
<file path=[Content_Types].xml><?xml version="1.0" encoding="utf-8"?>
<Types xmlns="http://schemas.openxmlformats.org/package/2006/content-types">
  <Default Extension="vml" ContentType="application/vnd.openxmlformats-officedocument.vmlDrawing"/>
  <Default Extension="png" ContentType="image/png"/>
  <Default Extension="jpeg" ContentType="image/jpe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EstaPasta_de_trabalho"/>
  <bookViews>
    <workbookView windowWidth="24645" windowHeight="11865" tabRatio="601" activeTab="3"/>
  </bookViews>
  <sheets>
    <sheet name="CRON" sheetId="65" r:id="rId1"/>
    <sheet name="RESUMO" sheetId="7" r:id="rId2"/>
    <sheet name="ORÇAMENTO" sheetId="52" r:id="rId3"/>
    <sheet name="CPU" sheetId="61" r:id="rId4"/>
    <sheet name="BDI_SERV" sheetId="62" state="hidden" r:id="rId5"/>
    <sheet name="BDI_MAT" sheetId="63" state="hidden" r:id="rId6"/>
  </sheets>
  <definedNames>
    <definedName name="_xlnm.Print_Area" localSheetId="5">BDI_MAT!$A$1:$G$32</definedName>
    <definedName name="_xlnm.Print_Area" localSheetId="4">BDI_SERV!$A$1:$G$32</definedName>
    <definedName name="_xlnm.Print_Area" localSheetId="3">CPU!$A$1:$I$460</definedName>
    <definedName name="_xlnm.Print_Area" localSheetId="2">ORÇAMENTO!$A$1:$I$313</definedName>
    <definedName name="_xlnm.Print_Area" localSheetId="1">RESUMO!$A$1:$E$24</definedName>
    <definedName name="_xlnm.Print_Titles" localSheetId="5">BDI_MAT!$4:$8</definedName>
    <definedName name="_xlnm.Print_Titles" localSheetId="4">BDI_SERV!$4:$8</definedName>
    <definedName name="_xlnm.Print_Titles" localSheetId="3">CPU!$4:$7</definedName>
    <definedName name="_xlnm.Print_Titles" localSheetId="2">ORÇAMENTO!$1:$8</definedName>
    <definedName name="_xlnm.Print_Titles" localSheetId="1">RESUMO!$1:$11</definedName>
    <definedName name="_xlnm.Print_Area" localSheetId="0">CRON!$A$1:$H$24</definedName>
    <definedName name="_xlnm.Print_Titles" localSheetId="0">CRON!$1:$11</definedName>
  </definedNames>
  <calcPr calcId="144525"/>
</workbook>
</file>

<file path=xl/sharedStrings.xml><?xml version="1.0" encoding="utf-8"?>
<sst xmlns="http://schemas.openxmlformats.org/spreadsheetml/2006/main" count="2364" uniqueCount="758">
  <si>
    <t>MINISTÉRIO DO DESENVOLVIMENTO REGIONAL - MDR</t>
  </si>
  <si>
    <t>COMPANHIA DE DESENVOLVIMENTO DOS VALES DO SÃO FRANCISCO E DO PARNAÍBA</t>
  </si>
  <si>
    <t>2ª SUPERINTENDÊNCIA REGIONAL</t>
  </si>
  <si>
    <t>COMUNIDADE RURAL DE BARRINHA EM BOM JESUS DA LAPA - BAHIA</t>
  </si>
  <si>
    <t>SISTEMA DE ABASTECIMENTO DE ÁGUA</t>
  </si>
  <si>
    <t>CRONOGRAMA FÍSICO FINANCEIRO</t>
  </si>
  <si>
    <t>VALOR DO CONTRATO:</t>
  </si>
  <si>
    <t>PRAZO: 120 DIAS</t>
  </si>
  <si>
    <t>ITEM</t>
  </si>
  <si>
    <t>DESCRIÇÃO</t>
  </si>
  <si>
    <t>FÍSICO/ FINANCEIRO</t>
  </si>
  <si>
    <t>VALOR ETAPAS</t>
  </si>
  <si>
    <t>MÊS 1</t>
  </si>
  <si>
    <t>MÊS 2</t>
  </si>
  <si>
    <t>MÊS 3</t>
  </si>
  <si>
    <t>MÊS 4</t>
  </si>
  <si>
    <t xml:space="preserve">INSTALAÇÕES PRELIMINARES    </t>
  </si>
  <si>
    <t xml:space="preserve">FÍSICO: </t>
  </si>
  <si>
    <t xml:space="preserve">FINANCEIRO: </t>
  </si>
  <si>
    <t>ESTAÇÃO ELEVATÓRIA DE ÁGUA TRATADA</t>
  </si>
  <si>
    <t>0,00%</t>
  </si>
  <si>
    <t>ADUTORA DE ÁGUA TRATADA</t>
  </si>
  <si>
    <t>REDE DE DISTRIBUIÇÃO DE ÁGUA</t>
  </si>
  <si>
    <t>RESERVATÓRIO ELEVADO</t>
  </si>
  <si>
    <t xml:space="preserve">TOTAL </t>
  </si>
  <si>
    <t>FÍSICO</t>
  </si>
  <si>
    <t>FINANCEIRO</t>
  </si>
  <si>
    <t xml:space="preserve">SISTEMA DE ABASTECIMENTO DE ÁGUA </t>
  </si>
  <si>
    <t xml:space="preserve">ORÇAMENTO ESTIMATIVO  </t>
  </si>
  <si>
    <t>Data:</t>
  </si>
  <si>
    <t>RESUMO</t>
  </si>
  <si>
    <t>Outubro 2021</t>
  </si>
  <si>
    <t>TOTAL R$</t>
  </si>
  <si>
    <t>TOTAL</t>
  </si>
  <si>
    <t>BDI serviç</t>
  </si>
  <si>
    <t>BDI fornec.</t>
  </si>
  <si>
    <t>Data: Outubro 2021</t>
  </si>
  <si>
    <t>Item</t>
  </si>
  <si>
    <t xml:space="preserve">Base        </t>
  </si>
  <si>
    <t xml:space="preserve">Código        </t>
  </si>
  <si>
    <t>Descrição</t>
  </si>
  <si>
    <t>Unid.</t>
  </si>
  <si>
    <t>Quant.</t>
  </si>
  <si>
    <t>Valor (R$)</t>
  </si>
  <si>
    <t>Unit. (sem BDI)</t>
  </si>
  <si>
    <t>Unit. (com BDI)</t>
  </si>
  <si>
    <t>Total</t>
  </si>
  <si>
    <t>INSTALAÇÕES PRELIMINARES E CANTEIRO DE OBRAS</t>
  </si>
  <si>
    <t>1.1</t>
  </si>
  <si>
    <t>CPU</t>
  </si>
  <si>
    <t>1.2</t>
  </si>
  <si>
    <t>1.3</t>
  </si>
  <si>
    <t>1.4</t>
  </si>
  <si>
    <t>Embasa</t>
  </si>
  <si>
    <t>F020000013</t>
  </si>
  <si>
    <t xml:space="preserve">LOCAÇÃO DE BANHEIRO QUIMICO COM 3 LIMPEZAS SEMANAIS </t>
  </si>
  <si>
    <t>mês</t>
  </si>
  <si>
    <t>1.5</t>
  </si>
  <si>
    <t>Sinapi</t>
  </si>
  <si>
    <t>LOCACAO DE CONTAINER 2,30 X 6,00 M, ALT. 2,50 M, COM 1 SANITARIO, PARA ESCRITORIO, COMPLETO, SEM DIVISORIAS INTERNAS</t>
  </si>
  <si>
    <t>1.6</t>
  </si>
  <si>
    <t xml:space="preserve">F020000011 </t>
  </si>
  <si>
    <t>LOCACAO DE CONTAINER 2,40 X 6,00 M, ALT. 2,50 M, PARA ALMOXARIFADO, SEM BANHEIRO</t>
  </si>
  <si>
    <t>1.7</t>
  </si>
  <si>
    <t xml:space="preserve">F020000012 </t>
  </si>
  <si>
    <t>LOCACAO DE CONTAINER 2,40 X 6,00 M, ALT. 2,50 M, PARA DEPOSITO</t>
  </si>
  <si>
    <t>1.8</t>
  </si>
  <si>
    <t>1.9</t>
  </si>
  <si>
    <t>2.1</t>
  </si>
  <si>
    <t>SERVICOS PRELIMINARES</t>
  </si>
  <si>
    <t>2.2</t>
  </si>
  <si>
    <t>2.3</t>
  </si>
  <si>
    <t>LIMPEZA MECANIZADA DE CAMADA VEGETAL, VEGETAÇÃO E PEQUENAS ÁRVORES (DIÂMETRO DE TRONCO MENOR QUE 0,20 M), COM TRATOR DE ESTEIRAS.</t>
  </si>
  <si>
    <t>m²</t>
  </si>
  <si>
    <t>2.4</t>
  </si>
  <si>
    <t>MOVIMENTO DE TERRA</t>
  </si>
  <si>
    <t>2.5</t>
  </si>
  <si>
    <t>ESCAVAÇÃO VERTICAL A CÉU ABERTO, EM OBRAS DE INFRAESTRUTURA, INCLUINDO CARGA, DESCARGA E TRANSPORTE, EM SOLO DE 1ª CATEGORIA COM ESCAVADEIRA HIDRÁULICA (CAÇAMBA: 0,8 M³ / 111 HP)</t>
  </si>
  <si>
    <t>m³</t>
  </si>
  <si>
    <t>2.6</t>
  </si>
  <si>
    <t>02.03.16</t>
  </si>
  <si>
    <t>REGULARIZACAO MECANIZADA DE TERRENO</t>
  </si>
  <si>
    <t>2.7</t>
  </si>
  <si>
    <t>EXECUÇÃO E COMPACTAÇÃO DE ATERRO COM SOLO PREDOMINANTEMENTE ARGILOSO - EXCLUSIVE SOLO, ESCAVAÇÃO, CARGA E TRANSPORTE</t>
  </si>
  <si>
    <t>2.8</t>
  </si>
  <si>
    <t>ESPALHAMENTO DE MATERIAL COM TRATOR DE ESTEIRAS.</t>
  </si>
  <si>
    <t>2.9</t>
  </si>
  <si>
    <t>c</t>
  </si>
  <si>
    <t xml:space="preserve">CARGA, MANOBRA E DESCARGA DE SOLOS E MATERIAIS GRANULARES EM CAMINHÃO BASCULANTE 6 M³ - CARGA COM PÁ CARREGADEIRA (CAÇAMBA DE 1,7 A 2,8 M³ /128 HP) E DESCARGA LIVRE </t>
  </si>
  <si>
    <t>2.10</t>
  </si>
  <si>
    <t>CAIXAS E ESTRUTURAS DE CONCRETO ARMADO</t>
  </si>
  <si>
    <t>2.11</t>
  </si>
  <si>
    <t xml:space="preserve">09.06.01 </t>
  </si>
  <si>
    <t>ACO CA-50, INCL. FORNEC., CORTE, DOBR. E COLOCACAO NAS PECAS</t>
  </si>
  <si>
    <t>kg</t>
  </si>
  <si>
    <t>2.12</t>
  </si>
  <si>
    <t>CONCRETO FCK = 30MPA, TRAÇO 1:2,1:2,5 (CIMENTO/ AREIA MÉDIA/ BRITA 1) - PREPARO MECÂNICO COM BETONEIRA 400 L.</t>
  </si>
  <si>
    <t>2.13</t>
  </si>
  <si>
    <t xml:space="preserve">CONCRETO MAGRO PARA LASTRO, TRAÇO 1:4,5:4,5 (CIMENTO/ AREIA MÉDIA/ BRITA 1) - PREPARO MECÂNICO COM BETONEIRA 400 L. </t>
  </si>
  <si>
    <t>2.14</t>
  </si>
  <si>
    <t xml:space="preserve">09.09.07 </t>
  </si>
  <si>
    <t>FORMA PLANA EM COMP. RESINADO P/ ESTRUTURA E=12 ATE 3X</t>
  </si>
  <si>
    <t>2.15</t>
  </si>
  <si>
    <t xml:space="preserve">EXECUÇÃO DE PASSEIO (CALÇADA) OU PISO DE CONCRETO COM CONCRETO MOLDADO IN LOCO, FEITO EM OBRA, ACABAMENTO CONVENCIONAL, ESPESSURA 10 CM, ARMADO. </t>
  </si>
  <si>
    <t>2.16</t>
  </si>
  <si>
    <t xml:space="preserve">10.90.14 </t>
  </si>
  <si>
    <t>CAIXA DE PASSAGEM/RECEPCAO EM ALVEN. DE TIJOLO MACICO , TAMPA EM CONCRETO ARMADO, SECAO INTERNA 0,30 x 0,30m x 0,30m e=15cm E FUNDO DE BRITA</t>
  </si>
  <si>
    <t>un</t>
  </si>
  <si>
    <t>2.17</t>
  </si>
  <si>
    <t>ALVENARIAS, DIVISÓRIAS E FECHAMENTOS</t>
  </si>
  <si>
    <t>2.18</t>
  </si>
  <si>
    <t xml:space="preserve">ALVENARIA ESTRUTURAL DE BLOCOS CERÂMICOS 14X19X39, (ESPESSURA DE 14 CM), PARA PAREDES COM ÁREA LÍQUIDA MENOR QUE 6M², SEM VÃOS, UTILIZANDO PALHETA E ARGAMASSA DE ASSENTAMENTO COM PREPARO EM BETONEIRA. </t>
  </si>
  <si>
    <t>2.19</t>
  </si>
  <si>
    <t>REVESTIMENTOS</t>
  </si>
  <si>
    <t>2.20</t>
  </si>
  <si>
    <t>IMPERMEABILIZAÇÃO DE SUPERFÍCIE COM IMPERMEABILIZANTE SEMI-FLEXIVEL, 3 DEMÃOS</t>
  </si>
  <si>
    <t>2.21</t>
  </si>
  <si>
    <t xml:space="preserve">CHAPISCO APLICADO EM ALVENARIAS E ESTRUTURAS DE CONCRETO INTERNAS, COM ROLO PARA TEXTURA ACRÍLICA. ARGAMASSA INDUSTRIALIZADA COM PREPARO MANUAL. </t>
  </si>
  <si>
    <t>2.22</t>
  </si>
  <si>
    <t xml:space="preserve">MASSA ÚNICA, PARA RECEBIMENTO DE PINTURA, EM ARGAMASSA TRAÇO 1:2:8, PREPARO MECÂNICO COM BETONEIRA 400L, APLICADA MANUALMENTE </t>
  </si>
  <si>
    <t>2.23</t>
  </si>
  <si>
    <t>CONSTRUÇÃO CIVIL</t>
  </si>
  <si>
    <t>2.24</t>
  </si>
  <si>
    <t xml:space="preserve">PORTA DE ALUMÍNIO DE ABRIR COM LAMBRI, COM GUARNIÇÃO, FIXAÇÃO COM PARA FUSOS - FORNECIMENTO E INSTALAÇÃO. </t>
  </si>
  <si>
    <t>2.25</t>
  </si>
  <si>
    <t xml:space="preserve">15.03.28 </t>
  </si>
  <si>
    <t xml:space="preserve">JANELA EM ALUMINIO, TIPO BASCULHANTE, C/ VIDRO, INCL. FERRAGENS E GUARNICOES </t>
  </si>
  <si>
    <t>2.26</t>
  </si>
  <si>
    <t>COBERTURAS</t>
  </si>
  <si>
    <t>2.27</t>
  </si>
  <si>
    <t xml:space="preserve">TELHAMENTO COM TELHA METÁLICA TERMOACÚSTICA E = 30 MM, COM ATÉ 2 ÁGUAS, INCLUSO IÇAMENTO. </t>
  </si>
  <si>
    <t>2.28</t>
  </si>
  <si>
    <t>TRAMA DE MADEIRA COMPOSTA POR TERÇAS PARA TELHADOS DE ATÉ 2 ÁGUAS PARA TELHA ONDULADA DE FIBROCIMENTO, METÁLICA, PLÁSTICA OU TERMOACÚSTICA, INCLUSO TRANSPORTE VERTICAL.</t>
  </si>
  <si>
    <t>2.29</t>
  </si>
  <si>
    <t>PINTURAS</t>
  </si>
  <si>
    <t>2.30</t>
  </si>
  <si>
    <t xml:space="preserve">APLICAÇÃO MANUAL DE PINTURA COM TINTA LÁTEX ACRÍLICA EM PAREDES, DUAS DEMÃOS. </t>
  </si>
  <si>
    <t>2.31</t>
  </si>
  <si>
    <t xml:space="preserve">APLICAÇÃO MANUAL DE PINTURA COM TINTA LÁTEX ACRÍLICA EM TETO, DUAS DEMÃOS. </t>
  </si>
  <si>
    <t>2.32</t>
  </si>
  <si>
    <t>MONTAGEM DE TUBOS / CONEXÕES</t>
  </si>
  <si>
    <t>2.33</t>
  </si>
  <si>
    <t>2.34</t>
  </si>
  <si>
    <t>DIVERSOS</t>
  </si>
  <si>
    <t>2.35</t>
  </si>
  <si>
    <t>2.36</t>
  </si>
  <si>
    <t>2.37</t>
  </si>
  <si>
    <t>Cotação</t>
  </si>
  <si>
    <t>INSTALAÇÃO DE SISTEMA DE AUTOMAÇÃO E TELECONTROLE VIA RÁDIO ENTRE EEAT E REL INCLUINDO EQUIPAMENTOS E MATERIAIS</t>
  </si>
  <si>
    <t>2.38</t>
  </si>
  <si>
    <t>2.39</t>
  </si>
  <si>
    <t>2.40</t>
  </si>
  <si>
    <t>MATERIAIS</t>
  </si>
  <si>
    <t>2.41</t>
  </si>
  <si>
    <t>CONJUNTO MOTOBOMBA Q=3,25l/s, Hm=42,62 5,00 CV COM VOLANTE DE INÉRCIA MASSA 0,5 KG/M²</t>
  </si>
  <si>
    <t>cj</t>
  </si>
  <si>
    <t>2.42</t>
  </si>
  <si>
    <t>SINAPI</t>
  </si>
  <si>
    <t xml:space="preserve">TALHA ELETRICA 3 T, VELOCIDADE 2,1 M / MIN, POTENCIA 1,3 KW </t>
  </si>
  <si>
    <t>2.43</t>
  </si>
  <si>
    <t xml:space="preserve">TROLEY MANUAL CAPACIDADE 1 T </t>
  </si>
  <si>
    <t>2.44</t>
  </si>
  <si>
    <t xml:space="preserve">TUBO PVC, SERIE R, DN 100 MM, PARA ESGOTO OU AGUAS PLUVIAIS PREDIAIS (NBR 5688) </t>
  </si>
  <si>
    <t>m</t>
  </si>
  <si>
    <t>2.45</t>
  </si>
  <si>
    <t xml:space="preserve">TUBO PVC SERIE NORMAL, DN 40 MM, PARA ESGOTO PREDIAL (NBR 5688) </t>
  </si>
  <si>
    <t>2.46</t>
  </si>
  <si>
    <t>TUBO ACO CARBONO COM COSTURA, NBR 5580, CLASSE L, DN = 15 MM, E = 2,25 MM, 1,06 KG/M</t>
  </si>
  <si>
    <t>2.47</t>
  </si>
  <si>
    <t>CURVA PVC PBA, JE, PB, 90 GRAUS, DN 75 / DE 85 MM, PARA REDE AGUA (NBR 10351)</t>
  </si>
  <si>
    <t>2.48</t>
  </si>
  <si>
    <t>ADAPTADOR, PVC PBA, PONTA/ROSCA, JE, DN 75 / DE 85 MM</t>
  </si>
  <si>
    <t>2.49</t>
  </si>
  <si>
    <t>M010801001</t>
  </si>
  <si>
    <t>TUBO EM FERRO FUNDIDO COM PONTAS LISAS, DN 80 MM</t>
  </si>
  <si>
    <t>2.50</t>
  </si>
  <si>
    <t>GRELHA EM FIBRA DE VIDRO, GRADE DE PROTEÇÃO, 100x90CM, CONFORME PROJETO</t>
  </si>
  <si>
    <t>2.51</t>
  </si>
  <si>
    <t xml:space="preserve">CURVA 90° EM FERRO FUNDIDO COM BOLSAS, DN 80 MM </t>
  </si>
  <si>
    <t>2.52</t>
  </si>
  <si>
    <t>M010701009</t>
  </si>
  <si>
    <t>TUBO EM FERRO FUNDIDO COM FLANGE E PONTA L=1500MM, PN-10, DN 80 MM</t>
  </si>
  <si>
    <t>2.53</t>
  </si>
  <si>
    <t>TÊ EM FERRO FUNDIDO COM FLANGES, PN-10, DN 80 MM</t>
  </si>
  <si>
    <t>2.54</t>
  </si>
  <si>
    <t>M010501005</t>
  </si>
  <si>
    <t>TUBO EM FERRO FUNDIDO COM FLANGES L=600MM, PN-10, DN 80 MM</t>
  </si>
  <si>
    <t>2.55</t>
  </si>
  <si>
    <t>FLANGE CEGO EM FERRO FUNDIDO, PN-10, DN 80 MM</t>
  </si>
  <si>
    <t>2.56</t>
  </si>
  <si>
    <t>VÁLVULA BORBOLETA COM FLANGES BIEXCÊNTRICA CONFORME ISO 2531/SÉRIE 13, CORPO CURTO, PN-10, DN 80 MM</t>
  </si>
  <si>
    <t>2.57</t>
  </si>
  <si>
    <t>VÁLVULA DE RETENÇÃO ENTRE FLANGES E PORTINHOLA DUPLA, PN-10, DN 80 MM</t>
  </si>
  <si>
    <t>2.58</t>
  </si>
  <si>
    <t>M011701005</t>
  </si>
  <si>
    <t>TOCO EM FERRO FUNDIDO COM FLANGES, L=250MM, PN-10, DN 80 MM</t>
  </si>
  <si>
    <t>2.59</t>
  </si>
  <si>
    <t>M011701073</t>
  </si>
  <si>
    <t>TOCO EM FERRO FUNDIDO COM FLANGES, L=500MM, PN-10, DN 80 MM</t>
  </si>
  <si>
    <t>2.60</t>
  </si>
  <si>
    <t>CURVA 90° EM FERRO FUNDIDO COM FALNGES, PN-10, DN 80 MM</t>
  </si>
  <si>
    <t>2.61</t>
  </si>
  <si>
    <t>TUBO EM FERRO FUNDIDO COM FLANGES L=550MM, PN-10, DN 80 MM</t>
  </si>
  <si>
    <t>2.62</t>
  </si>
  <si>
    <t>M010501009</t>
  </si>
  <si>
    <t>TUBO EM FERRO FUNDIDO COM FLANGES L=1500MM, PN-10, DN 80 MM</t>
  </si>
  <si>
    <t>2.63</t>
  </si>
  <si>
    <t xml:space="preserve">M011707001 </t>
  </si>
  <si>
    <t>TÊ EM FERRO FUNDIDO COM FLANGES, PN-10, DN 80x50 MM</t>
  </si>
  <si>
    <t>2.64</t>
  </si>
  <si>
    <t>REGISTRO EM FERRO DÚCTIL DE GAVETA COM FLANGES, CUNHA DE BORRACHA E CORPO CURTO COM CABEÇOTE, PN-10, DN 50 MM</t>
  </si>
  <si>
    <t>2.65</t>
  </si>
  <si>
    <t>M012503002</t>
  </si>
  <si>
    <t>VENTOSA TRRÍPLICE FUNÇÃO EM FERRO DÚCTIL COM FLANGE, PN-10, DN 50 MM</t>
  </si>
  <si>
    <t>2.66</t>
  </si>
  <si>
    <t>REGISTRO EM FERRO DÚCTIL DE GAVETA COM FLANGES, CUNHA DE BORRACHA E CORPO CURTO COM CABEÇOTE, PN-10, DN 80 MM</t>
  </si>
  <si>
    <t>2.67</t>
  </si>
  <si>
    <t xml:space="preserve">M040122009 </t>
  </si>
  <si>
    <t xml:space="preserve">NP DP FoMa BSP DN 1/2' 0,066 kg </t>
  </si>
  <si>
    <t>2.68</t>
  </si>
  <si>
    <t>SUPRESSOR DE PULSAÇÕES TIPO VÁLVULA AGULHA, CORPO EM LATÃO, ROSCA FÊMEAS, PRESSÃO MÁXIMA ADMISSÍVEL 300KGF/CM², DN 1/2"</t>
  </si>
  <si>
    <t>2.69</t>
  </si>
  <si>
    <t>AMORTECEDOR DE GOLPES DE ARÍETE, CORPO EM LATÃO, ROSCAS MACHO/FÊMEA, PRESSÃO MÁXIMA ADMISSÍVEL 300KGF/CM², DN 1/2"</t>
  </si>
  <si>
    <t>2.70</t>
  </si>
  <si>
    <t xml:space="preserve">M040102001 </t>
  </si>
  <si>
    <t xml:space="preserve">CURVA F FoMa BSP DN 1/2' 0,156 kg </t>
  </si>
  <si>
    <t>2.71</t>
  </si>
  <si>
    <t xml:space="preserve">M040111009 </t>
  </si>
  <si>
    <t>TE FoMa BSP DN 1/2' 0,140 kg</t>
  </si>
  <si>
    <t>2.72</t>
  </si>
  <si>
    <t>VALVULA DE ESFERA BRUTA EM BRONZE, BITOLA 1/2 "</t>
  </si>
  <si>
    <t>2.73</t>
  </si>
  <si>
    <t xml:space="preserve">M040115005 </t>
  </si>
  <si>
    <t xml:space="preserve">L RD FoMa BSP DN 1/2' X 1/4' </t>
  </si>
  <si>
    <t>2.74</t>
  </si>
  <si>
    <t>PRESSOSTATO SISTEMA DE DIAFRAGMA/PISTÃO, ROSCADO, PRESSÃO DE SERVIÇO ATÉ 300PSI, CAIXA A PROVA DE ÁGUA, ÓLEO E PÓ (NEMA A E 13), DN 1/2"</t>
  </si>
  <si>
    <t>2.75</t>
  </si>
  <si>
    <t>MANOMETRO ESC.0 A 100 MCA 1/2"GLI COM TUBO SIFÃO</t>
  </si>
  <si>
    <t>2.76</t>
  </si>
  <si>
    <t xml:space="preserve">M040123009 </t>
  </si>
  <si>
    <t xml:space="preserve">BUJAO FoMa BSP DN 1/2' 0,029 kg </t>
  </si>
  <si>
    <t>2.77</t>
  </si>
  <si>
    <t>COLAR DE TOMADA FOFO DN 80 X 1/2"</t>
  </si>
  <si>
    <t>2.78</t>
  </si>
  <si>
    <t>REDUÇÃO EM AÇO CARBONO EXCÊNTRICA COM FLANGES, PN-10, DN 80x40 MM</t>
  </si>
  <si>
    <t>2.79</t>
  </si>
  <si>
    <t xml:space="preserve">RALO SIFONADO PVC REDONDO CONICO, 100 X 40 MM, COM GRELHA BRANCA REDONDA </t>
  </si>
  <si>
    <t>2.80</t>
  </si>
  <si>
    <t>JOELHO PVC, SOLDAVEL, PB, 90 GRAUS, DN 40 MM, PARA ESGOTO PREDIAL</t>
  </si>
  <si>
    <t>2.81</t>
  </si>
  <si>
    <t>CARRETEL COM TIRANTES EM FERRO FUNDIDO, PN-10, DN 80 MM</t>
  </si>
  <si>
    <t>2.82</t>
  </si>
  <si>
    <t>CURVA 90° EM FERRO FUNDIDO COM FALNGES E PÉ, PN-10, DN 80 MM</t>
  </si>
  <si>
    <t>2.83</t>
  </si>
  <si>
    <t>M010601001</t>
  </si>
  <si>
    <t>TUBO EM FERRO FUNDIDO COM FLANGE E BOLSA, L=500MM, PN-10, DN 80 MM</t>
  </si>
  <si>
    <t>2.84</t>
  </si>
  <si>
    <t xml:space="preserve">CURVA 90 GRAUS DE FERRO GALVANIZADO, COM ROSCA BSP MACHO/FEMEA, DE 1/2" </t>
  </si>
  <si>
    <t>2.85</t>
  </si>
  <si>
    <t xml:space="preserve">M012700001 </t>
  </si>
  <si>
    <t xml:space="preserve">CRI10 ACO / FoFo DN 75 4,000 kg </t>
  </si>
  <si>
    <t>2.86</t>
  </si>
  <si>
    <t>TUBO EM FERRO FUNDIDO COM FLANGES L=1000MM, PN-10, DN 80 MM</t>
  </si>
  <si>
    <t>2.87</t>
  </si>
  <si>
    <t>M010701013</t>
  </si>
  <si>
    <t>TUBO EM FERRO FUNDIDO COM FLANGE E PONTA L=1750MM, PN-10, DN 80 MM</t>
  </si>
  <si>
    <t>2.88</t>
  </si>
  <si>
    <t>ARRUELA DE BORRACHA PARA JUNTA DE FLANGES, PN-10, DN 32 MM</t>
  </si>
  <si>
    <t>2.89</t>
  </si>
  <si>
    <t>ARRUELA DE BORRACHA PARA JUNTA DE FLANGES, PN-10, DN 40 MM</t>
  </si>
  <si>
    <t>2.90</t>
  </si>
  <si>
    <t>M011717005</t>
  </si>
  <si>
    <t>ARRUELA DE BORRACHA PARA JUNTA DE FLANGES, PN-10, DN 80 MM</t>
  </si>
  <si>
    <t>2.91</t>
  </si>
  <si>
    <t>M011716005</t>
  </si>
  <si>
    <t>PARAFUSO COM PORCA PARA JUNTA DE FLANGES, DN 16x80</t>
  </si>
  <si>
    <t>2.92</t>
  </si>
  <si>
    <t>CONDULETE DE ALUMINIO TIPO B, PARA ELETRODUTO ROSCAVEL DE 3/4", COM TAMPA CEGA</t>
  </si>
  <si>
    <t>2.93</t>
  </si>
  <si>
    <t>ELETRODUTO FLEXIVEL, EM ACO GALVANIZADO, REVESTIDO EXTERNAMENTE COM PVC PRETO, DIAMETRO EXTERNO DE 25 MM (3/4"), TIPO SEALTUBO</t>
  </si>
  <si>
    <t>2.94</t>
  </si>
  <si>
    <t>ELETRODUTO FLEXIVEL, EM ACO GALVANIZADO, REVESTIDO EXTERNAMENTE COM PVC PRETO, DIAMETRO EXTERNO DE 32 MM (1"), TIPO SEALTUBO</t>
  </si>
  <si>
    <t>2.95</t>
  </si>
  <si>
    <t>CABO DE COBRE, FLEXIVEL, CLASSE 4 OU 5, ISOLACAO EM PVC/A, ANTICHAMA BWF-B, 1 CONDUTOR, 450/750 V, SECAO NOMINAL 2,5 MM2</t>
  </si>
  <si>
    <t>2.96</t>
  </si>
  <si>
    <t>CABO DE COBRE, FLEXIVEL, CLASSE 4 OU 5, ISOLACAO EM PVC/A, ANTICHAMA BWF-B, 1 CONDUTOR, 450/750 V, SECAO NOMINAL 6 MM2</t>
  </si>
  <si>
    <t>2.97</t>
  </si>
  <si>
    <t>CABO DE COBRE, FLEXIVEL, CLASSE 4 OU 5, ISOLACAO EM PVC/A, ANTICHAMA BWF-B, 1 CONDUTOR, 450/750 V, SECAO NOMINAL 10 MM2</t>
  </si>
  <si>
    <t>2.98</t>
  </si>
  <si>
    <t>FORNECIMENTO DOS QUADROS DE COMANDO E PROTEÇÃO COMPOSTO POR QCM, QICA,E QGBT, INCLUINDO MATERIAIS PARA MONTAGEM, CONFORME PROJETO</t>
  </si>
  <si>
    <t>3.1</t>
  </si>
  <si>
    <t>3.2</t>
  </si>
  <si>
    <t>3.3</t>
  </si>
  <si>
    <t>3.4</t>
  </si>
  <si>
    <t>3.5</t>
  </si>
  <si>
    <t>3.6</t>
  </si>
  <si>
    <t>3.7</t>
  </si>
  <si>
    <t>3.8</t>
  </si>
  <si>
    <t xml:space="preserve">ESCAVAÇÃO MECANIZADA DE VALA COM PROF. ATÉ 1,5 M
COM ESCAVADEIRA HIDRÁULICA (0,8M3), EM SOLO DE 1A CATEGORIA, LOCAIS COM BAIXO NÍVEL DE INTERFERÊNCIA. </t>
  </si>
  <si>
    <t>3.9</t>
  </si>
  <si>
    <t>3.10</t>
  </si>
  <si>
    <t xml:space="preserve">50.52.01 </t>
  </si>
  <si>
    <t>REGULARIZACAO DO FUNDO DA VALA</t>
  </si>
  <si>
    <t>3.11</t>
  </si>
  <si>
    <t>3.12</t>
  </si>
  <si>
    <t xml:space="preserve">06.01.25 </t>
  </si>
  <si>
    <t>ESPALHAMENTO MECANICO DE SOLO EM BOTA-FORA</t>
  </si>
  <si>
    <t>3.13</t>
  </si>
  <si>
    <t xml:space="preserve">06.01.22 </t>
  </si>
  <si>
    <t>ESPALHAMENTO MECANICO DE ROCHA EM BOTA-FORA</t>
  </si>
  <si>
    <t>3.14</t>
  </si>
  <si>
    <t>3.15</t>
  </si>
  <si>
    <t xml:space="preserve">06.02.01 </t>
  </si>
  <si>
    <t>MOMENTO DE TRANSPORTE DE ROCHA, EM CAMINHAO BASCULANTE</t>
  </si>
  <si>
    <t>m³xkm</t>
  </si>
  <si>
    <t>3.16</t>
  </si>
  <si>
    <t xml:space="preserve">06.02.10 </t>
  </si>
  <si>
    <t>MOMENTO DE TRANSPORTE DE LAMA, EM CAMINHAO BASCULANTE</t>
  </si>
  <si>
    <t>3.17</t>
  </si>
  <si>
    <t xml:space="preserve">05.96.01 </t>
  </si>
  <si>
    <t>MATERIAL DE EMPRESTIMO COM CARGA E DESCARGA</t>
  </si>
  <si>
    <t>3.18</t>
  </si>
  <si>
    <t>ESCORAMENTO E ESGOTAMENTO DE VALAS</t>
  </si>
  <si>
    <t>3.19</t>
  </si>
  <si>
    <t xml:space="preserve">ESCORAMENTO DE VALA, TIPO PONTALETEAMENTO, COM PROFUNDIDADE DE 0 A 1,5M, LARGURA MENOR QUE 1,5 M. 
</t>
  </si>
  <si>
    <t>3.20</t>
  </si>
  <si>
    <t>3.21</t>
  </si>
  <si>
    <t xml:space="preserve">09.01.31 </t>
  </si>
  <si>
    <t>BLOCO DE ANCORAGEM EM CONCRETO ARMADO, INCL. FORMA, ACO, ESCORAMENTO E DESFORMA</t>
  </si>
  <si>
    <t>3.22</t>
  </si>
  <si>
    <t>3.23</t>
  </si>
  <si>
    <t>3.24</t>
  </si>
  <si>
    <t>3.25</t>
  </si>
  <si>
    <t>PAVIMENTAÇÃO</t>
  </si>
  <si>
    <t>3.26</t>
  </si>
  <si>
    <t xml:space="preserve">Embasa </t>
  </si>
  <si>
    <t xml:space="preserve">09.96.55 </t>
  </si>
  <si>
    <t>BASE PARA PAVIMENTACAO COM BRITA CORRIDA, INCLUSIVE COMPACTACAO</t>
  </si>
  <si>
    <t>3.27</t>
  </si>
  <si>
    <t>RECOMPOSIÇÃO DE REVESTIMENTO EM CONCRETO ASFÁLTICO (AQUISIÇÃO EM USINA), PARA O FECHAMENTO DE VALAS.</t>
  </si>
  <si>
    <t>3.28</t>
  </si>
  <si>
    <t xml:space="preserve">DEMOLIÇÃO PARCIAL DE PAVIMENTO ASFÁLTICO, DE FORMA MECANIZADA, SEM REAPROVEITAMENTO. </t>
  </si>
  <si>
    <t>3.29</t>
  </si>
  <si>
    <t>3.30</t>
  </si>
  <si>
    <t xml:space="preserve">ASSENTAMENTO DE TUBO DE PVC PBA PARA REDE DE ÁGUA, DN 75 MM, JUNTA ELÁSTICA INTEGRADA, INSTALADO EM LOCAL COM NÍVEL BAIXO DE INTERFERÊNCIAS (NÃO INCLUI FORNECIMENTO). </t>
  </si>
  <si>
    <t>3.31</t>
  </si>
  <si>
    <t>OBRAS LINEARES</t>
  </si>
  <si>
    <t>3.32</t>
  </si>
  <si>
    <t xml:space="preserve">LOCAÇÃO DE REDE DE ÁGUA OU ESGOTO. </t>
  </si>
  <si>
    <t>3.33</t>
  </si>
  <si>
    <t xml:space="preserve">04.01.01 </t>
  </si>
  <si>
    <t>CADASTRO COMPLETO DE ADUTORA, INTERCEPTOR OU EMISSARIO</t>
  </si>
  <si>
    <t>3.34</t>
  </si>
  <si>
    <t>3.35</t>
  </si>
  <si>
    <t>TUBO PVC PBA JEI, CLASSE 20, DN 75 MM, PARA REDE DE AGUA (NBR 5647)</t>
  </si>
  <si>
    <t>3.36</t>
  </si>
  <si>
    <t xml:space="preserve">TUBO PVC PBA JEI, CLASSE 15, DN 50 MM, PARA REDE DE AGUA (NBR 5647) </t>
  </si>
  <si>
    <t>3.37</t>
  </si>
  <si>
    <t xml:space="preserve">CURVA PVC PBA, JE, PB, 45 GRAUS, DN 75 / DE 85 MM, PARA REDE AGUA (NBR 10351) </t>
  </si>
  <si>
    <t>3.38</t>
  </si>
  <si>
    <t xml:space="preserve">CURVA PVC PBA, JE, PB, 22 GRAUS, DN 75 / DE 85 MM, PARA REDE AGUA (NBR 10351) </t>
  </si>
  <si>
    <t>3.39</t>
  </si>
  <si>
    <t>3.40</t>
  </si>
  <si>
    <t>TE DE REDUCAO, PVC PBA, BBB, JE, DN 75 X 50 / DE 85 X 60 MM, PARA REDE AGUA (NBR 10351)</t>
  </si>
  <si>
    <t>3.41</t>
  </si>
  <si>
    <t>COLAR DE TOMADA FOFO 75x3/4"</t>
  </si>
  <si>
    <t>3.42</t>
  </si>
  <si>
    <t>CURVA PVC PBA, JE, PB, 90 GRAUS, DN 50 / DE 60 MM, PARA REDE AGUA (NBR 10351)</t>
  </si>
  <si>
    <t>3.43</t>
  </si>
  <si>
    <t>REGISTRO DE GAVETA COM BOLSAS, CUNHA DE BORRACHA PARA TUBOS DE PVC E CORPO CURTO COM CABEÇOTE TIPO EURO 24, DN 50 MM</t>
  </si>
  <si>
    <t>3.44</t>
  </si>
  <si>
    <t>LUVA DE CORRER, PVC PBA, JE, DN 75 / DE 85 MM, PARA REDE AGUA (NBR 10351)</t>
  </si>
  <si>
    <t>3.45</t>
  </si>
  <si>
    <t xml:space="preserve">M040122013 </t>
  </si>
  <si>
    <t xml:space="preserve">NP DP FoMa BSP DN 3/4' </t>
  </si>
  <si>
    <t>3.46</t>
  </si>
  <si>
    <t>REGISTRO GAVETA COM ACABAMENTO E CANOPLA CROMADOS, SIMPLES, BITOLA 3/4 " (REF 1509)</t>
  </si>
  <si>
    <t>3.47</t>
  </si>
  <si>
    <t>VENTOSA TRÍPLICE FUNÇÃO COMBINADA DN 3/4"</t>
  </si>
  <si>
    <t/>
  </si>
  <si>
    <t>4.1</t>
  </si>
  <si>
    <t>4.2</t>
  </si>
  <si>
    <t>4.3</t>
  </si>
  <si>
    <t>4.4</t>
  </si>
  <si>
    <t>4.5</t>
  </si>
  <si>
    <t>4.6</t>
  </si>
  <si>
    <t>4.7</t>
  </si>
  <si>
    <t>4.8</t>
  </si>
  <si>
    <t>4.9</t>
  </si>
  <si>
    <t>4.10</t>
  </si>
  <si>
    <t>4.11</t>
  </si>
  <si>
    <t>4.12</t>
  </si>
  <si>
    <t>4.13</t>
  </si>
  <si>
    <t>4.14</t>
  </si>
  <si>
    <t>4.15</t>
  </si>
  <si>
    <t>4.16</t>
  </si>
  <si>
    <t>4.17</t>
  </si>
  <si>
    <t>4.18</t>
  </si>
  <si>
    <t xml:space="preserve">ASSENTAMENTO DE TUBO DE PVC PBA PARA REDE DE ÁGUA, DN 50 MM, JUNTA ELÁSTICA INTEGRADA, INSTALADO EM LOCAL COM NÍVEL BAIXO DE INTERFERÊNCIAS (NÃO INCLUI FORNECIMENTO). </t>
  </si>
  <si>
    <t>4.19</t>
  </si>
  <si>
    <t>4.20</t>
  </si>
  <si>
    <t>4.21</t>
  </si>
  <si>
    <t>4.22</t>
  </si>
  <si>
    <t>4.23</t>
  </si>
  <si>
    <t>4.24</t>
  </si>
  <si>
    <t>4.25</t>
  </si>
  <si>
    <t>CAIXAS E ESTRUTURAS EM CONCRETO</t>
  </si>
  <si>
    <t>4.26</t>
  </si>
  <si>
    <t>4.27</t>
  </si>
  <si>
    <t>4.28</t>
  </si>
  <si>
    <t>4.29</t>
  </si>
  <si>
    <t>4.30</t>
  </si>
  <si>
    <t>4.31</t>
  </si>
  <si>
    <t>4.32</t>
  </si>
  <si>
    <t>4.33</t>
  </si>
  <si>
    <t>4.34</t>
  </si>
  <si>
    <t>4.35</t>
  </si>
  <si>
    <t>4.36</t>
  </si>
  <si>
    <t>TUBO PVC PBA JEI, CLASSE 15, DN 75 MM, PARA REDE DE AGUA (NBR 5647)</t>
  </si>
  <si>
    <t>4.37</t>
  </si>
  <si>
    <t>TUBO ACO GALVANIZADO COM COSTURA, CLASSE LEVE, DN 50 MM ( 2"), E = 3,00 MM, *4,40* KG/M (NBR 5580)</t>
  </si>
  <si>
    <t>4.38</t>
  </si>
  <si>
    <t>CURVA PVC PBA, JE, PB, 22 GRAUS, DN 50 / DE 60 MM, PARA REDE AGUA (NBR 10351)</t>
  </si>
  <si>
    <t>4.39</t>
  </si>
  <si>
    <t xml:space="preserve">CURVA PVC PBA, JE, PB, 45 GRAUS, DN 50 / DE 60 MM, PARA REDE AGUA (NBR 10351) </t>
  </si>
  <si>
    <t>4.40</t>
  </si>
  <si>
    <t>4.41</t>
  </si>
  <si>
    <t>4.42</t>
  </si>
  <si>
    <t>TE, PVC PBA, BBB, 90 GRAUS, DN 50 / DE 60 MM, PARA REDE AGUA (NBR 10351)</t>
  </si>
  <si>
    <t>4.43</t>
  </si>
  <si>
    <t xml:space="preserve">JUNCAO PVC DN 50 X 50 MM </t>
  </si>
  <si>
    <t>4.44</t>
  </si>
  <si>
    <t>CAP, PVC PBA, JE, DN 50 / DE 60 MM, PARA REDE DE AGUA (NBR 10351)</t>
  </si>
  <si>
    <t>4.45</t>
  </si>
  <si>
    <t xml:space="preserve">REDUCAO PVC PBA, JE, PB, DN 75 X 50 / DE 85 X 60 MM, PARA REDE DE AGUA </t>
  </si>
  <si>
    <t>4.46</t>
  </si>
  <si>
    <t xml:space="preserve">ADAPTADOR, PVC PBA, BOLSA/ROSCA, JE, DN 50 / DE 60 MM </t>
  </si>
  <si>
    <t>4.47</t>
  </si>
  <si>
    <t xml:space="preserve">COTOVELO 45 GRAUS DE FERRO GALVANIZADO, COM ROSCA BSP, DE 2" </t>
  </si>
  <si>
    <t>4.48</t>
  </si>
  <si>
    <t>NIPLE DE FERRO GALVANIZADO, COM ROSCA BSP, DE 2"</t>
  </si>
  <si>
    <t>4.49</t>
  </si>
  <si>
    <t>REDUCAO PVC PBA, JE, BB, DN 75 X 50 / DE 85 X 60 MM, PARA REDE DE AGUA</t>
  </si>
  <si>
    <t>4.50</t>
  </si>
  <si>
    <t>LUVA DE CORRER, PVC PBA, JE, DN 50 / DE 60 MM, PARA REDE AGUA (NBR 10351)</t>
  </si>
  <si>
    <t>4.51</t>
  </si>
  <si>
    <t>4.52</t>
  </si>
  <si>
    <t>4.53</t>
  </si>
  <si>
    <t>COLAR DE TOMADA FOFO DN 50 X 3/4"</t>
  </si>
  <si>
    <t>4.54</t>
  </si>
  <si>
    <t>4.55</t>
  </si>
  <si>
    <t>4.56</t>
  </si>
  <si>
    <t>4.57</t>
  </si>
  <si>
    <t>4.58</t>
  </si>
  <si>
    <t>TE, PVC PBA, BBB, 90 GRAUS, DN 75 / DE 85 MM, PARA REDE AGUA (NBR 10351)</t>
  </si>
  <si>
    <t>4.59</t>
  </si>
  <si>
    <t>M012209005</t>
  </si>
  <si>
    <t>REGISTRO DE GAVETA COM BOLSAS, CUNHA DE BORRACHA PARA TUBOS DE PVC E CORPO CURTO COM CABEÇOTE TIPO EURO 24, DN 75 MM</t>
  </si>
  <si>
    <t>4.60</t>
  </si>
  <si>
    <t>4.61</t>
  </si>
  <si>
    <t>TUBO EM FERRO FUNDIDO COM FLANGE E BOLSA, L=1000MM, PN-10, DN 80 MM</t>
  </si>
  <si>
    <t>4.62</t>
  </si>
  <si>
    <t>4.63</t>
  </si>
  <si>
    <t>4.64</t>
  </si>
  <si>
    <t>4.65</t>
  </si>
  <si>
    <t>MEDIDOR DE VAZÃO ULTRASSÔNICO COM FLANGES, PN-10, DN 80 MM</t>
  </si>
  <si>
    <t>4.66</t>
  </si>
  <si>
    <t>4.67</t>
  </si>
  <si>
    <t>RESERVATÓRIO ELEVADO 30M³</t>
  </si>
  <si>
    <t>5.1</t>
  </si>
  <si>
    <t>5.2</t>
  </si>
  <si>
    <t>5.3</t>
  </si>
  <si>
    <t>5.4</t>
  </si>
  <si>
    <t>DEMOLIÇÃO DE CONCRETO ARMADO, DE FORMA MECANIZADA COM MARTELETE, SEM REAPROVEITAMENTO</t>
  </si>
  <si>
    <t>5.5</t>
  </si>
  <si>
    <t>5.6</t>
  </si>
  <si>
    <t>5.7</t>
  </si>
  <si>
    <t>5.8</t>
  </si>
  <si>
    <t>5.9</t>
  </si>
  <si>
    <t>5.10</t>
  </si>
  <si>
    <t>5.11</t>
  </si>
  <si>
    <t>5.12</t>
  </si>
  <si>
    <t>5.13</t>
  </si>
  <si>
    <t>CONCRETO FCK = 25MPA, TRAÇO 1:2,3:2,7 (EM MASSA SECA DE CIMENTO/ AREIA MÉDIA/ BRITA 1) - PREPARO MECÂNICO COM BETONEIRA 400 L.</t>
  </si>
  <si>
    <t>5.14</t>
  </si>
  <si>
    <t>5.15</t>
  </si>
  <si>
    <t>5.16</t>
  </si>
  <si>
    <t>5.17</t>
  </si>
  <si>
    <t xml:space="preserve">ESTACA BROCA DE CONCRETO, DIÂMETRO DE 30CM, ESCAVAÇÃO MANUAL COM TRADO CONCHA, COM ARMADURA DE ARRANQUE. </t>
  </si>
  <si>
    <t>5.18</t>
  </si>
  <si>
    <t>5.19</t>
  </si>
  <si>
    <t>ALVENARIAS</t>
  </si>
  <si>
    <t>5.20</t>
  </si>
  <si>
    <t xml:space="preserve">ALVENARIA DE VEDAÇÃO DE BLOCOS VAZADOS DE CONCRETO DE 14X19X39CM (ESPESSURA 14CM) DE PAREDES COM ÁREA LÍQUIDA MENOR QUE 6M² SEM VÃOS E ARGAMASSA DE ASSENTAMENTO COM PREPARO EM BETONEIRA. </t>
  </si>
  <si>
    <t>5.21</t>
  </si>
  <si>
    <t>5.22</t>
  </si>
  <si>
    <t>5.23</t>
  </si>
  <si>
    <t>5.24</t>
  </si>
  <si>
    <t>5.25</t>
  </si>
  <si>
    <t>DRENAGEM</t>
  </si>
  <si>
    <t>5.26</t>
  </si>
  <si>
    <t xml:space="preserve">73883/002 </t>
  </si>
  <si>
    <t xml:space="preserve">EXECUCAO DE DRENO FRANCES COM BRITA NUM 2 </t>
  </si>
  <si>
    <t>5.27</t>
  </si>
  <si>
    <t>URBANIZAÇÃO E SERVIÇOS COMPLEMENTARES</t>
  </si>
  <si>
    <t>5.28</t>
  </si>
  <si>
    <t xml:space="preserve">18.04.04 </t>
  </si>
  <si>
    <t>CERCA C/ 14 FIOS DE ARAME FARPADO 16 BWG 4" x 4", C/ESTACAS DE CONCRETO PRE-MOLDADAS C/ PONTA INCLINADA E DIMENSOES DE 0.10 x 0,10 x 3.00m</t>
  </si>
  <si>
    <t>5.29</t>
  </si>
  <si>
    <t>18.05.07</t>
  </si>
  <si>
    <t>PORTAO P/ PEDESTRES EM TUBOS DE FERRO GALVANIZADO DE 01 FOLHA, C/ VEDACAO EM CHAPA DE ACO GALVANIZADO,INCL. GUARNICOES E FERRAGENS, C/ LARGURA ATE 1,50m</t>
  </si>
  <si>
    <t>5.30</t>
  </si>
  <si>
    <t>5.31</t>
  </si>
  <si>
    <t>CPU020</t>
  </si>
  <si>
    <t>EXECUÇÃO DAS INSTALAÇÕES ELÉTRICAS EXCLUSIVE EQUIPAMENTOS</t>
  </si>
  <si>
    <t>5.32</t>
  </si>
  <si>
    <t>5.33</t>
  </si>
  <si>
    <t>RESERVATÓRIO METÁLICO APOIADO, 30M³, COM GUARDA-CORPO, ESCADA DE ACESSO E TAMPA DE INSPEÇÃO, CONFORME PROJETO</t>
  </si>
  <si>
    <t>5.34</t>
  </si>
  <si>
    <t xml:space="preserve">TUBO PVC SERIE NORMAL, DN 150 MM, PARA ESGOTO PREDIAL (NBR 5688) </t>
  </si>
  <si>
    <t>5.35</t>
  </si>
  <si>
    <t>CURVA LONGA PVC, PB, JE, 90 GRAUS, DN 150 MM, PARA REDE COLETORA ESGOTO (NBR 10569)</t>
  </si>
  <si>
    <t>5.36</t>
  </si>
  <si>
    <t>GRELHA EM FIBRA DE VIDRO, GRADE DE PROTEÇÃO 110x180CM, CONFORME PROJETO</t>
  </si>
  <si>
    <t>5.37</t>
  </si>
  <si>
    <t xml:space="preserve">D400000031 </t>
  </si>
  <si>
    <t xml:space="preserve">GRADE MANUAL EM ACO CARBONO </t>
  </si>
  <si>
    <t>5.38</t>
  </si>
  <si>
    <t>5.39</t>
  </si>
  <si>
    <t>ADAPTADOR, PVC PBA, BOLSA/ROSCA, JE, DN 75 / DE 85 MM</t>
  </si>
  <si>
    <t>5.40</t>
  </si>
  <si>
    <t>5.41</t>
  </si>
  <si>
    <t>5.42</t>
  </si>
  <si>
    <t>CURVA 45° EM FERRO FUNDIDO COM FLANGES, PN-10, DN 80 MM</t>
  </si>
  <si>
    <t>5.43</t>
  </si>
  <si>
    <t>CURVA 90° EM FERRO FUNDIDO COM FLANGES, PN-10, DN 80 MM</t>
  </si>
  <si>
    <t>5.44</t>
  </si>
  <si>
    <t>5.45</t>
  </si>
  <si>
    <t>M011702005</t>
  </si>
  <si>
    <t>CURVA 90° EM FERRO FUNDIDO COM FLANGES E PÉ, PN-10, DN 80 MM</t>
  </si>
  <si>
    <t>5.46</t>
  </si>
  <si>
    <t xml:space="preserve">M010701013 </t>
  </si>
  <si>
    <t>TUBO EM FERRO FUNDIDO COM FLANGE E PONTA L=1565MM, PN-10, DN 80 MM</t>
  </si>
  <si>
    <t>5.47</t>
  </si>
  <si>
    <t xml:space="preserve">M010701009 </t>
  </si>
  <si>
    <t>TUBO EM FERRO FUNDIDO COM FLANGE E PONTA L=1455MM, PN-10, DN 80 MM</t>
  </si>
  <si>
    <t>5.48</t>
  </si>
  <si>
    <t>M010701001</t>
  </si>
  <si>
    <t>TUBO EM FERRO FUNDIDO COM FLANGE E PONTA L=500MM, PN-10, DN 80 MM</t>
  </si>
  <si>
    <t>5.49</t>
  </si>
  <si>
    <t>M010701033</t>
  </si>
  <si>
    <t>TUBO EM FERRO FUNDIDO COM FLANGES L=4430MM, PN-10, DN 80 MM</t>
  </si>
  <si>
    <t>5.50</t>
  </si>
  <si>
    <t>TUBO EM FERRO FUNDIDO COM FLANGES L=1050MM, PN-10, DN 80 MM</t>
  </si>
  <si>
    <t>5.51</t>
  </si>
  <si>
    <t>TUBO EM FERRO FUNDIDO COM FLANGES L=4330MM, PN-10, DN 80 MM</t>
  </si>
  <si>
    <t>5.52</t>
  </si>
  <si>
    <t>M010701005</t>
  </si>
  <si>
    <t>TUBO EM FERRO FUNDIDO COM FLANGES L=725MM, PN-10, DN 80 MM</t>
  </si>
  <si>
    <t>5.53</t>
  </si>
  <si>
    <t>5.54</t>
  </si>
  <si>
    <t>M010701045</t>
  </si>
  <si>
    <t>TUBO EM FERRO FUNDIDO COM FLANGES L=5800MM, PN-10, DN 80 MM</t>
  </si>
  <si>
    <t>5.55</t>
  </si>
  <si>
    <t>TUBO EM FERRO FUNDIDO COM FLANGES L=2000MM, PN-10, DN 80 MM</t>
  </si>
  <si>
    <t>5.56</t>
  </si>
  <si>
    <t>TUBO EM FERRO FUNDIDO COM FLANGES L=1750MM, PN-10, DN 80 MM</t>
  </si>
  <si>
    <t>5.57</t>
  </si>
  <si>
    <t>5.58</t>
  </si>
  <si>
    <t>5.59</t>
  </si>
  <si>
    <t>5.60</t>
  </si>
  <si>
    <t>5.61</t>
  </si>
  <si>
    <t>POSTE CONICO CONTINUO EM ACO GALVANIZADO, RETO, ENGASTADO, H = 7 M, DIAMETRO INFERIOR = *125* MM</t>
  </si>
  <si>
    <t>5.62</t>
  </si>
  <si>
    <t xml:space="preserve">LUMINARIA ABERTA P/ ILUMINACAO PUBLICA, TIPO X-57 PETERCO OU EQUIV </t>
  </si>
  <si>
    <t>5.63</t>
  </si>
  <si>
    <t xml:space="preserve">ELETRODUTO PVC FLEXIVEL CORRUGADO, COR AMARELA, DE 25 MM </t>
  </si>
  <si>
    <t>5.64</t>
  </si>
  <si>
    <t>CAIXA PARA MEDIDOR MONOFASICO, EM POLICARBONATO / TERMOPLASTICO, PARA ALOJAR 1 DISJUNTOR (PADRAO DA CONCESSIONARIA LOCAL)</t>
  </si>
  <si>
    <t>5.65</t>
  </si>
  <si>
    <t xml:space="preserve">DISJUNTOR TIPO DIN / IEC, MONOPOLAR DE 40 ATE 50A </t>
  </si>
  <si>
    <t>5.66</t>
  </si>
  <si>
    <t>COMPOSIÇÕES DE PREÇO UNITÁRIO</t>
  </si>
  <si>
    <t xml:space="preserve"> COMPOSIÇÃO DE PREÇO UNITÁRIO</t>
  </si>
  <si>
    <t>CPU001</t>
  </si>
  <si>
    <t>XX</t>
  </si>
  <si>
    <t>DESCRIÇÃO DO SERVIÇO</t>
  </si>
  <si>
    <t xml:space="preserve">MOBILIZAÇÃO </t>
  </si>
  <si>
    <t xml:space="preserve">UNIDADE: </t>
  </si>
  <si>
    <t>gb</t>
  </si>
  <si>
    <t>EQUIPAMENTO</t>
  </si>
  <si>
    <t>BASE</t>
  </si>
  <si>
    <t>CÓDIGO</t>
  </si>
  <si>
    <t>DISCRIMINAÇÃO</t>
  </si>
  <si>
    <t>UNI</t>
  </si>
  <si>
    <t>QUANT.</t>
  </si>
  <si>
    <t>PROD</t>
  </si>
  <si>
    <t>P.UN.PROD</t>
  </si>
  <si>
    <t>P.UN.IMPR</t>
  </si>
  <si>
    <t>P.TOTAL</t>
  </si>
  <si>
    <t xml:space="preserve">CAMINHÃO BASCULANTE 6 M3, PESO BRUTO TOTAL 16.000 KG, CARGA ÚTIL MÁXIMA 13.071 KG, DISTÂNCIA ENTRE EIXOS 4,80 M, POTÊNCIA 230 CV INCLUSIVE CAÇAMBA METÁLICA </t>
  </si>
  <si>
    <t>h</t>
  </si>
  <si>
    <t xml:space="preserve">TRANSPORTE COM CAMINHÃO CARROCERIA COM GUINDAUTO (MUNCK), MOMENTO MÁXIMO DE CARGA 11,7 TM, EM VIA URBANA EM REVESTIMENTO PRIMÁRIO </t>
  </si>
  <si>
    <t>txkm</t>
  </si>
  <si>
    <t xml:space="preserve">RETROESCAVADEIRA SOBRE RODAS COM CARREGADEIRA, TRAÇÃO 4X4, POTÊNCIA LÍQ. 88 HP, CAÇAMBA CARREG. CAP. MÍN. 1 M3, CAÇAMBA RETRO CAP. 0,26 M3, PESO OPERACIONAL MÍN. 6.674 KG, PROFUNDIDADE ESCAVAÇÃO MÁX. 4,37 M </t>
  </si>
  <si>
    <t>CAMINHÃO PIPA 10.000 L TRUCADO, PESO BRUTO TOTAL 23.000 KG, CARGA ÚTIL MÁXIMA 15.935 KG, DISTÂNCIA ENTRE EIXOS 4,8 M, POTÊNCIA 230 CV, INCLUSIVE TANQUE DE AÇO PARA TRANSPORTE DE ÁGUA</t>
  </si>
  <si>
    <t>SUB-TOTAL</t>
  </si>
  <si>
    <t>PRODUÇÃO DA EQUIPE</t>
  </si>
  <si>
    <t xml:space="preserve">CUSTO </t>
  </si>
  <si>
    <t>TOTAL - R$</t>
  </si>
  <si>
    <t>BDI                %</t>
  </si>
  <si>
    <t>TOTAL DO SERVIÇO - R$</t>
  </si>
  <si>
    <t>CPU002</t>
  </si>
  <si>
    <t xml:space="preserve">DESMOBILIZAÇÃO </t>
  </si>
  <si>
    <t>CPU003</t>
  </si>
  <si>
    <t xml:space="preserve">ADMINISTRAÇÃO LOCAL </t>
  </si>
  <si>
    <t>MATERIAL</t>
  </si>
  <si>
    <t>ALUGUEL</t>
  </si>
  <si>
    <t>TELEFONE E INTERNET</t>
  </si>
  <si>
    <t>ENERGIA ELÉTRICA</t>
  </si>
  <si>
    <t>kwh</t>
  </si>
  <si>
    <t>ÁGUA</t>
  </si>
  <si>
    <t>MATERIAL PARA ESCRITÓRIO</t>
  </si>
  <si>
    <t>MATERIAL DE LIMPEZA</t>
  </si>
  <si>
    <t>MÃO DE OBRA</t>
  </si>
  <si>
    <t>P.UNIT.</t>
  </si>
  <si>
    <t>EMBASA</t>
  </si>
  <si>
    <t>EN2</t>
  </si>
  <si>
    <t xml:space="preserve">ENGENHEIRO DE OBRA </t>
  </si>
  <si>
    <t>TC1</t>
  </si>
  <si>
    <t>MESTRE DE OBRAS</t>
  </si>
  <si>
    <t xml:space="preserve">AUXILIAR DE ESCRITORIO COM ENCARGOS COMPLEMENTARES </t>
  </si>
  <si>
    <t>TC2</t>
  </si>
  <si>
    <t>TÉCNICO EM SEGURANÇA DO TRABALHO</t>
  </si>
  <si>
    <t>VIGIA</t>
  </si>
  <si>
    <t>CPU004</t>
  </si>
  <si>
    <t>MONTAGENS ESPECIAIS EM FERRO FUNDIDO</t>
  </si>
  <si>
    <t>PEDREIRO</t>
  </si>
  <si>
    <t xml:space="preserve">SERVENTE DE OBRAS </t>
  </si>
  <si>
    <t>CPU005</t>
  </si>
  <si>
    <t>ESCAVACAO MANUAL DE VALAS (SOLO COM AGUA), PROFUNDIDADE ATE 1,50 M</t>
  </si>
  <si>
    <t>CPU006</t>
  </si>
  <si>
    <t>ESCAVACAO MANUAL DE VALAS (SOLO SECO), PROFUNDIDADE ATE 1,50 M</t>
  </si>
  <si>
    <t>CPU007</t>
  </si>
  <si>
    <t>ESCAVACAO MECANICA DE VALAS (SOLO COM AGUA), PROFUNDIDADE ATE 1,50 M</t>
  </si>
  <si>
    <t>RETROESCAVADEIRA SOBRE RODAS COM CARREGADEIRA, TRAÇÃO 4X4, POTÊNCIA LÍQ. 72 HP, CAÇAMBA CARREG. CAP. MÍN. 0,79 M3, CAÇAMBA RETRO CAP. 0,18 M3, PESO OPERACIONAL MÍN. 7.140 KG, PROFUNDIDADE ESCAVAÇÃO MÁX. 4,50 M</t>
  </si>
  <si>
    <t>CPU008</t>
  </si>
  <si>
    <t>ESCAVACAO MECANICA EM ROCHA DURA, A FRIO</t>
  </si>
  <si>
    <t>TRATOR DE ESTEIRAS, POTÊNCIA 170 HP, PESO OPERACIONAL 19 T, CAÇAMBA 5,2 M3</t>
  </si>
  <si>
    <t>MARTELETE OU ROMPEDOR PNEUMÁTICO MANUAL, 28 KG, COM SILENCIADOR</t>
  </si>
  <si>
    <t>CPU009</t>
  </si>
  <si>
    <t>LOCAÇÃO DE OBRAS</t>
  </si>
  <si>
    <t xml:space="preserve">PREGO DE ACO POLIDO COM CABECA 18 X 30 (2 3/4 X 10) </t>
  </si>
  <si>
    <t>TABUA APARELHADA *2,5 X 15* CM, EM MACARANDUBA, ANGELIM OU EQUIVALENTE DA REGIAO</t>
  </si>
  <si>
    <t xml:space="preserve">PONTALETE *7,5 X 7,5* CM EM PINUS, MISTA OU EQUIVALENTE DA REGIAO - BRUTA </t>
  </si>
  <si>
    <t>CPU010</t>
  </si>
  <si>
    <t xml:space="preserve">CAIXA PARA VENTOSA DN 50, DIMENSÕES 1,10m X 1,30m; H = 1,50m </t>
  </si>
  <si>
    <t>SERVIÇOS - COMPOSIÇÕES AUXILIARES</t>
  </si>
  <si>
    <t xml:space="preserve">ESCAVAÇÃO VERTICAL A CÉU ABERTO, EM OBRAS DE INFRAESTRUTURA, INCLUINDO CARGA, DESCARGA E TRANSPORTE, EM SOLO DE 1ª CATEGORIA COM ESCAVADEIRA HIDRÁULICA (CAÇAMBA: 0,8 M³ / 111 HP), FROTA DE 3 CAMINHÕES BASCULANTES DE 14 M³, DMT ATÉ 1 KM E VELOCIDADE MÉDIA14KM/H. </t>
  </si>
  <si>
    <t xml:space="preserve">15.08.16 </t>
  </si>
  <si>
    <t>FORNEC. E MONTAGEM DE ESCADA MARINHEIRO, EM ACO CA-25, DN 3/4", INCL. PINTURAA BASE DE EPOXI</t>
  </si>
  <si>
    <t xml:space="preserve">09.12.10 </t>
  </si>
  <si>
    <t>CIMBRAMENTO P/ EDIFICACOES</t>
  </si>
  <si>
    <t>73883/002</t>
  </si>
  <si>
    <t>IMPERMEABILIZAÇÃO DE SUPERFÍCIE COM ARGAMASSA POLIMÉRICA / MEMBRANA RÍLICA, 3 DEMÃOS.</t>
  </si>
  <si>
    <t>CPU011</t>
  </si>
  <si>
    <t xml:space="preserve">CAIXA PARA VENTOSA DN 75, DIMENSÕES 1,10m X 1,30m; H = 1,70m </t>
  </si>
  <si>
    <t>CPU012</t>
  </si>
  <si>
    <t>CAIXA PARA REGISTRO DE DESCARGA DN 50, DIMENSÕES 1,30m X 1,30m; H = 1,65m</t>
  </si>
  <si>
    <t>CPU013</t>
  </si>
  <si>
    <t>CAIXA PARA REGISTRO DE DESCARGA DN 75, DIMENSÕES 1,30m X 1,30m; H = 1,85m</t>
  </si>
  <si>
    <t>CPU014</t>
  </si>
  <si>
    <t>CAIXA DE MANOBRA, DIMENSÕES  1,90m X 1,40m; H = 1,50m</t>
  </si>
  <si>
    <t>CPU015</t>
  </si>
  <si>
    <t xml:space="preserve">CAIXA DO MACROMEDIDOR, DIMENSÕES  2,60m X 1,40m; H = 1,50m </t>
  </si>
  <si>
    <t>CPU016</t>
  </si>
  <si>
    <t>FORNECIMENTO E INSTALAÇÃO DE MONOVIA EM PERFIL METÁLICO "I"</t>
  </si>
  <si>
    <t xml:space="preserve">GUINCHO ELÉTRICO DE COLUNA, CAPACIDADE 400 KG, COM MOTO FREIO, MOTOR TRIFÁSICO DE 1,25 CV </t>
  </si>
  <si>
    <t>PERFIL "I" DE ACO LAMINADO, ABAS INCLINADAS, "I" 152 X 22</t>
  </si>
  <si>
    <t xml:space="preserve">CHAPA DE ACO FINA A QUENTE BITOLA MSG 3/16 ", E = 4,75 MM (38,00 KG/M2) </t>
  </si>
  <si>
    <t>CPU017</t>
  </si>
  <si>
    <t xml:space="preserve">FORNECIMENTO E INSTALACAO DE TALHA E TROLEY ELÉTRICO </t>
  </si>
  <si>
    <t xml:space="preserve">CAMINHONETE CABINE SIMPLES COM MOTOR 1.6 FLEX, CÂMBIO MANUAL, POTÊNCIA 101/104 CV, 2 PORTAS </t>
  </si>
  <si>
    <t xml:space="preserve">MONTADOR DE ESTRUTURAS METALICAS </t>
  </si>
  <si>
    <t>CPU018</t>
  </si>
  <si>
    <t>ABRAÇADEIRA DE FIXAÇÃO CONFORME PROJETO - FORNECIMENTO E INSTALAÇÃO</t>
  </si>
  <si>
    <t xml:space="preserve"> D180000701  </t>
  </si>
  <si>
    <t xml:space="preserve">BARRA CHATA 1/8" x 1" - 0,63 KG/M </t>
  </si>
  <si>
    <t>PARAFUSO ZINCADO ROSCA SOBERBA, CABECA SEXTAVADA, 5/16 " X 110 MM</t>
  </si>
  <si>
    <t xml:space="preserve">PARAFUSO DE ACO TIPO CHUMBADOR PARABOLT, DIAMETRO 3/8", COMPRIMENTO 75 MM </t>
  </si>
  <si>
    <t>CPU019</t>
  </si>
  <si>
    <t>EXECUÇÃO DAS INSTALAÇÕES ELÉTRICAS NO RESERVATÓRIO METÁLICO ELEVADO EXCLUSIVE EQUIPAMENTOS</t>
  </si>
  <si>
    <t xml:space="preserve">ELETRICISTA </t>
  </si>
  <si>
    <t>EXECUÇÃO DAS INSTALAÇÕES ELÉTRICAS NA ESTAÇÃO ELEVATÓRIA DE ÁGUA TRATADA EXCLUSIVE EQUIPAMENTOS</t>
  </si>
  <si>
    <t>CPU021</t>
  </si>
  <si>
    <t>POÇO SECO, CONFORME PROJETO H=1,5M</t>
  </si>
  <si>
    <t xml:space="preserve">D260000004 </t>
  </si>
  <si>
    <t>ANEL CONCRETO 0,60 x 0,30 M</t>
  </si>
  <si>
    <t>un.</t>
  </si>
  <si>
    <t xml:space="preserve">09.97.07 </t>
  </si>
  <si>
    <t xml:space="preserve">FORMA CURVA EM CHAPA DE MADEIRA COMPENSADA RESINADA 21MM, PARA ESTRUTURAS DE CONCRETO </t>
  </si>
  <si>
    <t xml:space="preserve">ARGAMASSA TRAÇO 1:3 (EM VOLUME DE CIMENTO E AREIA MÉDIA ÚMIDA) </t>
  </si>
  <si>
    <t xml:space="preserve">CONCRETO FCK = 25MPA, TRAÇO 1:2,3:2,7 (CIMENTO/ AREIA MÉDIA/ BRITA 1) - PREPARO MECÂNICO COM BETONEIRA 400 L. </t>
  </si>
  <si>
    <t>EXECUCAO DE DRENO FRANCES COM BRITA NUM 2</t>
  </si>
  <si>
    <t>CPU022</t>
  </si>
  <si>
    <t>LIMPEZA DE SHAFT PARA ASSENTAMENTO DE ADUTORA COM CAMINHÃO LIMPA FOSSA</t>
  </si>
  <si>
    <t>CAMINHÃO PARA EQUIPAMENTO DE LIMPEZA A SUCÇÃO, COM CAMINHÃO TRUCADO DE PESO BRUTO TOTAL 23000 KG, CARGA ÚTIL MÁXIMA 15935 KG, DISTÂNCIA ENTRE EIXOS 4,80 M, POTÊNCIA 230 CV, INCLUSIVE LIMPADORA A SUCÇÃO, TANQUE 12000 L</t>
  </si>
  <si>
    <t>CHP</t>
  </si>
  <si>
    <t>CPU023</t>
  </si>
  <si>
    <t>ELABORAÇÃO DE PROJETOS EXECUTIVOS</t>
  </si>
  <si>
    <t>34783</t>
  </si>
  <si>
    <t>ENGENHEIRO ELETRICISTA</t>
  </si>
  <si>
    <t>7592</t>
  </si>
  <si>
    <t>TOPOGRAFO</t>
  </si>
  <si>
    <t>AUXILIAR DE TOPOGRAFIA</t>
  </si>
  <si>
    <t>ENGENHEIRO CIVIL</t>
  </si>
  <si>
    <t>CPU024</t>
  </si>
  <si>
    <t>IMPLANTAÇÃO DO SISTEMA DE GESTÃO INTEGRADO</t>
  </si>
  <si>
    <t>ENGENHEIRO CIVIL OU SANITARISTA ESPECIALIZAÇÃO SEGURANÇA DO TRABALHO, ENGENHEIRO AMBIENTAL</t>
  </si>
  <si>
    <t>TC3</t>
  </si>
  <si>
    <t>TÉCNICO AMBIENTAL COM ENCARGOS COMPLEMENTARES</t>
  </si>
  <si>
    <t>AS2</t>
  </si>
  <si>
    <t>ASSISTENTE SOCIAL COM ENCARGOS</t>
  </si>
  <si>
    <t>CARTILHA</t>
  </si>
  <si>
    <t>CARTAZES</t>
  </si>
  <si>
    <t>CONVITES</t>
  </si>
  <si>
    <t>FLAY</t>
  </si>
  <si>
    <t>DATASHOW</t>
  </si>
  <si>
    <t>NOTEBOOK</t>
  </si>
  <si>
    <t>LIÇENÇA AMBIENTAL GRUPO E-SERVIÇOS, CALSSE1 LIÇENÇA UNIFICADA</t>
  </si>
  <si>
    <t>BDI - SERVIÇOS</t>
  </si>
  <si>
    <t>Descrição dos Serviços</t>
  </si>
  <si>
    <t>%</t>
  </si>
  <si>
    <t>ADMINISTRAÇÃO CENTRAL</t>
  </si>
  <si>
    <t>a =</t>
  </si>
  <si>
    <t>Administração Central</t>
  </si>
  <si>
    <t xml:space="preserve"> </t>
  </si>
  <si>
    <t>IMPOSTOS E TAXAS</t>
  </si>
  <si>
    <t>i =</t>
  </si>
  <si>
    <t>Impostos</t>
  </si>
  <si>
    <t>ISS</t>
  </si>
  <si>
    <t>PIS</t>
  </si>
  <si>
    <t>Cofins</t>
  </si>
  <si>
    <t>SEGUROS, RISCOS E GARANTIAS</t>
  </si>
  <si>
    <t>r =</t>
  </si>
  <si>
    <t>Seguros, Riscos e Garantias</t>
  </si>
  <si>
    <t>DESPESAS FINANCEIRAS</t>
  </si>
  <si>
    <t>df  =</t>
  </si>
  <si>
    <t>Despesas financeiras</t>
  </si>
  <si>
    <t>LUCRO</t>
  </si>
  <si>
    <t>l =</t>
  </si>
  <si>
    <t>Lucro</t>
  </si>
  <si>
    <t>BDI = (((1+a+r)*(1+df)*(1+l))/(1-i))-1</t>
  </si>
  <si>
    <t>BDI =</t>
  </si>
  <si>
    <t>calculado</t>
  </si>
  <si>
    <t>adotado</t>
  </si>
  <si>
    <t>*Fórmula BDI conforme Acórdão 2622/2013 do TCU</t>
  </si>
  <si>
    <t>BDI - MATERIAIS</t>
  </si>
</sst>
</file>

<file path=xl/styles.xml><?xml version="1.0" encoding="utf-8"?>
<styleSheet xmlns="http://schemas.openxmlformats.org/spreadsheetml/2006/main">
  <numFmts count="11">
    <numFmt numFmtId="176" formatCode="0.0000"/>
    <numFmt numFmtId="177" formatCode="_-&quot;R$&quot;\ * #,##0.00_-;\-&quot;R$&quot;\ * #,##0.00_-;_-&quot;R$&quot;\ * &quot;-&quot;??_-;_-@_-"/>
    <numFmt numFmtId="178" formatCode="_-* #,##0_-;\-* #,##0_-;_-* &quot;-&quot;_-;_-@_-"/>
    <numFmt numFmtId="179" formatCode="_-&quot;R$&quot;* #,##0_-;\-&quot;R$&quot;* #,##0_-;_-&quot;R$&quot;* &quot;-&quot;_-;_-@_-"/>
    <numFmt numFmtId="180" formatCode="_-* #,##0.00_-;\-* #,##0.00_-;_-* &quot;-&quot;??_-;_-@_-"/>
    <numFmt numFmtId="181" formatCode="_-&quot;R$&quot;* #,##0.00_-;\-&quot;R$&quot;* #,##0.00_-;_-&quot;R$&quot;* &quot;-&quot;??_-;_-@_-"/>
    <numFmt numFmtId="182" formatCode="0.00000"/>
    <numFmt numFmtId="183" formatCode="#,##0.00;[Red]#,##0.00"/>
    <numFmt numFmtId="184" formatCode="0.00_ "/>
    <numFmt numFmtId="185" formatCode="###,###,###,##0.00"/>
    <numFmt numFmtId="186" formatCode="&quot;R$&quot;\ #,##0.00"/>
  </numFmts>
  <fonts count="48">
    <font>
      <sz val="10"/>
      <name val="Arial"/>
      <charset val="0"/>
    </font>
    <font>
      <sz val="12"/>
      <name val="Arial"/>
      <charset val="0"/>
    </font>
    <font>
      <b/>
      <sz val="10"/>
      <color rgb="FFFF0000"/>
      <name val="Arial"/>
      <charset val="0"/>
    </font>
    <font>
      <b/>
      <sz val="11"/>
      <name val="Arial"/>
      <charset val="0"/>
    </font>
    <font>
      <sz val="10"/>
      <color rgb="FFFF0000"/>
      <name val="Arial"/>
      <charset val="0"/>
    </font>
    <font>
      <b/>
      <sz val="10"/>
      <name val="Arial"/>
      <charset val="0"/>
    </font>
    <font>
      <b/>
      <sz val="14"/>
      <color rgb="FFFF0000"/>
      <name val="Arial"/>
      <charset val="0"/>
    </font>
    <font>
      <sz val="11"/>
      <name val="Arial"/>
      <charset val="0"/>
    </font>
    <font>
      <b/>
      <sz val="11"/>
      <color rgb="FFFF0000"/>
      <name val="Arial"/>
      <charset val="0"/>
    </font>
    <font>
      <sz val="9"/>
      <name val="Arial"/>
      <charset val="0"/>
    </font>
    <font>
      <b/>
      <sz val="12"/>
      <color rgb="FFFF0000"/>
      <name val="Arial"/>
      <charset val="0"/>
    </font>
    <font>
      <b/>
      <sz val="9"/>
      <name val="Arial"/>
      <charset val="0"/>
    </font>
    <font>
      <b/>
      <i/>
      <sz val="10"/>
      <name val="Arial"/>
      <charset val="0"/>
    </font>
    <font>
      <sz val="12"/>
      <color rgb="FFFF0000"/>
      <name val="Arial"/>
      <charset val="0"/>
    </font>
    <font>
      <b/>
      <i/>
      <sz val="9"/>
      <color rgb="FFFF0000"/>
      <name val="Arial"/>
      <charset val="0"/>
    </font>
    <font>
      <sz val="11"/>
      <color rgb="FFFF0000"/>
      <name val="Arial"/>
      <charset val="0"/>
    </font>
    <font>
      <b/>
      <sz val="9"/>
      <color rgb="FFFF0000"/>
      <name val="Arial"/>
      <charset val="0"/>
    </font>
    <font>
      <sz val="10"/>
      <color theme="1"/>
      <name val="Arial"/>
      <charset val="0"/>
    </font>
    <font>
      <sz val="10"/>
      <color indexed="8"/>
      <name val="Arial"/>
      <charset val="0"/>
    </font>
    <font>
      <i/>
      <sz val="10"/>
      <name val="Arial"/>
      <charset val="0"/>
    </font>
    <font>
      <b/>
      <sz val="12"/>
      <name val="Arial"/>
      <charset val="0"/>
    </font>
    <font>
      <sz val="12"/>
      <name val="Arial"/>
      <charset val="134"/>
    </font>
    <font>
      <sz val="10"/>
      <name val="Arial"/>
      <charset val="134"/>
    </font>
    <font>
      <sz val="11"/>
      <name val="Arial"/>
      <charset val="134"/>
    </font>
    <font>
      <b/>
      <sz val="11"/>
      <name val="Arial"/>
      <charset val="134"/>
    </font>
    <font>
      <b/>
      <sz val="11"/>
      <color rgb="FFFF0000"/>
      <name val="Arial"/>
      <charset val="134"/>
    </font>
    <font>
      <b/>
      <sz val="10"/>
      <name val="Arial"/>
      <charset val="134"/>
    </font>
    <font>
      <sz val="11"/>
      <color indexed="10"/>
      <name val="Calibri"/>
      <charset val="0"/>
    </font>
    <font>
      <sz val="10"/>
      <color theme="1"/>
      <name val="Calibri"/>
      <charset val="134"/>
      <scheme val="minor"/>
    </font>
    <font>
      <i/>
      <sz val="11"/>
      <color indexed="23"/>
      <name val="Calibri"/>
      <charset val="0"/>
    </font>
    <font>
      <u/>
      <sz val="11"/>
      <color rgb="FF800080"/>
      <name val="Calibri"/>
      <charset val="0"/>
      <scheme val="minor"/>
    </font>
    <font>
      <b/>
      <sz val="15"/>
      <color indexed="56"/>
      <name val="Calibri"/>
      <charset val="0"/>
    </font>
    <font>
      <sz val="11"/>
      <color indexed="8"/>
      <name val="Calibri"/>
      <charset val="0"/>
    </font>
    <font>
      <sz val="11"/>
      <color indexed="9"/>
      <name val="Calibri"/>
      <charset val="0"/>
    </font>
    <font>
      <b/>
      <sz val="13"/>
      <color indexed="56"/>
      <name val="Calibri"/>
      <charset val="0"/>
    </font>
    <font>
      <b/>
      <sz val="11"/>
      <color indexed="9"/>
      <name val="Calibri"/>
      <charset val="0"/>
    </font>
    <font>
      <sz val="11"/>
      <color indexed="52"/>
      <name val="Calibri"/>
      <charset val="0"/>
    </font>
    <font>
      <sz val="11"/>
      <color indexed="62"/>
      <name val="Calibri"/>
      <charset val="0"/>
    </font>
    <font>
      <b/>
      <sz val="11"/>
      <color indexed="56"/>
      <name val="Calibri"/>
      <charset val="0"/>
    </font>
    <font>
      <sz val="11"/>
      <color indexed="17"/>
      <name val="Calibri"/>
      <charset val="0"/>
    </font>
    <font>
      <sz val="10"/>
      <name val="Courier New"/>
      <charset val="0"/>
    </font>
    <font>
      <b/>
      <sz val="18"/>
      <color indexed="56"/>
      <name val="Cambria"/>
      <charset val="0"/>
    </font>
    <font>
      <u/>
      <sz val="11"/>
      <color rgb="FF0000FF"/>
      <name val="Calibri"/>
      <charset val="0"/>
      <scheme val="minor"/>
    </font>
    <font>
      <sz val="11"/>
      <color indexed="20"/>
      <name val="Calibri"/>
      <charset val="0"/>
    </font>
    <font>
      <sz val="11"/>
      <color indexed="60"/>
      <name val="Calibri"/>
      <charset val="0"/>
    </font>
    <font>
      <b/>
      <sz val="11"/>
      <color indexed="63"/>
      <name val="Calibri"/>
      <charset val="0"/>
    </font>
    <font>
      <b/>
      <sz val="11"/>
      <color indexed="52"/>
      <name val="Calibri"/>
      <charset val="0"/>
    </font>
    <font>
      <b/>
      <sz val="11"/>
      <color indexed="8"/>
      <name val="Calibri"/>
      <charset val="0"/>
    </font>
  </fonts>
  <fills count="31">
    <fill>
      <patternFill patternType="none"/>
    </fill>
    <fill>
      <patternFill patternType="gray125"/>
    </fill>
    <fill>
      <patternFill patternType="solid">
        <fgColor theme="8" tint="0.599993896298105"/>
        <bgColor indexed="64"/>
      </patternFill>
    </fill>
    <fill>
      <patternFill patternType="solid">
        <fgColor indexed="22"/>
        <bgColor indexed="64"/>
      </patternFill>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rgb="FF92D050"/>
        <bgColor indexed="64"/>
      </patternFill>
    </fill>
    <fill>
      <patternFill patternType="solid">
        <fgColor theme="8" tint="0.799981688894314"/>
        <bgColor indexed="64"/>
      </patternFill>
    </fill>
    <fill>
      <patternFill patternType="solid">
        <fgColor theme="0" tint="-0.149998474074526"/>
        <bgColor indexed="64"/>
      </patternFill>
    </fill>
    <fill>
      <patternFill patternType="solid">
        <fgColor indexed="26"/>
        <bgColor indexed="64"/>
      </patternFill>
    </fill>
    <fill>
      <patternFill patternType="solid">
        <fgColor indexed="49"/>
        <bgColor indexed="64"/>
      </patternFill>
    </fill>
    <fill>
      <patternFill patternType="solid">
        <fgColor indexed="62"/>
        <bgColor indexed="64"/>
      </patternFill>
    </fill>
    <fill>
      <patternFill patternType="solid">
        <fgColor indexed="27"/>
        <bgColor indexed="64"/>
      </patternFill>
    </fill>
    <fill>
      <patternFill patternType="solid">
        <fgColor indexed="57"/>
        <bgColor indexed="64"/>
      </patternFill>
    </fill>
    <fill>
      <patternFill patternType="solid">
        <fgColor indexed="55"/>
        <bgColor indexed="64"/>
      </patternFill>
    </fill>
    <fill>
      <patternFill patternType="solid">
        <fgColor indexed="46"/>
        <bgColor indexed="64"/>
      </patternFill>
    </fill>
    <fill>
      <patternFill patternType="solid">
        <fgColor indexed="42"/>
        <bgColor indexed="64"/>
      </patternFill>
    </fill>
    <fill>
      <patternFill patternType="solid">
        <fgColor indexed="52"/>
        <bgColor indexed="64"/>
      </patternFill>
    </fill>
    <fill>
      <patternFill patternType="solid">
        <fgColor indexed="47"/>
        <bgColor indexed="64"/>
      </patternFill>
    </fill>
    <fill>
      <patternFill patternType="solid">
        <fgColor indexed="44"/>
        <bgColor indexed="64"/>
      </patternFill>
    </fill>
    <fill>
      <patternFill patternType="solid">
        <fgColor indexed="30"/>
        <bgColor indexed="64"/>
      </patternFill>
    </fill>
    <fill>
      <patternFill patternType="solid">
        <fgColor indexed="51"/>
        <bgColor indexed="64"/>
      </patternFill>
    </fill>
    <fill>
      <patternFill patternType="solid">
        <fgColor indexed="29"/>
        <bgColor indexed="64"/>
      </patternFill>
    </fill>
    <fill>
      <patternFill patternType="solid">
        <fgColor indexed="10"/>
        <bgColor indexed="64"/>
      </patternFill>
    </fill>
    <fill>
      <patternFill patternType="solid">
        <fgColor indexed="45"/>
        <bgColor indexed="64"/>
      </patternFill>
    </fill>
    <fill>
      <patternFill patternType="solid">
        <fgColor indexed="11"/>
        <bgColor indexed="64"/>
      </patternFill>
    </fill>
    <fill>
      <patternFill patternType="solid">
        <fgColor indexed="43"/>
        <bgColor indexed="64"/>
      </patternFill>
    </fill>
    <fill>
      <patternFill patternType="solid">
        <fgColor indexed="31"/>
        <bgColor indexed="64"/>
      </patternFill>
    </fill>
    <fill>
      <patternFill patternType="solid">
        <fgColor indexed="53"/>
        <bgColor indexed="64"/>
      </patternFill>
    </fill>
    <fill>
      <patternFill patternType="solid">
        <fgColor indexed="36"/>
        <bgColor indexed="64"/>
      </patternFill>
    </fill>
  </fills>
  <borders count="39">
    <border>
      <left/>
      <right/>
      <top/>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thin">
        <color auto="1"/>
      </top>
      <bottom style="hair">
        <color auto="1"/>
      </bottom>
      <diagonal/>
    </border>
    <border>
      <left/>
      <right/>
      <top style="hair">
        <color auto="1"/>
      </top>
      <bottom style="hair">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right/>
      <top style="hair">
        <color auto="1"/>
      </top>
      <bottom/>
      <diagonal/>
    </border>
    <border>
      <left style="thin">
        <color auto="1"/>
      </left>
      <right/>
      <top style="hair">
        <color auto="1"/>
      </top>
      <bottom/>
      <diagonal/>
    </border>
    <border>
      <left/>
      <right/>
      <top/>
      <bottom style="hair">
        <color auto="1"/>
      </bottom>
      <diagonal/>
    </border>
    <border>
      <left style="thin">
        <color indexed="8"/>
      </left>
      <right style="thin">
        <color indexed="8"/>
      </right>
      <top style="hair">
        <color auto="1"/>
      </top>
      <bottom style="hair">
        <color auto="1"/>
      </bottom>
      <diagonal/>
    </border>
    <border>
      <left style="thin">
        <color indexed="8"/>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right/>
      <top/>
      <bottom style="thick">
        <color indexed="2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57">
    <xf numFmtId="0" fontId="0" fillId="0" borderId="0"/>
    <xf numFmtId="0" fontId="40" fillId="0" borderId="0"/>
    <xf numFmtId="180" fontId="28" fillId="0" borderId="0" applyFont="0" applyFill="0" applyBorder="0" applyAlignment="0" applyProtection="0">
      <alignment vertical="center"/>
    </xf>
    <xf numFmtId="178" fontId="28" fillId="0" borderId="0" applyFont="0" applyFill="0" applyBorder="0" applyAlignment="0" applyProtection="0">
      <alignment vertical="center"/>
    </xf>
    <xf numFmtId="0" fontId="32" fillId="16" borderId="0" applyNumberFormat="0" applyBorder="0" applyAlignment="0" applyProtection="0"/>
    <xf numFmtId="9" fontId="0" fillId="0" borderId="0" applyFont="0" applyFill="0" applyBorder="0" applyAlignment="0" applyProtection="0"/>
    <xf numFmtId="0" fontId="36" fillId="0" borderId="34" applyNumberFormat="0" applyFill="0" applyAlignment="0" applyProtection="0"/>
    <xf numFmtId="0" fontId="35" fillId="15" borderId="33" applyNumberFormat="0" applyAlignment="0" applyProtection="0"/>
    <xf numFmtId="179" fontId="28" fillId="0" borderId="0" applyFont="0" applyFill="0" applyBorder="0" applyAlignment="0" applyProtection="0">
      <alignment vertical="center"/>
    </xf>
    <xf numFmtId="0" fontId="32" fillId="17" borderId="0" applyNumberFormat="0" applyBorder="0" applyAlignment="0" applyProtection="0"/>
    <xf numFmtId="181" fontId="28" fillId="0" borderId="0" applyFont="0" applyFill="0" applyBorder="0" applyAlignment="0" applyProtection="0">
      <alignment vertical="center"/>
    </xf>
    <xf numFmtId="0" fontId="30" fillId="0" borderId="0" applyNumberFormat="0" applyFill="0" applyBorder="0" applyAlignment="0" applyProtection="0">
      <alignment vertical="center"/>
    </xf>
    <xf numFmtId="3" fontId="0" fillId="0" borderId="0"/>
    <xf numFmtId="0" fontId="42" fillId="0" borderId="0" applyNumberFormat="0" applyFill="0" applyBorder="0" applyAlignment="0" applyProtection="0">
      <alignment vertical="center"/>
    </xf>
    <xf numFmtId="0" fontId="32" fillId="23" borderId="0" applyNumberFormat="0" applyBorder="0" applyAlignment="0" applyProtection="0"/>
    <xf numFmtId="0" fontId="32" fillId="10" borderId="31" applyNumberFormat="0" applyFont="0" applyAlignment="0" applyProtection="0"/>
    <xf numFmtId="0" fontId="0" fillId="0" borderId="0"/>
    <xf numFmtId="0" fontId="32" fillId="22" borderId="0" applyNumberFormat="0" applyBorder="0" applyAlignment="0" applyProtection="0"/>
    <xf numFmtId="0" fontId="27" fillId="0" borderId="0" applyNumberFormat="0" applyFill="0" applyBorder="0" applyAlignment="0" applyProtection="0"/>
    <xf numFmtId="0" fontId="41" fillId="0" borderId="0" applyNumberFormat="0" applyFill="0" applyBorder="0" applyAlignment="0" applyProtection="0"/>
    <xf numFmtId="3" fontId="0" fillId="0" borderId="0"/>
    <xf numFmtId="0" fontId="29" fillId="0" borderId="0" applyNumberFormat="0" applyFill="0" applyBorder="0" applyAlignment="0" applyProtection="0"/>
    <xf numFmtId="0" fontId="33" fillId="14" borderId="0" applyNumberFormat="0" applyBorder="0" applyAlignment="0" applyProtection="0"/>
    <xf numFmtId="0" fontId="31" fillId="0" borderId="30" applyNumberFormat="0" applyFill="0" applyAlignment="0" applyProtection="0"/>
    <xf numFmtId="0" fontId="33" fillId="30" borderId="0" applyNumberFormat="0" applyBorder="0" applyAlignment="0" applyProtection="0"/>
    <xf numFmtId="0" fontId="34" fillId="0" borderId="32" applyNumberFormat="0" applyFill="0" applyAlignment="0" applyProtection="0"/>
    <xf numFmtId="0" fontId="33" fillId="11" borderId="0" applyNumberFormat="0" applyBorder="0" applyAlignment="0" applyProtection="0"/>
    <xf numFmtId="0" fontId="38" fillId="0" borderId="36" applyNumberFormat="0" applyFill="0" applyAlignment="0" applyProtection="0"/>
    <xf numFmtId="0" fontId="33" fillId="29" borderId="0" applyNumberFormat="0" applyBorder="0" applyAlignment="0" applyProtection="0"/>
    <xf numFmtId="0" fontId="38" fillId="0" borderId="0" applyNumberFormat="0" applyFill="0" applyBorder="0" applyAlignment="0" applyProtection="0"/>
    <xf numFmtId="0" fontId="37" fillId="19" borderId="35" applyNumberFormat="0" applyAlignment="0" applyProtection="0"/>
    <xf numFmtId="0" fontId="45" fillId="3" borderId="37" applyNumberFormat="0" applyAlignment="0" applyProtection="0"/>
    <xf numFmtId="0" fontId="46" fillId="3" borderId="35" applyNumberFormat="0" applyAlignment="0" applyProtection="0"/>
    <xf numFmtId="0" fontId="47" fillId="0" borderId="38" applyNumberFormat="0" applyFill="0" applyAlignment="0" applyProtection="0"/>
    <xf numFmtId="0" fontId="32" fillId="20" borderId="0" applyNumberFormat="0" applyBorder="0" applyAlignment="0" applyProtection="0"/>
    <xf numFmtId="0" fontId="39" fillId="17" borderId="0" applyNumberFormat="0" applyBorder="0" applyAlignment="0" applyProtection="0"/>
    <xf numFmtId="0" fontId="43" fillId="25" borderId="0" applyNumberFormat="0" applyBorder="0" applyAlignment="0" applyProtection="0"/>
    <xf numFmtId="0" fontId="44" fillId="27" borderId="0" applyNumberFormat="0" applyBorder="0" applyAlignment="0" applyProtection="0"/>
    <xf numFmtId="177" fontId="22" fillId="0" borderId="0" applyFont="0" applyFill="0" applyBorder="0" applyAlignment="0" applyProtection="0"/>
    <xf numFmtId="0" fontId="32" fillId="13" borderId="0" applyNumberFormat="0" applyBorder="0" applyAlignment="0" applyProtection="0"/>
    <xf numFmtId="0" fontId="33" fillId="12" borderId="0" applyNumberFormat="0" applyBorder="0" applyAlignment="0" applyProtection="0"/>
    <xf numFmtId="0" fontId="32" fillId="28" borderId="0" applyNumberFormat="0" applyBorder="0" applyAlignment="0" applyProtection="0"/>
    <xf numFmtId="0" fontId="33" fillId="21" borderId="0" applyNumberFormat="0" applyBorder="0" applyAlignment="0" applyProtection="0"/>
    <xf numFmtId="0" fontId="32" fillId="19" borderId="0" applyNumberFormat="0" applyBorder="0" applyAlignment="0" applyProtection="0"/>
    <xf numFmtId="0" fontId="33" fillId="24" borderId="0" applyNumberFormat="0" applyBorder="0" applyAlignment="0" applyProtection="0"/>
    <xf numFmtId="0" fontId="32" fillId="25" borderId="0" applyNumberFormat="0" applyBorder="0" applyAlignment="0" applyProtection="0"/>
    <xf numFmtId="0" fontId="33" fillId="23" borderId="0" applyNumberFormat="0" applyBorder="0" applyAlignment="0" applyProtection="0"/>
    <xf numFmtId="0" fontId="32" fillId="26" borderId="0" applyNumberFormat="0" applyBorder="0" applyAlignment="0" applyProtection="0"/>
    <xf numFmtId="0" fontId="33" fillId="26" borderId="0" applyNumberFormat="0" applyBorder="0" applyAlignment="0" applyProtection="0"/>
    <xf numFmtId="0" fontId="32" fillId="16" borderId="0" applyNumberFormat="0" applyBorder="0" applyAlignment="0" applyProtection="0"/>
    <xf numFmtId="0" fontId="33" fillId="30" borderId="0" applyNumberFormat="0" applyBorder="0" applyAlignment="0" applyProtection="0"/>
    <xf numFmtId="0" fontId="32" fillId="20" borderId="0" applyNumberFormat="0" applyBorder="0" applyAlignment="0" applyProtection="0"/>
    <xf numFmtId="0" fontId="33" fillId="11" borderId="0" applyNumberFormat="0" applyBorder="0" applyAlignment="0" applyProtection="0"/>
    <xf numFmtId="0" fontId="33" fillId="18" borderId="0" applyNumberFormat="0" applyBorder="0" applyAlignment="0" applyProtection="0"/>
    <xf numFmtId="0" fontId="0" fillId="0" borderId="0"/>
    <xf numFmtId="0" fontId="0" fillId="0" borderId="0"/>
    <xf numFmtId="9" fontId="22" fillId="0" borderId="0" applyFont="0" applyFill="0" applyBorder="0" applyAlignment="0" applyProtection="0"/>
  </cellStyleXfs>
  <cellXfs count="613">
    <xf numFmtId="0" fontId="0" fillId="0" borderId="0" xfId="0"/>
    <xf numFmtId="0" fontId="0" fillId="2" borderId="0" xfId="0" applyFill="1"/>
    <xf numFmtId="0" fontId="1" fillId="0" borderId="0" xfId="0" applyFont="1"/>
    <xf numFmtId="0" fontId="0" fillId="0" borderId="1" xfId="54" applyBorder="1"/>
    <xf numFmtId="0" fontId="0" fillId="0" borderId="0" xfId="54"/>
    <xf numFmtId="0" fontId="2" fillId="0" borderId="0" xfId="54" applyFont="1"/>
    <xf numFmtId="4" fontId="3" fillId="2" borderId="2" xfId="12" applyNumberFormat="1" applyFont="1" applyFill="1" applyBorder="1" applyAlignment="1">
      <alignment horizontal="center" vertical="center"/>
    </xf>
    <xf numFmtId="4" fontId="3" fillId="2" borderId="3" xfId="12" applyNumberFormat="1" applyFont="1" applyFill="1" applyBorder="1" applyAlignment="1">
      <alignment horizontal="center" vertical="center"/>
    </xf>
    <xf numFmtId="4" fontId="3" fillId="2" borderId="4" xfId="12" applyNumberFormat="1" applyFont="1" applyFill="1" applyBorder="1" applyAlignment="1">
      <alignment horizontal="center" vertical="center"/>
    </xf>
    <xf numFmtId="176" fontId="4" fillId="0" borderId="0" xfId="54" applyNumberFormat="1" applyFont="1" applyAlignment="1">
      <alignment horizontal="center"/>
    </xf>
    <xf numFmtId="4" fontId="3" fillId="2" borderId="1" xfId="12" applyNumberFormat="1" applyFont="1" applyFill="1" applyBorder="1" applyAlignment="1">
      <alignment horizontal="center" vertical="center"/>
    </xf>
    <xf numFmtId="4" fontId="3" fillId="2" borderId="0" xfId="12" applyNumberFormat="1" applyFont="1" applyFill="1" applyBorder="1" applyAlignment="1">
      <alignment horizontal="center" vertical="center"/>
    </xf>
    <xf numFmtId="4" fontId="3" fillId="2" borderId="5" xfId="12" applyNumberFormat="1"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0"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0" fillId="0" borderId="0" xfId="54" applyBorder="1"/>
    <xf numFmtId="0" fontId="0" fillId="0" borderId="5" xfId="54" applyBorder="1"/>
    <xf numFmtId="0" fontId="5" fillId="3" borderId="9" xfId="55" applyFont="1" applyFill="1" applyBorder="1" applyAlignment="1">
      <alignment horizontal="center" vertical="center"/>
    </xf>
    <xf numFmtId="0" fontId="5" fillId="3" borderId="2" xfId="55" applyFont="1" applyFill="1" applyBorder="1" applyAlignment="1">
      <alignment horizontal="center" vertical="center"/>
    </xf>
    <xf numFmtId="0" fontId="5" fillId="3" borderId="4" xfId="55" applyFont="1" applyFill="1" applyBorder="1" applyAlignment="1">
      <alignment horizontal="center" vertical="center"/>
    </xf>
    <xf numFmtId="0" fontId="0" fillId="3" borderId="9" xfId="55" applyFill="1" applyBorder="1" applyAlignment="1">
      <alignment horizontal="center" vertical="center"/>
    </xf>
    <xf numFmtId="0" fontId="4" fillId="0" borderId="0" xfId="0" applyFont="1" applyBorder="1"/>
    <xf numFmtId="0" fontId="4" fillId="0" borderId="5" xfId="0" applyFont="1" applyBorder="1"/>
    <xf numFmtId="0" fontId="5" fillId="0" borderId="13" xfId="55" applyFont="1" applyBorder="1" applyAlignment="1">
      <alignment horizontal="center" vertical="center"/>
    </xf>
    <xf numFmtId="0" fontId="5" fillId="3" borderId="6" xfId="55" applyFont="1" applyFill="1" applyBorder="1" applyAlignment="1">
      <alignment horizontal="center" vertical="center"/>
    </xf>
    <xf numFmtId="0" fontId="5" fillId="3" borderId="8" xfId="55" applyFont="1" applyFill="1" applyBorder="1" applyAlignment="1">
      <alignment horizontal="center" vertical="center"/>
    </xf>
    <xf numFmtId="0" fontId="0" fillId="3" borderId="13" xfId="55" applyFill="1" applyBorder="1" applyAlignment="1">
      <alignment horizontal="center" vertical="center"/>
    </xf>
    <xf numFmtId="0" fontId="2" fillId="0" borderId="0" xfId="55" applyFont="1" applyBorder="1"/>
    <xf numFmtId="0" fontId="2" fillId="0" borderId="5" xfId="55" applyFont="1" applyBorder="1"/>
    <xf numFmtId="0" fontId="5" fillId="0" borderId="14" xfId="55" applyFont="1" applyBorder="1" applyAlignment="1">
      <alignment horizontal="center" vertical="center"/>
    </xf>
    <xf numFmtId="0" fontId="0" fillId="0" borderId="10" xfId="55" applyBorder="1" applyAlignment="1">
      <alignment horizontal="center" vertical="center"/>
    </xf>
    <xf numFmtId="0" fontId="0" fillId="0" borderId="12" xfId="55" applyBorder="1" applyAlignment="1">
      <alignment horizontal="center" vertical="center"/>
    </xf>
    <xf numFmtId="0" fontId="5" fillId="0" borderId="14" xfId="55" applyFont="1" applyBorder="1" applyAlignment="1">
      <alignment horizontal="center"/>
    </xf>
    <xf numFmtId="0" fontId="2" fillId="0" borderId="0" xfId="0" applyFont="1" applyBorder="1"/>
    <xf numFmtId="0" fontId="2" fillId="0" borderId="5" xfId="0" applyFont="1" applyBorder="1"/>
    <xf numFmtId="0" fontId="0" fillId="0" borderId="14" xfId="55" applyBorder="1" applyAlignment="1">
      <alignment horizontal="center"/>
    </xf>
    <xf numFmtId="0" fontId="0" fillId="0" borderId="10" xfId="55" applyBorder="1"/>
    <xf numFmtId="0" fontId="0" fillId="0" borderId="12" xfId="55" applyBorder="1"/>
    <xf numFmtId="2" fontId="0" fillId="0" borderId="14" xfId="55" applyNumberFormat="1" applyBorder="1" applyAlignment="1">
      <alignment horizontal="center"/>
    </xf>
    <xf numFmtId="0" fontId="0" fillId="0" borderId="0" xfId="0" applyFont="1" applyBorder="1" applyAlignment="1">
      <alignment horizontal="center"/>
    </xf>
    <xf numFmtId="0" fontId="0" fillId="0" borderId="0" xfId="0" applyFont="1" applyBorder="1"/>
    <xf numFmtId="0" fontId="0" fillId="0" borderId="5" xfId="0" applyFont="1" applyBorder="1"/>
    <xf numFmtId="0" fontId="0" fillId="0" borderId="14" xfId="55" applyBorder="1" applyAlignment="1">
      <alignment horizontal="right"/>
    </xf>
    <xf numFmtId="2" fontId="4" fillId="0" borderId="14" xfId="55" applyNumberFormat="1" applyFont="1" applyBorder="1" applyAlignment="1">
      <alignment horizontal="center"/>
    </xf>
    <xf numFmtId="0" fontId="0" fillId="0" borderId="0" xfId="55" applyBorder="1"/>
    <xf numFmtId="0" fontId="0" fillId="0" borderId="5" xfId="55" applyBorder="1"/>
    <xf numFmtId="0" fontId="0" fillId="0" borderId="10" xfId="55" applyBorder="1" applyAlignment="1">
      <alignment horizontal="left"/>
    </xf>
    <xf numFmtId="0" fontId="0" fillId="0" borderId="12" xfId="55" applyBorder="1" applyAlignment="1">
      <alignment horizontal="left"/>
    </xf>
    <xf numFmtId="10" fontId="0" fillId="0" borderId="0" xfId="0" applyNumberFormat="1" applyFont="1" applyBorder="1"/>
    <xf numFmtId="0" fontId="0" fillId="0" borderId="1" xfId="55" applyBorder="1"/>
    <xf numFmtId="0" fontId="3" fillId="0" borderId="10" xfId="55" applyFont="1" applyBorder="1" applyAlignment="1">
      <alignment horizontal="center" vertical="center"/>
    </xf>
    <xf numFmtId="0" fontId="3" fillId="0" borderId="11" xfId="55" applyFont="1" applyBorder="1" applyAlignment="1">
      <alignment horizontal="center" vertical="center"/>
    </xf>
    <xf numFmtId="0" fontId="3" fillId="0" borderId="12" xfId="55" applyFont="1" applyBorder="1" applyAlignment="1">
      <alignment horizontal="center" vertical="center"/>
    </xf>
    <xf numFmtId="0" fontId="6" fillId="0" borderId="0" xfId="0" applyFont="1" applyBorder="1"/>
    <xf numFmtId="0" fontId="6" fillId="0" borderId="5" xfId="0" applyFont="1" applyBorder="1"/>
    <xf numFmtId="0" fontId="5" fillId="0" borderId="1" xfId="55" applyFont="1" applyBorder="1"/>
    <xf numFmtId="2" fontId="7" fillId="0" borderId="0" xfId="55" applyNumberFormat="1" applyFont="1" applyBorder="1"/>
    <xf numFmtId="0" fontId="0" fillId="0" borderId="0" xfId="55" applyBorder="1" applyAlignment="1">
      <alignment horizontal="center"/>
    </xf>
    <xf numFmtId="0" fontId="8" fillId="0" borderId="0" xfId="0" applyFont="1" applyBorder="1"/>
    <xf numFmtId="0" fontId="8" fillId="0" borderId="5" xfId="0" applyFont="1" applyBorder="1"/>
    <xf numFmtId="0" fontId="5" fillId="0" borderId="6" xfId="55" applyFont="1" applyBorder="1"/>
    <xf numFmtId="2" fontId="3" fillId="0" borderId="7" xfId="55" applyNumberFormat="1" applyFont="1" applyBorder="1"/>
    <xf numFmtId="0" fontId="0" fillId="0" borderId="7" xfId="55" applyBorder="1" applyAlignment="1">
      <alignment horizontal="center"/>
    </xf>
    <xf numFmtId="0" fontId="0" fillId="0" borderId="8" xfId="55" applyBorder="1"/>
    <xf numFmtId="0" fontId="0" fillId="0" borderId="1" xfId="55" applyBorder="1" applyAlignment="1">
      <alignment vertical="top"/>
    </xf>
    <xf numFmtId="0" fontId="0" fillId="0" borderId="6" xfId="54" applyBorder="1"/>
    <xf numFmtId="0" fontId="0" fillId="0" borderId="7" xfId="54" applyBorder="1"/>
    <xf numFmtId="0" fontId="0" fillId="0" borderId="8" xfId="54" applyBorder="1"/>
    <xf numFmtId="0" fontId="2" fillId="2" borderId="0" xfId="0" applyFont="1" applyFill="1"/>
    <xf numFmtId="0" fontId="2" fillId="0" borderId="0" xfId="0" applyFont="1"/>
    <xf numFmtId="2" fontId="0" fillId="0" borderId="14" xfId="55" applyNumberFormat="1" applyBorder="1" applyAlignment="1">
      <alignment horizontal="right"/>
    </xf>
    <xf numFmtId="0" fontId="0" fillId="2" borderId="0" xfId="54" applyFill="1"/>
    <xf numFmtId="0" fontId="0" fillId="0" borderId="0" xfId="54" applyAlignment="1">
      <alignment vertical="center"/>
    </xf>
    <xf numFmtId="0" fontId="0" fillId="0" borderId="1" xfId="54" applyNumberFormat="1" applyBorder="1" applyAlignment="1">
      <alignment horizontal="center" vertical="center"/>
    </xf>
    <xf numFmtId="0" fontId="0" fillId="0" borderId="0" xfId="54" applyNumberFormat="1" applyBorder="1" applyAlignment="1">
      <alignment horizontal="center" vertical="center"/>
    </xf>
    <xf numFmtId="2" fontId="0" fillId="0" borderId="0" xfId="54" applyNumberFormat="1"/>
    <xf numFmtId="0" fontId="0" fillId="0" borderId="0" xfId="54" applyFill="1"/>
    <xf numFmtId="4" fontId="3" fillId="0" borderId="3" xfId="12" applyNumberFormat="1" applyFont="1" applyFill="1" applyBorder="1" applyAlignment="1">
      <alignment horizontal="center" vertical="center"/>
    </xf>
    <xf numFmtId="4" fontId="3" fillId="0" borderId="0" xfId="12" applyNumberFormat="1" applyFont="1" applyFill="1" applyBorder="1" applyAlignment="1">
      <alignment horizontal="center" vertical="center"/>
    </xf>
    <xf numFmtId="0" fontId="3" fillId="0" borderId="7"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8" xfId="0" applyFont="1" applyFill="1" applyBorder="1" applyAlignment="1">
      <alignment horizontal="center" vertical="center" wrapText="1"/>
    </xf>
    <xf numFmtId="49" fontId="0" fillId="0" borderId="7"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0" fontId="5" fillId="2" borderId="10" xfId="54" applyFont="1" applyFill="1" applyBorder="1" applyAlignment="1">
      <alignment horizontal="center" vertical="center" wrapText="1"/>
    </xf>
    <xf numFmtId="0" fontId="5" fillId="2" borderId="11" xfId="54" applyFont="1" applyFill="1" applyBorder="1" applyAlignment="1">
      <alignment horizontal="center" vertical="center" wrapText="1"/>
    </xf>
    <xf numFmtId="0" fontId="5" fillId="0" borderId="12" xfId="54" applyFont="1" applyFill="1" applyBorder="1" applyAlignment="1">
      <alignment horizontal="center" vertical="center" wrapText="1"/>
    </xf>
    <xf numFmtId="0" fontId="0" fillId="5" borderId="10" xfId="54" applyFill="1" applyBorder="1" applyAlignment="1">
      <alignment horizontal="center" vertical="top"/>
    </xf>
    <xf numFmtId="0" fontId="0" fillId="5" borderId="11" xfId="54" applyFill="1" applyBorder="1" applyAlignment="1">
      <alignment horizontal="center" vertical="top"/>
    </xf>
    <xf numFmtId="0" fontId="0" fillId="0" borderId="11" xfId="0" applyBorder="1"/>
    <xf numFmtId="0" fontId="0" fillId="0" borderId="12" xfId="0" applyBorder="1"/>
    <xf numFmtId="0" fontId="0" fillId="0" borderId="10" xfId="54" applyFill="1" applyBorder="1" applyAlignment="1">
      <alignment horizontal="left" vertical="center"/>
    </xf>
    <xf numFmtId="0" fontId="0" fillId="0" borderId="10" xfId="54" applyNumberFormat="1" applyBorder="1" applyAlignment="1">
      <alignment horizontal="left" vertical="center"/>
    </xf>
    <xf numFmtId="0" fontId="0" fillId="0" borderId="11" xfId="54" applyNumberFormat="1" applyBorder="1" applyAlignment="1">
      <alignment horizontal="left" vertical="center"/>
    </xf>
    <xf numFmtId="0" fontId="0" fillId="0" borderId="11" xfId="54" applyBorder="1"/>
    <xf numFmtId="2" fontId="0" fillId="0" borderId="11" xfId="54" applyNumberFormat="1" applyBorder="1"/>
    <xf numFmtId="0" fontId="0" fillId="0" borderId="12" xfId="54" applyBorder="1"/>
    <xf numFmtId="0" fontId="0" fillId="0" borderId="1" xfId="54" applyFill="1" applyBorder="1" applyAlignment="1">
      <alignment horizontal="left" vertical="center"/>
    </xf>
    <xf numFmtId="0" fontId="5" fillId="0" borderId="6" xfId="54" applyFont="1" applyBorder="1" applyAlignment="1">
      <alignment horizontal="center"/>
    </xf>
    <xf numFmtId="0" fontId="5" fillId="0" borderId="7" xfId="54" applyFont="1" applyBorder="1" applyAlignment="1">
      <alignment horizontal="center"/>
    </xf>
    <xf numFmtId="0" fontId="5" fillId="0" borderId="11" xfId="54" applyFont="1" applyFill="1" applyBorder="1" applyAlignment="1">
      <alignment horizontal="center"/>
    </xf>
    <xf numFmtId="0" fontId="0" fillId="5" borderId="14" xfId="54" applyNumberFormat="1" applyFill="1" applyBorder="1" applyAlignment="1">
      <alignment horizontal="center" vertical="center"/>
    </xf>
    <xf numFmtId="0" fontId="0" fillId="5" borderId="10" xfId="54" applyFill="1" applyBorder="1" applyAlignment="1">
      <alignment horizontal="center" vertical="center"/>
    </xf>
    <xf numFmtId="0" fontId="0" fillId="0" borderId="14" xfId="54" applyBorder="1" applyAlignment="1">
      <alignment horizontal="center"/>
    </xf>
    <xf numFmtId="2" fontId="0" fillId="5" borderId="13" xfId="54" applyNumberFormat="1" applyFill="1" applyBorder="1" applyAlignment="1">
      <alignment horizontal="center" vertical="center"/>
    </xf>
    <xf numFmtId="182" fontId="0" fillId="5" borderId="13" xfId="54" applyNumberFormat="1" applyFill="1" applyBorder="1" applyAlignment="1">
      <alignment horizontal="center" vertical="center"/>
    </xf>
    <xf numFmtId="0" fontId="0" fillId="0" borderId="13" xfId="54" applyFill="1" applyBorder="1" applyAlignment="1">
      <alignment horizontal="center" vertical="center"/>
    </xf>
    <xf numFmtId="0" fontId="9" fillId="4" borderId="14" xfId="54" applyNumberFormat="1" applyFont="1" applyFill="1" applyBorder="1" applyAlignment="1">
      <alignment horizontal="center" vertical="center" wrapText="1"/>
    </xf>
    <xf numFmtId="0" fontId="9" fillId="0" borderId="10" xfId="54" applyFont="1" applyBorder="1" applyAlignment="1">
      <alignment vertical="center" wrapText="1"/>
    </xf>
    <xf numFmtId="0" fontId="0" fillId="0" borderId="14" xfId="54" applyBorder="1" applyAlignment="1">
      <alignment horizontal="center" vertical="center"/>
    </xf>
    <xf numFmtId="2" fontId="0" fillId="0" borderId="14" xfId="54" applyNumberFormat="1" applyBorder="1" applyAlignment="1">
      <alignment horizontal="center" vertical="center"/>
    </xf>
    <xf numFmtId="4" fontId="0" fillId="0" borderId="14" xfId="54" applyNumberFormat="1" applyBorder="1" applyAlignment="1">
      <alignment horizontal="center" vertical="center"/>
    </xf>
    <xf numFmtId="4" fontId="0" fillId="0" borderId="14" xfId="54" applyNumberFormat="1" applyFill="1" applyBorder="1" applyAlignment="1">
      <alignment horizontal="center" vertical="center"/>
    </xf>
    <xf numFmtId="2" fontId="0" fillId="4" borderId="14" xfId="54" applyNumberFormat="1" applyFill="1" applyBorder="1" applyAlignment="1">
      <alignment horizontal="center" vertical="center"/>
    </xf>
    <xf numFmtId="0" fontId="9" fillId="4" borderId="10" xfId="54" applyFont="1" applyFill="1" applyBorder="1" applyAlignment="1">
      <alignment vertical="center" wrapText="1"/>
    </xf>
    <xf numFmtId="0" fontId="0" fillId="5" borderId="10" xfId="54" applyFill="1" applyBorder="1" applyAlignment="1">
      <alignment horizontal="right" vertical="center"/>
    </xf>
    <xf numFmtId="0" fontId="0" fillId="5" borderId="11" xfId="54" applyFill="1" applyBorder="1" applyAlignment="1">
      <alignment horizontal="right" vertical="center"/>
    </xf>
    <xf numFmtId="0" fontId="0" fillId="0" borderId="12" xfId="54" applyFill="1" applyBorder="1" applyAlignment="1">
      <alignment horizontal="right" vertical="center"/>
    </xf>
    <xf numFmtId="0" fontId="0" fillId="5" borderId="12" xfId="54" applyFill="1" applyBorder="1" applyAlignment="1">
      <alignment horizontal="right" vertical="center"/>
    </xf>
    <xf numFmtId="4" fontId="0" fillId="0" borderId="14" xfId="54" applyNumberFormat="1" applyBorder="1" applyAlignment="1">
      <alignment horizontal="right" vertical="center"/>
    </xf>
    <xf numFmtId="2" fontId="0" fillId="5" borderId="1" xfId="54" applyNumberFormat="1" applyFill="1" applyBorder="1" applyAlignment="1">
      <alignment horizontal="left" vertical="center"/>
    </xf>
    <xf numFmtId="2" fontId="0" fillId="5" borderId="0" xfId="54" applyNumberFormat="1" applyFill="1" applyBorder="1" applyAlignment="1">
      <alignment horizontal="left" vertical="center"/>
    </xf>
    <xf numFmtId="2" fontId="0" fillId="0" borderId="5" xfId="54" applyNumberFormat="1" applyFill="1" applyBorder="1" applyAlignment="1">
      <alignment horizontal="left" vertical="center"/>
    </xf>
    <xf numFmtId="2" fontId="0" fillId="5" borderId="10" xfId="54" applyNumberFormat="1" applyFill="1" applyBorder="1" applyAlignment="1">
      <alignment horizontal="left" vertical="center"/>
    </xf>
    <xf numFmtId="2" fontId="0" fillId="5" borderId="11" xfId="54" applyNumberFormat="1" applyFill="1" applyBorder="1" applyAlignment="1">
      <alignment horizontal="left" vertical="center"/>
    </xf>
    <xf numFmtId="2" fontId="0" fillId="0" borderId="12" xfId="54" applyNumberFormat="1" applyFill="1" applyBorder="1" applyAlignment="1">
      <alignment horizontal="left" vertical="center"/>
    </xf>
    <xf numFmtId="0" fontId="5" fillId="2" borderId="6" xfId="54" applyFont="1" applyFill="1" applyBorder="1" applyAlignment="1">
      <alignment horizontal="left" vertical="center"/>
    </xf>
    <xf numFmtId="0" fontId="5" fillId="2" borderId="7" xfId="54" applyFont="1" applyFill="1" applyBorder="1" applyAlignment="1">
      <alignment horizontal="left" vertical="center"/>
    </xf>
    <xf numFmtId="0" fontId="5" fillId="0" borderId="8" xfId="54" applyFont="1" applyFill="1" applyBorder="1" applyAlignment="1">
      <alignment horizontal="left" vertical="center"/>
    </xf>
    <xf numFmtId="0" fontId="0" fillId="0" borderId="10" xfId="54" applyBorder="1" applyAlignment="1">
      <alignment horizontal="center"/>
    </xf>
    <xf numFmtId="0" fontId="0" fillId="0" borderId="11" xfId="54" applyBorder="1" applyAlignment="1">
      <alignment horizontal="center"/>
    </xf>
    <xf numFmtId="0" fontId="0" fillId="0" borderId="11" xfId="54" applyFill="1" applyBorder="1" applyAlignment="1">
      <alignment horizontal="center"/>
    </xf>
    <xf numFmtId="0" fontId="0" fillId="5" borderId="2" xfId="54" applyFill="1" applyBorder="1" applyAlignment="1">
      <alignment horizontal="center" vertical="top"/>
    </xf>
    <xf numFmtId="0" fontId="0" fillId="5" borderId="3" xfId="54" applyFill="1" applyBorder="1" applyAlignment="1">
      <alignment horizontal="center" vertical="top"/>
    </xf>
    <xf numFmtId="0" fontId="0" fillId="5" borderId="4" xfId="54" applyFill="1" applyBorder="1" applyAlignment="1">
      <alignment horizontal="center" vertical="top"/>
    </xf>
    <xf numFmtId="0" fontId="5" fillId="0" borderId="10" xfId="54" applyFont="1" applyBorder="1" applyAlignment="1">
      <alignment horizontal="center"/>
    </xf>
    <xf numFmtId="0" fontId="5" fillId="0" borderId="11" xfId="54" applyFont="1" applyBorder="1" applyAlignment="1">
      <alignment horizontal="center"/>
    </xf>
    <xf numFmtId="0" fontId="0" fillId="5" borderId="14" xfId="54" applyFill="1" applyBorder="1" applyAlignment="1">
      <alignment horizontal="center" vertical="center"/>
    </xf>
    <xf numFmtId="0" fontId="0" fillId="5" borderId="13" xfId="54" applyNumberFormat="1" applyFill="1" applyBorder="1" applyAlignment="1">
      <alignment horizontal="center" vertical="center"/>
    </xf>
    <xf numFmtId="0" fontId="0" fillId="5" borderId="6" xfId="54" applyFill="1" applyBorder="1" applyAlignment="1">
      <alignment horizontal="center" vertical="center"/>
    </xf>
    <xf numFmtId="0" fontId="0" fillId="0" borderId="13" xfId="54" applyBorder="1" applyAlignment="1">
      <alignment horizontal="center"/>
    </xf>
    <xf numFmtId="0" fontId="9" fillId="0" borderId="10" xfId="54" applyNumberFormat="1" applyFont="1" applyBorder="1" applyAlignment="1">
      <alignment horizontal="center" vertical="center" wrapText="1"/>
    </xf>
    <xf numFmtId="0" fontId="9" fillId="0" borderId="10" xfId="54" applyFont="1" applyBorder="1" applyAlignment="1">
      <alignment wrapText="1"/>
    </xf>
    <xf numFmtId="182" fontId="0" fillId="0" borderId="14" xfId="54" applyNumberFormat="1" applyBorder="1" applyAlignment="1">
      <alignment horizontal="right"/>
    </xf>
    <xf numFmtId="0" fontId="9" fillId="0" borderId="10" xfId="54" applyNumberFormat="1" applyFont="1" applyFill="1" applyBorder="1" applyAlignment="1">
      <alignment horizontal="center" vertical="center" wrapText="1"/>
    </xf>
    <xf numFmtId="1" fontId="0" fillId="4" borderId="14" xfId="54" applyNumberFormat="1" applyFill="1" applyBorder="1" applyAlignment="1">
      <alignment horizontal="center" vertical="center"/>
    </xf>
    <xf numFmtId="0" fontId="0" fillId="0" borderId="10" xfId="54" applyBorder="1" applyAlignment="1">
      <alignment horizontal="right" vertical="center"/>
    </xf>
    <xf numFmtId="0" fontId="0" fillId="0" borderId="11" xfId="54" applyBorder="1" applyAlignment="1">
      <alignment horizontal="right" vertical="center"/>
    </xf>
    <xf numFmtId="2" fontId="0" fillId="5" borderId="14" xfId="54" applyNumberFormat="1" applyFill="1" applyBorder="1" applyAlignment="1">
      <alignment horizontal="center"/>
    </xf>
    <xf numFmtId="182" fontId="0" fillId="5" borderId="14" xfId="54" applyNumberFormat="1" applyFill="1" applyBorder="1" applyAlignment="1">
      <alignment horizontal="right"/>
    </xf>
    <xf numFmtId="0" fontId="0" fillId="0" borderId="14" xfId="54" applyFill="1" applyBorder="1" applyAlignment="1">
      <alignment horizontal="center"/>
    </xf>
    <xf numFmtId="0" fontId="9" fillId="4" borderId="10" xfId="54" applyFont="1" applyFill="1" applyBorder="1" applyAlignment="1">
      <alignment wrapText="1"/>
    </xf>
    <xf numFmtId="2" fontId="0" fillId="4" borderId="14" xfId="54" applyNumberFormat="1" applyFill="1" applyBorder="1" applyAlignment="1">
      <alignment horizontal="center"/>
    </xf>
    <xf numFmtId="0" fontId="0" fillId="5" borderId="14" xfId="54" applyFill="1" applyBorder="1" applyAlignment="1">
      <alignment horizontal="right" vertical="center"/>
    </xf>
    <xf numFmtId="0" fontId="0" fillId="0" borderId="14" xfId="54" applyBorder="1" applyAlignment="1">
      <alignment horizontal="right" vertical="center"/>
    </xf>
    <xf numFmtId="0" fontId="9" fillId="4" borderId="10" xfId="54" applyNumberFormat="1" applyFont="1" applyFill="1" applyBorder="1" applyAlignment="1">
      <alignment horizontal="center" vertical="center" wrapText="1"/>
    </xf>
    <xf numFmtId="176" fontId="2" fillId="0" borderId="0" xfId="54" applyNumberFormat="1" applyFont="1" applyAlignment="1">
      <alignment horizontal="center"/>
    </xf>
    <xf numFmtId="0" fontId="0" fillId="0" borderId="12" xfId="0" applyFont="1" applyFill="1" applyBorder="1" applyAlignment="1">
      <alignment horizontal="center" vertical="center" wrapText="1"/>
    </xf>
    <xf numFmtId="49" fontId="0" fillId="0" borderId="8" xfId="0" applyNumberFormat="1" applyFont="1" applyFill="1" applyBorder="1" applyAlignment="1">
      <alignment horizontal="center" vertical="center" wrapText="1"/>
    </xf>
    <xf numFmtId="0" fontId="10" fillId="0" borderId="0" xfId="0" applyFont="1"/>
    <xf numFmtId="0" fontId="5" fillId="2" borderId="14" xfId="54" applyFont="1" applyFill="1" applyBorder="1" applyAlignment="1">
      <alignment horizontal="center" vertical="center" wrapText="1"/>
    </xf>
    <xf numFmtId="0" fontId="2" fillId="2" borderId="0" xfId="54" applyFont="1" applyFill="1"/>
    <xf numFmtId="17" fontId="0" fillId="5" borderId="12" xfId="54" applyNumberFormat="1" applyFill="1" applyBorder="1" applyAlignment="1">
      <alignment horizontal="left" vertical="center"/>
    </xf>
    <xf numFmtId="0" fontId="0" fillId="0" borderId="8" xfId="54" applyBorder="1" applyAlignment="1">
      <alignment horizontal="left" vertical="center"/>
    </xf>
    <xf numFmtId="0" fontId="5" fillId="0" borderId="12" xfId="54" applyFont="1" applyBorder="1" applyAlignment="1">
      <alignment horizontal="center"/>
    </xf>
    <xf numFmtId="0" fontId="0" fillId="5" borderId="13" xfId="54" applyFill="1" applyBorder="1" applyAlignment="1">
      <alignment horizontal="center" vertical="center"/>
    </xf>
    <xf numFmtId="0" fontId="2" fillId="0" borderId="0" xfId="54" applyFont="1" applyAlignment="1">
      <alignment vertical="center"/>
    </xf>
    <xf numFmtId="4" fontId="0" fillId="0" borderId="14" xfId="54" applyNumberFormat="1" applyBorder="1" applyAlignment="1">
      <alignment vertical="center"/>
    </xf>
    <xf numFmtId="4" fontId="0" fillId="5" borderId="13" xfId="54" applyNumberFormat="1" applyFill="1" applyBorder="1"/>
    <xf numFmtId="4" fontId="0" fillId="5" borderId="14" xfId="54" applyNumberFormat="1" applyFill="1" applyBorder="1" applyAlignment="1">
      <alignment vertical="center"/>
    </xf>
    <xf numFmtId="4" fontId="5" fillId="2" borderId="14" xfId="54" applyNumberFormat="1" applyFont="1" applyFill="1" applyBorder="1" applyAlignment="1">
      <alignment horizontal="center" vertical="center"/>
    </xf>
    <xf numFmtId="0" fontId="0" fillId="0" borderId="12" xfId="54" applyBorder="1" applyAlignment="1">
      <alignment horizontal="center"/>
    </xf>
    <xf numFmtId="4" fontId="0" fillId="0" borderId="14" xfId="54" applyNumberFormat="1" applyBorder="1"/>
    <xf numFmtId="0" fontId="0" fillId="5" borderId="14" xfId="54" applyFill="1" applyBorder="1" applyAlignment="1">
      <alignment horizontal="center"/>
    </xf>
    <xf numFmtId="4" fontId="0" fillId="5" borderId="14" xfId="54" applyNumberFormat="1" applyFill="1" applyBorder="1"/>
    <xf numFmtId="2" fontId="2" fillId="0" borderId="0" xfId="54" applyNumberFormat="1" applyFont="1"/>
    <xf numFmtId="0" fontId="0" fillId="0" borderId="10" xfId="54" applyBorder="1" applyAlignment="1">
      <alignment horizontal="left" wrapText="1"/>
    </xf>
    <xf numFmtId="0" fontId="0" fillId="0" borderId="11" xfId="54" applyBorder="1" applyAlignment="1">
      <alignment horizontal="left" wrapText="1"/>
    </xf>
    <xf numFmtId="0" fontId="0" fillId="0" borderId="12" xfId="54" applyBorder="1" applyAlignment="1">
      <alignment horizontal="left" wrapText="1"/>
    </xf>
    <xf numFmtId="2" fontId="0" fillId="0" borderId="14" xfId="54" applyNumberFormat="1" applyBorder="1" applyAlignment="1">
      <alignment horizontal="center"/>
    </xf>
    <xf numFmtId="182" fontId="0" fillId="5" borderId="14" xfId="54" applyNumberFormat="1" applyFill="1" applyBorder="1" applyAlignment="1">
      <alignment horizontal="center"/>
    </xf>
    <xf numFmtId="0" fontId="9" fillId="0" borderId="10" xfId="54" applyFont="1" applyBorder="1" applyAlignment="1">
      <alignment horizontal="center" vertical="center" wrapText="1"/>
    </xf>
    <xf numFmtId="4" fontId="0" fillId="0" borderId="14" xfId="54" applyNumberFormat="1" applyBorder="1" applyAlignment="1">
      <alignment horizontal="center"/>
    </xf>
    <xf numFmtId="2" fontId="0" fillId="5" borderId="0" xfId="54" applyNumberFormat="1" applyFill="1" applyAlignment="1">
      <alignment horizontal="left" vertical="center"/>
    </xf>
    <xf numFmtId="0" fontId="9" fillId="0" borderId="14" xfId="54" applyFont="1" applyBorder="1" applyAlignment="1">
      <alignment wrapText="1"/>
    </xf>
    <xf numFmtId="0" fontId="0" fillId="0" borderId="15" xfId="0" applyFont="1" applyBorder="1" applyAlignment="1">
      <alignment horizontal="left" vertical="center"/>
    </xf>
    <xf numFmtId="4" fontId="0" fillId="5" borderId="13" xfId="54" applyNumberFormat="1" applyFill="1" applyBorder="1" applyAlignment="1">
      <alignment vertical="center"/>
    </xf>
    <xf numFmtId="0" fontId="0" fillId="0" borderId="10" xfId="54" applyBorder="1" applyAlignment="1">
      <alignment horizontal="center" vertical="center"/>
    </xf>
    <xf numFmtId="4" fontId="0" fillId="0" borderId="10" xfId="54" applyNumberFormat="1" applyBorder="1" applyAlignment="1">
      <alignment horizontal="center" vertical="center"/>
    </xf>
    <xf numFmtId="4" fontId="0" fillId="0" borderId="12" xfId="54" applyNumberFormat="1" applyFill="1" applyBorder="1" applyAlignment="1">
      <alignment horizontal="center" vertical="center"/>
    </xf>
    <xf numFmtId="0" fontId="0" fillId="5" borderId="10" xfId="54" applyNumberFormat="1" applyFill="1" applyBorder="1" applyAlignment="1">
      <alignment horizontal="center" vertical="center"/>
    </xf>
    <xf numFmtId="0" fontId="0" fillId="5" borderId="10" xfId="54" applyFill="1" applyBorder="1" applyAlignment="1">
      <alignment horizontal="left" vertical="center" wrapText="1"/>
    </xf>
    <xf numFmtId="2" fontId="0" fillId="5" borderId="14" xfId="54" applyNumberFormat="1" applyFill="1" applyBorder="1" applyAlignment="1">
      <alignment horizontal="center" vertical="center"/>
    </xf>
    <xf numFmtId="182" fontId="0" fillId="5" borderId="14" xfId="54" applyNumberFormat="1" applyFill="1" applyBorder="1" applyAlignment="1">
      <alignment horizontal="center" vertical="center"/>
    </xf>
    <xf numFmtId="183" fontId="0" fillId="0" borderId="14" xfId="0" applyNumberFormat="1" applyFont="1" applyFill="1" applyBorder="1" applyAlignment="1">
      <alignment horizontal="center" vertical="center"/>
    </xf>
    <xf numFmtId="0" fontId="0" fillId="5" borderId="14" xfId="54" applyFill="1" applyBorder="1" applyAlignment="1">
      <alignment horizontal="left" vertical="center" wrapText="1"/>
    </xf>
    <xf numFmtId="183" fontId="0" fillId="0" borderId="12" xfId="0" applyNumberFormat="1" applyFont="1" applyFill="1" applyBorder="1" applyAlignment="1">
      <alignment horizontal="center" vertical="center"/>
    </xf>
    <xf numFmtId="0" fontId="0" fillId="0" borderId="15" xfId="0" applyNumberFormat="1" applyFont="1" applyBorder="1" applyAlignment="1">
      <alignment horizontal="center" vertical="center" wrapText="1"/>
    </xf>
    <xf numFmtId="0" fontId="0" fillId="0" borderId="15" xfId="0" applyFont="1" applyBorder="1" applyAlignment="1">
      <alignment vertical="center" wrapText="1"/>
    </xf>
    <xf numFmtId="0" fontId="0" fillId="0" borderId="15" xfId="0" applyFont="1" applyBorder="1" applyAlignment="1">
      <alignment horizontal="center" vertical="center"/>
    </xf>
    <xf numFmtId="0" fontId="0" fillId="0" borderId="0" xfId="0" applyFill="1" applyAlignment="1">
      <alignment horizontal="center" vertical="center"/>
    </xf>
    <xf numFmtId="0" fontId="0" fillId="0" borderId="14" xfId="0" applyNumberFormat="1" applyFont="1" applyBorder="1" applyAlignment="1">
      <alignment horizontal="center" vertical="center" wrapText="1"/>
    </xf>
    <xf numFmtId="0" fontId="0" fillId="0" borderId="14" xfId="0" applyFont="1" applyBorder="1" applyAlignment="1">
      <alignment vertical="center" wrapText="1"/>
    </xf>
    <xf numFmtId="0" fontId="0" fillId="0" borderId="14" xfId="0" applyFont="1" applyBorder="1" applyAlignment="1">
      <alignment horizontal="center" vertical="center"/>
    </xf>
    <xf numFmtId="0" fontId="0" fillId="5" borderId="10" xfId="54" applyNumberFormat="1" applyFill="1" applyBorder="1" applyAlignment="1">
      <alignment horizontal="center" vertical="center" wrapText="1"/>
    </xf>
    <xf numFmtId="0" fontId="0" fillId="0" borderId="14" xfId="54" applyFill="1" applyBorder="1" applyAlignment="1">
      <alignment horizontal="center" vertical="center"/>
    </xf>
    <xf numFmtId="2" fontId="0" fillId="0" borderId="14" xfId="54" applyNumberFormat="1" applyFill="1" applyBorder="1" applyAlignment="1">
      <alignment horizontal="center" vertical="center"/>
    </xf>
    <xf numFmtId="0" fontId="0" fillId="0" borderId="10" xfId="54" applyBorder="1" applyAlignment="1">
      <alignment horizontal="left" vertical="center"/>
    </xf>
    <xf numFmtId="0" fontId="2" fillId="0" borderId="1" xfId="54" applyFont="1" applyBorder="1"/>
    <xf numFmtId="4" fontId="0" fillId="5" borderId="13" xfId="54" applyNumberFormat="1" applyFill="1" applyBorder="1" applyAlignment="1">
      <alignment horizontal="center" vertical="center"/>
    </xf>
    <xf numFmtId="0" fontId="9" fillId="4" borderId="10" xfId="54" applyFont="1" applyFill="1" applyBorder="1" applyAlignment="1">
      <alignment horizontal="center" vertical="center" wrapText="1"/>
    </xf>
    <xf numFmtId="0" fontId="0" fillId="5" borderId="15" xfId="54" applyNumberFormat="1" applyFont="1" applyFill="1" applyBorder="1" applyAlignment="1">
      <alignment horizontal="center" vertical="center"/>
    </xf>
    <xf numFmtId="0" fontId="0" fillId="5" borderId="16" xfId="54" applyFill="1" applyBorder="1" applyAlignment="1">
      <alignment horizontal="left" vertical="center" wrapText="1"/>
    </xf>
    <xf numFmtId="0" fontId="0" fillId="0" borderId="16" xfId="54" applyBorder="1" applyAlignment="1">
      <alignment horizontal="center" vertical="center"/>
    </xf>
    <xf numFmtId="0" fontId="0" fillId="0" borderId="15" xfId="0" applyFont="1" applyBorder="1" applyAlignment="1">
      <alignment horizontal="center" vertical="center" wrapText="1"/>
    </xf>
    <xf numFmtId="0" fontId="0" fillId="0" borderId="14" xfId="0" applyFont="1" applyBorder="1" applyAlignment="1">
      <alignment horizontal="center" vertical="center" wrapText="1"/>
    </xf>
    <xf numFmtId="0" fontId="0" fillId="5" borderId="10" xfId="54" applyFill="1" applyBorder="1" applyAlignment="1">
      <alignment horizontal="center" vertical="center" wrapText="1"/>
    </xf>
    <xf numFmtId="0" fontId="0" fillId="0" borderId="11" xfId="54" applyBorder="1" applyAlignment="1">
      <alignment horizontal="left" vertical="center"/>
    </xf>
    <xf numFmtId="182" fontId="0" fillId="0" borderId="13" xfId="54" applyNumberFormat="1" applyFill="1" applyBorder="1" applyAlignment="1">
      <alignment horizontal="center" vertical="center"/>
    </xf>
    <xf numFmtId="0" fontId="9" fillId="0" borderId="14" xfId="54" applyFont="1" applyBorder="1" applyAlignment="1">
      <alignment horizontal="center" vertical="center" wrapText="1"/>
    </xf>
    <xf numFmtId="182" fontId="0" fillId="0" borderId="14" xfId="54" applyNumberFormat="1" applyBorder="1" applyAlignment="1">
      <alignment horizontal="right" vertical="center"/>
    </xf>
    <xf numFmtId="0" fontId="9" fillId="0" borderId="10" xfId="54" applyFont="1" applyFill="1" applyBorder="1" applyAlignment="1">
      <alignment horizontal="center" vertical="center" wrapText="1"/>
    </xf>
    <xf numFmtId="0" fontId="0" fillId="0" borderId="10" xfId="54" applyFill="1" applyBorder="1" applyAlignment="1">
      <alignment horizontal="center" vertical="center" wrapText="1"/>
    </xf>
    <xf numFmtId="0" fontId="9" fillId="0" borderId="10" xfId="54" applyFont="1" applyFill="1" applyBorder="1" applyAlignment="1">
      <alignment vertical="center" wrapText="1"/>
    </xf>
    <xf numFmtId="182" fontId="0" fillId="0" borderId="14" xfId="54" applyNumberFormat="1" applyFill="1" applyBorder="1" applyAlignment="1">
      <alignment horizontal="right" vertical="center"/>
    </xf>
    <xf numFmtId="0" fontId="9" fillId="0" borderId="14" xfId="54" applyFont="1" applyBorder="1" applyAlignment="1">
      <alignment vertical="center" wrapText="1"/>
    </xf>
    <xf numFmtId="2" fontId="0" fillId="0" borderId="10" xfId="54" applyNumberFormat="1" applyBorder="1" applyAlignment="1">
      <alignment horizontal="center" vertical="center"/>
    </xf>
    <xf numFmtId="182" fontId="0" fillId="0" borderId="10" xfId="54" applyNumberFormat="1" applyBorder="1" applyAlignment="1">
      <alignment horizontal="right" vertical="center"/>
    </xf>
    <xf numFmtId="0" fontId="0" fillId="0" borderId="8" xfId="54" applyBorder="1" applyAlignment="1">
      <alignment horizontal="center" vertical="center"/>
    </xf>
    <xf numFmtId="4" fontId="0" fillId="0" borderId="14" xfId="54" applyNumberFormat="1" applyFill="1" applyBorder="1" applyAlignment="1">
      <alignment vertical="center"/>
    </xf>
    <xf numFmtId="0" fontId="0" fillId="0" borderId="16" xfId="0" applyFont="1" applyBorder="1" applyAlignment="1">
      <alignment vertical="center" wrapText="1"/>
    </xf>
    <xf numFmtId="0" fontId="0" fillId="0" borderId="16" xfId="0" applyFont="1" applyBorder="1" applyAlignment="1">
      <alignment horizontal="center" vertical="center" wrapText="1"/>
    </xf>
    <xf numFmtId="0" fontId="0" fillId="0" borderId="10" xfId="54" applyBorder="1" applyAlignment="1">
      <alignment horizontal="center" vertical="center" wrapText="1"/>
    </xf>
    <xf numFmtId="0" fontId="0" fillId="0" borderId="10" xfId="54" applyBorder="1" applyAlignment="1">
      <alignment vertical="center" wrapText="1"/>
    </xf>
    <xf numFmtId="0" fontId="9" fillId="5" borderId="14" xfId="54" applyFont="1" applyFill="1" applyBorder="1" applyAlignment="1">
      <alignment horizontal="center" vertical="center"/>
    </xf>
    <xf numFmtId="0" fontId="9" fillId="0" borderId="0" xfId="54" applyNumberFormat="1" applyFont="1" applyBorder="1" applyAlignment="1">
      <alignment horizontal="center" vertical="center"/>
    </xf>
    <xf numFmtId="0" fontId="9" fillId="5" borderId="10" xfId="54" applyFont="1" applyFill="1" applyBorder="1" applyAlignment="1">
      <alignment horizontal="left" vertical="center"/>
    </xf>
    <xf numFmtId="0" fontId="9" fillId="5" borderId="10" xfId="54" applyFont="1" applyFill="1" applyBorder="1" applyAlignment="1">
      <alignment horizontal="center" vertical="center"/>
    </xf>
    <xf numFmtId="184" fontId="0" fillId="0" borderId="14" xfId="54" applyNumberFormat="1" applyFill="1" applyBorder="1" applyAlignment="1">
      <alignment horizontal="center"/>
    </xf>
    <xf numFmtId="0" fontId="9" fillId="0" borderId="10" xfId="54" applyFont="1" applyBorder="1" applyAlignment="1">
      <alignment horizontal="left" wrapText="1"/>
    </xf>
    <xf numFmtId="0" fontId="9" fillId="0" borderId="10" xfId="54" applyFont="1" applyFill="1" applyBorder="1" applyAlignment="1">
      <alignment wrapText="1"/>
    </xf>
    <xf numFmtId="0" fontId="0" fillId="0" borderId="14" xfId="54" applyFill="1" applyBorder="1" applyAlignment="1">
      <alignment horizontal="right" vertical="center"/>
    </xf>
    <xf numFmtId="0" fontId="0" fillId="0" borderId="10" xfId="54" applyFill="1" applyBorder="1" applyAlignment="1">
      <alignment horizontal="right" vertical="center"/>
    </xf>
    <xf numFmtId="0" fontId="0" fillId="0" borderId="11" xfId="54" applyFill="1" applyBorder="1" applyAlignment="1">
      <alignment horizontal="right" vertical="center"/>
    </xf>
    <xf numFmtId="0" fontId="5" fillId="0" borderId="10" xfId="54" applyFont="1" applyFill="1" applyBorder="1" applyAlignment="1">
      <alignment horizontal="center"/>
    </xf>
    <xf numFmtId="0" fontId="0" fillId="0" borderId="10" xfId="54" applyFill="1" applyBorder="1" applyAlignment="1">
      <alignment horizontal="center" vertical="center"/>
    </xf>
    <xf numFmtId="182" fontId="0" fillId="0" borderId="14" xfId="54" applyNumberFormat="1" applyFill="1" applyBorder="1" applyAlignment="1">
      <alignment horizontal="center"/>
    </xf>
    <xf numFmtId="182" fontId="0" fillId="0" borderId="14" xfId="54" applyNumberFormat="1" applyFill="1" applyBorder="1" applyAlignment="1">
      <alignment horizontal="right"/>
    </xf>
    <xf numFmtId="4" fontId="0" fillId="5" borderId="13" xfId="54" applyNumberFormat="1" applyFill="1" applyBorder="1" applyAlignment="1">
      <alignment horizontal="right" vertical="center"/>
    </xf>
    <xf numFmtId="4" fontId="0" fillId="0" borderId="13" xfId="54" applyNumberFormat="1" applyFill="1" applyBorder="1" applyAlignment="1">
      <alignment vertical="center"/>
    </xf>
    <xf numFmtId="0" fontId="5" fillId="0" borderId="12" xfId="54" applyFont="1" applyFill="1" applyBorder="1" applyAlignment="1">
      <alignment horizontal="center"/>
    </xf>
    <xf numFmtId="4" fontId="0" fillId="0" borderId="14" xfId="54" applyNumberFormat="1" applyFill="1" applyBorder="1"/>
    <xf numFmtId="0" fontId="1" fillId="0" borderId="0" xfId="54" applyFont="1"/>
    <xf numFmtId="0" fontId="1" fillId="0" borderId="0" xfId="54" applyFont="1" applyAlignment="1">
      <alignment horizontal="center"/>
    </xf>
    <xf numFmtId="0" fontId="11" fillId="0" borderId="0" xfId="0" applyFont="1"/>
    <xf numFmtId="0" fontId="11" fillId="0" borderId="0" xfId="0" applyFont="1" applyFill="1"/>
    <xf numFmtId="0" fontId="0" fillId="0" borderId="0" xfId="54" applyAlignment="1">
      <alignment horizontal="center" vertical="center"/>
    </xf>
    <xf numFmtId="0" fontId="0" fillId="0" borderId="0" xfId="54" applyFont="1" applyAlignment="1">
      <alignment horizontal="center" vertical="center"/>
    </xf>
    <xf numFmtId="0" fontId="0" fillId="0" borderId="0" xfId="54" applyNumberFormat="1" applyFont="1" applyAlignment="1">
      <alignment horizontal="center"/>
    </xf>
    <xf numFmtId="0" fontId="0" fillId="0" borderId="0" xfId="54" applyAlignment="1">
      <alignment horizontal="center"/>
    </xf>
    <xf numFmtId="4" fontId="0" fillId="0" borderId="0" xfId="54" applyNumberFormat="1" applyAlignment="1">
      <alignment horizontal="center"/>
    </xf>
    <xf numFmtId="4" fontId="0" fillId="0" borderId="0" xfId="54" applyNumberFormat="1"/>
    <xf numFmtId="0" fontId="0" fillId="0" borderId="0" xfId="54" applyAlignment="1">
      <alignment horizontal="right"/>
    </xf>
    <xf numFmtId="0" fontId="0" fillId="4" borderId="10" xfId="0" applyFont="1" applyFill="1" applyBorder="1" applyAlignment="1">
      <alignment horizontal="center" vertical="center" wrapText="1"/>
    </xf>
    <xf numFmtId="49" fontId="0" fillId="0" borderId="10" xfId="0" applyNumberFormat="1" applyFont="1" applyBorder="1" applyAlignment="1">
      <alignment horizontal="center" vertical="center" wrapText="1"/>
    </xf>
    <xf numFmtId="0" fontId="5" fillId="0" borderId="9" xfId="54" applyFont="1" applyBorder="1" applyAlignment="1">
      <alignment horizontal="center" vertical="center"/>
    </xf>
    <xf numFmtId="0" fontId="5" fillId="0" borderId="9" xfId="54" applyFont="1" applyBorder="1" applyAlignment="1">
      <alignment horizontal="center" vertical="center" wrapText="1"/>
    </xf>
    <xf numFmtId="0" fontId="5" fillId="0" borderId="9" xfId="54" applyNumberFormat="1" applyFont="1" applyBorder="1" applyAlignment="1">
      <alignment horizontal="center" vertical="center" wrapText="1"/>
    </xf>
    <xf numFmtId="0" fontId="5" fillId="0" borderId="10" xfId="54" applyFont="1" applyBorder="1" applyAlignment="1">
      <alignment horizontal="center" vertical="center"/>
    </xf>
    <xf numFmtId="0" fontId="5" fillId="0" borderId="11" xfId="54" applyFont="1" applyBorder="1" applyAlignment="1">
      <alignment horizontal="center" vertical="center"/>
    </xf>
    <xf numFmtId="0" fontId="0" fillId="0" borderId="13" xfId="54" applyBorder="1" applyAlignment="1">
      <alignment horizontal="center" vertical="center"/>
    </xf>
    <xf numFmtId="0" fontId="0" fillId="0" borderId="13" xfId="54" applyFont="1" applyBorder="1" applyAlignment="1">
      <alignment vertical="center" wrapText="1"/>
    </xf>
    <xf numFmtId="0" fontId="0" fillId="0" borderId="13" xfId="54" applyNumberFormat="1" applyFont="1" applyBorder="1" applyAlignment="1">
      <alignment vertical="center" wrapText="1"/>
    </xf>
    <xf numFmtId="0" fontId="0" fillId="0" borderId="13" xfId="54" applyBorder="1" applyAlignment="1">
      <alignment vertical="center"/>
    </xf>
    <xf numFmtId="0" fontId="5" fillId="0" borderId="6" xfId="54" applyFont="1" applyBorder="1" applyAlignment="1">
      <alignment horizontal="center" vertical="center" wrapText="1"/>
    </xf>
    <xf numFmtId="0" fontId="5" fillId="0" borderId="15" xfId="0" applyFont="1" applyBorder="1" applyAlignment="1">
      <alignment horizontal="center" vertical="center"/>
    </xf>
    <xf numFmtId="0" fontId="5" fillId="0" borderId="15" xfId="0" applyNumberFormat="1" applyFont="1" applyBorder="1" applyAlignment="1">
      <alignment horizontal="center"/>
    </xf>
    <xf numFmtId="0" fontId="5" fillId="0" borderId="15" xfId="0" applyFont="1" applyBorder="1" applyAlignment="1">
      <alignment wrapText="1"/>
    </xf>
    <xf numFmtId="0" fontId="5" fillId="0" borderId="15" xfId="0" applyFont="1" applyBorder="1" applyAlignment="1">
      <alignment horizontal="center"/>
    </xf>
    <xf numFmtId="4" fontId="5" fillId="0" borderId="15" xfId="0" applyNumberFormat="1" applyFont="1" applyBorder="1" applyAlignment="1">
      <alignment horizontal="center"/>
    </xf>
    <xf numFmtId="0" fontId="3" fillId="2" borderId="14" xfId="54" applyFont="1" applyFill="1" applyBorder="1" applyAlignment="1">
      <alignment horizontal="center" vertical="center"/>
    </xf>
    <xf numFmtId="0" fontId="5" fillId="2" borderId="14" xfId="54" applyFont="1" applyFill="1" applyBorder="1" applyAlignment="1">
      <alignment horizontal="center" vertical="center"/>
    </xf>
    <xf numFmtId="0" fontId="3" fillId="2" borderId="10" xfId="54" applyFont="1" applyFill="1" applyBorder="1" applyAlignment="1">
      <alignment horizontal="left" vertical="center"/>
    </xf>
    <xf numFmtId="0" fontId="3" fillId="2" borderId="11" xfId="54" applyFont="1" applyFill="1" applyBorder="1" applyAlignment="1">
      <alignment horizontal="left" vertical="center"/>
    </xf>
    <xf numFmtId="0" fontId="3" fillId="2" borderId="12" xfId="54" applyFont="1" applyFill="1" applyBorder="1" applyAlignment="1">
      <alignment horizontal="left" vertical="center"/>
    </xf>
    <xf numFmtId="49" fontId="5" fillId="0" borderId="17" xfId="54" applyNumberFormat="1" applyFont="1" applyBorder="1" applyAlignment="1">
      <alignment horizontal="center"/>
    </xf>
    <xf numFmtId="0" fontId="5" fillId="0" borderId="17" xfId="54" applyFont="1" applyBorder="1" applyAlignment="1">
      <alignment horizontal="center"/>
    </xf>
    <xf numFmtId="0" fontId="5" fillId="0" borderId="17" xfId="54" applyFont="1" applyBorder="1" applyAlignment="1">
      <alignment horizontal="left" wrapText="1"/>
    </xf>
    <xf numFmtId="4" fontId="5" fillId="0" borderId="17" xfId="54" applyNumberFormat="1" applyFont="1" applyBorder="1" applyAlignment="1">
      <alignment horizontal="center"/>
    </xf>
    <xf numFmtId="0" fontId="0" fillId="0" borderId="18" xfId="54" applyBorder="1" applyAlignment="1">
      <alignment horizontal="center" vertical="center"/>
    </xf>
    <xf numFmtId="0" fontId="0" fillId="0" borderId="18" xfId="54" applyFont="1" applyBorder="1" applyAlignment="1">
      <alignment horizontal="center" vertical="center"/>
    </xf>
    <xf numFmtId="0" fontId="0" fillId="0" borderId="18" xfId="54" applyBorder="1" applyAlignment="1">
      <alignment horizontal="left" vertical="center" wrapText="1"/>
    </xf>
    <xf numFmtId="4" fontId="0" fillId="4" borderId="18" xfId="54" applyNumberFormat="1" applyFill="1" applyBorder="1" applyAlignment="1">
      <alignment horizontal="center" vertical="center"/>
    </xf>
    <xf numFmtId="4" fontId="0" fillId="0" borderId="18" xfId="54" applyNumberFormat="1" applyBorder="1" applyAlignment="1">
      <alignment horizontal="center" vertical="center"/>
    </xf>
    <xf numFmtId="0" fontId="0" fillId="0" borderId="15" xfId="54" applyFont="1" applyBorder="1" applyAlignment="1">
      <alignment horizontal="center" vertical="center"/>
    </xf>
    <xf numFmtId="0" fontId="0" fillId="4" borderId="18" xfId="54" applyFill="1" applyBorder="1" applyAlignment="1">
      <alignment horizontal="left" vertical="center" wrapText="1"/>
    </xf>
    <xf numFmtId="0" fontId="0" fillId="0" borderId="18" xfId="54" applyNumberFormat="1" applyFont="1" applyBorder="1" applyAlignment="1">
      <alignment horizontal="center" vertical="center"/>
    </xf>
    <xf numFmtId="0" fontId="0" fillId="0" borderId="18" xfId="54" applyBorder="1" applyAlignment="1">
      <alignment horizontal="center"/>
    </xf>
    <xf numFmtId="0" fontId="0" fillId="0" borderId="18" xfId="54" applyFont="1" applyBorder="1" applyAlignment="1">
      <alignment horizontal="center"/>
    </xf>
    <xf numFmtId="49" fontId="0" fillId="0" borderId="18" xfId="54" applyNumberFormat="1" applyFont="1" applyBorder="1" applyAlignment="1">
      <alignment horizontal="center"/>
    </xf>
    <xf numFmtId="0" fontId="0" fillId="0" borderId="18" xfId="54" applyBorder="1" applyAlignment="1">
      <alignment horizontal="left" wrapText="1"/>
    </xf>
    <xf numFmtId="4" fontId="0" fillId="0" borderId="18" xfId="54" applyNumberFormat="1" applyBorder="1" applyAlignment="1">
      <alignment horizontal="center"/>
    </xf>
    <xf numFmtId="0" fontId="3" fillId="2" borderId="14" xfId="0" applyFont="1" applyFill="1" applyBorder="1" applyAlignment="1">
      <alignment horizontal="center" vertical="center"/>
    </xf>
    <xf numFmtId="0" fontId="3" fillId="2" borderId="10" xfId="0" applyFont="1" applyFill="1" applyBorder="1" applyAlignment="1">
      <alignment horizontal="left" vertical="center"/>
    </xf>
    <xf numFmtId="0" fontId="3" fillId="2" borderId="11" xfId="0" applyFont="1" applyFill="1" applyBorder="1" applyAlignment="1">
      <alignment horizontal="left" vertical="center"/>
    </xf>
    <xf numFmtId="0" fontId="3" fillId="2" borderId="12" xfId="0" applyFont="1" applyFill="1" applyBorder="1" applyAlignment="1">
      <alignment horizontal="left" vertical="center"/>
    </xf>
    <xf numFmtId="49" fontId="12" fillId="0" borderId="15" xfId="0" applyNumberFormat="1" applyFont="1" applyBorder="1" applyAlignment="1">
      <alignment horizontal="center" vertical="center"/>
    </xf>
    <xf numFmtId="0" fontId="12" fillId="0" borderId="19" xfId="0" applyFont="1" applyBorder="1" applyAlignment="1">
      <alignment vertical="center" wrapText="1"/>
    </xf>
    <xf numFmtId="0" fontId="12" fillId="0" borderId="20" xfId="0" applyFont="1" applyBorder="1" applyAlignment="1">
      <alignment vertical="center" wrapText="1"/>
    </xf>
    <xf numFmtId="0" fontId="12" fillId="0" borderId="21" xfId="0" applyFont="1" applyBorder="1" applyAlignment="1">
      <alignment vertical="center" wrapText="1"/>
    </xf>
    <xf numFmtId="0" fontId="12" fillId="0" borderId="15" xfId="0" applyFont="1" applyBorder="1" applyAlignment="1">
      <alignment horizontal="center" vertical="center"/>
    </xf>
    <xf numFmtId="0" fontId="12" fillId="0" borderId="22" xfId="0" applyFont="1" applyBorder="1" applyAlignment="1">
      <alignment horizontal="left" vertical="center" wrapText="1"/>
    </xf>
    <xf numFmtId="0" fontId="12" fillId="0" borderId="20" xfId="0" applyFont="1" applyBorder="1" applyAlignment="1">
      <alignment horizontal="left" vertical="center" wrapText="1"/>
    </xf>
    <xf numFmtId="0" fontId="12" fillId="0" borderId="23" xfId="0" applyFont="1" applyBorder="1" applyAlignment="1">
      <alignment horizontal="left" vertical="center" wrapText="1"/>
    </xf>
    <xf numFmtId="2" fontId="0" fillId="0" borderId="18" xfId="54" applyNumberFormat="1" applyBorder="1" applyAlignment="1">
      <alignment horizontal="center" vertical="center"/>
    </xf>
    <xf numFmtId="4" fontId="0" fillId="0" borderId="17" xfId="0" applyNumberFormat="1" applyFont="1" applyBorder="1" applyAlignment="1">
      <alignment horizontal="center" vertical="center"/>
    </xf>
    <xf numFmtId="0" fontId="0" fillId="0" borderId="18" xfId="0" applyFont="1" applyBorder="1" applyAlignment="1">
      <alignment horizontal="center" vertical="center"/>
    </xf>
    <xf numFmtId="0" fontId="0" fillId="0" borderId="18" xfId="0" applyFont="1" applyBorder="1" applyAlignment="1">
      <alignment vertical="center" wrapText="1"/>
    </xf>
    <xf numFmtId="4" fontId="0" fillId="4" borderId="17" xfId="0" applyNumberFormat="1" applyFont="1" applyFill="1" applyBorder="1" applyAlignment="1">
      <alignment horizontal="center" vertical="center"/>
    </xf>
    <xf numFmtId="4" fontId="0" fillId="0" borderId="18" xfId="0" applyNumberFormat="1" applyFont="1" applyBorder="1" applyAlignment="1">
      <alignment horizontal="center" vertical="center"/>
    </xf>
    <xf numFmtId="4" fontId="0" fillId="4" borderId="15" xfId="0" applyNumberFormat="1" applyFont="1" applyFill="1" applyBorder="1" applyAlignment="1">
      <alignment horizontal="center" vertical="center"/>
    </xf>
    <xf numFmtId="0" fontId="0" fillId="5" borderId="1" xfId="54" applyFill="1" applyBorder="1" applyAlignment="1">
      <alignment horizontal="center" vertical="center" wrapText="1"/>
    </xf>
    <xf numFmtId="4" fontId="0" fillId="4" borderId="24" xfId="0" applyNumberFormat="1" applyFont="1" applyFill="1" applyBorder="1" applyAlignment="1">
      <alignment horizontal="center" vertical="center"/>
    </xf>
    <xf numFmtId="0" fontId="0" fillId="0" borderId="18" xfId="0" applyFont="1" applyBorder="1" applyAlignment="1">
      <alignment horizontal="center" vertical="center" wrapText="1"/>
    </xf>
    <xf numFmtId="0" fontId="0" fillId="0" borderId="18" xfId="0" applyFont="1" applyBorder="1" applyAlignment="1">
      <alignment horizontal="left" vertical="center" wrapText="1"/>
    </xf>
    <xf numFmtId="0" fontId="0" fillId="0" borderId="25" xfId="0" applyFont="1" applyBorder="1" applyAlignment="1">
      <alignment vertical="center" wrapText="1"/>
    </xf>
    <xf numFmtId="0" fontId="0" fillId="0" borderId="22" xfId="0" applyFont="1" applyBorder="1" applyAlignment="1">
      <alignment vertical="center" wrapText="1"/>
    </xf>
    <xf numFmtId="4" fontId="0" fillId="4" borderId="20" xfId="0" applyNumberFormat="1" applyFont="1" applyFill="1" applyBorder="1" applyAlignment="1">
      <alignment horizontal="center" vertical="center"/>
    </xf>
    <xf numFmtId="0" fontId="0" fillId="0" borderId="15" xfId="0" applyFont="1" applyBorder="1" applyAlignment="1">
      <alignment wrapText="1"/>
    </xf>
    <xf numFmtId="0" fontId="0" fillId="0" borderId="25" xfId="0" applyFont="1" applyBorder="1" applyAlignment="1">
      <alignment wrapText="1"/>
    </xf>
    <xf numFmtId="0" fontId="0" fillId="0" borderId="15" xfId="0" applyNumberFormat="1" applyFont="1" applyBorder="1" applyAlignment="1">
      <alignment horizontal="center" vertical="center"/>
    </xf>
    <xf numFmtId="0" fontId="0" fillId="4" borderId="22" xfId="0" applyFont="1" applyFill="1" applyBorder="1" applyAlignment="1">
      <alignment vertical="center" wrapText="1"/>
    </xf>
    <xf numFmtId="4" fontId="0" fillId="4" borderId="18" xfId="0" applyNumberFormat="1"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0" applyFont="1" applyFill="1" applyBorder="1" applyAlignment="1">
      <alignment horizontal="center" vertical="center" wrapText="1"/>
    </xf>
    <xf numFmtId="0" fontId="0" fillId="0" borderId="22" xfId="0" applyFont="1" applyFill="1" applyBorder="1" applyAlignment="1">
      <alignment vertical="center" wrapText="1"/>
    </xf>
    <xf numFmtId="0" fontId="0" fillId="0" borderId="22" xfId="0" applyFont="1" applyFill="1" applyBorder="1" applyAlignment="1">
      <alignment horizontal="center" vertical="center"/>
    </xf>
    <xf numFmtId="4" fontId="0" fillId="0" borderId="18" xfId="0" applyNumberFormat="1" applyFont="1" applyFill="1" applyBorder="1" applyAlignment="1">
      <alignment horizontal="center" vertical="center"/>
    </xf>
    <xf numFmtId="0" fontId="0" fillId="0" borderId="22" xfId="0" applyFont="1" applyBorder="1" applyAlignment="1">
      <alignment horizontal="center" vertical="center"/>
    </xf>
    <xf numFmtId="0" fontId="0" fillId="4" borderId="15" xfId="0" applyFont="1" applyFill="1" applyBorder="1" applyAlignment="1">
      <alignment horizontal="center" vertical="center" wrapText="1"/>
    </xf>
    <xf numFmtId="0" fontId="0" fillId="0" borderId="25" xfId="0" applyFont="1" applyBorder="1" applyAlignment="1">
      <alignment horizontal="left" vertical="center" wrapText="1"/>
    </xf>
    <xf numFmtId="2" fontId="0" fillId="0" borderId="18" xfId="0" applyNumberFormat="1" applyFont="1" applyBorder="1" applyAlignment="1">
      <alignment horizontal="center" vertical="center" wrapText="1"/>
    </xf>
    <xf numFmtId="0" fontId="4" fillId="0" borderId="0" xfId="54" applyFont="1" applyAlignment="1">
      <alignment horizontal="left" vertical="center"/>
    </xf>
    <xf numFmtId="176" fontId="4" fillId="0" borderId="0" xfId="54" applyNumberFormat="1" applyFont="1" applyAlignment="1">
      <alignment horizontal="left" vertical="center"/>
    </xf>
    <xf numFmtId="0" fontId="4" fillId="0" borderId="0" xfId="54" applyFont="1" applyAlignment="1">
      <alignment horizontal="right"/>
    </xf>
    <xf numFmtId="0" fontId="0" fillId="4" borderId="12" xfId="0" applyFont="1" applyFill="1" applyBorder="1" applyAlignment="1">
      <alignment horizontal="center" vertical="center" wrapText="1"/>
    </xf>
    <xf numFmtId="49" fontId="0" fillId="0" borderId="12" xfId="0" applyNumberFormat="1" applyFont="1" applyBorder="1" applyAlignment="1">
      <alignment horizontal="center" vertical="center" wrapText="1"/>
    </xf>
    <xf numFmtId="0" fontId="1" fillId="0" borderId="0" xfId="0" applyFont="1" applyAlignment="1">
      <alignment horizontal="right"/>
    </xf>
    <xf numFmtId="0" fontId="5" fillId="0" borderId="12" xfId="54" applyFont="1" applyBorder="1" applyAlignment="1">
      <alignment horizontal="center" vertical="center"/>
    </xf>
    <xf numFmtId="0" fontId="1" fillId="0" borderId="0" xfId="54" applyFont="1" applyAlignment="1">
      <alignment horizontal="right"/>
    </xf>
    <xf numFmtId="0" fontId="5" fillId="0" borderId="14" xfId="54" applyFont="1" applyBorder="1" applyAlignment="1">
      <alignment horizontal="center" vertical="center"/>
    </xf>
    <xf numFmtId="0" fontId="13" fillId="0" borderId="0" xfId="54" applyFont="1" applyAlignment="1">
      <alignment horizontal="right"/>
    </xf>
    <xf numFmtId="4" fontId="0" fillId="0" borderId="16" xfId="0" applyNumberFormat="1" applyFont="1" applyBorder="1" applyAlignment="1">
      <alignment horizontal="right"/>
    </xf>
    <xf numFmtId="4" fontId="9" fillId="0" borderId="0" xfId="0" applyNumberFormat="1" applyFont="1" applyAlignment="1">
      <alignment horizontal="right"/>
    </xf>
    <xf numFmtId="0" fontId="14" fillId="0" borderId="0" xfId="0" applyFont="1" applyAlignment="1">
      <alignment horizontal="left"/>
    </xf>
    <xf numFmtId="185" fontId="3" fillId="2" borderId="14" xfId="54" applyNumberFormat="1" applyFont="1" applyFill="1" applyBorder="1" applyAlignment="1">
      <alignment horizontal="center" vertical="center"/>
    </xf>
    <xf numFmtId="0" fontId="15" fillId="2" borderId="0" xfId="54" applyFont="1" applyFill="1" applyAlignment="1">
      <alignment horizontal="right"/>
    </xf>
    <xf numFmtId="0" fontId="8" fillId="2" borderId="0" xfId="54" applyFont="1" applyFill="1" applyAlignment="1">
      <alignment vertical="center"/>
    </xf>
    <xf numFmtId="4" fontId="5" fillId="0" borderId="17" xfId="54" applyNumberFormat="1" applyFont="1" applyBorder="1" applyAlignment="1">
      <alignment horizontal="right"/>
    </xf>
    <xf numFmtId="0" fontId="16" fillId="0" borderId="0" xfId="54" applyFont="1"/>
    <xf numFmtId="4" fontId="0" fillId="0" borderId="18" xfId="54" applyNumberFormat="1" applyBorder="1" applyAlignment="1">
      <alignment horizontal="right" vertical="center"/>
    </xf>
    <xf numFmtId="4" fontId="0" fillId="0" borderId="12" xfId="54" applyNumberFormat="1" applyBorder="1" applyAlignment="1">
      <alignment horizontal="right"/>
    </xf>
    <xf numFmtId="10" fontId="11" fillId="0" borderId="0" xfId="5" applyNumberFormat="1" applyFont="1"/>
    <xf numFmtId="4" fontId="2" fillId="0" borderId="0" xfId="54" applyNumberFormat="1" applyFont="1"/>
    <xf numFmtId="9" fontId="14" fillId="0" borderId="0" xfId="5" applyFont="1" applyAlignment="1">
      <alignment horizontal="left"/>
    </xf>
    <xf numFmtId="4" fontId="0" fillId="0" borderId="3" xfId="54" applyNumberFormat="1" applyBorder="1" applyAlignment="1">
      <alignment horizontal="right"/>
    </xf>
    <xf numFmtId="4" fontId="2" fillId="0" borderId="1" xfId="54" applyNumberFormat="1" applyFont="1" applyBorder="1"/>
    <xf numFmtId="4" fontId="0" fillId="0" borderId="18" xfId="54" applyNumberFormat="1" applyBorder="1" applyAlignment="1">
      <alignment horizontal="right"/>
    </xf>
    <xf numFmtId="185" fontId="3" fillId="2" borderId="14" xfId="0" applyNumberFormat="1" applyFont="1" applyFill="1" applyBorder="1" applyAlignment="1">
      <alignment horizontal="center" vertical="center"/>
    </xf>
    <xf numFmtId="4" fontId="12" fillId="0" borderId="17" xfId="0" applyNumberFormat="1" applyFont="1" applyBorder="1" applyAlignment="1">
      <alignment horizontal="center" vertical="center"/>
    </xf>
    <xf numFmtId="183" fontId="12" fillId="0" borderId="0" xfId="0" applyNumberFormat="1" applyFont="1" applyAlignment="1">
      <alignment horizontal="right"/>
    </xf>
    <xf numFmtId="4" fontId="9" fillId="0" borderId="7" xfId="0" applyNumberFormat="1" applyFont="1" applyBorder="1" applyAlignment="1">
      <alignment horizontal="right"/>
    </xf>
    <xf numFmtId="4" fontId="0" fillId="0" borderId="17" xfId="0" applyNumberFormat="1" applyFont="1" applyBorder="1" applyAlignment="1">
      <alignment horizontal="right" vertical="center"/>
    </xf>
    <xf numFmtId="183" fontId="0" fillId="0" borderId="12" xfId="0" applyNumberFormat="1" applyFont="1" applyBorder="1" applyAlignment="1">
      <alignment horizontal="right"/>
    </xf>
    <xf numFmtId="183" fontId="12" fillId="0" borderId="7" xfId="0" applyNumberFormat="1" applyFont="1" applyBorder="1" applyAlignment="1">
      <alignment horizontal="right"/>
    </xf>
    <xf numFmtId="4" fontId="0" fillId="0" borderId="18" xfId="0" applyNumberFormat="1" applyFont="1" applyBorder="1" applyAlignment="1">
      <alignment horizontal="right" vertical="center"/>
    </xf>
    <xf numFmtId="0" fontId="0" fillId="0" borderId="12" xfId="0" applyBorder="1" applyAlignment="1">
      <alignment horizontal="right"/>
    </xf>
    <xf numFmtId="183" fontId="12" fillId="0" borderId="11" xfId="0" applyNumberFormat="1" applyFont="1" applyBorder="1" applyAlignment="1">
      <alignment horizontal="right"/>
    </xf>
    <xf numFmtId="0" fontId="0" fillId="0" borderId="14" xfId="0" applyBorder="1" applyAlignment="1">
      <alignment horizontal="right"/>
    </xf>
    <xf numFmtId="0" fontId="0" fillId="0" borderId="0" xfId="0" applyAlignment="1">
      <alignment horizontal="right"/>
    </xf>
    <xf numFmtId="183" fontId="0" fillId="0" borderId="0" xfId="0" applyNumberFormat="1" applyFont="1" applyAlignment="1">
      <alignment horizontal="right"/>
    </xf>
    <xf numFmtId="4" fontId="0" fillId="0" borderId="17" xfId="0" applyNumberFormat="1" applyFont="1" applyFill="1" applyBorder="1" applyAlignment="1">
      <alignment horizontal="right" vertical="center"/>
    </xf>
    <xf numFmtId="183" fontId="0" fillId="0" borderId="11" xfId="0" applyNumberFormat="1" applyFont="1" applyFill="1" applyBorder="1" applyAlignment="1">
      <alignment horizontal="right"/>
    </xf>
    <xf numFmtId="0" fontId="0" fillId="0" borderId="1" xfId="54" applyFill="1" applyBorder="1"/>
    <xf numFmtId="0" fontId="14" fillId="0" borderId="0" xfId="0" applyFont="1" applyFill="1" applyAlignment="1">
      <alignment horizontal="left"/>
    </xf>
    <xf numFmtId="183" fontId="0" fillId="0" borderId="11" xfId="0" applyNumberFormat="1" applyFont="1" applyBorder="1" applyAlignment="1">
      <alignment horizontal="right"/>
    </xf>
    <xf numFmtId="4" fontId="0" fillId="0" borderId="17" xfId="0" applyNumberFormat="1" applyFont="1" applyFill="1" applyBorder="1" applyAlignment="1">
      <alignment horizontal="right" vertical="center"/>
    </xf>
    <xf numFmtId="183" fontId="0" fillId="0" borderId="14" xfId="0" applyNumberFormat="1" applyFont="1" applyBorder="1" applyAlignment="1">
      <alignment horizontal="right"/>
    </xf>
    <xf numFmtId="4" fontId="0" fillId="4" borderId="17" xfId="0" applyNumberFormat="1" applyFont="1" applyFill="1" applyBorder="1" applyAlignment="1">
      <alignment horizontal="right" vertical="center"/>
    </xf>
    <xf numFmtId="0" fontId="0" fillId="4" borderId="15" xfId="0" applyFont="1" applyFill="1" applyBorder="1" applyAlignment="1">
      <alignment vertical="center" wrapText="1"/>
    </xf>
    <xf numFmtId="0" fontId="0" fillId="4" borderId="15" xfId="0" applyFont="1" applyFill="1" applyBorder="1" applyAlignment="1">
      <alignment horizontal="center" vertical="center"/>
    </xf>
    <xf numFmtId="0" fontId="0" fillId="0" borderId="24" xfId="0" applyFont="1" applyBorder="1" applyAlignment="1">
      <alignment horizontal="center" vertical="center"/>
    </xf>
    <xf numFmtId="0" fontId="0" fillId="4" borderId="15" xfId="0" applyNumberFormat="1" applyFont="1" applyFill="1" applyBorder="1" applyAlignment="1">
      <alignment horizontal="center" vertical="center" wrapText="1"/>
    </xf>
    <xf numFmtId="0" fontId="0" fillId="0" borderId="18" xfId="0" applyBorder="1" applyAlignment="1">
      <alignment vertical="center"/>
    </xf>
    <xf numFmtId="0" fontId="5" fillId="0" borderId="15" xfId="0" applyFont="1" applyBorder="1" applyAlignment="1">
      <alignment horizontal="right" indent="1"/>
    </xf>
    <xf numFmtId="4" fontId="0" fillId="0" borderId="6" xfId="54" applyNumberFormat="1" applyBorder="1" applyAlignment="1">
      <alignment horizontal="center"/>
    </xf>
    <xf numFmtId="4" fontId="0" fillId="0" borderId="13" xfId="54" applyNumberFormat="1" applyBorder="1" applyAlignment="1">
      <alignment horizontal="center"/>
    </xf>
    <xf numFmtId="0" fontId="5" fillId="2" borderId="14" xfId="0" applyFont="1" applyFill="1" applyBorder="1" applyAlignment="1">
      <alignment horizontal="center" vertical="center"/>
    </xf>
    <xf numFmtId="0" fontId="5" fillId="2" borderId="14" xfId="0" applyNumberFormat="1" applyFont="1" applyFill="1" applyBorder="1" applyAlignment="1">
      <alignment horizontal="center" vertical="center"/>
    </xf>
    <xf numFmtId="0" fontId="5" fillId="0" borderId="16" xfId="0" applyFont="1" applyBorder="1" applyAlignment="1">
      <alignment horizontal="right" indent="1"/>
    </xf>
    <xf numFmtId="0" fontId="5" fillId="0" borderId="16" xfId="0" applyNumberFormat="1" applyFont="1" applyBorder="1" applyAlignment="1">
      <alignment horizontal="center"/>
    </xf>
    <xf numFmtId="0" fontId="5" fillId="0" borderId="16" xfId="0" applyFont="1" applyBorder="1" applyAlignment="1">
      <alignment wrapText="1"/>
    </xf>
    <xf numFmtId="0" fontId="5" fillId="0" borderId="16" xfId="0" applyFont="1" applyBorder="1" applyAlignment="1">
      <alignment horizontal="center"/>
    </xf>
    <xf numFmtId="4" fontId="5" fillId="0" borderId="16" xfId="0" applyNumberFormat="1" applyFont="1" applyBorder="1" applyAlignment="1">
      <alignment horizontal="center"/>
    </xf>
    <xf numFmtId="0" fontId="12" fillId="0" borderId="15" xfId="0" applyNumberFormat="1" applyFont="1" applyBorder="1" applyAlignment="1">
      <alignment horizontal="center" vertical="center"/>
    </xf>
    <xf numFmtId="0" fontId="0" fillId="0" borderId="18" xfId="0" applyNumberFormat="1" applyFont="1" applyBorder="1" applyAlignment="1">
      <alignment horizontal="center" vertical="center"/>
    </xf>
    <xf numFmtId="4" fontId="0" fillId="4" borderId="26" xfId="0" applyNumberFormat="1" applyFont="1" applyFill="1" applyBorder="1" applyAlignment="1">
      <alignment horizontal="center" vertical="center"/>
    </xf>
    <xf numFmtId="4" fontId="0" fillId="6" borderId="14" xfId="54" applyNumberFormat="1" applyFill="1" applyBorder="1" applyAlignment="1">
      <alignment horizontal="center" vertical="center"/>
    </xf>
    <xf numFmtId="183" fontId="17" fillId="0" borderId="12" xfId="0" applyNumberFormat="1" applyFont="1" applyBorder="1" applyAlignment="1">
      <alignment horizontal="right"/>
    </xf>
    <xf numFmtId="0" fontId="17" fillId="0" borderId="12" xfId="0" applyFont="1" applyBorder="1" applyAlignment="1">
      <alignment horizontal="right"/>
    </xf>
    <xf numFmtId="183" fontId="0" fillId="4" borderId="12" xfId="0" applyNumberFormat="1" applyFont="1" applyFill="1" applyBorder="1" applyAlignment="1">
      <alignment horizontal="right"/>
    </xf>
    <xf numFmtId="183" fontId="0" fillId="6" borderId="12" xfId="0" applyNumberFormat="1" applyFont="1" applyFill="1" applyBorder="1" applyAlignment="1">
      <alignment horizontal="right"/>
    </xf>
    <xf numFmtId="183" fontId="17" fillId="0" borderId="12" xfId="0" applyNumberFormat="1" applyFont="1" applyBorder="1" applyAlignment="1">
      <alignment horizontal="right" wrapText="1"/>
    </xf>
    <xf numFmtId="0" fontId="17" fillId="0" borderId="11" xfId="0" applyFont="1" applyBorder="1" applyAlignment="1">
      <alignment horizontal="right"/>
    </xf>
    <xf numFmtId="4" fontId="17" fillId="0" borderId="11" xfId="0" applyNumberFormat="1" applyFont="1" applyBorder="1" applyAlignment="1">
      <alignment horizontal="right"/>
    </xf>
    <xf numFmtId="183" fontId="0" fillId="6" borderId="11" xfId="0" applyNumberFormat="1" applyFont="1" applyFill="1" applyBorder="1" applyAlignment="1">
      <alignment horizontal="right"/>
    </xf>
    <xf numFmtId="0" fontId="14" fillId="0" borderId="1" xfId="0" applyFont="1" applyBorder="1" applyAlignment="1">
      <alignment horizontal="left"/>
    </xf>
    <xf numFmtId="4" fontId="17" fillId="0" borderId="12" xfId="0" applyNumberFormat="1" applyFont="1" applyBorder="1" applyAlignment="1">
      <alignment horizontal="right"/>
    </xf>
    <xf numFmtId="4" fontId="17" fillId="0" borderId="12" xfId="0" applyNumberFormat="1" applyFont="1" applyBorder="1" applyAlignment="1">
      <alignment horizontal="right" wrapText="1"/>
    </xf>
    <xf numFmtId="0" fontId="0" fillId="0" borderId="12" xfId="0" applyFont="1" applyBorder="1" applyAlignment="1">
      <alignment horizontal="right"/>
    </xf>
    <xf numFmtId="0" fontId="0" fillId="0" borderId="11" xfId="0" applyFont="1" applyBorder="1" applyAlignment="1">
      <alignment horizontal="right"/>
    </xf>
    <xf numFmtId="0" fontId="16" fillId="0" borderId="1" xfId="54" applyFont="1" applyBorder="1"/>
    <xf numFmtId="0" fontId="0" fillId="0" borderId="3" xfId="0" applyFont="1" applyBorder="1" applyAlignment="1">
      <alignment horizontal="right"/>
    </xf>
    <xf numFmtId="0" fontId="0" fillId="0" borderId="14" xfId="0" applyFont="1" applyBorder="1" applyAlignment="1">
      <alignment horizontal="right"/>
    </xf>
    <xf numFmtId="0" fontId="16" fillId="0" borderId="0" xfId="54" applyFont="1" applyBorder="1"/>
    <xf numFmtId="4" fontId="0" fillId="0" borderId="16" xfId="54" applyNumberFormat="1" applyBorder="1" applyAlignment="1">
      <alignment horizontal="right"/>
    </xf>
    <xf numFmtId="4" fontId="7" fillId="2" borderId="0" xfId="0" applyNumberFormat="1" applyFont="1" applyFill="1" applyBorder="1" applyAlignment="1">
      <alignment horizontal="right"/>
    </xf>
    <xf numFmtId="4" fontId="0" fillId="0" borderId="17" xfId="0" applyNumberFormat="1" applyFont="1" applyBorder="1" applyAlignment="1">
      <alignment horizontal="right"/>
    </xf>
    <xf numFmtId="0" fontId="0" fillId="0" borderId="17" xfId="0" applyNumberFormat="1" applyFont="1" applyBorder="1" applyAlignment="1">
      <alignment horizontal="center" vertical="center"/>
    </xf>
    <xf numFmtId="0" fontId="0" fillId="0" borderId="1" xfId="0" applyNumberFormat="1" applyFont="1" applyBorder="1" applyAlignment="1">
      <alignment horizontal="center" vertical="center"/>
    </xf>
    <xf numFmtId="0" fontId="0" fillId="5" borderId="18" xfId="54" applyNumberFormat="1" applyFill="1" applyBorder="1" applyAlignment="1">
      <alignment horizontal="center" vertical="center" wrapText="1"/>
    </xf>
    <xf numFmtId="0" fontId="0" fillId="5" borderId="1" xfId="54" applyNumberFormat="1" applyFill="1" applyBorder="1" applyAlignment="1">
      <alignment horizontal="center" vertical="center" wrapText="1"/>
    </xf>
    <xf numFmtId="185" fontId="0" fillId="0" borderId="18" xfId="0" applyNumberFormat="1" applyFont="1" applyBorder="1" applyAlignment="1">
      <alignment vertical="center" wrapText="1"/>
    </xf>
    <xf numFmtId="185" fontId="0" fillId="4" borderId="27" xfId="0" applyNumberFormat="1" applyFont="1" applyFill="1" applyBorder="1" applyAlignment="1">
      <alignment horizontal="center" vertical="center" wrapText="1"/>
    </xf>
    <xf numFmtId="4" fontId="0" fillId="4" borderId="27" xfId="0" applyNumberFormat="1" applyFont="1" applyFill="1" applyBorder="1" applyAlignment="1">
      <alignment horizontal="center" vertical="center" wrapText="1"/>
    </xf>
    <xf numFmtId="0" fontId="0" fillId="0" borderId="0" xfId="0" applyFont="1" applyBorder="1" applyAlignment="1">
      <alignment wrapText="1"/>
    </xf>
    <xf numFmtId="0" fontId="0" fillId="5" borderId="18" xfId="54" applyFill="1" applyBorder="1" applyAlignment="1">
      <alignment horizontal="center" vertical="center" wrapText="1"/>
    </xf>
    <xf numFmtId="0" fontId="0" fillId="4" borderId="18" xfId="0" applyFont="1" applyFill="1" applyBorder="1" applyAlignment="1">
      <alignment vertical="center" wrapText="1"/>
    </xf>
    <xf numFmtId="0" fontId="0" fillId="0" borderId="15" xfId="0" applyFont="1" applyBorder="1" applyAlignment="1">
      <alignment horizontal="left" vertical="center" wrapText="1"/>
    </xf>
    <xf numFmtId="2" fontId="0" fillId="0" borderId="25" xfId="0" applyNumberFormat="1" applyFont="1" applyBorder="1" applyAlignment="1">
      <alignment horizontal="center" vertical="center" wrapText="1"/>
    </xf>
    <xf numFmtId="0" fontId="0" fillId="0" borderId="24" xfId="0" applyFont="1" applyBorder="1" applyAlignment="1">
      <alignment horizontal="center" vertical="center" wrapText="1"/>
    </xf>
    <xf numFmtId="0" fontId="0" fillId="4" borderId="15" xfId="0" applyFont="1" applyFill="1" applyBorder="1" applyAlignment="1">
      <alignment horizontal="left" vertical="center" wrapText="1"/>
    </xf>
    <xf numFmtId="0" fontId="5" fillId="0" borderId="15" xfId="0" applyNumberFormat="1" applyFont="1" applyBorder="1" applyAlignment="1">
      <alignment horizontal="center" vertical="center"/>
    </xf>
    <xf numFmtId="0" fontId="5" fillId="0" borderId="15" xfId="0" applyFont="1" applyBorder="1" applyAlignment="1">
      <alignment vertical="center" wrapText="1"/>
    </xf>
    <xf numFmtId="4" fontId="5" fillId="0" borderId="15" xfId="0" applyNumberFormat="1" applyFont="1" applyBorder="1" applyAlignment="1">
      <alignment horizontal="center" vertical="center"/>
    </xf>
    <xf numFmtId="4" fontId="5" fillId="4" borderId="15" xfId="0" applyNumberFormat="1" applyFont="1" applyFill="1" applyBorder="1" applyAlignment="1">
      <alignment horizontal="center" vertical="center"/>
    </xf>
    <xf numFmtId="0" fontId="3" fillId="2" borderId="14" xfId="0" applyNumberFormat="1" applyFont="1" applyFill="1" applyBorder="1" applyAlignment="1">
      <alignment horizontal="center" vertical="center"/>
    </xf>
    <xf numFmtId="0" fontId="3" fillId="2" borderId="14" xfId="0" applyFont="1" applyFill="1" applyBorder="1" applyAlignment="1">
      <alignment vertical="center"/>
    </xf>
    <xf numFmtId="0" fontId="0" fillId="5" borderId="15" xfId="54" applyNumberFormat="1" applyFill="1" applyBorder="1" applyAlignment="1">
      <alignment horizontal="center" vertical="center" wrapText="1"/>
    </xf>
    <xf numFmtId="2" fontId="0" fillId="0" borderId="12" xfId="0" applyNumberFormat="1" applyBorder="1" applyAlignment="1">
      <alignment horizontal="right"/>
    </xf>
    <xf numFmtId="4" fontId="0" fillId="0" borderId="28" xfId="0" applyNumberFormat="1" applyFont="1" applyBorder="1" applyAlignment="1">
      <alignment horizontal="right" vertical="center" wrapText="1"/>
    </xf>
    <xf numFmtId="2" fontId="0" fillId="0" borderId="0" xfId="0" applyNumberFormat="1" applyAlignment="1">
      <alignment horizontal="right"/>
    </xf>
    <xf numFmtId="4" fontId="0" fillId="0" borderId="12" xfId="0" applyNumberFormat="1" applyBorder="1" applyAlignment="1">
      <alignment horizontal="right"/>
    </xf>
    <xf numFmtId="2" fontId="0" fillId="7" borderId="12" xfId="0" applyNumberFormat="1" applyFill="1" applyBorder="1" applyAlignment="1">
      <alignment horizontal="right"/>
    </xf>
    <xf numFmtId="0" fontId="0" fillId="0" borderId="0" xfId="0" applyFont="1" applyAlignment="1">
      <alignment horizontal="right"/>
    </xf>
    <xf numFmtId="4" fontId="9" fillId="0" borderId="3" xfId="0" applyNumberFormat="1" applyFont="1" applyBorder="1" applyAlignment="1">
      <alignment horizontal="right"/>
    </xf>
    <xf numFmtId="4" fontId="7" fillId="2" borderId="0" xfId="0" applyNumberFormat="1" applyFont="1" applyFill="1" applyAlignment="1">
      <alignment horizontal="right"/>
    </xf>
    <xf numFmtId="4" fontId="0" fillId="0" borderId="28" xfId="0" applyNumberFormat="1" applyFont="1" applyFill="1" applyBorder="1" applyAlignment="1">
      <alignment horizontal="right" vertical="center" wrapText="1"/>
    </xf>
    <xf numFmtId="0" fontId="9" fillId="0" borderId="15" xfId="0" applyNumberFormat="1" applyFont="1" applyBorder="1" applyAlignment="1">
      <alignment horizontal="center" vertical="center" wrapText="1"/>
    </xf>
    <xf numFmtId="4" fontId="0" fillId="0" borderId="24" xfId="0" applyNumberFormat="1" applyFont="1" applyBorder="1" applyAlignment="1">
      <alignment horizontal="center" vertical="center"/>
    </xf>
    <xf numFmtId="4" fontId="0" fillId="0" borderId="15" xfId="0" applyNumberFormat="1" applyFont="1" applyBorder="1" applyAlignment="1">
      <alignment horizontal="center" vertical="center"/>
    </xf>
    <xf numFmtId="49" fontId="18" fillId="0" borderId="28" xfId="0" applyNumberFormat="1" applyFont="1" applyBorder="1" applyAlignment="1">
      <alignment vertical="center" wrapText="1"/>
    </xf>
    <xf numFmtId="0" fontId="0" fillId="5" borderId="1" xfId="54" applyNumberFormat="1" applyFont="1" applyFill="1" applyBorder="1" applyAlignment="1">
      <alignment horizontal="center" vertical="center" wrapText="1"/>
    </xf>
    <xf numFmtId="2" fontId="0" fillId="0" borderId="12" xfId="0" applyNumberFormat="1" applyFont="1" applyBorder="1" applyAlignment="1">
      <alignment horizontal="right"/>
    </xf>
    <xf numFmtId="4" fontId="0" fillId="0" borderId="29" xfId="0" applyNumberFormat="1" applyFont="1" applyBorder="1" applyAlignment="1">
      <alignment horizontal="center" vertical="center"/>
    </xf>
    <xf numFmtId="183" fontId="12" fillId="0" borderId="0" xfId="0" applyNumberFormat="1" applyFont="1" applyBorder="1" applyAlignment="1">
      <alignment horizontal="right"/>
    </xf>
    <xf numFmtId="0" fontId="0" fillId="0" borderId="18" xfId="0" applyNumberFormat="1" applyFont="1" applyBorder="1" applyAlignment="1">
      <alignment horizontal="center" vertical="center" wrapText="1"/>
    </xf>
    <xf numFmtId="4" fontId="0" fillId="4" borderId="22" xfId="0" applyNumberFormat="1" applyFont="1" applyFill="1" applyBorder="1" applyAlignment="1">
      <alignment horizontal="center" vertical="center"/>
    </xf>
    <xf numFmtId="0" fontId="0" fillId="4" borderId="24"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0" fillId="0" borderId="11" xfId="54" applyBorder="1" applyAlignment="1">
      <alignment horizontal="center" vertical="center"/>
    </xf>
    <xf numFmtId="0" fontId="0" fillId="0" borderId="14" xfId="0" applyBorder="1"/>
    <xf numFmtId="0" fontId="19" fillId="0" borderId="1" xfId="0" applyFont="1" applyBorder="1" applyAlignment="1">
      <alignment horizontal="center"/>
    </xf>
    <xf numFmtId="0" fontId="0" fillId="0" borderId="8" xfId="0" applyBorder="1" applyAlignment="1">
      <alignment horizontal="right"/>
    </xf>
    <xf numFmtId="4" fontId="0" fillId="0" borderId="12" xfId="0" applyNumberFormat="1" applyFont="1" applyBorder="1" applyAlignment="1">
      <alignment horizontal="right"/>
    </xf>
    <xf numFmtId="4" fontId="0" fillId="0" borderId="11" xfId="0" applyNumberFormat="1" applyFont="1" applyBorder="1" applyAlignment="1">
      <alignment horizontal="right"/>
    </xf>
    <xf numFmtId="4" fontId="0" fillId="4" borderId="18" xfId="0" applyNumberFormat="1" applyFont="1" applyFill="1" applyBorder="1" applyAlignment="1">
      <alignment horizontal="right" vertical="center"/>
    </xf>
    <xf numFmtId="4" fontId="0" fillId="0" borderId="9" xfId="0" applyNumberFormat="1" applyFont="1" applyBorder="1" applyAlignment="1">
      <alignment horizontal="right"/>
    </xf>
    <xf numFmtId="0" fontId="0" fillId="0" borderId="9" xfId="0" applyFont="1" applyBorder="1" applyAlignment="1">
      <alignment horizontal="right"/>
    </xf>
    <xf numFmtId="0" fontId="3" fillId="2" borderId="12" xfId="0" applyFont="1" applyFill="1" applyBorder="1" applyAlignment="1">
      <alignment horizontal="center" vertical="center"/>
    </xf>
    <xf numFmtId="0" fontId="0" fillId="0" borderId="12" xfId="54" applyBorder="1" applyAlignment="1">
      <alignment horizontal="center" vertical="center"/>
    </xf>
    <xf numFmtId="0" fontId="7" fillId="0" borderId="0" xfId="0" applyFont="1" applyAlignment="1">
      <alignment vertical="center"/>
    </xf>
    <xf numFmtId="0" fontId="1" fillId="0" borderId="0" xfId="0" applyFont="1" applyAlignment="1">
      <alignment vertical="center"/>
    </xf>
    <xf numFmtId="0" fontId="0" fillId="0" borderId="0" xfId="0" applyNumberFormat="1" applyAlignment="1">
      <alignment horizontal="center"/>
    </xf>
    <xf numFmtId="0" fontId="0" fillId="0" borderId="0" xfId="0" applyAlignment="1">
      <alignment horizontal="center"/>
    </xf>
    <xf numFmtId="4" fontId="0" fillId="0" borderId="0" xfId="0" applyNumberFormat="1" applyBorder="1"/>
    <xf numFmtId="0" fontId="0" fillId="0" borderId="0" xfId="0" applyFont="1"/>
    <xf numFmtId="4" fontId="3" fillId="2" borderId="2" xfId="20" applyNumberFormat="1" applyFont="1" applyFill="1" applyBorder="1" applyAlignment="1">
      <alignment horizontal="center" vertical="center"/>
    </xf>
    <xf numFmtId="4" fontId="3" fillId="2" borderId="3" xfId="20" applyNumberFormat="1" applyFont="1" applyFill="1" applyBorder="1" applyAlignment="1">
      <alignment horizontal="center" vertical="center"/>
    </xf>
    <xf numFmtId="4" fontId="3" fillId="2" borderId="4" xfId="20" applyNumberFormat="1" applyFont="1" applyFill="1" applyBorder="1" applyAlignment="1">
      <alignment horizontal="center" vertical="center"/>
    </xf>
    <xf numFmtId="4" fontId="3" fillId="2" borderId="1" xfId="20" applyNumberFormat="1" applyFont="1" applyFill="1" applyBorder="1" applyAlignment="1">
      <alignment horizontal="center" vertical="center" wrapText="1"/>
    </xf>
    <xf numFmtId="4" fontId="3" fillId="2" borderId="0" xfId="20" applyNumberFormat="1" applyFont="1" applyFill="1" applyBorder="1" applyAlignment="1">
      <alignment horizontal="center" vertical="center"/>
    </xf>
    <xf numFmtId="4" fontId="3" fillId="2" borderId="5" xfId="20" applyNumberFormat="1" applyFont="1" applyFill="1" applyBorder="1" applyAlignment="1">
      <alignment horizontal="center" vertical="center"/>
    </xf>
    <xf numFmtId="4" fontId="3" fillId="2" borderId="6" xfId="20" applyNumberFormat="1" applyFont="1" applyFill="1" applyBorder="1" applyAlignment="1">
      <alignment horizontal="center" vertical="center"/>
    </xf>
    <xf numFmtId="4" fontId="3" fillId="2" borderId="7" xfId="20" applyNumberFormat="1" applyFont="1" applyFill="1" applyBorder="1" applyAlignment="1">
      <alignment horizontal="center" vertical="center"/>
    </xf>
    <xf numFmtId="4" fontId="3" fillId="2" borderId="8" xfId="20" applyNumberFormat="1" applyFont="1" applyFill="1" applyBorder="1" applyAlignment="1">
      <alignment horizontal="center" vertical="center"/>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1" fillId="0" borderId="0" xfId="0" applyFont="1" applyAlignment="1">
      <alignment wrapText="1"/>
    </xf>
    <xf numFmtId="0" fontId="3" fillId="8" borderId="10" xfId="0" applyFont="1" applyFill="1" applyBorder="1" applyAlignment="1">
      <alignment horizontal="center" vertical="center" wrapText="1"/>
    </xf>
    <xf numFmtId="0" fontId="3" fillId="8" borderId="11" xfId="0" applyFont="1" applyFill="1" applyBorder="1" applyAlignment="1">
      <alignment horizontal="center" vertical="center" wrapText="1"/>
    </xf>
    <xf numFmtId="0" fontId="3" fillId="8" borderId="12" xfId="0" applyFont="1" applyFill="1" applyBorder="1" applyAlignment="1">
      <alignment horizontal="center" vertical="center" wrapText="1"/>
    </xf>
    <xf numFmtId="0" fontId="1" fillId="0" borderId="0" xfId="0" applyFont="1" applyAlignment="1">
      <alignment horizontal="center" wrapText="1"/>
    </xf>
    <xf numFmtId="0" fontId="0" fillId="0" borderId="9" xfId="0" applyFont="1" applyBorder="1" applyAlignment="1">
      <alignment vertical="center"/>
    </xf>
    <xf numFmtId="49" fontId="0" fillId="0" borderId="13" xfId="0" applyNumberFormat="1" applyFont="1" applyBorder="1" applyAlignment="1">
      <alignment horizontal="center" vertical="center"/>
    </xf>
    <xf numFmtId="0" fontId="5" fillId="0" borderId="9" xfId="0" applyNumberFormat="1"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9" xfId="0" applyFont="1" applyBorder="1" applyAlignment="1">
      <alignment horizontal="center" vertical="center"/>
    </xf>
    <xf numFmtId="0" fontId="5" fillId="0" borderId="9" xfId="0" applyNumberFormat="1" applyFont="1" applyBorder="1" applyAlignment="1">
      <alignment horizontal="center"/>
    </xf>
    <xf numFmtId="0" fontId="5" fillId="0" borderId="2"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4" fontId="5" fillId="0" borderId="9" xfId="0" applyNumberFormat="1" applyFont="1" applyBorder="1"/>
    <xf numFmtId="0" fontId="9" fillId="0" borderId="0" xfId="0" applyFont="1"/>
    <xf numFmtId="0" fontId="7" fillId="0" borderId="14" xfId="0" applyNumberFormat="1" applyFont="1" applyFill="1" applyBorder="1" applyAlignment="1">
      <alignment horizontal="center" vertical="center"/>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7" fillId="0" borderId="12" xfId="0" applyFont="1" applyBorder="1" applyAlignment="1">
      <alignment horizontal="left" vertical="center"/>
    </xf>
    <xf numFmtId="186" fontId="7" fillId="0" borderId="14" xfId="0" applyNumberFormat="1" applyFont="1" applyBorder="1" applyAlignment="1">
      <alignment horizontal="center" vertical="center"/>
    </xf>
    <xf numFmtId="4" fontId="7" fillId="0" borderId="0" xfId="0" applyNumberFormat="1" applyFont="1" applyFill="1" applyAlignment="1">
      <alignment vertical="center"/>
    </xf>
    <xf numFmtId="0" fontId="3" fillId="0" borderId="0" xfId="0" applyFont="1" applyAlignment="1">
      <alignment vertical="center"/>
    </xf>
    <xf numFmtId="0" fontId="0" fillId="0" borderId="14" xfId="0" applyNumberFormat="1" applyFont="1" applyFill="1" applyBorder="1" applyAlignment="1">
      <alignment horizontal="right" vertical="center"/>
    </xf>
    <xf numFmtId="0" fontId="0" fillId="0" borderId="14" xfId="0" applyFont="1" applyBorder="1" applyAlignment="1">
      <alignment horizontal="left" vertical="center" indent="3"/>
    </xf>
    <xf numFmtId="186" fontId="0" fillId="0" borderId="14" xfId="0" applyNumberFormat="1" applyFont="1" applyBorder="1" applyAlignment="1">
      <alignment horizontal="right" vertical="center"/>
    </xf>
    <xf numFmtId="0" fontId="7" fillId="0" borderId="14" xfId="0" applyFont="1" applyBorder="1" applyAlignment="1">
      <alignment horizontal="left" vertical="center"/>
    </xf>
    <xf numFmtId="0" fontId="0" fillId="0" borderId="14" xfId="0" applyFont="1" applyBorder="1" applyAlignment="1">
      <alignment horizontal="left" vertical="center"/>
    </xf>
    <xf numFmtId="186" fontId="7" fillId="0" borderId="14" xfId="0" applyNumberFormat="1" applyFont="1" applyFill="1" applyBorder="1" applyAlignment="1">
      <alignment horizontal="center" vertical="center"/>
    </xf>
    <xf numFmtId="0" fontId="7" fillId="0" borderId="14" xfId="0" applyFont="1" applyBorder="1" applyAlignment="1">
      <alignment horizontal="center" vertical="center"/>
    </xf>
    <xf numFmtId="186" fontId="0" fillId="0" borderId="14" xfId="0" applyNumberFormat="1" applyFont="1" applyFill="1" applyBorder="1" applyAlignment="1">
      <alignment horizontal="right" vertical="center"/>
    </xf>
    <xf numFmtId="0" fontId="20" fillId="2" borderId="10" xfId="54" applyFont="1" applyFill="1" applyBorder="1" applyAlignment="1">
      <alignment horizontal="center" vertical="center"/>
    </xf>
    <xf numFmtId="0" fontId="20" fillId="2" borderId="11" xfId="54" applyFont="1" applyFill="1" applyBorder="1" applyAlignment="1">
      <alignment horizontal="center" vertical="center"/>
    </xf>
    <xf numFmtId="0" fontId="20" fillId="2" borderId="12" xfId="54" applyFont="1" applyFill="1" applyBorder="1" applyAlignment="1">
      <alignment horizontal="center" vertical="center"/>
    </xf>
    <xf numFmtId="186" fontId="20" fillId="2" borderId="14" xfId="54" applyNumberFormat="1" applyFont="1" applyFill="1" applyBorder="1" applyAlignment="1">
      <alignment horizontal="center" vertical="center"/>
    </xf>
    <xf numFmtId="4" fontId="1" fillId="0" borderId="0" xfId="0" applyNumberFormat="1" applyFont="1" applyFill="1" applyAlignment="1">
      <alignment vertical="center"/>
    </xf>
    <xf numFmtId="186" fontId="1" fillId="0" borderId="0" xfId="0" applyNumberFormat="1" applyFont="1" applyAlignment="1">
      <alignment vertical="center"/>
    </xf>
    <xf numFmtId="0" fontId="21" fillId="0" borderId="0" xfId="16" applyFont="1" applyFill="1" applyAlignment="1"/>
    <xf numFmtId="0" fontId="22" fillId="0" borderId="0" xfId="16" applyFont="1" applyFill="1" applyAlignment="1"/>
    <xf numFmtId="0" fontId="23" fillId="0" borderId="0" xfId="16" applyFont="1" applyFill="1" applyAlignment="1">
      <alignment vertical="center"/>
    </xf>
    <xf numFmtId="0" fontId="22" fillId="0" borderId="0" xfId="16" applyFont="1" applyFill="1" applyAlignment="1">
      <alignment horizontal="center"/>
    </xf>
    <xf numFmtId="4" fontId="22" fillId="0" borderId="0" xfId="16" applyNumberFormat="1" applyFont="1" applyFill="1" applyAlignment="1"/>
    <xf numFmtId="4" fontId="24" fillId="2" borderId="14" xfId="20" applyNumberFormat="1" applyFont="1" applyFill="1" applyBorder="1" applyAlignment="1">
      <alignment horizontal="center" vertical="center"/>
    </xf>
    <xf numFmtId="4" fontId="24" fillId="2" borderId="14" xfId="20" applyNumberFormat="1" applyFont="1" applyFill="1" applyBorder="1" applyAlignment="1">
      <alignment horizontal="center" vertical="center" wrapText="1"/>
    </xf>
    <xf numFmtId="0" fontId="25" fillId="0" borderId="14" xfId="16" applyFont="1" applyFill="1" applyBorder="1" applyAlignment="1">
      <alignment horizontal="center" vertical="center" wrapText="1"/>
    </xf>
    <xf numFmtId="0" fontId="24" fillId="8" borderId="9" xfId="16" applyFont="1" applyFill="1" applyBorder="1" applyAlignment="1">
      <alignment horizontal="center" vertical="center" wrapText="1"/>
    </xf>
    <xf numFmtId="0" fontId="24" fillId="8" borderId="13" xfId="16" applyFont="1" applyFill="1" applyBorder="1" applyAlignment="1">
      <alignment horizontal="center" vertical="center" wrapText="1"/>
    </xf>
    <xf numFmtId="0" fontId="24" fillId="0" borderId="14" xfId="16" applyFont="1" applyFill="1" applyBorder="1" applyAlignment="1">
      <alignment horizontal="center" vertical="center" wrapText="1"/>
    </xf>
    <xf numFmtId="0" fontId="24" fillId="0" borderId="14" xfId="16" applyFont="1" applyFill="1" applyBorder="1" applyAlignment="1">
      <alignment vertical="center" wrapText="1"/>
    </xf>
    <xf numFmtId="177" fontId="21" fillId="0" borderId="10" xfId="38" applyFont="1" applyFill="1" applyBorder="1" applyAlignment="1">
      <alignment horizontal="left" vertical="center"/>
    </xf>
    <xf numFmtId="177" fontId="21" fillId="0" borderId="12" xfId="38" applyFont="1" applyFill="1" applyBorder="1" applyAlignment="1">
      <alignment horizontal="left" vertical="center"/>
    </xf>
    <xf numFmtId="177" fontId="21" fillId="0" borderId="10" xfId="38" applyFont="1" applyBorder="1" applyAlignment="1">
      <alignment horizontal="center" vertical="center"/>
    </xf>
    <xf numFmtId="177" fontId="21" fillId="0" borderId="12" xfId="38" applyFont="1" applyBorder="1" applyAlignment="1">
      <alignment horizontal="center" vertical="center"/>
    </xf>
    <xf numFmtId="0" fontId="24" fillId="0" borderId="10" xfId="16" applyFont="1" applyFill="1" applyBorder="1" applyAlignment="1">
      <alignment horizontal="center" vertical="center" wrapText="1"/>
    </xf>
    <xf numFmtId="0" fontId="24" fillId="0" borderId="11" xfId="16" applyFont="1" applyFill="1" applyBorder="1" applyAlignment="1">
      <alignment horizontal="center" vertical="center" wrapText="1"/>
    </xf>
    <xf numFmtId="0" fontId="24" fillId="0" borderId="12" xfId="16" applyFont="1" applyFill="1" applyBorder="1" applyAlignment="1">
      <alignment horizontal="center" vertical="center" wrapText="1"/>
    </xf>
    <xf numFmtId="0" fontId="26" fillId="2" borderId="14" xfId="16" applyFont="1" applyFill="1" applyBorder="1" applyAlignment="1">
      <alignment horizontal="center" vertical="center"/>
    </xf>
    <xf numFmtId="0" fontId="26" fillId="2" borderId="14" xfId="16" applyFont="1" applyFill="1" applyBorder="1" applyAlignment="1">
      <alignment horizontal="center" vertical="center" wrapText="1"/>
    </xf>
    <xf numFmtId="0" fontId="22" fillId="0" borderId="9" xfId="16" applyFont="1" applyFill="1" applyBorder="1" applyAlignment="1">
      <alignment horizontal="center" vertical="center"/>
    </xf>
    <xf numFmtId="0" fontId="22" fillId="0" borderId="9" xfId="16" applyFont="1" applyFill="1" applyBorder="1" applyAlignment="1">
      <alignment horizontal="center" vertical="center" wrapText="1"/>
    </xf>
    <xf numFmtId="186" fontId="22" fillId="0" borderId="14" xfId="16" applyNumberFormat="1" applyFont="1" applyFill="1" applyBorder="1" applyAlignment="1">
      <alignment horizontal="right" vertical="center"/>
    </xf>
    <xf numFmtId="10" fontId="23" fillId="0" borderId="14" xfId="56" applyNumberFormat="1" applyFont="1" applyFill="1" applyBorder="1" applyAlignment="1">
      <alignment horizontal="center" vertical="center"/>
    </xf>
    <xf numFmtId="10" fontId="23" fillId="0" borderId="14" xfId="56" applyNumberFormat="1" applyFont="1" applyBorder="1" applyAlignment="1">
      <alignment horizontal="center" vertical="center"/>
    </xf>
    <xf numFmtId="0" fontId="22" fillId="0" borderId="13" xfId="16" applyFont="1" applyFill="1" applyBorder="1" applyAlignment="1">
      <alignment horizontal="center" vertical="center"/>
    </xf>
    <xf numFmtId="0" fontId="22" fillId="0" borderId="16" xfId="16" applyFont="1" applyFill="1" applyBorder="1" applyAlignment="1">
      <alignment horizontal="center" vertical="center" wrapText="1"/>
    </xf>
    <xf numFmtId="177" fontId="23" fillId="0" borderId="14" xfId="38" applyFont="1" applyFill="1" applyBorder="1" applyAlignment="1">
      <alignment horizontal="center" vertical="center"/>
    </xf>
    <xf numFmtId="0" fontId="22" fillId="9" borderId="9" xfId="16" applyFont="1" applyFill="1" applyBorder="1" applyAlignment="1">
      <alignment horizontal="center" vertical="center"/>
    </xf>
    <xf numFmtId="0" fontId="22" fillId="9" borderId="9" xfId="16" applyFont="1" applyFill="1" applyBorder="1" applyAlignment="1">
      <alignment horizontal="center" vertical="center" wrapText="1"/>
    </xf>
    <xf numFmtId="186" fontId="22" fillId="9" borderId="14" xfId="16" applyNumberFormat="1" applyFont="1" applyFill="1" applyBorder="1" applyAlignment="1">
      <alignment horizontal="right" vertical="center"/>
    </xf>
    <xf numFmtId="10" fontId="23" fillId="9" borderId="14" xfId="56" applyNumberFormat="1" applyFont="1" applyFill="1" applyBorder="1" applyAlignment="1">
      <alignment horizontal="center" vertical="center"/>
    </xf>
    <xf numFmtId="49" fontId="23" fillId="9" borderId="14" xfId="56" applyNumberFormat="1" applyFont="1" applyFill="1" applyBorder="1" applyAlignment="1">
      <alignment horizontal="center" vertical="center"/>
    </xf>
    <xf numFmtId="0" fontId="22" fillId="9" borderId="13" xfId="16" applyFont="1" applyFill="1" applyBorder="1" applyAlignment="1">
      <alignment horizontal="center" vertical="center"/>
    </xf>
    <xf numFmtId="0" fontId="22" fillId="9" borderId="13" xfId="16" applyFont="1" applyFill="1" applyBorder="1" applyAlignment="1">
      <alignment horizontal="center" vertical="center" wrapText="1"/>
    </xf>
    <xf numFmtId="177" fontId="23" fillId="9" borderId="14" xfId="38" applyFont="1" applyFill="1" applyBorder="1" applyAlignment="1">
      <alignment horizontal="center" vertical="center"/>
    </xf>
    <xf numFmtId="49" fontId="23" fillId="0" borderId="14" xfId="56" applyNumberFormat="1" applyFont="1" applyBorder="1" applyAlignment="1">
      <alignment horizontal="center" vertical="center"/>
    </xf>
    <xf numFmtId="0" fontId="22" fillId="0" borderId="13" xfId="16" applyFont="1" applyFill="1" applyBorder="1" applyAlignment="1">
      <alignment horizontal="center" vertical="center" wrapText="1"/>
    </xf>
    <xf numFmtId="177" fontId="23" fillId="0" borderId="14" xfId="38" applyFont="1" applyBorder="1" applyAlignment="1">
      <alignment horizontal="center" vertical="center"/>
    </xf>
    <xf numFmtId="0" fontId="22" fillId="9" borderId="16" xfId="16" applyFont="1" applyFill="1" applyBorder="1" applyAlignment="1">
      <alignment horizontal="center" vertical="center"/>
    </xf>
    <xf numFmtId="0" fontId="22" fillId="9" borderId="16" xfId="16" applyFont="1" applyFill="1" applyBorder="1" applyAlignment="1">
      <alignment horizontal="center" vertical="center" wrapText="1"/>
    </xf>
    <xf numFmtId="10" fontId="23" fillId="9" borderId="14" xfId="5" applyNumberFormat="1" applyFont="1" applyFill="1" applyBorder="1" applyAlignment="1">
      <alignment horizontal="center" vertical="center"/>
    </xf>
    <xf numFmtId="0" fontId="22" fillId="0" borderId="16" xfId="16" applyFont="1" applyFill="1" applyBorder="1" applyAlignment="1">
      <alignment horizontal="center" vertical="center"/>
    </xf>
    <xf numFmtId="0" fontId="22" fillId="2" borderId="2" xfId="16" applyFont="1" applyFill="1" applyBorder="1" applyAlignment="1">
      <alignment horizontal="center" vertical="center"/>
    </xf>
    <xf numFmtId="0" fontId="22" fillId="2" borderId="4" xfId="16" applyFont="1" applyFill="1" applyBorder="1" applyAlignment="1">
      <alignment horizontal="center" vertical="center"/>
    </xf>
    <xf numFmtId="186" fontId="22" fillId="2" borderId="14" xfId="16" applyNumberFormat="1" applyFont="1" applyFill="1" applyBorder="1" applyAlignment="1">
      <alignment horizontal="right" vertical="center"/>
    </xf>
    <xf numFmtId="9" fontId="23" fillId="2" borderId="14" xfId="56" applyFont="1" applyFill="1" applyBorder="1" applyAlignment="1">
      <alignment horizontal="center" vertical="center"/>
    </xf>
    <xf numFmtId="10" fontId="22" fillId="2" borderId="14" xfId="5" applyNumberFormat="1" applyFont="1" applyFill="1" applyBorder="1" applyAlignment="1">
      <alignment horizontal="center" vertical="center"/>
    </xf>
    <xf numFmtId="0" fontId="22" fillId="2" borderId="6" xfId="16" applyFont="1" applyFill="1" applyBorder="1" applyAlignment="1">
      <alignment horizontal="center" vertical="center"/>
    </xf>
    <xf numFmtId="0" fontId="22" fillId="2" borderId="8" xfId="16" applyFont="1" applyFill="1" applyBorder="1" applyAlignment="1">
      <alignment horizontal="center" vertical="center"/>
    </xf>
    <xf numFmtId="177" fontId="23" fillId="2" borderId="14" xfId="38" applyFont="1" applyFill="1" applyBorder="1" applyAlignment="1">
      <alignment horizontal="center" vertical="center"/>
    </xf>
    <xf numFmtId="177" fontId="22" fillId="2" borderId="14" xfId="16" applyNumberFormat="1" applyFont="1" applyFill="1" applyBorder="1" applyAlignment="1">
      <alignment horizontal="center" vertical="center"/>
    </xf>
    <xf numFmtId="0" fontId="22" fillId="0" borderId="10" xfId="16" applyFont="1" applyFill="1" applyBorder="1" applyAlignment="1">
      <alignment horizontal="center" vertical="center"/>
    </xf>
    <xf numFmtId="0" fontId="22" fillId="0" borderId="11" xfId="16" applyFont="1" applyFill="1" applyBorder="1" applyAlignment="1">
      <alignment horizontal="center" vertical="center"/>
    </xf>
    <xf numFmtId="0" fontId="22" fillId="0" borderId="12" xfId="16" applyFont="1" applyFill="1" applyBorder="1" applyAlignment="1">
      <alignment horizontal="center" vertical="center"/>
    </xf>
    <xf numFmtId="4" fontId="23" fillId="0" borderId="0" xfId="16" applyNumberFormat="1" applyFont="1" applyFill="1" applyAlignment="1">
      <alignment vertical="center"/>
    </xf>
  </cellXfs>
  <cellStyles count="57">
    <cellStyle name="Normal" xfId="0" builtinId="0"/>
    <cellStyle name="Indefinido" xfId="1"/>
    <cellStyle name="Comma" xfId="2" builtinId="3"/>
    <cellStyle name="Comma [0]" xfId="3" builtinId="6"/>
    <cellStyle name="40% - Ênfase 4" xfId="4" builtinId="43"/>
    <cellStyle name="Porcentagem" xfId="5" builtinId="5"/>
    <cellStyle name="Célula Vinculada" xfId="6" builtinId="24"/>
    <cellStyle name="Célula de Verificação" xfId="7" builtinId="23"/>
    <cellStyle name="Moeda [0]" xfId="8" builtinId="7"/>
    <cellStyle name="20% - Ênfase 3" xfId="9" builtinId="38"/>
    <cellStyle name="Moeda" xfId="10" builtinId="4"/>
    <cellStyle name="Hyperlink seguido" xfId="11" builtinId="9"/>
    <cellStyle name="Normal_Plan1 2" xfId="12"/>
    <cellStyle name="Hyperlink" xfId="13" builtinId="8"/>
    <cellStyle name="40% - Ênfase 2" xfId="14" builtinId="35"/>
    <cellStyle name="Observação" xfId="15" builtinId="10"/>
    <cellStyle name="Normal 2" xfId="16"/>
    <cellStyle name="40% - Ênfase 6" xfId="17" builtinId="51"/>
    <cellStyle name="Texto de Aviso" xfId="18" builtinId="11"/>
    <cellStyle name="Título" xfId="19" builtinId="15"/>
    <cellStyle name="Normal_Plan1" xfId="20"/>
    <cellStyle name="Texto Explicativo" xfId="21" builtinId="53"/>
    <cellStyle name="Ênfase 3" xfId="22" builtinId="37"/>
    <cellStyle name="Título 1" xfId="23" builtinId="16"/>
    <cellStyle name="Ênfase 4" xfId="24" builtinId="41"/>
    <cellStyle name="Título 2" xfId="25" builtinId="17"/>
    <cellStyle name="Ênfase 5" xfId="26" builtinId="45"/>
    <cellStyle name="Título 3" xfId="27" builtinId="18"/>
    <cellStyle name="Ênfase 6" xfId="28" builtinId="49"/>
    <cellStyle name="Título 4" xfId="29" builtinId="19"/>
    <cellStyle name="Entrada" xfId="30" builtinId="20"/>
    <cellStyle name="Saída" xfId="31" builtinId="21"/>
    <cellStyle name="Cálculo" xfId="32" builtinId="22"/>
    <cellStyle name="Total" xfId="33" builtinId="25"/>
    <cellStyle name="40% - Ênfase 1" xfId="34" builtinId="31"/>
    <cellStyle name="Bom" xfId="35" builtinId="26"/>
    <cellStyle name="Ruim" xfId="36" builtinId="27"/>
    <cellStyle name="Neutro" xfId="37" builtinId="28"/>
    <cellStyle name="Moeda 2" xfId="38"/>
    <cellStyle name="20% - Ênfase 5" xfId="39" builtinId="46"/>
    <cellStyle name="Ênfase 1" xfId="40" builtinId="29"/>
    <cellStyle name="20% - Ênfase 1" xfId="41" builtinId="30"/>
    <cellStyle name="60% - Ênfase 1" xfId="42" builtinId="32"/>
    <cellStyle name="20% - Ênfase 6" xfId="43" builtinId="50"/>
    <cellStyle name="Ênfase 2" xfId="44" builtinId="33"/>
    <cellStyle name="20% - Ênfase 2" xfId="45" builtinId="34"/>
    <cellStyle name="60% - Ênfase 2" xfId="46" builtinId="36"/>
    <cellStyle name="40% - Ênfase 3" xfId="47" builtinId="39"/>
    <cellStyle name="60% - Ênfase 3" xfId="48" builtinId="40"/>
    <cellStyle name="20% - Ênfase 4" xfId="49" builtinId="42"/>
    <cellStyle name="60% - Ênfase 4" xfId="50" builtinId="44"/>
    <cellStyle name="40% - Ênfase 5" xfId="51" builtinId="47"/>
    <cellStyle name="60% - Ênfase 5" xfId="52" builtinId="48"/>
    <cellStyle name="60% - Ênfase 6" xfId="53" builtinId="52"/>
    <cellStyle name="Normal 2 2" xfId="54"/>
    <cellStyle name="Normal 3" xfId="55"/>
    <cellStyle name="Porcentagem 2" xfId="56"/>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48"/>
  <sheetViews>
    <sheetView showGridLines="0" showZeros="0" showOutlineSymbols="0" view="pageBreakPreview" zoomScale="110" zoomScaleNormal="75" zoomScaleSheetLayoutView="110" workbookViewId="0">
      <selection activeCell="C31" sqref="C31"/>
    </sheetView>
  </sheetViews>
  <sheetFormatPr defaultColWidth="9.14285714285714" defaultRowHeight="12.75" customHeight="1"/>
  <cols>
    <col min="1" max="1" width="5.71428571428571" style="559" customWidth="1"/>
    <col min="2" max="2" width="30.4285714285714" style="559" customWidth="1"/>
    <col min="3" max="3" width="20.7142857142857" style="560" customWidth="1"/>
    <col min="4" max="4" width="18.7142857142857" style="557" customWidth="1"/>
    <col min="5" max="6" width="17.7142857142857" style="557" customWidth="1"/>
    <col min="7" max="7" width="19" style="557" customWidth="1"/>
    <col min="8" max="8" width="18.7142857142857" style="557" customWidth="1"/>
    <col min="9" max="9" width="12" style="557"/>
    <col min="10" max="13" width="9.14285714285714" style="557"/>
    <col min="14" max="14" width="11.5714285714286" style="557" customWidth="1"/>
    <col min="15" max="16384" width="9.14285714285714" style="557"/>
  </cols>
  <sheetData>
    <row r="1" ht="18" customHeight="1" spans="1:8">
      <c r="A1" s="561" t="s">
        <v>0</v>
      </c>
      <c r="B1" s="561"/>
      <c r="C1" s="561"/>
      <c r="D1" s="561"/>
      <c r="E1" s="561"/>
      <c r="F1" s="561"/>
      <c r="G1" s="561"/>
      <c r="H1" s="561"/>
    </row>
    <row r="2" ht="18" customHeight="1" spans="1:8">
      <c r="A2" s="562" t="s">
        <v>1</v>
      </c>
      <c r="B2" s="562"/>
      <c r="C2" s="562"/>
      <c r="D2" s="562"/>
      <c r="E2" s="562"/>
      <c r="F2" s="562"/>
      <c r="G2" s="562"/>
      <c r="H2" s="562"/>
    </row>
    <row r="3" ht="18" customHeight="1" spans="1:8">
      <c r="A3" s="561" t="s">
        <v>2</v>
      </c>
      <c r="B3" s="561"/>
      <c r="C3" s="561"/>
      <c r="D3" s="561"/>
      <c r="E3" s="561"/>
      <c r="F3" s="561"/>
      <c r="G3" s="561"/>
      <c r="H3" s="561"/>
    </row>
    <row r="4" s="556" customFormat="1" ht="7.5" customHeight="1" spans="1:8">
      <c r="A4" s="563"/>
      <c r="B4" s="563"/>
      <c r="C4" s="563"/>
      <c r="D4" s="563"/>
      <c r="E4" s="563"/>
      <c r="F4" s="563"/>
      <c r="G4" s="563"/>
      <c r="H4" s="563"/>
    </row>
    <row r="5" s="556" customFormat="1" ht="18" customHeight="1" spans="1:8">
      <c r="A5" s="564" t="s">
        <v>3</v>
      </c>
      <c r="B5" s="564"/>
      <c r="C5" s="564"/>
      <c r="D5" s="564"/>
      <c r="E5" s="564"/>
      <c r="F5" s="564"/>
      <c r="G5" s="564"/>
      <c r="H5" s="564"/>
    </row>
    <row r="6" s="556" customFormat="1" ht="18" customHeight="1" spans="1:8">
      <c r="A6" s="565" t="s">
        <v>4</v>
      </c>
      <c r="B6" s="565"/>
      <c r="C6" s="565"/>
      <c r="D6" s="565"/>
      <c r="E6" s="565"/>
      <c r="F6" s="565"/>
      <c r="G6" s="565"/>
      <c r="H6" s="565"/>
    </row>
    <row r="7" s="556" customFormat="1" ht="7.5" customHeight="1" spans="1:8">
      <c r="A7" s="566"/>
      <c r="B7" s="566"/>
      <c r="C7" s="566"/>
      <c r="D7" s="566"/>
      <c r="E7" s="566"/>
      <c r="F7" s="566"/>
      <c r="G7" s="566"/>
      <c r="H7" s="566"/>
    </row>
    <row r="8" s="556" customFormat="1" ht="28.5" customHeight="1" spans="1:8">
      <c r="A8" s="566" t="s">
        <v>5</v>
      </c>
      <c r="B8" s="566"/>
      <c r="C8" s="566"/>
      <c r="D8" s="566"/>
      <c r="E8" s="566"/>
      <c r="F8" s="566"/>
      <c r="G8" s="566"/>
      <c r="H8" s="566"/>
    </row>
    <row r="9" s="556" customFormat="1" ht="17.25" customHeight="1" spans="1:8">
      <c r="A9" s="567"/>
      <c r="B9" s="566"/>
      <c r="C9" s="566" t="s">
        <v>6</v>
      </c>
      <c r="D9" s="566"/>
      <c r="E9" s="568">
        <f>D23</f>
        <v>1184353.56</v>
      </c>
      <c r="F9" s="569"/>
      <c r="G9" s="570" t="s">
        <v>7</v>
      </c>
      <c r="H9" s="571"/>
    </row>
    <row r="10" s="556" customFormat="1" ht="7.5" customHeight="1" spans="1:8">
      <c r="A10" s="572"/>
      <c r="B10" s="573"/>
      <c r="C10" s="573"/>
      <c r="D10" s="573"/>
      <c r="E10" s="573"/>
      <c r="F10" s="573"/>
      <c r="G10" s="573"/>
      <c r="H10" s="574"/>
    </row>
    <row r="11" s="557" customFormat="1" ht="18" customHeight="1" spans="1:8">
      <c r="A11" s="575" t="s">
        <v>8</v>
      </c>
      <c r="B11" s="576" t="s">
        <v>9</v>
      </c>
      <c r="C11" s="575" t="s">
        <v>10</v>
      </c>
      <c r="D11" s="575" t="s">
        <v>11</v>
      </c>
      <c r="E11" s="575" t="s">
        <v>12</v>
      </c>
      <c r="F11" s="575" t="s">
        <v>13</v>
      </c>
      <c r="G11" s="575" t="s">
        <v>14</v>
      </c>
      <c r="H11" s="575" t="s">
        <v>15</v>
      </c>
    </row>
    <row r="12" s="558" customFormat="1" ht="15" customHeight="1" spans="1:8">
      <c r="A12" s="577">
        <v>1</v>
      </c>
      <c r="B12" s="578" t="s">
        <v>16</v>
      </c>
      <c r="C12" s="579" t="s">
        <v>17</v>
      </c>
      <c r="D12" s="580">
        <f t="shared" ref="D12:D16" si="0">SUM(E12:H12)</f>
        <v>1</v>
      </c>
      <c r="E12" s="581">
        <v>0.357875842671841</v>
      </c>
      <c r="F12" s="581">
        <v>0.276630448558176</v>
      </c>
      <c r="G12" s="581">
        <v>0.1544498142625</v>
      </c>
      <c r="H12" s="581">
        <v>0.211043894507483</v>
      </c>
    </row>
    <row r="13" s="558" customFormat="1" ht="15" customHeight="1" spans="1:14">
      <c r="A13" s="582"/>
      <c r="B13" s="583"/>
      <c r="C13" s="579" t="s">
        <v>18</v>
      </c>
      <c r="D13" s="584">
        <f>RESUMO!E13</f>
        <v>221499.52</v>
      </c>
      <c r="E13" s="584">
        <f>E12*$D$13</f>
        <v>79269.3273714083</v>
      </c>
      <c r="F13" s="584">
        <f>F12*$D$13</f>
        <v>61273.5115730207</v>
      </c>
      <c r="G13" s="584">
        <f>G12*$D$13</f>
        <v>34210.5597232329</v>
      </c>
      <c r="H13" s="584">
        <f>H12*$D$13</f>
        <v>46746.1213323381</v>
      </c>
      <c r="N13" s="612"/>
    </row>
    <row r="14" ht="15" customHeight="1" spans="1:14">
      <c r="A14" s="585">
        <v>2</v>
      </c>
      <c r="B14" s="586" t="s">
        <v>19</v>
      </c>
      <c r="C14" s="587" t="s">
        <v>17</v>
      </c>
      <c r="D14" s="588">
        <f t="shared" si="0"/>
        <v>1</v>
      </c>
      <c r="E14" s="589" t="s">
        <v>20</v>
      </c>
      <c r="F14" s="588">
        <f>F15/$D15</f>
        <v>0.333333333333333</v>
      </c>
      <c r="G14" s="588">
        <f>G15/$D15</f>
        <v>0.333333333333333</v>
      </c>
      <c r="H14" s="588">
        <f>H15/$D15</f>
        <v>0.333333333333333</v>
      </c>
      <c r="N14" s="560"/>
    </row>
    <row r="15" ht="15" customHeight="1" spans="1:14">
      <c r="A15" s="590"/>
      <c r="B15" s="591"/>
      <c r="C15" s="587" t="s">
        <v>18</v>
      </c>
      <c r="D15" s="592">
        <f>RESUMO!E15</f>
        <v>194304.5</v>
      </c>
      <c r="E15" s="592">
        <f t="shared" ref="E15:E19" si="1">$E$9*E14</f>
        <v>0</v>
      </c>
      <c r="F15" s="592">
        <f>$D15/3</f>
        <v>64768.1666666667</v>
      </c>
      <c r="G15" s="592">
        <f>$D15/3</f>
        <v>64768.1666666667</v>
      </c>
      <c r="H15" s="592">
        <f>$D15/3</f>
        <v>64768.1666666667</v>
      </c>
      <c r="N15" s="560"/>
    </row>
    <row r="16" ht="15" customHeight="1" spans="1:14">
      <c r="A16" s="577">
        <v>3</v>
      </c>
      <c r="B16" s="578" t="s">
        <v>21</v>
      </c>
      <c r="C16" s="579" t="s">
        <v>17</v>
      </c>
      <c r="D16" s="580">
        <f t="shared" si="0"/>
        <v>1</v>
      </c>
      <c r="E16" s="593" t="s">
        <v>20</v>
      </c>
      <c r="F16" s="581">
        <f t="shared" ref="F16:F20" si="2">F17/D17</f>
        <v>0.5</v>
      </c>
      <c r="G16" s="581">
        <f t="shared" ref="G16:G20" si="3">G17/D17</f>
        <v>0.5</v>
      </c>
      <c r="H16" s="593" t="s">
        <v>20</v>
      </c>
      <c r="N16" s="560"/>
    </row>
    <row r="17" ht="15" customHeight="1" spans="1:14">
      <c r="A17" s="582"/>
      <c r="B17" s="594"/>
      <c r="C17" s="579" t="s">
        <v>18</v>
      </c>
      <c r="D17" s="584">
        <f>RESUMO!E17</f>
        <v>286021.61</v>
      </c>
      <c r="E17" s="595">
        <f t="shared" si="1"/>
        <v>0</v>
      </c>
      <c r="F17" s="595">
        <f t="shared" ref="F17:F21" si="4">D17/2</f>
        <v>143010.805</v>
      </c>
      <c r="G17" s="595">
        <f t="shared" ref="G17:G21" si="5">D17/2</f>
        <v>143010.805</v>
      </c>
      <c r="H17" s="595">
        <f t="shared" ref="H17:H21" si="6">$E$9*H16</f>
        <v>0</v>
      </c>
      <c r="N17" s="560"/>
    </row>
    <row r="18" ht="15" customHeight="1" spans="1:14">
      <c r="A18" s="596">
        <v>4</v>
      </c>
      <c r="B18" s="597" t="s">
        <v>22</v>
      </c>
      <c r="C18" s="587" t="s">
        <v>17</v>
      </c>
      <c r="D18" s="588">
        <f>SUM(E18:H18)</f>
        <v>1</v>
      </c>
      <c r="E18" s="589" t="s">
        <v>20</v>
      </c>
      <c r="F18" s="598">
        <f t="shared" si="2"/>
        <v>0.5</v>
      </c>
      <c r="G18" s="588">
        <f t="shared" si="3"/>
        <v>0.5</v>
      </c>
      <c r="H18" s="589" t="s">
        <v>20</v>
      </c>
      <c r="N18" s="560"/>
    </row>
    <row r="19" ht="15" customHeight="1" spans="1:14">
      <c r="A19" s="596"/>
      <c r="B19" s="597"/>
      <c r="C19" s="587" t="s">
        <v>18</v>
      </c>
      <c r="D19" s="592">
        <f>RESUMO!E19</f>
        <v>244117.34</v>
      </c>
      <c r="E19" s="592">
        <f t="shared" si="1"/>
        <v>0</v>
      </c>
      <c r="F19" s="592">
        <f t="shared" si="4"/>
        <v>122058.67</v>
      </c>
      <c r="G19" s="592">
        <f t="shared" si="5"/>
        <v>122058.67</v>
      </c>
      <c r="H19" s="592">
        <f t="shared" si="6"/>
        <v>0</v>
      </c>
      <c r="N19" s="560"/>
    </row>
    <row r="20" ht="15" customHeight="1" spans="1:14">
      <c r="A20" s="577">
        <v>5</v>
      </c>
      <c r="B20" s="578" t="s">
        <v>23</v>
      </c>
      <c r="C20" s="579" t="s">
        <v>17</v>
      </c>
      <c r="D20" s="580">
        <f>SUM(E20:H20)</f>
        <v>1</v>
      </c>
      <c r="E20" s="593" t="s">
        <v>20</v>
      </c>
      <c r="F20" s="581">
        <f t="shared" si="2"/>
        <v>0.5</v>
      </c>
      <c r="G20" s="581">
        <f t="shared" si="3"/>
        <v>0.5</v>
      </c>
      <c r="H20" s="593" t="s">
        <v>20</v>
      </c>
      <c r="N20" s="560"/>
    </row>
    <row r="21" ht="15" customHeight="1" spans="1:14">
      <c r="A21" s="599"/>
      <c r="B21" s="594"/>
      <c r="C21" s="579" t="s">
        <v>18</v>
      </c>
      <c r="D21" s="584">
        <f>RESUMO!E21</f>
        <v>238410.59</v>
      </c>
      <c r="E21" s="595">
        <f>$E$9*E20</f>
        <v>0</v>
      </c>
      <c r="F21" s="595">
        <f t="shared" si="4"/>
        <v>119205.295</v>
      </c>
      <c r="G21" s="595">
        <f t="shared" si="5"/>
        <v>119205.295</v>
      </c>
      <c r="H21" s="595">
        <f t="shared" si="6"/>
        <v>0</v>
      </c>
      <c r="N21" s="560"/>
    </row>
    <row r="22" ht="15" customHeight="1" spans="1:8">
      <c r="A22" s="600" t="s">
        <v>24</v>
      </c>
      <c r="B22" s="601"/>
      <c r="C22" s="602" t="s">
        <v>25</v>
      </c>
      <c r="D22" s="603">
        <v>1</v>
      </c>
      <c r="E22" s="604">
        <f>E23/D23</f>
        <v>0.0669304589850756</v>
      </c>
      <c r="F22" s="604">
        <f>F23/D23</f>
        <v>0.497812304976814</v>
      </c>
      <c r="G22" s="604">
        <f>G23/D23</f>
        <v>0.90584375159137</v>
      </c>
      <c r="H22" s="604">
        <f>H23/D23</f>
        <v>1</v>
      </c>
    </row>
    <row r="23" ht="15" customHeight="1" spans="1:8">
      <c r="A23" s="605"/>
      <c r="B23" s="606"/>
      <c r="C23" s="602" t="s">
        <v>26</v>
      </c>
      <c r="D23" s="607">
        <f>D13+D15+D17+D19+D21</f>
        <v>1184353.56</v>
      </c>
      <c r="E23" s="608">
        <f>E13+E15+E17+E19+E21</f>
        <v>79269.3273714083</v>
      </c>
      <c r="F23" s="608">
        <f t="shared" ref="F23:H23" si="7">F13+F15+F17+F19+F21+E23</f>
        <v>589585.775611096</v>
      </c>
      <c r="G23" s="608">
        <f t="shared" si="7"/>
        <v>1072839.272001</v>
      </c>
      <c r="H23" s="608">
        <f t="shared" si="7"/>
        <v>1184353.56</v>
      </c>
    </row>
    <row r="24" ht="12" customHeight="1" spans="1:8">
      <c r="A24" s="609"/>
      <c r="B24" s="610"/>
      <c r="C24" s="610"/>
      <c r="D24" s="610"/>
      <c r="E24" s="610"/>
      <c r="F24" s="610"/>
      <c r="G24" s="610"/>
      <c r="H24" s="611"/>
    </row>
    <row r="25" s="559" customFormat="1" ht="18" customHeight="1" spans="3:9">
      <c r="C25" s="560"/>
      <c r="D25" s="557"/>
      <c r="E25" s="557"/>
      <c r="F25" s="557"/>
      <c r="G25" s="557"/>
      <c r="H25" s="557"/>
      <c r="I25" s="557"/>
    </row>
    <row r="26" s="559" customFormat="1" ht="18" customHeight="1" spans="3:9">
      <c r="C26" s="560"/>
      <c r="D26" s="557"/>
      <c r="E26" s="557"/>
      <c r="F26" s="557"/>
      <c r="G26" s="557"/>
      <c r="H26" s="557"/>
      <c r="I26" s="557"/>
    </row>
    <row r="27" s="559" customFormat="1" ht="18" customHeight="1" spans="3:9">
      <c r="C27" s="560"/>
      <c r="D27" s="557"/>
      <c r="E27" s="557"/>
      <c r="F27" s="557"/>
      <c r="G27" s="557"/>
      <c r="H27" s="557"/>
      <c r="I27" s="557"/>
    </row>
    <row r="28" s="559" customFormat="1" ht="18" customHeight="1" spans="3:9">
      <c r="C28" s="560"/>
      <c r="D28" s="557"/>
      <c r="E28" s="557"/>
      <c r="F28" s="557"/>
      <c r="G28" s="557"/>
      <c r="H28" s="557"/>
      <c r="I28" s="557"/>
    </row>
    <row r="29" s="559" customFormat="1" ht="18" customHeight="1" spans="3:9">
      <c r="C29" s="560"/>
      <c r="D29" s="557"/>
      <c r="E29" s="557"/>
      <c r="F29" s="557"/>
      <c r="G29" s="557"/>
      <c r="H29" s="557"/>
      <c r="I29" s="557"/>
    </row>
    <row r="30" s="559" customFormat="1" ht="18" customHeight="1" spans="3:9">
      <c r="C30" s="560"/>
      <c r="D30" s="557"/>
      <c r="E30" s="557"/>
      <c r="F30" s="557"/>
      <c r="G30" s="557"/>
      <c r="H30" s="557"/>
      <c r="I30" s="557"/>
    </row>
    <row r="31" s="559" customFormat="1" ht="18" customHeight="1" spans="3:9">
      <c r="C31" s="560"/>
      <c r="D31" s="557"/>
      <c r="E31" s="557"/>
      <c r="F31" s="557"/>
      <c r="G31" s="557"/>
      <c r="H31" s="557"/>
      <c r="I31" s="557"/>
    </row>
    <row r="32" s="559" customFormat="1" ht="18" customHeight="1" spans="3:9">
      <c r="C32" s="560"/>
      <c r="D32" s="557"/>
      <c r="E32" s="557"/>
      <c r="F32" s="557"/>
      <c r="G32" s="557"/>
      <c r="H32" s="557"/>
      <c r="I32" s="557"/>
    </row>
    <row r="33" s="559" customFormat="1" ht="18" customHeight="1" spans="3:9">
      <c r="C33" s="560"/>
      <c r="D33" s="557"/>
      <c r="E33" s="557"/>
      <c r="F33" s="557"/>
      <c r="G33" s="557"/>
      <c r="H33" s="557"/>
      <c r="I33" s="557"/>
    </row>
    <row r="34" s="559" customFormat="1" ht="18" customHeight="1" spans="3:9">
      <c r="C34" s="560"/>
      <c r="D34" s="557"/>
      <c r="E34" s="557"/>
      <c r="F34" s="557"/>
      <c r="G34" s="557"/>
      <c r="H34" s="557"/>
      <c r="I34" s="557"/>
    </row>
    <row r="35" s="559" customFormat="1" ht="18" customHeight="1" spans="3:9">
      <c r="C35" s="560"/>
      <c r="D35" s="557"/>
      <c r="E35" s="557"/>
      <c r="F35" s="557"/>
      <c r="G35" s="557"/>
      <c r="H35" s="557"/>
      <c r="I35" s="557"/>
    </row>
    <row r="36" s="559" customFormat="1" ht="18" customHeight="1" spans="3:9">
      <c r="C36" s="560"/>
      <c r="D36" s="557"/>
      <c r="E36" s="557"/>
      <c r="F36" s="557"/>
      <c r="G36" s="557"/>
      <c r="H36" s="557"/>
      <c r="I36" s="557"/>
    </row>
    <row r="37" s="559" customFormat="1" ht="18" customHeight="1" spans="3:9">
      <c r="C37" s="560"/>
      <c r="D37" s="557"/>
      <c r="E37" s="557"/>
      <c r="F37" s="557"/>
      <c r="G37" s="557"/>
      <c r="H37" s="557"/>
      <c r="I37" s="557"/>
    </row>
    <row r="38" s="559" customFormat="1" ht="18" customHeight="1" spans="3:9">
      <c r="C38" s="560"/>
      <c r="D38" s="557"/>
      <c r="E38" s="557"/>
      <c r="F38" s="557"/>
      <c r="G38" s="557"/>
      <c r="H38" s="557"/>
      <c r="I38" s="557"/>
    </row>
    <row r="39" s="559" customFormat="1" ht="18" customHeight="1" spans="3:9">
      <c r="C39" s="560"/>
      <c r="D39" s="557"/>
      <c r="E39" s="557"/>
      <c r="F39" s="557"/>
      <c r="G39" s="557"/>
      <c r="H39" s="557"/>
      <c r="I39" s="557"/>
    </row>
    <row r="40" s="559" customFormat="1" ht="18" customHeight="1" spans="3:9">
      <c r="C40" s="560"/>
      <c r="D40" s="557"/>
      <c r="E40" s="557"/>
      <c r="F40" s="557"/>
      <c r="G40" s="557"/>
      <c r="H40" s="557"/>
      <c r="I40" s="557"/>
    </row>
    <row r="41" s="559" customFormat="1" ht="18" customHeight="1" spans="3:9">
      <c r="C41" s="560"/>
      <c r="D41" s="557"/>
      <c r="E41" s="557"/>
      <c r="F41" s="557"/>
      <c r="G41" s="557"/>
      <c r="H41" s="557"/>
      <c r="I41" s="557"/>
    </row>
    <row r="42" s="559" customFormat="1" ht="18" customHeight="1" spans="3:9">
      <c r="C42" s="560"/>
      <c r="D42" s="557"/>
      <c r="E42" s="557"/>
      <c r="F42" s="557"/>
      <c r="G42" s="557"/>
      <c r="H42" s="557"/>
      <c r="I42" s="557"/>
    </row>
    <row r="43" s="559" customFormat="1" ht="18" customHeight="1" spans="3:9">
      <c r="C43" s="560"/>
      <c r="D43" s="557"/>
      <c r="E43" s="557"/>
      <c r="F43" s="557"/>
      <c r="G43" s="557"/>
      <c r="H43" s="557"/>
      <c r="I43" s="557"/>
    </row>
    <row r="44" s="559" customFormat="1" ht="18" customHeight="1" spans="3:9">
      <c r="C44" s="560"/>
      <c r="D44" s="557"/>
      <c r="E44" s="557"/>
      <c r="F44" s="557"/>
      <c r="G44" s="557"/>
      <c r="H44" s="557"/>
      <c r="I44" s="557"/>
    </row>
    <row r="45" s="559" customFormat="1" ht="18" customHeight="1" spans="3:9">
      <c r="C45" s="560"/>
      <c r="D45" s="557"/>
      <c r="E45" s="557"/>
      <c r="F45" s="557"/>
      <c r="G45" s="557"/>
      <c r="H45" s="557"/>
      <c r="I45" s="557"/>
    </row>
    <row r="46" s="559" customFormat="1" ht="18" customHeight="1" spans="3:9">
      <c r="C46" s="560"/>
      <c r="D46" s="557"/>
      <c r="E46" s="557"/>
      <c r="F46" s="557"/>
      <c r="G46" s="557"/>
      <c r="H46" s="557"/>
      <c r="I46" s="557"/>
    </row>
    <row r="47" s="559" customFormat="1" ht="18" customHeight="1" spans="3:9">
      <c r="C47" s="560"/>
      <c r="D47" s="557"/>
      <c r="E47" s="557"/>
      <c r="F47" s="557"/>
      <c r="G47" s="557"/>
      <c r="H47" s="557"/>
      <c r="I47" s="557"/>
    </row>
    <row r="48" s="559" customFormat="1" ht="18" customHeight="1" spans="3:9">
      <c r="C48" s="560"/>
      <c r="D48" s="557"/>
      <c r="E48" s="557"/>
      <c r="F48" s="557"/>
      <c r="G48" s="557"/>
      <c r="H48" s="557"/>
      <c r="I48" s="557"/>
    </row>
    <row r="49" s="559" customFormat="1" ht="18" customHeight="1" spans="3:9">
      <c r="C49" s="560"/>
      <c r="D49" s="557"/>
      <c r="E49" s="557"/>
      <c r="F49" s="557"/>
      <c r="G49" s="557"/>
      <c r="H49" s="557"/>
      <c r="I49" s="557"/>
    </row>
    <row r="50" s="559" customFormat="1" ht="18" customHeight="1" spans="3:9">
      <c r="C50" s="560"/>
      <c r="D50" s="557"/>
      <c r="E50" s="557"/>
      <c r="F50" s="557"/>
      <c r="G50" s="557"/>
      <c r="H50" s="557"/>
      <c r="I50" s="557"/>
    </row>
    <row r="51" s="559" customFormat="1" ht="18" customHeight="1" spans="3:9">
      <c r="C51" s="560"/>
      <c r="D51" s="557"/>
      <c r="E51" s="557"/>
      <c r="F51" s="557"/>
      <c r="G51" s="557"/>
      <c r="H51" s="557"/>
      <c r="I51" s="557"/>
    </row>
    <row r="52" s="559" customFormat="1" ht="18" customHeight="1" spans="3:9">
      <c r="C52" s="560"/>
      <c r="D52" s="557"/>
      <c r="E52" s="557"/>
      <c r="F52" s="557"/>
      <c r="G52" s="557"/>
      <c r="H52" s="557"/>
      <c r="I52" s="557"/>
    </row>
    <row r="53" s="559" customFormat="1" ht="18" customHeight="1" spans="3:9">
      <c r="C53" s="560"/>
      <c r="D53" s="557"/>
      <c r="E53" s="557"/>
      <c r="F53" s="557"/>
      <c r="G53" s="557"/>
      <c r="H53" s="557"/>
      <c r="I53" s="557"/>
    </row>
    <row r="54" s="559" customFormat="1" ht="18" customHeight="1" spans="3:9">
      <c r="C54" s="560"/>
      <c r="D54" s="557"/>
      <c r="E54" s="557"/>
      <c r="F54" s="557"/>
      <c r="G54" s="557"/>
      <c r="H54" s="557"/>
      <c r="I54" s="557"/>
    </row>
    <row r="55" s="559" customFormat="1" ht="18" customHeight="1" spans="3:9">
      <c r="C55" s="560"/>
      <c r="D55" s="557"/>
      <c r="E55" s="557"/>
      <c r="F55" s="557"/>
      <c r="G55" s="557"/>
      <c r="H55" s="557"/>
      <c r="I55" s="557"/>
    </row>
    <row r="56" s="559" customFormat="1" ht="18" customHeight="1" spans="3:9">
      <c r="C56" s="560"/>
      <c r="D56" s="557"/>
      <c r="E56" s="557"/>
      <c r="F56" s="557"/>
      <c r="G56" s="557"/>
      <c r="H56" s="557"/>
      <c r="I56" s="557"/>
    </row>
    <row r="57" s="559" customFormat="1" ht="18" customHeight="1" spans="3:9">
      <c r="C57" s="560"/>
      <c r="D57" s="557"/>
      <c r="E57" s="557"/>
      <c r="F57" s="557"/>
      <c r="G57" s="557"/>
      <c r="H57" s="557"/>
      <c r="I57" s="557"/>
    </row>
    <row r="58" s="559" customFormat="1" ht="18" customHeight="1" spans="3:9">
      <c r="C58" s="560"/>
      <c r="D58" s="557"/>
      <c r="E58" s="557"/>
      <c r="F58" s="557"/>
      <c r="G58" s="557"/>
      <c r="H58" s="557"/>
      <c r="I58" s="557"/>
    </row>
    <row r="59" s="559" customFormat="1" ht="18" customHeight="1" spans="3:9">
      <c r="C59" s="560"/>
      <c r="D59" s="557"/>
      <c r="E59" s="557"/>
      <c r="F59" s="557"/>
      <c r="G59" s="557"/>
      <c r="H59" s="557"/>
      <c r="I59" s="557"/>
    </row>
    <row r="60" s="559" customFormat="1" ht="18" customHeight="1" spans="3:9">
      <c r="C60" s="560"/>
      <c r="D60" s="557"/>
      <c r="E60" s="557"/>
      <c r="F60" s="557"/>
      <c r="G60" s="557"/>
      <c r="H60" s="557"/>
      <c r="I60" s="557"/>
    </row>
    <row r="61" s="559" customFormat="1" ht="18" customHeight="1" spans="3:9">
      <c r="C61" s="560"/>
      <c r="D61" s="557"/>
      <c r="E61" s="557"/>
      <c r="F61" s="557"/>
      <c r="G61" s="557"/>
      <c r="H61" s="557"/>
      <c r="I61" s="557"/>
    </row>
    <row r="62" s="559" customFormat="1" ht="18" customHeight="1" spans="3:9">
      <c r="C62" s="560"/>
      <c r="D62" s="557"/>
      <c r="E62" s="557"/>
      <c r="F62" s="557"/>
      <c r="G62" s="557"/>
      <c r="H62" s="557"/>
      <c r="I62" s="557"/>
    </row>
    <row r="63" s="559" customFormat="1" ht="18" customHeight="1" spans="3:9">
      <c r="C63" s="560"/>
      <c r="D63" s="557"/>
      <c r="E63" s="557"/>
      <c r="F63" s="557"/>
      <c r="G63" s="557"/>
      <c r="H63" s="557"/>
      <c r="I63" s="557"/>
    </row>
    <row r="64" s="559" customFormat="1" ht="18" customHeight="1" spans="3:9">
      <c r="C64" s="560"/>
      <c r="D64" s="557"/>
      <c r="E64" s="557"/>
      <c r="F64" s="557"/>
      <c r="G64" s="557"/>
      <c r="H64" s="557"/>
      <c r="I64" s="557"/>
    </row>
    <row r="65" s="559" customFormat="1" ht="18" customHeight="1" spans="3:9">
      <c r="C65" s="560"/>
      <c r="D65" s="557"/>
      <c r="E65" s="557"/>
      <c r="F65" s="557"/>
      <c r="G65" s="557"/>
      <c r="H65" s="557"/>
      <c r="I65" s="557"/>
    </row>
    <row r="66" s="559" customFormat="1" ht="18" customHeight="1" spans="3:9">
      <c r="C66" s="560"/>
      <c r="D66" s="557"/>
      <c r="E66" s="557"/>
      <c r="F66" s="557"/>
      <c r="G66" s="557"/>
      <c r="H66" s="557"/>
      <c r="I66" s="557"/>
    </row>
    <row r="67" s="559" customFormat="1" ht="18" customHeight="1" spans="3:9">
      <c r="C67" s="560"/>
      <c r="D67" s="557"/>
      <c r="E67" s="557"/>
      <c r="F67" s="557"/>
      <c r="G67" s="557"/>
      <c r="H67" s="557"/>
      <c r="I67" s="557"/>
    </row>
    <row r="68" s="559" customFormat="1" ht="18" customHeight="1" spans="3:9">
      <c r="C68" s="560"/>
      <c r="D68" s="557"/>
      <c r="E68" s="557"/>
      <c r="F68" s="557"/>
      <c r="G68" s="557"/>
      <c r="H68" s="557"/>
      <c r="I68" s="557"/>
    </row>
    <row r="69" s="559" customFormat="1" ht="18" customHeight="1" spans="3:9">
      <c r="C69" s="560"/>
      <c r="D69" s="557"/>
      <c r="E69" s="557"/>
      <c r="F69" s="557"/>
      <c r="G69" s="557"/>
      <c r="H69" s="557"/>
      <c r="I69" s="557"/>
    </row>
    <row r="70" s="559" customFormat="1" ht="18" customHeight="1" spans="3:9">
      <c r="C70" s="560"/>
      <c r="D70" s="557"/>
      <c r="E70" s="557"/>
      <c r="F70" s="557"/>
      <c r="G70" s="557"/>
      <c r="H70" s="557"/>
      <c r="I70" s="557"/>
    </row>
    <row r="71" s="559" customFormat="1" ht="18" customHeight="1" spans="3:9">
      <c r="C71" s="560"/>
      <c r="D71" s="557"/>
      <c r="E71" s="557"/>
      <c r="F71" s="557"/>
      <c r="G71" s="557"/>
      <c r="H71" s="557"/>
      <c r="I71" s="557"/>
    </row>
    <row r="72" s="559" customFormat="1" ht="18" customHeight="1" spans="3:9">
      <c r="C72" s="560"/>
      <c r="D72" s="557"/>
      <c r="E72" s="557"/>
      <c r="F72" s="557"/>
      <c r="G72" s="557"/>
      <c r="H72" s="557"/>
      <c r="I72" s="557"/>
    </row>
    <row r="73" s="559" customFormat="1" ht="18" customHeight="1" spans="3:9">
      <c r="C73" s="560"/>
      <c r="D73" s="557"/>
      <c r="E73" s="557"/>
      <c r="F73" s="557"/>
      <c r="G73" s="557"/>
      <c r="H73" s="557"/>
      <c r="I73" s="557"/>
    </row>
    <row r="74" s="559" customFormat="1" ht="18" customHeight="1" spans="3:9">
      <c r="C74" s="560"/>
      <c r="D74" s="557"/>
      <c r="E74" s="557"/>
      <c r="F74" s="557"/>
      <c r="G74" s="557"/>
      <c r="H74" s="557"/>
      <c r="I74" s="557"/>
    </row>
    <row r="75" s="559" customFormat="1" ht="18" customHeight="1" spans="3:9">
      <c r="C75" s="560"/>
      <c r="D75" s="557"/>
      <c r="E75" s="557"/>
      <c r="F75" s="557"/>
      <c r="G75" s="557"/>
      <c r="H75" s="557"/>
      <c r="I75" s="557"/>
    </row>
    <row r="76" s="559" customFormat="1" ht="18" customHeight="1" spans="3:9">
      <c r="C76" s="560"/>
      <c r="D76" s="557"/>
      <c r="E76" s="557"/>
      <c r="F76" s="557"/>
      <c r="G76" s="557"/>
      <c r="H76" s="557"/>
      <c r="I76" s="557"/>
    </row>
    <row r="77" s="559" customFormat="1" ht="18" customHeight="1" spans="3:9">
      <c r="C77" s="560"/>
      <c r="D77" s="557"/>
      <c r="E77" s="557"/>
      <c r="F77" s="557"/>
      <c r="G77" s="557"/>
      <c r="H77" s="557"/>
      <c r="I77" s="557"/>
    </row>
    <row r="78" s="559" customFormat="1" ht="18" customHeight="1" spans="3:9">
      <c r="C78" s="560"/>
      <c r="D78" s="557"/>
      <c r="E78" s="557"/>
      <c r="F78" s="557"/>
      <c r="G78" s="557"/>
      <c r="H78" s="557"/>
      <c r="I78" s="557"/>
    </row>
    <row r="79" s="559" customFormat="1" ht="18" customHeight="1" spans="3:9">
      <c r="C79" s="560"/>
      <c r="D79" s="557"/>
      <c r="E79" s="557"/>
      <c r="F79" s="557"/>
      <c r="G79" s="557"/>
      <c r="H79" s="557"/>
      <c r="I79" s="557"/>
    </row>
    <row r="80" s="559" customFormat="1" ht="18" customHeight="1" spans="3:9">
      <c r="C80" s="560"/>
      <c r="D80" s="557"/>
      <c r="E80" s="557"/>
      <c r="F80" s="557"/>
      <c r="G80" s="557"/>
      <c r="H80" s="557"/>
      <c r="I80" s="557"/>
    </row>
    <row r="81" s="559" customFormat="1" ht="18" customHeight="1" spans="3:9">
      <c r="C81" s="560"/>
      <c r="D81" s="557"/>
      <c r="E81" s="557"/>
      <c r="F81" s="557"/>
      <c r="G81" s="557"/>
      <c r="H81" s="557"/>
      <c r="I81" s="557"/>
    </row>
    <row r="82" s="559" customFormat="1" ht="18" customHeight="1" spans="3:9">
      <c r="C82" s="560"/>
      <c r="D82" s="557"/>
      <c r="E82" s="557"/>
      <c r="F82" s="557"/>
      <c r="G82" s="557"/>
      <c r="H82" s="557"/>
      <c r="I82" s="557"/>
    </row>
    <row r="83" s="559" customFormat="1" ht="18" customHeight="1" spans="3:9">
      <c r="C83" s="560"/>
      <c r="D83" s="557"/>
      <c r="E83" s="557"/>
      <c r="F83" s="557"/>
      <c r="G83" s="557"/>
      <c r="H83" s="557"/>
      <c r="I83" s="557"/>
    </row>
    <row r="84" s="559" customFormat="1" ht="18" customHeight="1" spans="3:9">
      <c r="C84" s="560"/>
      <c r="D84" s="557"/>
      <c r="E84" s="557"/>
      <c r="F84" s="557"/>
      <c r="G84" s="557"/>
      <c r="H84" s="557"/>
      <c r="I84" s="557"/>
    </row>
    <row r="85" s="559" customFormat="1" ht="18" customHeight="1" spans="3:9">
      <c r="C85" s="560"/>
      <c r="D85" s="557"/>
      <c r="E85" s="557"/>
      <c r="F85" s="557"/>
      <c r="G85" s="557"/>
      <c r="H85" s="557"/>
      <c r="I85" s="557"/>
    </row>
    <row r="86" s="559" customFormat="1" ht="18" customHeight="1" spans="3:9">
      <c r="C86" s="560"/>
      <c r="D86" s="557"/>
      <c r="E86" s="557"/>
      <c r="F86" s="557"/>
      <c r="G86" s="557"/>
      <c r="H86" s="557"/>
      <c r="I86" s="557"/>
    </row>
    <row r="87" s="559" customFormat="1" ht="18" customHeight="1" spans="3:9">
      <c r="C87" s="560"/>
      <c r="D87" s="557"/>
      <c r="E87" s="557"/>
      <c r="F87" s="557"/>
      <c r="G87" s="557"/>
      <c r="H87" s="557"/>
      <c r="I87" s="557"/>
    </row>
    <row r="88" s="559" customFormat="1" ht="18" customHeight="1" spans="3:9">
      <c r="C88" s="560"/>
      <c r="D88" s="557"/>
      <c r="E88" s="557"/>
      <c r="F88" s="557"/>
      <c r="G88" s="557"/>
      <c r="H88" s="557"/>
      <c r="I88" s="557"/>
    </row>
    <row r="89" s="559" customFormat="1" ht="18" customHeight="1" spans="3:9">
      <c r="C89" s="560"/>
      <c r="D89" s="557"/>
      <c r="E89" s="557"/>
      <c r="F89" s="557"/>
      <c r="G89" s="557"/>
      <c r="H89" s="557"/>
      <c r="I89" s="557"/>
    </row>
    <row r="90" s="559" customFormat="1" ht="18" customHeight="1" spans="3:9">
      <c r="C90" s="560"/>
      <c r="D90" s="557"/>
      <c r="E90" s="557"/>
      <c r="F90" s="557"/>
      <c r="G90" s="557"/>
      <c r="H90" s="557"/>
      <c r="I90" s="557"/>
    </row>
    <row r="91" s="559" customFormat="1" ht="18" customHeight="1" spans="3:9">
      <c r="C91" s="560"/>
      <c r="D91" s="557"/>
      <c r="E91" s="557"/>
      <c r="F91" s="557"/>
      <c r="G91" s="557"/>
      <c r="H91" s="557"/>
      <c r="I91" s="557"/>
    </row>
    <row r="92" s="559" customFormat="1" ht="18" customHeight="1" spans="3:9">
      <c r="C92" s="560"/>
      <c r="D92" s="557"/>
      <c r="E92" s="557"/>
      <c r="F92" s="557"/>
      <c r="G92" s="557"/>
      <c r="H92" s="557"/>
      <c r="I92" s="557"/>
    </row>
    <row r="93" s="559" customFormat="1" ht="18" customHeight="1" spans="3:9">
      <c r="C93" s="560"/>
      <c r="D93" s="557"/>
      <c r="E93" s="557"/>
      <c r="F93" s="557"/>
      <c r="G93" s="557"/>
      <c r="H93" s="557"/>
      <c r="I93" s="557"/>
    </row>
    <row r="94" s="559" customFormat="1" ht="18" customHeight="1" spans="3:9">
      <c r="C94" s="560"/>
      <c r="D94" s="557"/>
      <c r="E94" s="557"/>
      <c r="F94" s="557"/>
      <c r="G94" s="557"/>
      <c r="H94" s="557"/>
      <c r="I94" s="557"/>
    </row>
    <row r="95" s="559" customFormat="1" ht="18" customHeight="1" spans="3:9">
      <c r="C95" s="560"/>
      <c r="D95" s="557"/>
      <c r="E95" s="557"/>
      <c r="F95" s="557"/>
      <c r="G95" s="557"/>
      <c r="H95" s="557"/>
      <c r="I95" s="557"/>
    </row>
    <row r="96" s="559" customFormat="1" ht="18" customHeight="1" spans="3:9">
      <c r="C96" s="560"/>
      <c r="D96" s="557"/>
      <c r="E96" s="557"/>
      <c r="F96" s="557"/>
      <c r="G96" s="557"/>
      <c r="H96" s="557"/>
      <c r="I96" s="557"/>
    </row>
    <row r="97" s="559" customFormat="1" ht="18" customHeight="1" spans="3:9">
      <c r="C97" s="560"/>
      <c r="D97" s="557"/>
      <c r="E97" s="557"/>
      <c r="F97" s="557"/>
      <c r="G97" s="557"/>
      <c r="H97" s="557"/>
      <c r="I97" s="557"/>
    </row>
    <row r="98" s="559" customFormat="1" ht="18" customHeight="1" spans="3:9">
      <c r="C98" s="560"/>
      <c r="D98" s="557"/>
      <c r="E98" s="557"/>
      <c r="F98" s="557"/>
      <c r="G98" s="557"/>
      <c r="H98" s="557"/>
      <c r="I98" s="557"/>
    </row>
    <row r="99" s="559" customFormat="1" ht="18" customHeight="1" spans="3:9">
      <c r="C99" s="560"/>
      <c r="D99" s="557"/>
      <c r="E99" s="557"/>
      <c r="F99" s="557"/>
      <c r="G99" s="557"/>
      <c r="H99" s="557"/>
      <c r="I99" s="557"/>
    </row>
    <row r="100" s="559" customFormat="1" ht="18" customHeight="1" spans="3:9">
      <c r="C100" s="560"/>
      <c r="D100" s="557"/>
      <c r="E100" s="557"/>
      <c r="F100" s="557"/>
      <c r="G100" s="557"/>
      <c r="H100" s="557"/>
      <c r="I100" s="557"/>
    </row>
    <row r="101" s="559" customFormat="1" ht="18" customHeight="1" spans="3:9">
      <c r="C101" s="560"/>
      <c r="D101" s="557"/>
      <c r="E101" s="557"/>
      <c r="F101" s="557"/>
      <c r="G101" s="557"/>
      <c r="H101" s="557"/>
      <c r="I101" s="557"/>
    </row>
    <row r="102" s="559" customFormat="1" ht="18" customHeight="1" spans="3:9">
      <c r="C102" s="560"/>
      <c r="D102" s="557"/>
      <c r="E102" s="557"/>
      <c r="F102" s="557"/>
      <c r="G102" s="557"/>
      <c r="H102" s="557"/>
      <c r="I102" s="557"/>
    </row>
    <row r="103" s="559" customFormat="1" ht="18" customHeight="1" spans="3:9">
      <c r="C103" s="560"/>
      <c r="D103" s="557"/>
      <c r="E103" s="557"/>
      <c r="F103" s="557"/>
      <c r="G103" s="557"/>
      <c r="H103" s="557"/>
      <c r="I103" s="557"/>
    </row>
    <row r="104" s="559" customFormat="1" ht="18" customHeight="1" spans="3:9">
      <c r="C104" s="560"/>
      <c r="D104" s="557"/>
      <c r="E104" s="557"/>
      <c r="F104" s="557"/>
      <c r="G104" s="557"/>
      <c r="H104" s="557"/>
      <c r="I104" s="557"/>
    </row>
    <row r="105" s="559" customFormat="1" ht="18" customHeight="1" spans="3:9">
      <c r="C105" s="560"/>
      <c r="D105" s="557"/>
      <c r="E105" s="557"/>
      <c r="F105" s="557"/>
      <c r="G105" s="557"/>
      <c r="H105" s="557"/>
      <c r="I105" s="557"/>
    </row>
    <row r="106" s="559" customFormat="1" ht="18" customHeight="1" spans="3:9">
      <c r="C106" s="560"/>
      <c r="D106" s="557"/>
      <c r="E106" s="557"/>
      <c r="F106" s="557"/>
      <c r="G106" s="557"/>
      <c r="H106" s="557"/>
      <c r="I106" s="557"/>
    </row>
    <row r="107" s="559" customFormat="1" ht="18" customHeight="1" spans="3:9">
      <c r="C107" s="560"/>
      <c r="D107" s="557"/>
      <c r="E107" s="557"/>
      <c r="F107" s="557"/>
      <c r="G107" s="557"/>
      <c r="H107" s="557"/>
      <c r="I107" s="557"/>
    </row>
    <row r="108" s="559" customFormat="1" ht="18" customHeight="1" spans="3:9">
      <c r="C108" s="560"/>
      <c r="D108" s="557"/>
      <c r="E108" s="557"/>
      <c r="F108" s="557"/>
      <c r="G108" s="557"/>
      <c r="H108" s="557"/>
      <c r="I108" s="557"/>
    </row>
    <row r="109" s="559" customFormat="1" ht="18" customHeight="1" spans="3:9">
      <c r="C109" s="560"/>
      <c r="D109" s="557"/>
      <c r="E109" s="557"/>
      <c r="F109" s="557"/>
      <c r="G109" s="557"/>
      <c r="H109" s="557"/>
      <c r="I109" s="557"/>
    </row>
    <row r="110" s="559" customFormat="1" ht="18" customHeight="1" spans="3:9">
      <c r="C110" s="560"/>
      <c r="D110" s="557"/>
      <c r="E110" s="557"/>
      <c r="F110" s="557"/>
      <c r="G110" s="557"/>
      <c r="H110" s="557"/>
      <c r="I110" s="557"/>
    </row>
    <row r="111" s="559" customFormat="1" ht="18" customHeight="1" spans="3:9">
      <c r="C111" s="560"/>
      <c r="D111" s="557"/>
      <c r="E111" s="557"/>
      <c r="F111" s="557"/>
      <c r="G111" s="557"/>
      <c r="H111" s="557"/>
      <c r="I111" s="557"/>
    </row>
    <row r="112" s="559" customFormat="1" ht="18" customHeight="1" spans="3:9">
      <c r="C112" s="560"/>
      <c r="D112" s="557"/>
      <c r="E112" s="557"/>
      <c r="F112" s="557"/>
      <c r="G112" s="557"/>
      <c r="H112" s="557"/>
      <c r="I112" s="557"/>
    </row>
    <row r="113" s="559" customFormat="1" ht="18" customHeight="1" spans="3:9">
      <c r="C113" s="560"/>
      <c r="D113" s="557"/>
      <c r="E113" s="557"/>
      <c r="F113" s="557"/>
      <c r="G113" s="557"/>
      <c r="H113" s="557"/>
      <c r="I113" s="557"/>
    </row>
    <row r="114" s="559" customFormat="1" ht="18" customHeight="1" spans="3:9">
      <c r="C114" s="560"/>
      <c r="D114" s="557"/>
      <c r="E114" s="557"/>
      <c r="F114" s="557"/>
      <c r="G114" s="557"/>
      <c r="H114" s="557"/>
      <c r="I114" s="557"/>
    </row>
    <row r="115" s="559" customFormat="1" ht="18" customHeight="1" spans="3:9">
      <c r="C115" s="560"/>
      <c r="D115" s="557"/>
      <c r="E115" s="557"/>
      <c r="F115" s="557"/>
      <c r="G115" s="557"/>
      <c r="H115" s="557"/>
      <c r="I115" s="557"/>
    </row>
    <row r="116" s="559" customFormat="1" ht="18" customHeight="1" spans="3:9">
      <c r="C116" s="560"/>
      <c r="D116" s="557"/>
      <c r="E116" s="557"/>
      <c r="F116" s="557"/>
      <c r="G116" s="557"/>
      <c r="H116" s="557"/>
      <c r="I116" s="557"/>
    </row>
    <row r="117" s="559" customFormat="1" ht="18" customHeight="1" spans="3:9">
      <c r="C117" s="560"/>
      <c r="D117" s="557"/>
      <c r="E117" s="557"/>
      <c r="F117" s="557"/>
      <c r="G117" s="557"/>
      <c r="H117" s="557"/>
      <c r="I117" s="557"/>
    </row>
    <row r="118" s="559" customFormat="1" ht="18" customHeight="1" spans="3:9">
      <c r="C118" s="560"/>
      <c r="D118" s="557"/>
      <c r="E118" s="557"/>
      <c r="F118" s="557"/>
      <c r="G118" s="557"/>
      <c r="H118" s="557"/>
      <c r="I118" s="557"/>
    </row>
    <row r="119" s="559" customFormat="1" ht="18" customHeight="1" spans="3:9">
      <c r="C119" s="560"/>
      <c r="D119" s="557"/>
      <c r="E119" s="557"/>
      <c r="F119" s="557"/>
      <c r="G119" s="557"/>
      <c r="H119" s="557"/>
      <c r="I119" s="557"/>
    </row>
    <row r="120" s="559" customFormat="1" ht="18" customHeight="1" spans="3:9">
      <c r="C120" s="560"/>
      <c r="D120" s="557"/>
      <c r="E120" s="557"/>
      <c r="F120" s="557"/>
      <c r="G120" s="557"/>
      <c r="H120" s="557"/>
      <c r="I120" s="557"/>
    </row>
    <row r="121" s="559" customFormat="1" ht="18" customHeight="1" spans="3:9">
      <c r="C121" s="560"/>
      <c r="D121" s="557"/>
      <c r="E121" s="557"/>
      <c r="F121" s="557"/>
      <c r="G121" s="557"/>
      <c r="H121" s="557"/>
      <c r="I121" s="557"/>
    </row>
    <row r="122" s="559" customFormat="1" ht="18" customHeight="1" spans="3:9">
      <c r="C122" s="560"/>
      <c r="D122" s="557"/>
      <c r="E122" s="557"/>
      <c r="F122" s="557"/>
      <c r="G122" s="557"/>
      <c r="H122" s="557"/>
      <c r="I122" s="557"/>
    </row>
    <row r="123" s="559" customFormat="1" ht="18" customHeight="1" spans="3:9">
      <c r="C123" s="560"/>
      <c r="D123" s="557"/>
      <c r="E123" s="557"/>
      <c r="F123" s="557"/>
      <c r="G123" s="557"/>
      <c r="H123" s="557"/>
      <c r="I123" s="557"/>
    </row>
    <row r="124" s="559" customFormat="1" ht="18" customHeight="1" spans="3:9">
      <c r="C124" s="560"/>
      <c r="D124" s="557"/>
      <c r="E124" s="557"/>
      <c r="F124" s="557"/>
      <c r="G124" s="557"/>
      <c r="H124" s="557"/>
      <c r="I124" s="557"/>
    </row>
    <row r="125" s="559" customFormat="1" ht="18" customHeight="1" spans="3:9">
      <c r="C125" s="560"/>
      <c r="D125" s="557"/>
      <c r="E125" s="557"/>
      <c r="F125" s="557"/>
      <c r="G125" s="557"/>
      <c r="H125" s="557"/>
      <c r="I125" s="557"/>
    </row>
    <row r="126" s="559" customFormat="1" ht="18" customHeight="1" spans="3:9">
      <c r="C126" s="560"/>
      <c r="D126" s="557"/>
      <c r="E126" s="557"/>
      <c r="F126" s="557"/>
      <c r="G126" s="557"/>
      <c r="H126" s="557"/>
      <c r="I126" s="557"/>
    </row>
    <row r="127" s="559" customFormat="1" ht="18" customHeight="1" spans="3:9">
      <c r="C127" s="560"/>
      <c r="D127" s="557"/>
      <c r="E127" s="557"/>
      <c r="F127" s="557"/>
      <c r="G127" s="557"/>
      <c r="H127" s="557"/>
      <c r="I127" s="557"/>
    </row>
    <row r="128" s="559" customFormat="1" ht="18" customHeight="1" spans="3:9">
      <c r="C128" s="560"/>
      <c r="D128" s="557"/>
      <c r="E128" s="557"/>
      <c r="F128" s="557"/>
      <c r="G128" s="557"/>
      <c r="H128" s="557"/>
      <c r="I128" s="557"/>
    </row>
    <row r="129" s="559" customFormat="1" ht="18" customHeight="1" spans="3:9">
      <c r="C129" s="560"/>
      <c r="D129" s="557"/>
      <c r="E129" s="557"/>
      <c r="F129" s="557"/>
      <c r="G129" s="557"/>
      <c r="H129" s="557"/>
      <c r="I129" s="557"/>
    </row>
    <row r="130" s="559" customFormat="1" ht="18" customHeight="1" spans="3:9">
      <c r="C130" s="560"/>
      <c r="D130" s="557"/>
      <c r="E130" s="557"/>
      <c r="F130" s="557"/>
      <c r="G130" s="557"/>
      <c r="H130" s="557"/>
      <c r="I130" s="557"/>
    </row>
    <row r="131" s="559" customFormat="1" ht="18" customHeight="1" spans="3:9">
      <c r="C131" s="560"/>
      <c r="D131" s="557"/>
      <c r="E131" s="557"/>
      <c r="F131" s="557"/>
      <c r="G131" s="557"/>
      <c r="H131" s="557"/>
      <c r="I131" s="557"/>
    </row>
    <row r="132" s="559" customFormat="1" ht="18" customHeight="1" spans="3:9">
      <c r="C132" s="560"/>
      <c r="D132" s="557"/>
      <c r="E132" s="557"/>
      <c r="F132" s="557"/>
      <c r="G132" s="557"/>
      <c r="H132" s="557"/>
      <c r="I132" s="557"/>
    </row>
    <row r="133" s="559" customFormat="1" ht="18" customHeight="1" spans="3:9">
      <c r="C133" s="560"/>
      <c r="D133" s="557"/>
      <c r="E133" s="557"/>
      <c r="F133" s="557"/>
      <c r="G133" s="557"/>
      <c r="H133" s="557"/>
      <c r="I133" s="557"/>
    </row>
    <row r="134" s="559" customFormat="1" ht="18" customHeight="1" spans="3:9">
      <c r="C134" s="560"/>
      <c r="D134" s="557"/>
      <c r="E134" s="557"/>
      <c r="F134" s="557"/>
      <c r="G134" s="557"/>
      <c r="H134" s="557"/>
      <c r="I134" s="557"/>
    </row>
    <row r="135" s="559" customFormat="1" ht="18" customHeight="1" spans="3:9">
      <c r="C135" s="560"/>
      <c r="D135" s="557"/>
      <c r="E135" s="557"/>
      <c r="F135" s="557"/>
      <c r="G135" s="557"/>
      <c r="H135" s="557"/>
      <c r="I135" s="557"/>
    </row>
    <row r="136" s="559" customFormat="1" ht="18" customHeight="1" spans="3:9">
      <c r="C136" s="560"/>
      <c r="D136" s="557"/>
      <c r="E136" s="557"/>
      <c r="F136" s="557"/>
      <c r="G136" s="557"/>
      <c r="H136" s="557"/>
      <c r="I136" s="557"/>
    </row>
    <row r="137" s="559" customFormat="1" ht="18" customHeight="1" spans="3:9">
      <c r="C137" s="560"/>
      <c r="D137" s="557"/>
      <c r="E137" s="557"/>
      <c r="F137" s="557"/>
      <c r="G137" s="557"/>
      <c r="H137" s="557"/>
      <c r="I137" s="557"/>
    </row>
    <row r="138" s="559" customFormat="1" ht="18" customHeight="1" spans="3:9">
      <c r="C138" s="560"/>
      <c r="D138" s="557"/>
      <c r="E138" s="557"/>
      <c r="F138" s="557"/>
      <c r="G138" s="557"/>
      <c r="H138" s="557"/>
      <c r="I138" s="557"/>
    </row>
    <row r="139" s="559" customFormat="1" ht="18" customHeight="1" spans="3:9">
      <c r="C139" s="560"/>
      <c r="D139" s="557"/>
      <c r="E139" s="557"/>
      <c r="F139" s="557"/>
      <c r="G139" s="557"/>
      <c r="H139" s="557"/>
      <c r="I139" s="557"/>
    </row>
    <row r="140" s="559" customFormat="1" ht="18" customHeight="1" spans="3:9">
      <c r="C140" s="560"/>
      <c r="D140" s="557"/>
      <c r="E140" s="557"/>
      <c r="F140" s="557"/>
      <c r="G140" s="557"/>
      <c r="H140" s="557"/>
      <c r="I140" s="557"/>
    </row>
    <row r="141" s="559" customFormat="1" ht="18" customHeight="1" spans="3:9">
      <c r="C141" s="560"/>
      <c r="D141" s="557"/>
      <c r="E141" s="557"/>
      <c r="F141" s="557"/>
      <c r="G141" s="557"/>
      <c r="H141" s="557"/>
      <c r="I141" s="557"/>
    </row>
    <row r="142" s="559" customFormat="1" ht="18" customHeight="1" spans="3:9">
      <c r="C142" s="560"/>
      <c r="D142" s="557"/>
      <c r="E142" s="557"/>
      <c r="F142" s="557"/>
      <c r="G142" s="557"/>
      <c r="H142" s="557"/>
      <c r="I142" s="557"/>
    </row>
    <row r="143" s="559" customFormat="1" ht="18" customHeight="1" spans="3:9">
      <c r="C143" s="560"/>
      <c r="D143" s="557"/>
      <c r="E143" s="557"/>
      <c r="F143" s="557"/>
      <c r="G143" s="557"/>
      <c r="H143" s="557"/>
      <c r="I143" s="557"/>
    </row>
    <row r="144" s="559" customFormat="1" ht="18" customHeight="1" spans="3:9">
      <c r="C144" s="560"/>
      <c r="D144" s="557"/>
      <c r="E144" s="557"/>
      <c r="F144" s="557"/>
      <c r="G144" s="557"/>
      <c r="H144" s="557"/>
      <c r="I144" s="557"/>
    </row>
    <row r="145" s="559" customFormat="1" ht="18" customHeight="1" spans="3:9">
      <c r="C145" s="560"/>
      <c r="D145" s="557"/>
      <c r="E145" s="557"/>
      <c r="F145" s="557"/>
      <c r="G145" s="557"/>
      <c r="H145" s="557"/>
      <c r="I145" s="557"/>
    </row>
    <row r="146" s="559" customFormat="1" ht="18" customHeight="1" spans="3:9">
      <c r="C146" s="560"/>
      <c r="D146" s="557"/>
      <c r="E146" s="557"/>
      <c r="F146" s="557"/>
      <c r="G146" s="557"/>
      <c r="H146" s="557"/>
      <c r="I146" s="557"/>
    </row>
    <row r="147" s="559" customFormat="1" ht="18" customHeight="1" spans="3:9">
      <c r="C147" s="560"/>
      <c r="D147" s="557"/>
      <c r="E147" s="557"/>
      <c r="F147" s="557"/>
      <c r="G147" s="557"/>
      <c r="H147" s="557"/>
      <c r="I147" s="557"/>
    </row>
    <row r="148" s="559" customFormat="1" ht="18" customHeight="1" spans="3:9">
      <c r="C148" s="560"/>
      <c r="D148" s="557"/>
      <c r="E148" s="557"/>
      <c r="F148" s="557"/>
      <c r="G148" s="557"/>
      <c r="H148" s="557"/>
      <c r="I148" s="557"/>
    </row>
  </sheetData>
  <mergeCells count="24">
    <mergeCell ref="A1:H1"/>
    <mergeCell ref="A2:H2"/>
    <mergeCell ref="A3:H3"/>
    <mergeCell ref="A4:H4"/>
    <mergeCell ref="A5:H5"/>
    <mergeCell ref="A6:H6"/>
    <mergeCell ref="A7:H7"/>
    <mergeCell ref="A8:H8"/>
    <mergeCell ref="C9:D9"/>
    <mergeCell ref="E9:F9"/>
    <mergeCell ref="G9:H9"/>
    <mergeCell ref="A10:H10"/>
    <mergeCell ref="A24:H24"/>
    <mergeCell ref="A12:A13"/>
    <mergeCell ref="A14:A15"/>
    <mergeCell ref="A16:A17"/>
    <mergeCell ref="A18:A19"/>
    <mergeCell ref="A20:A21"/>
    <mergeCell ref="B12:B13"/>
    <mergeCell ref="B14:B15"/>
    <mergeCell ref="B16:B17"/>
    <mergeCell ref="B18:B19"/>
    <mergeCell ref="B20:B21"/>
    <mergeCell ref="A22:B23"/>
  </mergeCells>
  <printOptions horizontalCentered="1" gridLines="1"/>
  <pageMargins left="0.393700787401575" right="0.393700787401575" top="1.06299212598425" bottom="0.78740157480315" header="0.393700787401575" footer="0.196850393700787"/>
  <pageSetup paperSize="9" scale="90" orientation="landscape"/>
  <headerFooter>
    <oddHeader>&amp;L&amp;G&amp;R&amp;G</oddHeader>
    <oddFooter>&amp;CPágina &amp;P de &amp;N</oddFooter>
  </headerFooter>
  <legacyDrawingHF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94"/>
  <sheetViews>
    <sheetView showZeros="0" showOutlineSymbols="0" view="pageBreakPreview" zoomScale="110" zoomScaleNormal="75" zoomScaleSheetLayoutView="110" workbookViewId="0">
      <selection activeCell="E13" sqref="E13"/>
    </sheetView>
  </sheetViews>
  <sheetFormatPr defaultColWidth="9.14285714285714" defaultRowHeight="12.75" customHeight="1"/>
  <cols>
    <col min="1" max="1" width="9.71428571428571" style="501" customWidth="1"/>
    <col min="2" max="2" width="10.7142857142857" style="502" customWidth="1"/>
    <col min="3" max="3" width="43" customWidth="1"/>
    <col min="4" max="4" width="15.7142857142857" style="502" customWidth="1"/>
    <col min="5" max="5" width="24" style="503" customWidth="1"/>
    <col min="6" max="6" width="11" style="504"/>
    <col min="8" max="8" width="16.2857142857143"/>
  </cols>
  <sheetData>
    <row r="1" ht="18" customHeight="1" spans="1:5">
      <c r="A1" s="505" t="s">
        <v>0</v>
      </c>
      <c r="B1" s="506"/>
      <c r="C1" s="506"/>
      <c r="D1" s="506"/>
      <c r="E1" s="507"/>
    </row>
    <row r="2" ht="18" customHeight="1" spans="1:5">
      <c r="A2" s="508" t="s">
        <v>1</v>
      </c>
      <c r="B2" s="509"/>
      <c r="C2" s="509"/>
      <c r="D2" s="509"/>
      <c r="E2" s="510"/>
    </row>
    <row r="3" ht="18" customHeight="1" spans="1:5">
      <c r="A3" s="511" t="s">
        <v>2</v>
      </c>
      <c r="B3" s="512"/>
      <c r="C3" s="512"/>
      <c r="D3" s="512"/>
      <c r="E3" s="513"/>
    </row>
    <row r="4" s="2" customFormat="1" ht="7.5" customHeight="1" spans="1:7">
      <c r="A4" s="514"/>
      <c r="B4" s="515"/>
      <c r="C4" s="515"/>
      <c r="D4" s="515"/>
      <c r="E4" s="516"/>
      <c r="G4" s="517"/>
    </row>
    <row r="5" s="2" customFormat="1" ht="18" customHeight="1" spans="1:7">
      <c r="A5" s="518" t="s">
        <v>3</v>
      </c>
      <c r="B5" s="519"/>
      <c r="C5" s="519"/>
      <c r="D5" s="519"/>
      <c r="E5" s="520"/>
      <c r="G5" s="517"/>
    </row>
    <row r="6" s="2" customFormat="1" ht="18" customHeight="1" spans="1:14">
      <c r="A6" s="518" t="s">
        <v>27</v>
      </c>
      <c r="B6" s="519"/>
      <c r="C6" s="519"/>
      <c r="D6" s="519"/>
      <c r="E6" s="520"/>
      <c r="G6" s="521"/>
      <c r="H6" s="521"/>
      <c r="I6" s="521"/>
      <c r="J6" s="521"/>
      <c r="K6" s="521"/>
      <c r="L6" s="521"/>
      <c r="M6" s="521"/>
      <c r="N6" s="521"/>
    </row>
    <row r="7" s="2" customFormat="1" ht="7.5" customHeight="1" spans="1:5">
      <c r="A7" s="20"/>
      <c r="B7" s="21"/>
      <c r="C7" s="21"/>
      <c r="D7" s="21"/>
      <c r="E7" s="22"/>
    </row>
    <row r="8" s="2" customFormat="1" ht="17.25" customHeight="1" spans="1:5">
      <c r="A8" s="16" t="s">
        <v>28</v>
      </c>
      <c r="B8" s="17"/>
      <c r="C8" s="17"/>
      <c r="D8" s="17"/>
      <c r="E8" s="522" t="s">
        <v>29</v>
      </c>
    </row>
    <row r="9" s="2" customFormat="1" ht="17.25" customHeight="1" spans="1:5">
      <c r="A9" s="24" t="s">
        <v>30</v>
      </c>
      <c r="B9" s="25"/>
      <c r="C9" s="25"/>
      <c r="D9" s="25"/>
      <c r="E9" s="523" t="s">
        <v>31</v>
      </c>
    </row>
    <row r="10" s="2" customFormat="1" ht="7.5" customHeight="1" spans="1:5">
      <c r="A10" s="20"/>
      <c r="B10" s="21"/>
      <c r="C10" s="21"/>
      <c r="D10" s="21"/>
      <c r="E10" s="22"/>
    </row>
    <row r="11" s="52" customFormat="1" ht="21" customHeight="1" spans="1:5">
      <c r="A11" s="524" t="s">
        <v>8</v>
      </c>
      <c r="B11" s="525" t="s">
        <v>9</v>
      </c>
      <c r="C11" s="526"/>
      <c r="D11" s="527"/>
      <c r="E11" s="528" t="s">
        <v>32</v>
      </c>
    </row>
    <row r="12" s="271" customFormat="1" ht="15" customHeight="1" spans="1:6">
      <c r="A12" s="529"/>
      <c r="B12" s="530"/>
      <c r="C12" s="531"/>
      <c r="D12" s="532"/>
      <c r="E12" s="533"/>
      <c r="F12" s="534"/>
    </row>
    <row r="13" s="499" customFormat="1" ht="18.75" customHeight="1" spans="1:7">
      <c r="A13" s="535">
        <f>ORÇAMENTO!A10</f>
        <v>1</v>
      </c>
      <c r="B13" s="536" t="str">
        <f>ORÇAMENTO!D10</f>
        <v>INSTALAÇÕES PRELIMINARES E CANTEIRO DE OBRAS</v>
      </c>
      <c r="C13" s="537"/>
      <c r="D13" s="538"/>
      <c r="E13" s="539">
        <f>ORÇAMENTO!I10</f>
        <v>221499.52</v>
      </c>
      <c r="F13" s="540"/>
      <c r="G13" s="541"/>
    </row>
    <row r="14" s="499" customFormat="1" ht="15" customHeight="1" spans="1:6">
      <c r="A14" s="542"/>
      <c r="B14" s="543"/>
      <c r="C14" s="543"/>
      <c r="D14" s="543"/>
      <c r="E14" s="544"/>
      <c r="F14" s="540"/>
    </row>
    <row r="15" s="499" customFormat="1" ht="18.75" customHeight="1" spans="1:6">
      <c r="A15" s="535">
        <f>ORÇAMENTO!A22</f>
        <v>2</v>
      </c>
      <c r="B15" s="545" t="str">
        <f>ORÇAMENTO!D22</f>
        <v>ESTAÇÃO ELEVATÓRIA DE ÁGUA TRATADA</v>
      </c>
      <c r="C15" s="545"/>
      <c r="D15" s="545"/>
      <c r="E15" s="539">
        <f>ORÇAMENTO!I22</f>
        <v>194304.5</v>
      </c>
      <c r="F15" s="540"/>
    </row>
    <row r="16" s="499" customFormat="1" ht="15" customHeight="1" spans="1:6">
      <c r="A16" s="542"/>
      <c r="B16" s="543"/>
      <c r="C16" s="543"/>
      <c r="D16" s="543"/>
      <c r="E16" s="544"/>
      <c r="F16" s="540"/>
    </row>
    <row r="17" s="499" customFormat="1" ht="18.75" customHeight="1" spans="1:6">
      <c r="A17" s="535">
        <f>ORÇAMENTO!A123</f>
        <v>3</v>
      </c>
      <c r="B17" s="545" t="str">
        <f>ORÇAMENTO!D123</f>
        <v>ADUTORA DE ÁGUA TRATADA</v>
      </c>
      <c r="C17" s="545"/>
      <c r="D17" s="545"/>
      <c r="E17" s="539">
        <f>ORÇAMENTO!I123</f>
        <v>286021.61</v>
      </c>
      <c r="F17" s="540"/>
    </row>
    <row r="18" s="499" customFormat="1" ht="15" customHeight="1" spans="1:6">
      <c r="A18" s="542"/>
      <c r="B18" s="543"/>
      <c r="C18" s="543"/>
      <c r="D18" s="543"/>
      <c r="E18" s="544"/>
      <c r="F18" s="540"/>
    </row>
    <row r="19" s="499" customFormat="1" ht="18.75" customHeight="1" spans="1:6">
      <c r="A19" s="535">
        <f>ORÇAMENTO!A173</f>
        <v>4</v>
      </c>
      <c r="B19" s="545" t="str">
        <f>ORÇAMENTO!D173</f>
        <v>REDE DE DISTRIBUIÇÃO DE ÁGUA</v>
      </c>
      <c r="C19" s="545"/>
      <c r="D19" s="545"/>
      <c r="E19" s="539">
        <f>ORÇAMENTO!I173</f>
        <v>244117.34</v>
      </c>
      <c r="F19" s="540"/>
    </row>
    <row r="20" s="499" customFormat="1" ht="15" customHeight="1" spans="1:6">
      <c r="A20" s="542"/>
      <c r="B20" s="546"/>
      <c r="C20" s="546"/>
      <c r="D20" s="546"/>
      <c r="E20" s="544"/>
      <c r="F20" s="540"/>
    </row>
    <row r="21" s="499" customFormat="1" ht="18.75" customHeight="1" spans="1:6">
      <c r="A21" s="535">
        <f>ORÇAMENTO!A243</f>
        <v>5</v>
      </c>
      <c r="B21" s="545" t="str">
        <f>ORÇAMENTO!D243</f>
        <v>RESERVATÓRIO ELEVADO 30M³</v>
      </c>
      <c r="C21" s="545"/>
      <c r="D21" s="545"/>
      <c r="E21" s="547">
        <f>ORÇAMENTO!I243</f>
        <v>238410.59</v>
      </c>
      <c r="F21" s="540"/>
    </row>
    <row r="22" s="499" customFormat="1" ht="15" customHeight="1" spans="1:6">
      <c r="A22" s="542"/>
      <c r="B22" s="548"/>
      <c r="C22" s="548"/>
      <c r="D22" s="548"/>
      <c r="E22" s="549"/>
      <c r="F22" s="540"/>
    </row>
    <row r="23" s="500" customFormat="1" ht="19.5" customHeight="1" spans="1:8">
      <c r="A23" s="550" t="s">
        <v>33</v>
      </c>
      <c r="B23" s="551"/>
      <c r="C23" s="551"/>
      <c r="D23" s="552"/>
      <c r="E23" s="553">
        <f>E13+E17+E19+E21+E15</f>
        <v>1184353.56</v>
      </c>
      <c r="F23" s="554"/>
      <c r="H23" s="555"/>
    </row>
    <row r="24" s="2" customFormat="1" ht="12" customHeight="1" spans="1:5">
      <c r="A24" s="20"/>
      <c r="B24" s="21"/>
      <c r="C24" s="21"/>
      <c r="D24" s="21"/>
      <c r="E24" s="22"/>
    </row>
    <row r="25" ht="18" customHeight="1"/>
    <row r="26" ht="18" customHeight="1"/>
    <row r="27" ht="18" customHeight="1"/>
    <row r="28" ht="18" customHeight="1"/>
    <row r="29" ht="18" customHeight="1"/>
    <row r="30" ht="18" customHeight="1"/>
    <row r="31" ht="18" customHeight="1"/>
    <row r="32" ht="18"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sheetData>
  <mergeCells count="25">
    <mergeCell ref="A1:E1"/>
    <mergeCell ref="A2:E2"/>
    <mergeCell ref="A3:E3"/>
    <mergeCell ref="A4:E4"/>
    <mergeCell ref="A5:E5"/>
    <mergeCell ref="A6:E6"/>
    <mergeCell ref="G6:N6"/>
    <mergeCell ref="A7:E7"/>
    <mergeCell ref="A8:D8"/>
    <mergeCell ref="A9:D9"/>
    <mergeCell ref="A10:E10"/>
    <mergeCell ref="B11:D11"/>
    <mergeCell ref="B12:D12"/>
    <mergeCell ref="B13:D13"/>
    <mergeCell ref="B14:D14"/>
    <mergeCell ref="B15:D15"/>
    <mergeCell ref="B16:D16"/>
    <mergeCell ref="B17:D17"/>
    <mergeCell ref="B18:D18"/>
    <mergeCell ref="B19:D19"/>
    <mergeCell ref="B20:D20"/>
    <mergeCell ref="B21:D21"/>
    <mergeCell ref="B22:D22"/>
    <mergeCell ref="A23:D23"/>
    <mergeCell ref="A24:E24"/>
  </mergeCells>
  <printOptions horizontalCentered="1"/>
  <pageMargins left="0.984251968503937" right="0.393700787401575" top="1.06299212598425" bottom="0.78740157480315" header="0.393700787401575" footer="0.196850393700787"/>
  <pageSetup paperSize="9" scale="80" orientation="portrait" horizontalDpi="600" verticalDpi="600"/>
  <headerFooter>
    <oddHeader>&amp;L&amp;G&amp;R&amp;G</oddHeader>
    <oddFooter>&amp;CPágina &amp;P de &amp;N</oddFooter>
  </headerFooter>
  <legacyDrawingHF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13"/>
  <sheetViews>
    <sheetView showZeros="0" showOutlineSymbols="0" view="pageBreakPreview" zoomScale="85" zoomScaleNormal="75" zoomScaleSheetLayoutView="85" topLeftCell="A335" workbookViewId="0">
      <selection activeCell="I61" sqref="I61"/>
    </sheetView>
  </sheetViews>
  <sheetFormatPr defaultColWidth="9.14285714285714" defaultRowHeight="12.75" customHeight="1"/>
  <cols>
    <col min="1" max="1" width="5.71428571428571" style="273" customWidth="1"/>
    <col min="2" max="2" width="10.7142857142857" style="274" customWidth="1"/>
    <col min="3" max="3" width="11.7142857142857" style="275" customWidth="1"/>
    <col min="4" max="4" width="54.7142857142857" style="4" customWidth="1"/>
    <col min="5" max="5" width="6.71428571428571" style="276" customWidth="1"/>
    <col min="6" max="6" width="9.71428571428571" style="277" customWidth="1"/>
    <col min="7" max="8" width="11.7142857142857" style="277" customWidth="1"/>
    <col min="9" max="9" width="11.7142857142857" style="278" customWidth="1"/>
    <col min="10" max="10" width="12.7142857142857" style="279" customWidth="1"/>
    <col min="11" max="11" width="9.14285714285714" style="4"/>
    <col min="12" max="12" width="9.85714285714286" style="4"/>
    <col min="13" max="13" width="9.14285714285714" style="4"/>
    <col min="14" max="14" width="9.57142857142857" style="4"/>
    <col min="15" max="16384" width="9.14285714285714" style="4"/>
  </cols>
  <sheetData>
    <row r="1" ht="18" customHeight="1" spans="1:11">
      <c r="A1" s="6" t="s">
        <v>0</v>
      </c>
      <c r="B1" s="7"/>
      <c r="C1" s="7"/>
      <c r="D1" s="7"/>
      <c r="E1" s="7"/>
      <c r="F1" s="7"/>
      <c r="G1" s="7"/>
      <c r="H1" s="7"/>
      <c r="I1" s="8"/>
      <c r="J1" s="359" t="s">
        <v>34</v>
      </c>
      <c r="K1" s="360">
        <v>1.289</v>
      </c>
    </row>
    <row r="2" ht="18" customHeight="1" spans="1:11">
      <c r="A2" s="10" t="s">
        <v>1</v>
      </c>
      <c r="B2" s="11"/>
      <c r="C2" s="11"/>
      <c r="D2" s="11"/>
      <c r="E2" s="11"/>
      <c r="F2" s="11"/>
      <c r="G2" s="11"/>
      <c r="H2" s="11"/>
      <c r="I2" s="12"/>
      <c r="J2" s="359" t="s">
        <v>35</v>
      </c>
      <c r="K2" s="360">
        <v>1.153</v>
      </c>
    </row>
    <row r="3" ht="18" customHeight="1" spans="1:11">
      <c r="A3" s="13" t="s">
        <v>2</v>
      </c>
      <c r="B3" s="14"/>
      <c r="C3" s="14"/>
      <c r="D3" s="14"/>
      <c r="E3" s="14"/>
      <c r="F3" s="14"/>
      <c r="G3" s="14"/>
      <c r="H3" s="14"/>
      <c r="I3" s="15"/>
      <c r="J3" s="361"/>
      <c r="K3" s="9"/>
    </row>
    <row r="4" ht="24.95" customHeight="1" spans="1:11">
      <c r="A4" s="92" t="s">
        <v>3</v>
      </c>
      <c r="B4" s="93"/>
      <c r="C4" s="93"/>
      <c r="D4" s="93"/>
      <c r="E4" s="93"/>
      <c r="F4" s="93"/>
      <c r="G4" s="94"/>
      <c r="H4" s="280"/>
      <c r="I4" s="362"/>
      <c r="K4" s="5"/>
    </row>
    <row r="5" ht="24.95" customHeight="1" spans="1:11">
      <c r="A5" s="96" t="s">
        <v>27</v>
      </c>
      <c r="B5" s="97"/>
      <c r="C5" s="97"/>
      <c r="D5" s="97"/>
      <c r="E5" s="97"/>
      <c r="F5" s="97"/>
      <c r="G5" s="98"/>
      <c r="H5" s="281" t="s">
        <v>36</v>
      </c>
      <c r="I5" s="363"/>
      <c r="K5" s="5"/>
    </row>
    <row r="6" s="2" customFormat="1" ht="7.5" customHeight="1" spans="1:10">
      <c r="A6" s="20"/>
      <c r="B6" s="21"/>
      <c r="C6" s="21"/>
      <c r="D6" s="21"/>
      <c r="E6" s="21"/>
      <c r="F6" s="21"/>
      <c r="G6" s="21"/>
      <c r="H6" s="21"/>
      <c r="I6" s="22"/>
      <c r="J6" s="364"/>
    </row>
    <row r="7" s="269" customFormat="1" ht="21" customHeight="1" spans="1:10">
      <c r="A7" s="282" t="s">
        <v>37</v>
      </c>
      <c r="B7" s="283" t="s">
        <v>38</v>
      </c>
      <c r="C7" s="284" t="s">
        <v>39</v>
      </c>
      <c r="D7" s="282" t="s">
        <v>40</v>
      </c>
      <c r="E7" s="282" t="s">
        <v>41</v>
      </c>
      <c r="F7" s="282" t="s">
        <v>42</v>
      </c>
      <c r="G7" s="285" t="s">
        <v>43</v>
      </c>
      <c r="H7" s="286"/>
      <c r="I7" s="365"/>
      <c r="J7" s="366"/>
    </row>
    <row r="8" s="270" customFormat="1" ht="25.5" spans="1:10">
      <c r="A8" s="287"/>
      <c r="B8" s="288"/>
      <c r="C8" s="289"/>
      <c r="D8" s="290"/>
      <c r="E8" s="290"/>
      <c r="F8" s="287"/>
      <c r="G8" s="291" t="s">
        <v>44</v>
      </c>
      <c r="H8" s="291" t="s">
        <v>45</v>
      </c>
      <c r="I8" s="367" t="s">
        <v>46</v>
      </c>
      <c r="J8" s="368"/>
    </row>
    <row r="9" s="271" customFormat="1" ht="18" customHeight="1" spans="1:12">
      <c r="A9" s="292"/>
      <c r="B9" s="292"/>
      <c r="C9" s="293"/>
      <c r="D9" s="294"/>
      <c r="E9" s="295"/>
      <c r="F9" s="296"/>
      <c r="G9" s="296"/>
      <c r="H9" s="296"/>
      <c r="I9" s="369"/>
      <c r="J9" s="370"/>
      <c r="K9" s="371"/>
      <c r="L9" s="371"/>
    </row>
    <row r="10" s="271" customFormat="1" ht="20.1" customHeight="1" spans="1:12">
      <c r="A10" s="297">
        <v>1</v>
      </c>
      <c r="B10" s="298"/>
      <c r="C10" s="298"/>
      <c r="D10" s="299" t="s">
        <v>47</v>
      </c>
      <c r="E10" s="300"/>
      <c r="F10" s="300"/>
      <c r="G10" s="300"/>
      <c r="H10" s="301"/>
      <c r="I10" s="372">
        <f>SUM(I12:I21)</f>
        <v>221499.52</v>
      </c>
      <c r="J10" s="373"/>
      <c r="K10" s="374"/>
      <c r="L10" s="371">
        <v>1102286.88</v>
      </c>
    </row>
    <row r="11" s="271" customFormat="1" ht="18" customHeight="1" spans="1:12">
      <c r="A11" s="302"/>
      <c r="B11" s="302"/>
      <c r="C11" s="303"/>
      <c r="D11" s="304"/>
      <c r="E11" s="303"/>
      <c r="F11" s="305"/>
      <c r="G11" s="305"/>
      <c r="H11" s="305"/>
      <c r="I11" s="375"/>
      <c r="J11" s="279"/>
      <c r="K11" s="376"/>
      <c r="L11" s="371"/>
    </row>
    <row r="12" s="271" customFormat="1" ht="24" customHeight="1" spans="1:13">
      <c r="A12" s="306" t="s">
        <v>48</v>
      </c>
      <c r="B12" s="307" t="s">
        <v>49</v>
      </c>
      <c r="C12" s="307" t="str">
        <f>CPU!$I$8</f>
        <v>CPU001</v>
      </c>
      <c r="D12" s="308" t="str">
        <f>CPU!$A$10</f>
        <v>MOBILIZAÇÃO </v>
      </c>
      <c r="E12" s="306" t="str">
        <f>CPU!$I$10</f>
        <v>gb</v>
      </c>
      <c r="F12" s="309">
        <v>1</v>
      </c>
      <c r="G12" s="310">
        <f>(J12)</f>
        <v>10279.88</v>
      </c>
      <c r="H12" s="310">
        <f>(J12*K$1)</f>
        <v>13250.76532</v>
      </c>
      <c r="I12" s="377">
        <f t="shared" ref="I12:I20" si="0">ROUND(F12*H12,2)</f>
        <v>13250.77</v>
      </c>
      <c r="J12" s="378">
        <f>CPU!$I$21</f>
        <v>10279.88</v>
      </c>
      <c r="K12" s="5"/>
      <c r="L12" s="371">
        <f>12056.95+30092.55+494.31+933.93+691.8+5251.78</f>
        <v>49521.32</v>
      </c>
      <c r="M12" s="379">
        <f>L12/L10</f>
        <v>0.0449259815194389</v>
      </c>
    </row>
    <row r="13" s="271" customFormat="1" ht="24" customHeight="1" spans="1:12">
      <c r="A13" s="306" t="s">
        <v>50</v>
      </c>
      <c r="B13" s="307" t="s">
        <v>49</v>
      </c>
      <c r="C13" s="307" t="str">
        <f>CPU!$I$23</f>
        <v>CPU002</v>
      </c>
      <c r="D13" s="308" t="str">
        <f>CPU!$A$25</f>
        <v>DESMOBILIZAÇÃO </v>
      </c>
      <c r="E13" s="306" t="str">
        <f>CPU!$I$10</f>
        <v>gb</v>
      </c>
      <c r="F13" s="309">
        <v>1</v>
      </c>
      <c r="G13" s="310">
        <f t="shared" ref="G13:G20" si="1">(J13)</f>
        <v>10279.88</v>
      </c>
      <c r="H13" s="310">
        <f>(J13*K$1)</f>
        <v>13250.76532</v>
      </c>
      <c r="I13" s="377">
        <f t="shared" si="0"/>
        <v>13250.77</v>
      </c>
      <c r="J13" s="378">
        <f>CPU!$I$21</f>
        <v>10279.88</v>
      </c>
      <c r="K13" s="5"/>
      <c r="L13" s="371"/>
    </row>
    <row r="14" s="271" customFormat="1" ht="24" customHeight="1" spans="1:12">
      <c r="A14" s="306" t="s">
        <v>51</v>
      </c>
      <c r="B14" s="307" t="s">
        <v>49</v>
      </c>
      <c r="C14" s="307" t="str">
        <f>CPU!$I$38</f>
        <v>CPU003</v>
      </c>
      <c r="D14" s="308" t="str">
        <f>CPU!$A$40</f>
        <v>ADMINISTRAÇÃO LOCAL </v>
      </c>
      <c r="E14" s="306" t="str">
        <f>CPU!$I$40</f>
        <v>mês</v>
      </c>
      <c r="F14" s="309">
        <v>4</v>
      </c>
      <c r="G14" s="310">
        <f t="shared" si="1"/>
        <v>23789.997</v>
      </c>
      <c r="H14" s="310">
        <f>(J14*K$1)</f>
        <v>30665.306133</v>
      </c>
      <c r="I14" s="377">
        <f t="shared" si="0"/>
        <v>122661.22</v>
      </c>
      <c r="J14" s="378">
        <f>CPU!$I$61</f>
        <v>23789.997</v>
      </c>
      <c r="K14" s="380"/>
      <c r="L14" s="381">
        <f>L12/I10</f>
        <v>0.223573035282424</v>
      </c>
    </row>
    <row r="15" s="271" customFormat="1" ht="25.5" spans="1:12">
      <c r="A15" s="306" t="s">
        <v>52</v>
      </c>
      <c r="B15" s="311" t="s">
        <v>53</v>
      </c>
      <c r="C15" s="214" t="s">
        <v>54</v>
      </c>
      <c r="D15" s="312" t="s">
        <v>55</v>
      </c>
      <c r="E15" s="306" t="s">
        <v>56</v>
      </c>
      <c r="F15" s="309">
        <v>4</v>
      </c>
      <c r="G15" s="310">
        <f t="shared" si="1"/>
        <v>428.72</v>
      </c>
      <c r="H15" s="310">
        <f t="shared" ref="H15:H20" si="2">(J15*K$2)</f>
        <v>494.31416</v>
      </c>
      <c r="I15" s="377">
        <f t="shared" si="0"/>
        <v>1977.26</v>
      </c>
      <c r="J15" s="378">
        <v>428.72</v>
      </c>
      <c r="K15" s="380"/>
      <c r="L15" s="371"/>
    </row>
    <row r="16" s="271" customFormat="1" ht="38.25" spans="1:12">
      <c r="A16" s="306" t="s">
        <v>57</v>
      </c>
      <c r="B16" s="307" t="s">
        <v>58</v>
      </c>
      <c r="C16" s="313">
        <v>10775</v>
      </c>
      <c r="D16" s="312" t="s">
        <v>59</v>
      </c>
      <c r="E16" s="306" t="s">
        <v>56</v>
      </c>
      <c r="F16" s="309">
        <v>4</v>
      </c>
      <c r="G16" s="310">
        <f t="shared" si="1"/>
        <v>895</v>
      </c>
      <c r="H16" s="310">
        <f t="shared" si="2"/>
        <v>1031.935</v>
      </c>
      <c r="I16" s="377">
        <f t="shared" si="0"/>
        <v>4127.74</v>
      </c>
      <c r="J16" s="378">
        <v>895</v>
      </c>
      <c r="K16" s="380"/>
      <c r="L16" s="371"/>
    </row>
    <row r="17" s="271" customFormat="1" ht="25.5" spans="1:12">
      <c r="A17" s="306" t="s">
        <v>60</v>
      </c>
      <c r="B17" s="311" t="s">
        <v>53</v>
      </c>
      <c r="C17" s="214" t="s">
        <v>61</v>
      </c>
      <c r="D17" s="312" t="s">
        <v>62</v>
      </c>
      <c r="E17" s="306" t="s">
        <v>56</v>
      </c>
      <c r="F17" s="309">
        <v>4</v>
      </c>
      <c r="G17" s="310">
        <f t="shared" si="1"/>
        <v>600</v>
      </c>
      <c r="H17" s="310">
        <f t="shared" si="2"/>
        <v>691.8</v>
      </c>
      <c r="I17" s="377">
        <f t="shared" si="0"/>
        <v>2767.2</v>
      </c>
      <c r="J17" s="378">
        <v>600</v>
      </c>
      <c r="K17" s="380"/>
      <c r="L17" s="371"/>
    </row>
    <row r="18" s="271" customFormat="1" ht="25.5" spans="1:12">
      <c r="A18" s="306" t="s">
        <v>63</v>
      </c>
      <c r="B18" s="311" t="s">
        <v>53</v>
      </c>
      <c r="C18" s="214" t="s">
        <v>64</v>
      </c>
      <c r="D18" s="312" t="s">
        <v>65</v>
      </c>
      <c r="E18" s="306" t="s">
        <v>56</v>
      </c>
      <c r="F18" s="309">
        <v>4</v>
      </c>
      <c r="G18" s="310">
        <f t="shared" si="1"/>
        <v>600</v>
      </c>
      <c r="H18" s="310">
        <f t="shared" si="2"/>
        <v>691.8</v>
      </c>
      <c r="I18" s="377">
        <f t="shared" si="0"/>
        <v>2767.2</v>
      </c>
      <c r="J18" s="378">
        <v>600</v>
      </c>
      <c r="K18" s="380"/>
      <c r="L18" s="371"/>
    </row>
    <row r="19" s="271" customFormat="1" ht="24" customHeight="1" spans="1:12">
      <c r="A19" s="306" t="s">
        <v>66</v>
      </c>
      <c r="B19" s="307" t="s">
        <v>49</v>
      </c>
      <c r="C19" s="214" t="str">
        <f>CPU!I422</f>
        <v>CPU023</v>
      </c>
      <c r="D19" s="312" t="str">
        <f>CPU!A424</f>
        <v>ELABORAÇÃO DE PROJETOS EXECUTIVOS</v>
      </c>
      <c r="E19" s="306" t="str">
        <f>CPU!I424</f>
        <v>cj</v>
      </c>
      <c r="F19" s="309">
        <v>1</v>
      </c>
      <c r="G19" s="310">
        <f t="shared" si="1"/>
        <v>7491.76</v>
      </c>
      <c r="H19" s="310">
        <f t="shared" si="2"/>
        <v>8637.99928</v>
      </c>
      <c r="I19" s="377">
        <f t="shared" si="0"/>
        <v>8638</v>
      </c>
      <c r="J19" s="382">
        <f>CPU!I435</f>
        <v>7491.76</v>
      </c>
      <c r="K19" s="383"/>
      <c r="L19" s="371"/>
    </row>
    <row r="20" s="271" customFormat="1" ht="24" customHeight="1" spans="1:12">
      <c r="A20" s="306" t="s">
        <v>67</v>
      </c>
      <c r="B20" s="307" t="s">
        <v>49</v>
      </c>
      <c r="C20" s="214" t="str">
        <f>CPU!I437</f>
        <v>CPU024</v>
      </c>
      <c r="D20" s="312" t="str">
        <f>CPU!A439</f>
        <v>IMPLANTAÇÃO DO SISTEMA DE GESTÃO INTEGRADO</v>
      </c>
      <c r="E20" s="306" t="str">
        <f>CPU!I439</f>
        <v>un</v>
      </c>
      <c r="F20" s="309">
        <v>1</v>
      </c>
      <c r="G20" s="310">
        <f t="shared" si="1"/>
        <v>45151.22</v>
      </c>
      <c r="H20" s="310">
        <f t="shared" si="2"/>
        <v>52059.35666</v>
      </c>
      <c r="I20" s="377">
        <f t="shared" si="0"/>
        <v>52059.36</v>
      </c>
      <c r="J20" s="382">
        <f>CPU!I459</f>
        <v>45151.22</v>
      </c>
      <c r="K20" s="383"/>
      <c r="L20" s="371"/>
    </row>
    <row r="21" s="271" customFormat="1" ht="18" customHeight="1" spans="1:12">
      <c r="A21" s="314"/>
      <c r="B21" s="315"/>
      <c r="C21" s="316"/>
      <c r="D21" s="317"/>
      <c r="E21" s="314"/>
      <c r="F21" s="318"/>
      <c r="G21" s="318"/>
      <c r="H21" s="318"/>
      <c r="I21" s="384"/>
      <c r="J21" s="382"/>
      <c r="K21" s="376"/>
      <c r="L21" s="371"/>
    </row>
    <row r="22" s="271" customFormat="1" ht="19.5" customHeight="1" spans="1:12">
      <c r="A22" s="319">
        <v>2</v>
      </c>
      <c r="B22" s="319"/>
      <c r="C22" s="319"/>
      <c r="D22" s="320" t="s">
        <v>19</v>
      </c>
      <c r="E22" s="321"/>
      <c r="F22" s="321"/>
      <c r="G22" s="321"/>
      <c r="H22" s="322"/>
      <c r="I22" s="385">
        <f>I27+I57+I24+I33+I42+I55+I40+I46+I49+I52+I63</f>
        <v>194304.5</v>
      </c>
      <c r="J22" s="370"/>
      <c r="K22" s="4"/>
      <c r="L22" s="371"/>
    </row>
    <row r="23" s="271" customFormat="1" ht="18" customHeight="1" spans="1:12">
      <c r="A23" s="216"/>
      <c r="B23" s="216"/>
      <c r="C23" s="323"/>
      <c r="D23" s="324"/>
      <c r="E23" s="324"/>
      <c r="F23" s="325"/>
      <c r="G23" s="326"/>
      <c r="H23" s="324"/>
      <c r="I23" s="386"/>
      <c r="J23" s="387"/>
      <c r="K23" s="4"/>
      <c r="L23" s="371"/>
    </row>
    <row r="24" s="271" customFormat="1" ht="30" customHeight="1" spans="1:12">
      <c r="A24" s="216" t="s">
        <v>68</v>
      </c>
      <c r="B24" s="216"/>
      <c r="C24" s="327"/>
      <c r="D24" s="328" t="s">
        <v>69</v>
      </c>
      <c r="E24" s="329"/>
      <c r="F24" s="329"/>
      <c r="G24" s="329"/>
      <c r="H24" s="330"/>
      <c r="I24" s="386">
        <f>SUM(I25:I26)</f>
        <v>150.65</v>
      </c>
      <c r="J24" s="388"/>
      <c r="K24" s="4"/>
      <c r="L24" s="371"/>
    </row>
    <row r="25" s="271" customFormat="1" ht="25.5" customHeight="1" spans="1:12">
      <c r="A25" s="216" t="s">
        <v>70</v>
      </c>
      <c r="B25" s="216" t="s">
        <v>49</v>
      </c>
      <c r="C25" s="228" t="str">
        <f>CPU!$I$133</f>
        <v>CPU009</v>
      </c>
      <c r="D25" s="229" t="str">
        <f>CPU!$A$135</f>
        <v>LOCAÇÃO DE OBRAS</v>
      </c>
      <c r="E25" s="230" t="str">
        <f>CPU!$I$135</f>
        <v>m²</v>
      </c>
      <c r="F25" s="331">
        <v>30</v>
      </c>
      <c r="G25" s="332">
        <f>(J25)</f>
        <v>3.535733</v>
      </c>
      <c r="H25" s="332">
        <f>(J25*K$1)</f>
        <v>4.557559837</v>
      </c>
      <c r="I25" s="389">
        <f>ROUND(F25*H25,2)</f>
        <v>136.73</v>
      </c>
      <c r="J25" s="378">
        <f>CPU!$I$150</f>
        <v>3.535733</v>
      </c>
      <c r="K25" s="4"/>
      <c r="L25" s="371"/>
    </row>
    <row r="26" s="271" customFormat="1" ht="42.75" customHeight="1" spans="1:12">
      <c r="A26" s="216" t="s">
        <v>71</v>
      </c>
      <c r="B26" s="216" t="s">
        <v>58</v>
      </c>
      <c r="C26" s="333">
        <v>98525</v>
      </c>
      <c r="D26" s="334" t="s">
        <v>72</v>
      </c>
      <c r="E26" s="333" t="s">
        <v>73</v>
      </c>
      <c r="F26" s="335">
        <v>30</v>
      </c>
      <c r="G26" s="336">
        <f>(J26)</f>
        <v>0.36</v>
      </c>
      <c r="H26" s="336">
        <f>(J26*K$1)</f>
        <v>0.46404</v>
      </c>
      <c r="I26" s="389">
        <f>ROUND(F26*H26,2)</f>
        <v>13.92</v>
      </c>
      <c r="J26" s="390">
        <v>0.36</v>
      </c>
      <c r="K26" s="4"/>
      <c r="L26" s="371"/>
    </row>
    <row r="27" s="271" customFormat="1" ht="30" customHeight="1" spans="1:12">
      <c r="A27" s="216" t="s">
        <v>74</v>
      </c>
      <c r="B27" s="216"/>
      <c r="C27" s="327"/>
      <c r="D27" s="328" t="s">
        <v>75</v>
      </c>
      <c r="E27" s="329"/>
      <c r="F27" s="329"/>
      <c r="G27" s="329"/>
      <c r="H27" s="330"/>
      <c r="I27" s="386">
        <f>SUM(I28:I32)</f>
        <v>261.77</v>
      </c>
      <c r="J27" s="391"/>
      <c r="K27" s="4"/>
      <c r="L27" s="371"/>
    </row>
    <row r="28" s="271" customFormat="1" ht="51" spans="1:12">
      <c r="A28" s="216" t="s">
        <v>76</v>
      </c>
      <c r="B28" s="216" t="s">
        <v>58</v>
      </c>
      <c r="C28" s="333">
        <v>101230</v>
      </c>
      <c r="D28" s="215" t="s">
        <v>77</v>
      </c>
      <c r="E28" s="216" t="s">
        <v>78</v>
      </c>
      <c r="F28" s="337">
        <v>9.8</v>
      </c>
      <c r="G28" s="336">
        <f>(J28)</f>
        <v>8.49</v>
      </c>
      <c r="H28" s="336">
        <f>(J28*K$1)</f>
        <v>10.94361</v>
      </c>
      <c r="I28" s="389">
        <f>ROUND(F28*H28,2)</f>
        <v>107.25</v>
      </c>
      <c r="J28" s="390">
        <v>8.49</v>
      </c>
      <c r="K28" s="4"/>
      <c r="L28" s="371"/>
    </row>
    <row r="29" s="271" customFormat="1" ht="25.5" customHeight="1" spans="1:12">
      <c r="A29" s="216" t="s">
        <v>79</v>
      </c>
      <c r="B29" s="216" t="s">
        <v>53</v>
      </c>
      <c r="C29" s="338" t="s">
        <v>80</v>
      </c>
      <c r="D29" s="215" t="s">
        <v>81</v>
      </c>
      <c r="E29" s="216" t="s">
        <v>73</v>
      </c>
      <c r="F29" s="337">
        <v>30</v>
      </c>
      <c r="G29" s="336">
        <f>(J29)</f>
        <v>0.63</v>
      </c>
      <c r="H29" s="336">
        <f>(J29*K$1)</f>
        <v>0.81207</v>
      </c>
      <c r="I29" s="392">
        <f>ROUND(F29*H29,2)</f>
        <v>24.36</v>
      </c>
      <c r="J29" s="393">
        <v>0.63</v>
      </c>
      <c r="K29" s="4"/>
      <c r="L29" s="371"/>
    </row>
    <row r="30" s="271" customFormat="1" ht="38.25" spans="1:12">
      <c r="A30" s="216" t="s">
        <v>82</v>
      </c>
      <c r="B30" s="216" t="s">
        <v>58</v>
      </c>
      <c r="C30" s="333">
        <v>96385</v>
      </c>
      <c r="D30" s="215" t="s">
        <v>83</v>
      </c>
      <c r="E30" s="216" t="s">
        <v>78</v>
      </c>
      <c r="F30" s="337">
        <v>6.95</v>
      </c>
      <c r="G30" s="336">
        <f>(J30)</f>
        <v>9.96</v>
      </c>
      <c r="H30" s="336">
        <f>(J30*K$1)</f>
        <v>12.83844</v>
      </c>
      <c r="I30" s="392">
        <f>ROUND(F30*H30,2)</f>
        <v>89.23</v>
      </c>
      <c r="J30" s="390">
        <v>9.96</v>
      </c>
      <c r="K30" s="4"/>
      <c r="L30" s="371"/>
    </row>
    <row r="31" s="271" customFormat="1" ht="25.5" customHeight="1" spans="1:12">
      <c r="A31" s="216" t="s">
        <v>84</v>
      </c>
      <c r="B31" s="216" t="s">
        <v>58</v>
      </c>
      <c r="C31" s="216">
        <v>100574</v>
      </c>
      <c r="D31" s="215" t="s">
        <v>85</v>
      </c>
      <c r="E31" s="216" t="s">
        <v>78</v>
      </c>
      <c r="F31" s="337">
        <v>3.65</v>
      </c>
      <c r="G31" s="336">
        <f>(J31)</f>
        <v>1.34</v>
      </c>
      <c r="H31" s="336">
        <f>(J31*K$1)</f>
        <v>1.72726</v>
      </c>
      <c r="I31" s="392">
        <f>ROUND(F31*H31,2)</f>
        <v>6.3</v>
      </c>
      <c r="J31" s="390">
        <v>1.34</v>
      </c>
      <c r="K31" s="4"/>
      <c r="L31" s="371"/>
    </row>
    <row r="32" s="271" customFormat="1" ht="51" spans="1:12">
      <c r="A32" s="216" t="s">
        <v>86</v>
      </c>
      <c r="B32" s="216" t="s">
        <v>58</v>
      </c>
      <c r="C32" s="216" t="s">
        <v>87</v>
      </c>
      <c r="D32" s="215" t="s">
        <v>88</v>
      </c>
      <c r="E32" s="216" t="s">
        <v>78</v>
      </c>
      <c r="F32" s="339">
        <v>3.65</v>
      </c>
      <c r="G32" s="336">
        <f>(J32)</f>
        <v>7.36</v>
      </c>
      <c r="H32" s="336">
        <f>(J32*K$1)</f>
        <v>9.48704</v>
      </c>
      <c r="I32" s="392">
        <f>ROUND(F32*H32,2)</f>
        <v>34.63</v>
      </c>
      <c r="J32" s="390">
        <v>7.36</v>
      </c>
      <c r="K32" s="4"/>
      <c r="L32" s="371"/>
    </row>
    <row r="33" s="271" customFormat="1" ht="30" customHeight="1" spans="1:12">
      <c r="A33" s="216" t="s">
        <v>89</v>
      </c>
      <c r="B33" s="216"/>
      <c r="C33" s="327"/>
      <c r="D33" s="328" t="s">
        <v>90</v>
      </c>
      <c r="E33" s="329"/>
      <c r="F33" s="329"/>
      <c r="G33" s="329"/>
      <c r="H33" s="330"/>
      <c r="I33" s="386">
        <f>SUM(I34:I39)</f>
        <v>18840.41</v>
      </c>
      <c r="J33" s="394"/>
      <c r="K33" s="4"/>
      <c r="L33" s="371"/>
    </row>
    <row r="34" s="271" customFormat="1" ht="25.5" customHeight="1" spans="1:12">
      <c r="A34" s="216" t="s">
        <v>91</v>
      </c>
      <c r="B34" s="216" t="s">
        <v>53</v>
      </c>
      <c r="C34" s="231" t="s">
        <v>92</v>
      </c>
      <c r="D34" s="215" t="s">
        <v>93</v>
      </c>
      <c r="E34" s="216" t="s">
        <v>94</v>
      </c>
      <c r="F34" s="337">
        <v>526.7</v>
      </c>
      <c r="G34" s="336">
        <f t="shared" ref="G34:G39" si="3">(J34)</f>
        <v>13.33</v>
      </c>
      <c r="H34" s="336">
        <f t="shared" ref="H34:H39" si="4">(J34*K$1)</f>
        <v>17.18237</v>
      </c>
      <c r="I34" s="389">
        <f t="shared" ref="I34:I39" si="5">ROUND(F34*H34,2)</f>
        <v>9049.95</v>
      </c>
      <c r="J34" s="393">
        <v>13.33</v>
      </c>
      <c r="K34" s="4"/>
      <c r="L34" s="371"/>
    </row>
    <row r="35" s="271" customFormat="1" ht="38.25" spans="1:12">
      <c r="A35" s="216" t="s">
        <v>95</v>
      </c>
      <c r="B35" s="216" t="s">
        <v>58</v>
      </c>
      <c r="C35" s="216">
        <v>94966</v>
      </c>
      <c r="D35" s="215" t="s">
        <v>96</v>
      </c>
      <c r="E35" s="216" t="s">
        <v>78</v>
      </c>
      <c r="F35" s="337">
        <v>6.75</v>
      </c>
      <c r="G35" s="336">
        <f t="shared" si="3"/>
        <v>484</v>
      </c>
      <c r="H35" s="336">
        <f t="shared" si="4"/>
        <v>623.876</v>
      </c>
      <c r="I35" s="389">
        <f t="shared" si="5"/>
        <v>4211.16</v>
      </c>
      <c r="J35" s="390">
        <v>484</v>
      </c>
      <c r="K35" s="4"/>
      <c r="L35" s="371"/>
    </row>
    <row r="36" s="271" customFormat="1" ht="38.25" spans="1:12">
      <c r="A36" s="216" t="s">
        <v>97</v>
      </c>
      <c r="B36" s="216" t="s">
        <v>58</v>
      </c>
      <c r="C36" s="231">
        <v>94962</v>
      </c>
      <c r="D36" s="215" t="s">
        <v>98</v>
      </c>
      <c r="E36" s="216" t="s">
        <v>78</v>
      </c>
      <c r="F36" s="337">
        <v>0.1</v>
      </c>
      <c r="G36" s="336">
        <f t="shared" si="3"/>
        <v>362.39</v>
      </c>
      <c r="H36" s="336">
        <f t="shared" si="4"/>
        <v>467.12071</v>
      </c>
      <c r="I36" s="389">
        <f t="shared" si="5"/>
        <v>46.71</v>
      </c>
      <c r="J36" s="390">
        <v>362.39</v>
      </c>
      <c r="K36" s="4"/>
      <c r="L36" s="371"/>
    </row>
    <row r="37" s="271" customFormat="1" ht="25.5" customHeight="1" spans="1:12">
      <c r="A37" s="216" t="s">
        <v>99</v>
      </c>
      <c r="B37" s="216" t="s">
        <v>53</v>
      </c>
      <c r="C37" s="231" t="s">
        <v>100</v>
      </c>
      <c r="D37" s="215" t="s">
        <v>101</v>
      </c>
      <c r="E37" s="216" t="s">
        <v>73</v>
      </c>
      <c r="F37" s="337">
        <v>36.25</v>
      </c>
      <c r="G37" s="336">
        <f t="shared" si="3"/>
        <v>49.99</v>
      </c>
      <c r="H37" s="336">
        <f t="shared" si="4"/>
        <v>64.43711</v>
      </c>
      <c r="I37" s="389">
        <f t="shared" si="5"/>
        <v>2335.85</v>
      </c>
      <c r="J37" s="393">
        <v>49.99</v>
      </c>
      <c r="K37" s="4"/>
      <c r="L37" s="371"/>
    </row>
    <row r="38" s="271" customFormat="1" ht="51" spans="1:12">
      <c r="A38" s="216" t="s">
        <v>102</v>
      </c>
      <c r="B38" s="216" t="s">
        <v>58</v>
      </c>
      <c r="C38" s="340">
        <v>94996</v>
      </c>
      <c r="D38" s="334" t="s">
        <v>103</v>
      </c>
      <c r="E38" s="333" t="s">
        <v>73</v>
      </c>
      <c r="F38" s="337">
        <v>16</v>
      </c>
      <c r="G38" s="336">
        <f t="shared" si="3"/>
        <v>131.77</v>
      </c>
      <c r="H38" s="336">
        <f t="shared" si="4"/>
        <v>169.85153</v>
      </c>
      <c r="I38" s="389">
        <f t="shared" si="5"/>
        <v>2717.62</v>
      </c>
      <c r="J38" s="393">
        <v>131.77</v>
      </c>
      <c r="K38" s="4"/>
      <c r="L38" s="371"/>
    </row>
    <row r="39" s="271" customFormat="1" ht="38.25" spans="1:12">
      <c r="A39" s="216" t="s">
        <v>104</v>
      </c>
      <c r="B39" s="216" t="s">
        <v>58</v>
      </c>
      <c r="C39" s="231" t="s">
        <v>105</v>
      </c>
      <c r="D39" s="341" t="s">
        <v>106</v>
      </c>
      <c r="E39" s="333" t="s">
        <v>107</v>
      </c>
      <c r="F39" s="339">
        <v>2</v>
      </c>
      <c r="G39" s="336">
        <f t="shared" si="3"/>
        <v>185.85</v>
      </c>
      <c r="H39" s="336">
        <f t="shared" si="4"/>
        <v>239.56065</v>
      </c>
      <c r="I39" s="389">
        <f t="shared" si="5"/>
        <v>479.12</v>
      </c>
      <c r="J39" s="395">
        <v>185.85</v>
      </c>
      <c r="K39" s="4"/>
      <c r="L39" s="371"/>
    </row>
    <row r="40" s="271" customFormat="1" ht="30" customHeight="1" spans="1:12">
      <c r="A40" s="216" t="s">
        <v>108</v>
      </c>
      <c r="B40" s="216"/>
      <c r="C40" s="327"/>
      <c r="D40" s="328" t="s">
        <v>109</v>
      </c>
      <c r="E40" s="329"/>
      <c r="F40" s="329"/>
      <c r="G40" s="329"/>
      <c r="H40" s="330"/>
      <c r="I40" s="386">
        <f>SUM(I41)</f>
        <v>3605.83</v>
      </c>
      <c r="J40" s="394"/>
      <c r="K40" s="4"/>
      <c r="L40" s="371"/>
    </row>
    <row r="41" s="271" customFormat="1" ht="63.75" spans="1:12">
      <c r="A41" s="216" t="s">
        <v>110</v>
      </c>
      <c r="B41" s="216" t="s">
        <v>58</v>
      </c>
      <c r="C41" s="231">
        <v>89282</v>
      </c>
      <c r="D41" s="215" t="s">
        <v>111</v>
      </c>
      <c r="E41" s="216" t="s">
        <v>73</v>
      </c>
      <c r="F41" s="337">
        <v>38.95</v>
      </c>
      <c r="G41" s="336">
        <f>(J41)</f>
        <v>71.82</v>
      </c>
      <c r="H41" s="336">
        <f>(J41*K$1)</f>
        <v>92.57598</v>
      </c>
      <c r="I41" s="389">
        <f>ROUND(F41*H41,2)</f>
        <v>3605.83</v>
      </c>
      <c r="J41" s="390">
        <v>71.82</v>
      </c>
      <c r="K41" s="4"/>
      <c r="L41" s="371"/>
    </row>
    <row r="42" s="271" customFormat="1" ht="30" customHeight="1" spans="1:12">
      <c r="A42" s="216" t="s">
        <v>112</v>
      </c>
      <c r="B42" s="216"/>
      <c r="C42" s="327"/>
      <c r="D42" s="328" t="s">
        <v>113</v>
      </c>
      <c r="E42" s="329"/>
      <c r="F42" s="329"/>
      <c r="G42" s="329"/>
      <c r="H42" s="330"/>
      <c r="I42" s="386">
        <f>SUM(I43:I45)</f>
        <v>6984.44</v>
      </c>
      <c r="J42" s="394"/>
      <c r="K42" s="4"/>
      <c r="L42" s="371"/>
    </row>
    <row r="43" s="271" customFormat="1" ht="25.5" customHeight="1" spans="1:12">
      <c r="A43" s="216" t="s">
        <v>114</v>
      </c>
      <c r="B43" s="216" t="s">
        <v>58</v>
      </c>
      <c r="C43" s="231">
        <v>98555</v>
      </c>
      <c r="D43" s="215" t="s">
        <v>115</v>
      </c>
      <c r="E43" s="216" t="s">
        <v>73</v>
      </c>
      <c r="F43" s="337">
        <v>43.3</v>
      </c>
      <c r="G43" s="336">
        <f>(J43)</f>
        <v>25.31</v>
      </c>
      <c r="H43" s="336">
        <f>(J43*K$1)</f>
        <v>32.62459</v>
      </c>
      <c r="I43" s="389">
        <f>ROUND(F43*H43,2)</f>
        <v>1412.64</v>
      </c>
      <c r="J43" s="390">
        <v>25.31</v>
      </c>
      <c r="K43" s="4"/>
      <c r="L43" s="371"/>
    </row>
    <row r="44" s="271" customFormat="1" ht="51" spans="1:12">
      <c r="A44" s="216" t="s">
        <v>116</v>
      </c>
      <c r="B44" s="216" t="s">
        <v>58</v>
      </c>
      <c r="C44" s="231">
        <v>87876</v>
      </c>
      <c r="D44" s="342" t="s">
        <v>117</v>
      </c>
      <c r="E44" s="216" t="s">
        <v>73</v>
      </c>
      <c r="F44" s="337">
        <v>94.4</v>
      </c>
      <c r="G44" s="336">
        <f>(J44)</f>
        <v>8.9</v>
      </c>
      <c r="H44" s="336">
        <f>(J44*K$1)</f>
        <v>11.4721</v>
      </c>
      <c r="I44" s="389">
        <f>ROUND(F44*H44,2)</f>
        <v>1082.97</v>
      </c>
      <c r="J44" s="390">
        <v>8.9</v>
      </c>
      <c r="K44" s="4"/>
      <c r="L44" s="371"/>
    </row>
    <row r="45" s="271" customFormat="1" ht="38.25" spans="1:12">
      <c r="A45" s="216" t="s">
        <v>118</v>
      </c>
      <c r="B45" s="216" t="s">
        <v>58</v>
      </c>
      <c r="C45" s="231">
        <v>87529</v>
      </c>
      <c r="D45" s="342" t="s">
        <v>119</v>
      </c>
      <c r="E45" s="216" t="s">
        <v>73</v>
      </c>
      <c r="F45" s="337">
        <v>94.4</v>
      </c>
      <c r="G45" s="336">
        <f>(J45)</f>
        <v>36.89</v>
      </c>
      <c r="H45" s="336">
        <f>(J45*K$1)</f>
        <v>47.55121</v>
      </c>
      <c r="I45" s="389">
        <f>ROUND(F45*H45,2)</f>
        <v>4488.83</v>
      </c>
      <c r="J45" s="396">
        <v>36.89</v>
      </c>
      <c r="K45" s="3"/>
      <c r="L45" s="371"/>
    </row>
    <row r="46" s="271" customFormat="1" ht="30" customHeight="1" spans="1:12">
      <c r="A46" s="216" t="s">
        <v>120</v>
      </c>
      <c r="B46" s="216"/>
      <c r="C46" s="327"/>
      <c r="D46" s="328" t="s">
        <v>121</v>
      </c>
      <c r="E46" s="329"/>
      <c r="F46" s="329"/>
      <c r="G46" s="329"/>
      <c r="H46" s="330"/>
      <c r="I46" s="386">
        <f>SUM(I47:I48)</f>
        <v>6093.3</v>
      </c>
      <c r="J46" s="394"/>
      <c r="K46" s="4"/>
      <c r="L46" s="371"/>
    </row>
    <row r="47" s="271" customFormat="1" ht="38.25" spans="1:12">
      <c r="A47" s="216" t="s">
        <v>122</v>
      </c>
      <c r="B47" s="216" t="s">
        <v>58</v>
      </c>
      <c r="C47" s="231">
        <v>91338</v>
      </c>
      <c r="D47" s="343" t="s">
        <v>123</v>
      </c>
      <c r="E47" s="216" t="s">
        <v>73</v>
      </c>
      <c r="F47" s="344">
        <v>5.3</v>
      </c>
      <c r="G47" s="336">
        <f>(J47)</f>
        <v>689.72</v>
      </c>
      <c r="H47" s="336">
        <f>(J47*K$1)</f>
        <v>889.04908</v>
      </c>
      <c r="I47" s="389">
        <f>ROUND(F47*H47,2)</f>
        <v>4711.96</v>
      </c>
      <c r="J47" s="397">
        <v>689.72</v>
      </c>
      <c r="K47" s="3"/>
      <c r="L47" s="371"/>
    </row>
    <row r="48" s="271" customFormat="1" ht="25.5" customHeight="1" spans="1:12">
      <c r="A48" s="216" t="s">
        <v>124</v>
      </c>
      <c r="B48" s="216" t="s">
        <v>53</v>
      </c>
      <c r="C48" s="231" t="s">
        <v>125</v>
      </c>
      <c r="D48" s="343" t="s">
        <v>126</v>
      </c>
      <c r="E48" s="216" t="s">
        <v>73</v>
      </c>
      <c r="F48" s="344">
        <v>2.9</v>
      </c>
      <c r="G48" s="336">
        <f>(J48)</f>
        <v>369.53</v>
      </c>
      <c r="H48" s="336">
        <f>(J48*K$1)</f>
        <v>476.32417</v>
      </c>
      <c r="I48" s="389">
        <f>ROUND(F48*H48,2)</f>
        <v>1381.34</v>
      </c>
      <c r="J48" s="390">
        <v>369.53</v>
      </c>
      <c r="K48" s="4"/>
      <c r="L48" s="371"/>
    </row>
    <row r="49" s="271" customFormat="1" ht="30" customHeight="1" spans="1:12">
      <c r="A49" s="216" t="s">
        <v>127</v>
      </c>
      <c r="B49" s="216"/>
      <c r="C49" s="327"/>
      <c r="D49" s="328" t="s">
        <v>128</v>
      </c>
      <c r="E49" s="329"/>
      <c r="F49" s="329"/>
      <c r="G49" s="329"/>
      <c r="H49" s="330"/>
      <c r="I49" s="386">
        <f>SUM(I50:I51)</f>
        <v>5486.13</v>
      </c>
      <c r="J49" s="394"/>
      <c r="K49" s="4"/>
      <c r="L49" s="371"/>
    </row>
    <row r="50" s="271" customFormat="1" ht="25.5" customHeight="1" spans="1:12">
      <c r="A50" s="216" t="s">
        <v>129</v>
      </c>
      <c r="B50" s="216" t="s">
        <v>58</v>
      </c>
      <c r="C50" s="231">
        <v>94216</v>
      </c>
      <c r="D50" s="334" t="s">
        <v>130</v>
      </c>
      <c r="E50" s="216" t="s">
        <v>73</v>
      </c>
      <c r="F50" s="339">
        <v>13.45</v>
      </c>
      <c r="G50" s="336">
        <f>(J50)</f>
        <v>289.16</v>
      </c>
      <c r="H50" s="336">
        <f>(J50*K$1)</f>
        <v>372.72724</v>
      </c>
      <c r="I50" s="389">
        <f>ROUND(F50*H50,2)</f>
        <v>5013.18</v>
      </c>
      <c r="J50" s="390">
        <v>289.16</v>
      </c>
      <c r="K50" s="4"/>
      <c r="L50" s="371"/>
    </row>
    <row r="51" s="271" customFormat="1" ht="51" spans="1:12">
      <c r="A51" s="216" t="s">
        <v>131</v>
      </c>
      <c r="B51" s="216" t="s">
        <v>58</v>
      </c>
      <c r="C51" s="231">
        <v>92543</v>
      </c>
      <c r="D51" s="343" t="s">
        <v>132</v>
      </c>
      <c r="E51" s="216" t="s">
        <v>73</v>
      </c>
      <c r="F51" s="339">
        <v>13.45</v>
      </c>
      <c r="G51" s="336">
        <f>(J51)</f>
        <v>27.28</v>
      </c>
      <c r="H51" s="336">
        <f>(J51*K$1)</f>
        <v>35.16392</v>
      </c>
      <c r="I51" s="389">
        <f>ROUND(F51*H51,2)</f>
        <v>472.95</v>
      </c>
      <c r="J51" s="390">
        <v>27.28</v>
      </c>
      <c r="K51" s="4"/>
      <c r="L51" s="371"/>
    </row>
    <row r="52" s="271" customFormat="1" ht="30" customHeight="1" spans="1:12">
      <c r="A52" s="216" t="s">
        <v>133</v>
      </c>
      <c r="B52" s="216"/>
      <c r="C52" s="327"/>
      <c r="D52" s="328" t="s">
        <v>134</v>
      </c>
      <c r="E52" s="329"/>
      <c r="F52" s="329"/>
      <c r="G52" s="329"/>
      <c r="H52" s="330"/>
      <c r="I52" s="386">
        <f>SUM(I53:I54)</f>
        <v>1717.27</v>
      </c>
      <c r="J52" s="394"/>
      <c r="K52" s="4"/>
      <c r="L52" s="371"/>
    </row>
    <row r="53" s="271" customFormat="1" ht="25.5" customHeight="1" spans="1:12">
      <c r="A53" s="216" t="s">
        <v>135</v>
      </c>
      <c r="B53" s="216" t="s">
        <v>58</v>
      </c>
      <c r="C53" s="231">
        <v>88489</v>
      </c>
      <c r="D53" s="345" t="s">
        <v>136</v>
      </c>
      <c r="E53" s="216" t="s">
        <v>73</v>
      </c>
      <c r="F53" s="337">
        <v>94.4</v>
      </c>
      <c r="G53" s="336">
        <f>(J53)</f>
        <v>12.78</v>
      </c>
      <c r="H53" s="336">
        <f>(J53*K$1)</f>
        <v>16.47342</v>
      </c>
      <c r="I53" s="389">
        <f>ROUND(F53*H53,2)</f>
        <v>1555.09</v>
      </c>
      <c r="J53" s="390">
        <v>12.78</v>
      </c>
      <c r="K53" s="4"/>
      <c r="L53" s="371"/>
    </row>
    <row r="54" s="271" customFormat="1" ht="25.5" customHeight="1" spans="1:12">
      <c r="A54" s="216" t="s">
        <v>137</v>
      </c>
      <c r="B54" s="216" t="s">
        <v>58</v>
      </c>
      <c r="C54" s="231">
        <v>88488</v>
      </c>
      <c r="D54" s="346" t="s">
        <v>138</v>
      </c>
      <c r="E54" s="216" t="s">
        <v>73</v>
      </c>
      <c r="F54" s="339">
        <v>8.6</v>
      </c>
      <c r="G54" s="336">
        <f>(J54)</f>
        <v>14.63</v>
      </c>
      <c r="H54" s="336">
        <f>(J54*K$1)</f>
        <v>18.85807</v>
      </c>
      <c r="I54" s="389">
        <f>ROUND(F54*H54,2)</f>
        <v>162.18</v>
      </c>
      <c r="J54" s="390">
        <v>14.63</v>
      </c>
      <c r="K54" s="4"/>
      <c r="L54" s="371"/>
    </row>
    <row r="55" s="271" customFormat="1" ht="30" customHeight="1" spans="1:12">
      <c r="A55" s="216" t="s">
        <v>139</v>
      </c>
      <c r="B55" s="216"/>
      <c r="C55" s="327"/>
      <c r="D55" s="328" t="s">
        <v>140</v>
      </c>
      <c r="E55" s="329"/>
      <c r="F55" s="329"/>
      <c r="G55" s="329"/>
      <c r="H55" s="330"/>
      <c r="I55" s="386">
        <f>SUM(I56:I56)</f>
        <v>2784.96</v>
      </c>
      <c r="J55" s="394"/>
      <c r="K55" s="4"/>
      <c r="L55" s="371"/>
    </row>
    <row r="56" s="271" customFormat="1" ht="25.5" customHeight="1" spans="1:12">
      <c r="A56" s="216" t="s">
        <v>141</v>
      </c>
      <c r="B56" s="216" t="s">
        <v>49</v>
      </c>
      <c r="C56" s="347" t="str">
        <f>CPU!$I$63</f>
        <v>CPU004</v>
      </c>
      <c r="D56" s="215" t="str">
        <f>CPU!$A$65</f>
        <v>MONTAGENS ESPECIAIS EM FERRO FUNDIDO</v>
      </c>
      <c r="E56" s="216" t="str">
        <f>CPU!$I$65</f>
        <v>kg</v>
      </c>
      <c r="F56" s="337">
        <v>821.85</v>
      </c>
      <c r="G56" s="336">
        <f>(J56)</f>
        <v>2.6289</v>
      </c>
      <c r="H56" s="336">
        <f>(J56*K$1)</f>
        <v>3.3886521</v>
      </c>
      <c r="I56" s="389">
        <f>ROUND(F56*H56,2)</f>
        <v>2784.96</v>
      </c>
      <c r="J56" s="390">
        <f>CPU!$I$74</f>
        <v>2.6289</v>
      </c>
      <c r="K56" s="4"/>
      <c r="L56" s="371"/>
    </row>
    <row r="57" s="271" customFormat="1" ht="30" customHeight="1" spans="1:12">
      <c r="A57" s="216" t="s">
        <v>142</v>
      </c>
      <c r="B57" s="216"/>
      <c r="C57" s="327"/>
      <c r="D57" s="328" t="s">
        <v>143</v>
      </c>
      <c r="E57" s="329"/>
      <c r="F57" s="329"/>
      <c r="G57" s="329"/>
      <c r="H57" s="330"/>
      <c r="I57" s="386">
        <f>SUM(I58:I62)</f>
        <v>29292.41</v>
      </c>
      <c r="J57" s="394"/>
      <c r="K57" s="4"/>
      <c r="L57" s="371"/>
    </row>
    <row r="58" s="271" customFormat="1" ht="25.5" customHeight="1" spans="1:12">
      <c r="A58" s="216" t="s">
        <v>144</v>
      </c>
      <c r="B58" s="216" t="s">
        <v>49</v>
      </c>
      <c r="C58" s="231" t="str">
        <f>CPU!$I$290</f>
        <v>CPU016</v>
      </c>
      <c r="D58" s="348" t="str">
        <f>CPU!$A$292</f>
        <v>FORNECIMENTO E INSTALAÇÃO DE MONOVIA EM PERFIL METÁLICO "I"</v>
      </c>
      <c r="E58" s="333" t="str">
        <f>CPU!$I$292</f>
        <v>m</v>
      </c>
      <c r="F58" s="349">
        <v>4.75</v>
      </c>
      <c r="G58" s="336">
        <f>(J58)</f>
        <v>88.0112</v>
      </c>
      <c r="H58" s="336">
        <f>(J58*K$1)</f>
        <v>113.4464368</v>
      </c>
      <c r="I58" s="389">
        <f>ROUND(F58*H58,2)</f>
        <v>538.87</v>
      </c>
      <c r="J58" s="390">
        <f>CPU!$I$310</f>
        <v>88.0112</v>
      </c>
      <c r="K58" s="4"/>
      <c r="L58" s="371"/>
    </row>
    <row r="59" s="272" customFormat="1" ht="30" customHeight="1" spans="1:12">
      <c r="A59" s="350" t="s">
        <v>145</v>
      </c>
      <c r="B59" s="350" t="s">
        <v>49</v>
      </c>
      <c r="C59" s="351" t="str">
        <f>CPU!$I$312</f>
        <v>CPU017</v>
      </c>
      <c r="D59" s="352" t="str">
        <f>CPU!$A$314</f>
        <v>FORNECIMENTO E INSTALACAO DE TALHA E TROLEY ELÉTRICO </v>
      </c>
      <c r="E59" s="353" t="str">
        <f>CPU!$I$314</f>
        <v>un</v>
      </c>
      <c r="F59" s="354">
        <v>1</v>
      </c>
      <c r="G59" s="354">
        <f>(J59)</f>
        <v>671.19</v>
      </c>
      <c r="H59" s="354">
        <f>(J59*K$1)</f>
        <v>865.16391</v>
      </c>
      <c r="I59" s="398">
        <f>ROUND(F59*H59,2)</f>
        <v>865.16</v>
      </c>
      <c r="J59" s="399">
        <f>CPU!$I$332</f>
        <v>671.19</v>
      </c>
      <c r="K59" s="400"/>
      <c r="L59" s="401"/>
    </row>
    <row r="60" s="271" customFormat="1" ht="38.25" spans="1:12">
      <c r="A60" s="216" t="s">
        <v>146</v>
      </c>
      <c r="B60" s="216" t="s">
        <v>147</v>
      </c>
      <c r="C60" s="231"/>
      <c r="D60" s="348" t="s">
        <v>148</v>
      </c>
      <c r="E60" s="355" t="s">
        <v>107</v>
      </c>
      <c r="F60" s="349">
        <v>1</v>
      </c>
      <c r="G60" s="336">
        <f>(J60)</f>
        <v>19821.74</v>
      </c>
      <c r="H60" s="336">
        <f>(J60*K$1)</f>
        <v>25550.22286</v>
      </c>
      <c r="I60" s="389">
        <f>ROUND(F60*H60,2)</f>
        <v>25550.22</v>
      </c>
      <c r="J60" s="402">
        <v>19821.74</v>
      </c>
      <c r="K60" s="3"/>
      <c r="L60" s="371"/>
    </row>
    <row r="61" s="271" customFormat="1" ht="36" customHeight="1" spans="1:12">
      <c r="A61" s="216" t="s">
        <v>149</v>
      </c>
      <c r="B61" s="216" t="s">
        <v>49</v>
      </c>
      <c r="C61" s="231" t="str">
        <f>CPU!I365</f>
        <v>CPU020</v>
      </c>
      <c r="D61" s="348" t="str">
        <f>CPU!A367</f>
        <v>EXECUÇÃO DAS INSTALAÇÕES ELÉTRICAS NA ESTAÇÃO ELEVATÓRIA DE ÁGUA TRATADA EXCLUSIVE EQUIPAMENTOS</v>
      </c>
      <c r="E61" s="355" t="str">
        <f>CPU!I367</f>
        <v>cj</v>
      </c>
      <c r="F61" s="349">
        <v>1</v>
      </c>
      <c r="G61" s="336">
        <f>(J61)</f>
        <v>1795.64</v>
      </c>
      <c r="H61" s="336">
        <f>(J61*K$1)</f>
        <v>2314.57996</v>
      </c>
      <c r="I61" s="403">
        <f>ROUND(F61*H61,2)</f>
        <v>2314.58</v>
      </c>
      <c r="J61" s="404">
        <f>CPU!I376</f>
        <v>1795.64</v>
      </c>
      <c r="K61" s="27"/>
      <c r="L61" s="371"/>
    </row>
    <row r="62" s="271" customFormat="1" ht="25.5" customHeight="1" spans="1:12">
      <c r="A62" s="216" t="s">
        <v>150</v>
      </c>
      <c r="B62" s="216" t="s">
        <v>49</v>
      </c>
      <c r="C62" s="231" t="str">
        <f>CPU!$I$334</f>
        <v>CPU018</v>
      </c>
      <c r="D62" s="348" t="str">
        <f>CPU!$A$336</f>
        <v>ABRAÇADEIRA DE FIXAÇÃO CONFORME PROJETO - FORNECIMENTO E INSTALAÇÃO</v>
      </c>
      <c r="E62" s="355" t="str">
        <f>CPU!$I$336</f>
        <v>un</v>
      </c>
      <c r="F62" s="349">
        <v>1</v>
      </c>
      <c r="G62" s="336">
        <f>(J62)</f>
        <v>18.293</v>
      </c>
      <c r="H62" s="336">
        <f>(J62*K$1)</f>
        <v>23.579677</v>
      </c>
      <c r="I62" s="389">
        <f>ROUND(F62*H62,2)</f>
        <v>23.58</v>
      </c>
      <c r="J62" s="390">
        <f>CPU!$I$350</f>
        <v>18.293</v>
      </c>
      <c r="K62" s="4"/>
      <c r="L62" s="371"/>
    </row>
    <row r="63" s="271" customFormat="1" ht="30" customHeight="1" spans="1:12">
      <c r="A63" s="216" t="s">
        <v>151</v>
      </c>
      <c r="B63" s="216"/>
      <c r="C63" s="327"/>
      <c r="D63" s="328" t="s">
        <v>152</v>
      </c>
      <c r="E63" s="329"/>
      <c r="F63" s="329"/>
      <c r="G63" s="329"/>
      <c r="H63" s="330"/>
      <c r="I63" s="386">
        <f>SUM(I64:I121)</f>
        <v>119087.33</v>
      </c>
      <c r="J63" s="394"/>
      <c r="K63" s="4"/>
      <c r="L63" s="371"/>
    </row>
    <row r="64" s="271" customFormat="1" ht="25.5" customHeight="1" spans="1:12">
      <c r="A64" s="216" t="s">
        <v>153</v>
      </c>
      <c r="B64" s="356" t="s">
        <v>147</v>
      </c>
      <c r="C64" s="356"/>
      <c r="D64" s="357" t="s">
        <v>154</v>
      </c>
      <c r="E64" s="340" t="s">
        <v>155</v>
      </c>
      <c r="F64" s="358">
        <v>2</v>
      </c>
      <c r="G64" s="349">
        <f>(J64)</f>
        <v>14724.66</v>
      </c>
      <c r="H64" s="349">
        <f>(J64*K$2)</f>
        <v>16977.53298</v>
      </c>
      <c r="I64" s="405">
        <f t="shared" ref="I64:I71" si="6">ROUND(F64*H64,2)</f>
        <v>33955.07</v>
      </c>
      <c r="J64" s="402">
        <v>14724.66</v>
      </c>
      <c r="K64" s="3"/>
      <c r="L64" s="371"/>
    </row>
    <row r="65" s="271" customFormat="1" ht="25.5" spans="1:12">
      <c r="A65" s="216" t="s">
        <v>156</v>
      </c>
      <c r="B65" s="238" t="s">
        <v>157</v>
      </c>
      <c r="C65" s="239">
        <v>10740</v>
      </c>
      <c r="D65" s="357" t="s">
        <v>158</v>
      </c>
      <c r="E65" s="222" t="s">
        <v>107</v>
      </c>
      <c r="F65" s="223">
        <v>1</v>
      </c>
      <c r="G65" s="129">
        <f>J65</f>
        <v>8907.5</v>
      </c>
      <c r="H65" s="349">
        <f>(J65*K$2)</f>
        <v>10270.3475</v>
      </c>
      <c r="I65" s="405">
        <f t="shared" si="6"/>
        <v>10270.35</v>
      </c>
      <c r="J65" s="424">
        <v>8907.5</v>
      </c>
      <c r="K65" s="4"/>
      <c r="L65" s="371"/>
    </row>
    <row r="66" s="271" customFormat="1" spans="1:12">
      <c r="A66" s="216" t="s">
        <v>159</v>
      </c>
      <c r="B66" s="238" t="s">
        <v>157</v>
      </c>
      <c r="C66" s="238">
        <v>10743</v>
      </c>
      <c r="D66" s="357" t="s">
        <v>160</v>
      </c>
      <c r="E66" s="222" t="s">
        <v>107</v>
      </c>
      <c r="F66" s="223">
        <v>1</v>
      </c>
      <c r="G66" s="129">
        <f>J66</f>
        <v>520.39</v>
      </c>
      <c r="H66" s="349">
        <f>(J66*K$2)</f>
        <v>600.00967</v>
      </c>
      <c r="I66" s="405">
        <f t="shared" si="6"/>
        <v>600.01</v>
      </c>
      <c r="J66" s="424">
        <v>520.39</v>
      </c>
      <c r="K66" s="4"/>
      <c r="L66" s="371"/>
    </row>
    <row r="67" s="271" customFormat="1" ht="25.5" customHeight="1" spans="1:12">
      <c r="A67" s="216" t="s">
        <v>161</v>
      </c>
      <c r="B67" s="216" t="s">
        <v>58</v>
      </c>
      <c r="C67" s="356">
        <v>9841</v>
      </c>
      <c r="D67" s="406" t="s">
        <v>162</v>
      </c>
      <c r="E67" s="407" t="s">
        <v>163</v>
      </c>
      <c r="F67" s="337">
        <v>6</v>
      </c>
      <c r="G67" s="349">
        <f>(J67)</f>
        <v>37.12</v>
      </c>
      <c r="H67" s="349">
        <f>(J67*K$2)</f>
        <v>42.79936</v>
      </c>
      <c r="I67" s="405">
        <f t="shared" si="6"/>
        <v>256.8</v>
      </c>
      <c r="J67" s="425">
        <v>37.12</v>
      </c>
      <c r="K67" s="4"/>
      <c r="L67" s="371"/>
    </row>
    <row r="68" s="271" customFormat="1" ht="25.5" customHeight="1" spans="1:12">
      <c r="A68" s="216" t="s">
        <v>164</v>
      </c>
      <c r="B68" s="216" t="s">
        <v>58</v>
      </c>
      <c r="C68" s="356">
        <v>9835</v>
      </c>
      <c r="D68" s="406" t="s">
        <v>165</v>
      </c>
      <c r="E68" s="407" t="s">
        <v>163</v>
      </c>
      <c r="F68" s="337">
        <v>2</v>
      </c>
      <c r="G68" s="349">
        <f>(J68)</f>
        <v>5.42</v>
      </c>
      <c r="H68" s="349">
        <f>(J68*K$2)</f>
        <v>6.24926</v>
      </c>
      <c r="I68" s="405">
        <f t="shared" si="6"/>
        <v>12.5</v>
      </c>
      <c r="J68" s="425">
        <v>5.42</v>
      </c>
      <c r="K68" s="4"/>
      <c r="L68" s="371"/>
    </row>
    <row r="69" s="271" customFormat="1" ht="25.5" customHeight="1" spans="1:12">
      <c r="A69" s="216" t="s">
        <v>166</v>
      </c>
      <c r="B69" s="216" t="s">
        <v>58</v>
      </c>
      <c r="C69" s="356">
        <v>20999</v>
      </c>
      <c r="D69" s="406" t="s">
        <v>167</v>
      </c>
      <c r="E69" s="408" t="s">
        <v>163</v>
      </c>
      <c r="F69" s="337">
        <v>3</v>
      </c>
      <c r="G69" s="349">
        <f>(J69)</f>
        <v>12.86</v>
      </c>
      <c r="H69" s="349">
        <f>(J69*K$2)</f>
        <v>14.82758</v>
      </c>
      <c r="I69" s="405">
        <f t="shared" si="6"/>
        <v>44.48</v>
      </c>
      <c r="J69" s="426">
        <v>12.86</v>
      </c>
      <c r="K69" s="4"/>
      <c r="L69" s="371"/>
    </row>
    <row r="70" s="271" customFormat="1" ht="25.5" customHeight="1" spans="1:12">
      <c r="A70" s="216" t="s">
        <v>168</v>
      </c>
      <c r="B70" s="214" t="s">
        <v>58</v>
      </c>
      <c r="C70" s="409">
        <v>1824</v>
      </c>
      <c r="D70" s="406" t="s">
        <v>169</v>
      </c>
      <c r="E70" s="408" t="s">
        <v>107</v>
      </c>
      <c r="F70" s="337">
        <v>2</v>
      </c>
      <c r="G70" s="349">
        <f>(J70)</f>
        <v>102.3</v>
      </c>
      <c r="H70" s="349">
        <f>(J70*K$2)</f>
        <v>117.9519</v>
      </c>
      <c r="I70" s="405">
        <f t="shared" si="6"/>
        <v>235.9</v>
      </c>
      <c r="J70" s="427">
        <v>102.3</v>
      </c>
      <c r="K70" s="4"/>
      <c r="L70" s="371"/>
    </row>
    <row r="71" s="271" customFormat="1" ht="25.5" customHeight="1" spans="1:12">
      <c r="A71" s="216" t="s">
        <v>170</v>
      </c>
      <c r="B71" s="216" t="s">
        <v>58</v>
      </c>
      <c r="C71" s="409">
        <v>43</v>
      </c>
      <c r="D71" s="406" t="s">
        <v>171</v>
      </c>
      <c r="E71" s="408" t="s">
        <v>107</v>
      </c>
      <c r="F71" s="337">
        <v>3</v>
      </c>
      <c r="G71" s="349">
        <f>(J71)</f>
        <v>61.97</v>
      </c>
      <c r="H71" s="349">
        <f>(J71*K$2)</f>
        <v>71.45141</v>
      </c>
      <c r="I71" s="405">
        <f t="shared" si="6"/>
        <v>214.35</v>
      </c>
      <c r="J71" s="428">
        <v>61.97</v>
      </c>
      <c r="K71" s="371"/>
      <c r="L71" s="371"/>
    </row>
    <row r="72" s="271" customFormat="1" ht="25.5" customHeight="1" spans="1:12">
      <c r="A72" s="216" t="s">
        <v>172</v>
      </c>
      <c r="B72" s="356" t="s">
        <v>53</v>
      </c>
      <c r="C72" s="356" t="s">
        <v>173</v>
      </c>
      <c r="D72" s="406" t="s">
        <v>174</v>
      </c>
      <c r="E72" s="333" t="s">
        <v>163</v>
      </c>
      <c r="F72" s="337">
        <v>1.5</v>
      </c>
      <c r="G72" s="349">
        <f t="shared" ref="G72:G121" si="7">(J72)</f>
        <v>310.5</v>
      </c>
      <c r="H72" s="349">
        <f t="shared" ref="H72:H121" si="8">(J72*K$2)</f>
        <v>358.0065</v>
      </c>
      <c r="I72" s="405">
        <f t="shared" ref="I72:I121" si="9">ROUND(F72*H72,2)</f>
        <v>537.01</v>
      </c>
      <c r="J72" s="425">
        <v>310.5</v>
      </c>
      <c r="K72" s="4"/>
      <c r="L72" s="371"/>
    </row>
    <row r="73" s="271" customFormat="1" ht="25.5" customHeight="1" spans="1:12">
      <c r="A73" s="216" t="s">
        <v>175</v>
      </c>
      <c r="B73" s="356" t="s">
        <v>147</v>
      </c>
      <c r="C73" s="356"/>
      <c r="D73" s="406" t="s">
        <v>176</v>
      </c>
      <c r="E73" s="408" t="s">
        <v>107</v>
      </c>
      <c r="F73" s="337">
        <v>1</v>
      </c>
      <c r="G73" s="349">
        <f t="shared" si="7"/>
        <v>1202.37</v>
      </c>
      <c r="H73" s="349">
        <f t="shared" si="8"/>
        <v>1386.33261</v>
      </c>
      <c r="I73" s="405">
        <f t="shared" si="9"/>
        <v>1386.33</v>
      </c>
      <c r="J73" s="425">
        <v>1202.37</v>
      </c>
      <c r="K73" s="4"/>
      <c r="L73" s="371"/>
    </row>
    <row r="74" s="271" customFormat="1" ht="25.5" customHeight="1" spans="1:12">
      <c r="A74" s="216" t="s">
        <v>177</v>
      </c>
      <c r="B74" s="356" t="s">
        <v>147</v>
      </c>
      <c r="C74" s="356"/>
      <c r="D74" s="406" t="s">
        <v>178</v>
      </c>
      <c r="E74" s="408" t="s">
        <v>107</v>
      </c>
      <c r="F74" s="337">
        <v>3</v>
      </c>
      <c r="G74" s="349">
        <f t="shared" si="7"/>
        <v>156.38</v>
      </c>
      <c r="H74" s="349">
        <f t="shared" si="8"/>
        <v>180.30614</v>
      </c>
      <c r="I74" s="405">
        <f t="shared" si="9"/>
        <v>540.92</v>
      </c>
      <c r="J74" s="425">
        <v>156.38</v>
      </c>
      <c r="K74" s="4"/>
      <c r="L74" s="371"/>
    </row>
    <row r="75" s="271" customFormat="1" ht="25.5" customHeight="1" spans="1:12">
      <c r="A75" s="216" t="s">
        <v>179</v>
      </c>
      <c r="B75" s="356" t="s">
        <v>53</v>
      </c>
      <c r="C75" s="356" t="s">
        <v>180</v>
      </c>
      <c r="D75" s="406" t="s">
        <v>181</v>
      </c>
      <c r="E75" s="408" t="s">
        <v>107</v>
      </c>
      <c r="F75" s="337">
        <v>1</v>
      </c>
      <c r="G75" s="349">
        <f t="shared" si="7"/>
        <v>1107.27</v>
      </c>
      <c r="H75" s="349">
        <f t="shared" si="8"/>
        <v>1276.68231</v>
      </c>
      <c r="I75" s="405">
        <f t="shared" si="9"/>
        <v>1276.68</v>
      </c>
      <c r="J75" s="429">
        <v>1107.27</v>
      </c>
      <c r="K75" s="4"/>
      <c r="L75" s="371"/>
    </row>
    <row r="76" s="271" customFormat="1" ht="25.5" customHeight="1" spans="1:12">
      <c r="A76" s="216" t="s">
        <v>182</v>
      </c>
      <c r="B76" s="356" t="s">
        <v>147</v>
      </c>
      <c r="C76" s="356"/>
      <c r="D76" s="406" t="s">
        <v>183</v>
      </c>
      <c r="E76" s="408" t="s">
        <v>107</v>
      </c>
      <c r="F76" s="337">
        <v>4</v>
      </c>
      <c r="G76" s="349">
        <f t="shared" si="7"/>
        <v>400.67</v>
      </c>
      <c r="H76" s="349">
        <f t="shared" si="8"/>
        <v>461.97251</v>
      </c>
      <c r="I76" s="405">
        <f t="shared" si="9"/>
        <v>1847.89</v>
      </c>
      <c r="J76" s="430">
        <v>400.67</v>
      </c>
      <c r="K76" s="3"/>
      <c r="L76" s="371"/>
    </row>
    <row r="77" s="271" customFormat="1" ht="25.5" customHeight="1" spans="1:12">
      <c r="A77" s="216" t="s">
        <v>184</v>
      </c>
      <c r="B77" s="356" t="s">
        <v>53</v>
      </c>
      <c r="C77" s="356" t="s">
        <v>185</v>
      </c>
      <c r="D77" s="406" t="s">
        <v>186</v>
      </c>
      <c r="E77" s="408" t="s">
        <v>107</v>
      </c>
      <c r="F77" s="337">
        <v>1</v>
      </c>
      <c r="G77" s="349">
        <f t="shared" si="7"/>
        <v>1100.46</v>
      </c>
      <c r="H77" s="349">
        <f t="shared" si="8"/>
        <v>1268.83038</v>
      </c>
      <c r="I77" s="405">
        <f t="shared" si="9"/>
        <v>1268.83</v>
      </c>
      <c r="J77" s="431">
        <v>1100.46</v>
      </c>
      <c r="K77" s="3"/>
      <c r="L77" s="371"/>
    </row>
    <row r="78" s="271" customFormat="1" ht="25.5" customHeight="1" spans="1:12">
      <c r="A78" s="216" t="s">
        <v>187</v>
      </c>
      <c r="B78" s="356" t="s">
        <v>147</v>
      </c>
      <c r="C78" s="356"/>
      <c r="D78" s="406" t="s">
        <v>188</v>
      </c>
      <c r="E78" s="408" t="s">
        <v>107</v>
      </c>
      <c r="F78" s="337">
        <v>3</v>
      </c>
      <c r="G78" s="349">
        <f t="shared" si="7"/>
        <v>133.29</v>
      </c>
      <c r="H78" s="349">
        <f t="shared" si="8"/>
        <v>153.68337</v>
      </c>
      <c r="I78" s="405">
        <f t="shared" si="9"/>
        <v>461.05</v>
      </c>
      <c r="J78" s="426">
        <v>133.29</v>
      </c>
      <c r="K78" s="4"/>
      <c r="L78" s="371"/>
    </row>
    <row r="79" s="271" customFormat="1" ht="38.25" spans="1:12">
      <c r="A79" s="216" t="s">
        <v>189</v>
      </c>
      <c r="B79" s="356" t="s">
        <v>147</v>
      </c>
      <c r="C79" s="356"/>
      <c r="D79" s="406" t="s">
        <v>190</v>
      </c>
      <c r="E79" s="408" t="s">
        <v>107</v>
      </c>
      <c r="F79" s="337">
        <v>4</v>
      </c>
      <c r="G79" s="349">
        <f t="shared" si="7"/>
        <v>3903.65</v>
      </c>
      <c r="H79" s="349">
        <f t="shared" si="8"/>
        <v>4500.90845</v>
      </c>
      <c r="I79" s="405">
        <f t="shared" si="9"/>
        <v>18003.63</v>
      </c>
      <c r="J79" s="426">
        <v>3903.65</v>
      </c>
      <c r="K79" s="4"/>
      <c r="L79" s="371"/>
    </row>
    <row r="80" s="271" customFormat="1" ht="25.5" customHeight="1" spans="1:12">
      <c r="A80" s="216" t="s">
        <v>191</v>
      </c>
      <c r="B80" s="356" t="s">
        <v>147</v>
      </c>
      <c r="C80" s="356"/>
      <c r="D80" s="406" t="s">
        <v>192</v>
      </c>
      <c r="E80" s="408" t="s">
        <v>107</v>
      </c>
      <c r="F80" s="337">
        <v>2</v>
      </c>
      <c r="G80" s="349">
        <f t="shared" si="7"/>
        <v>764.12</v>
      </c>
      <c r="H80" s="349">
        <f t="shared" si="8"/>
        <v>881.03036</v>
      </c>
      <c r="I80" s="405">
        <f t="shared" si="9"/>
        <v>1762.06</v>
      </c>
      <c r="J80" s="426">
        <v>764.12</v>
      </c>
      <c r="K80" s="4"/>
      <c r="L80" s="371"/>
    </row>
    <row r="81" s="271" customFormat="1" ht="25.5" customHeight="1" spans="1:12">
      <c r="A81" s="216" t="s">
        <v>193</v>
      </c>
      <c r="B81" s="409" t="s">
        <v>53</v>
      </c>
      <c r="C81" s="356" t="s">
        <v>194</v>
      </c>
      <c r="D81" s="406" t="s">
        <v>195</v>
      </c>
      <c r="E81" s="408" t="s">
        <v>107</v>
      </c>
      <c r="F81" s="337">
        <v>2</v>
      </c>
      <c r="G81" s="349">
        <f t="shared" si="7"/>
        <v>288.9</v>
      </c>
      <c r="H81" s="349">
        <f t="shared" si="8"/>
        <v>333.1017</v>
      </c>
      <c r="I81" s="405">
        <f t="shared" si="9"/>
        <v>666.2</v>
      </c>
      <c r="J81" s="426">
        <v>288.9</v>
      </c>
      <c r="K81" s="4"/>
      <c r="L81" s="371"/>
    </row>
    <row r="82" s="271" customFormat="1" ht="25.5" customHeight="1" spans="1:12">
      <c r="A82" s="216" t="s">
        <v>196</v>
      </c>
      <c r="B82" s="409" t="s">
        <v>53</v>
      </c>
      <c r="C82" s="409" t="s">
        <v>197</v>
      </c>
      <c r="D82" s="406" t="s">
        <v>198</v>
      </c>
      <c r="E82" s="408" t="s">
        <v>107</v>
      </c>
      <c r="F82" s="337">
        <v>1</v>
      </c>
      <c r="G82" s="349">
        <f t="shared" si="7"/>
        <v>340.28</v>
      </c>
      <c r="H82" s="349">
        <f t="shared" si="8"/>
        <v>392.34284</v>
      </c>
      <c r="I82" s="405">
        <f t="shared" si="9"/>
        <v>392.34</v>
      </c>
      <c r="J82" s="432">
        <v>340.28</v>
      </c>
      <c r="K82" s="433"/>
      <c r="L82" s="371"/>
    </row>
    <row r="83" s="271" customFormat="1" ht="25.5" customHeight="1" spans="1:12">
      <c r="A83" s="216" t="s">
        <v>199</v>
      </c>
      <c r="B83" s="356" t="s">
        <v>147</v>
      </c>
      <c r="C83" s="356"/>
      <c r="D83" s="406" t="s">
        <v>200</v>
      </c>
      <c r="E83" s="408" t="s">
        <v>107</v>
      </c>
      <c r="F83" s="337">
        <v>6</v>
      </c>
      <c r="G83" s="349">
        <f t="shared" si="7"/>
        <v>274.65</v>
      </c>
      <c r="H83" s="349">
        <f t="shared" si="8"/>
        <v>316.67145</v>
      </c>
      <c r="I83" s="405">
        <f t="shared" si="9"/>
        <v>1900.03</v>
      </c>
      <c r="J83" s="426">
        <v>274.65</v>
      </c>
      <c r="K83" s="4"/>
      <c r="L83" s="371"/>
    </row>
    <row r="84" s="271" customFormat="1" ht="25.5" customHeight="1" spans="1:12">
      <c r="A84" s="216" t="s">
        <v>201</v>
      </c>
      <c r="B84" s="216" t="s">
        <v>53</v>
      </c>
      <c r="C84" s="356" t="s">
        <v>185</v>
      </c>
      <c r="D84" s="406" t="s">
        <v>202</v>
      </c>
      <c r="E84" s="408" t="s">
        <v>107</v>
      </c>
      <c r="F84" s="337">
        <v>2</v>
      </c>
      <c r="G84" s="349">
        <f t="shared" si="7"/>
        <v>1100.46</v>
      </c>
      <c r="H84" s="349">
        <f t="shared" si="8"/>
        <v>1268.83038</v>
      </c>
      <c r="I84" s="405">
        <f t="shared" si="9"/>
        <v>2537.66</v>
      </c>
      <c r="J84" s="434">
        <v>1100.46</v>
      </c>
      <c r="K84" s="4"/>
      <c r="L84" s="371"/>
    </row>
    <row r="85" s="271" customFormat="1" ht="25.5" customHeight="1" spans="1:12">
      <c r="A85" s="216" t="s">
        <v>203</v>
      </c>
      <c r="B85" s="216" t="s">
        <v>53</v>
      </c>
      <c r="C85" s="356" t="s">
        <v>204</v>
      </c>
      <c r="D85" s="406" t="s">
        <v>205</v>
      </c>
      <c r="E85" s="408" t="s">
        <v>107</v>
      </c>
      <c r="F85" s="337">
        <v>1</v>
      </c>
      <c r="G85" s="349">
        <f t="shared" si="7"/>
        <v>1222.5</v>
      </c>
      <c r="H85" s="349">
        <f t="shared" si="8"/>
        <v>1409.5425</v>
      </c>
      <c r="I85" s="405">
        <f t="shared" si="9"/>
        <v>1409.54</v>
      </c>
      <c r="J85" s="431">
        <v>1222.5</v>
      </c>
      <c r="K85" s="3"/>
      <c r="L85" s="371"/>
    </row>
    <row r="86" s="271" customFormat="1" ht="25.5" customHeight="1" spans="1:12">
      <c r="A86" s="216" t="s">
        <v>206</v>
      </c>
      <c r="B86" s="216" t="s">
        <v>53</v>
      </c>
      <c r="C86" s="356" t="s">
        <v>207</v>
      </c>
      <c r="D86" s="406" t="s">
        <v>208</v>
      </c>
      <c r="E86" s="408" t="s">
        <v>107</v>
      </c>
      <c r="F86" s="337">
        <v>1</v>
      </c>
      <c r="G86" s="349">
        <f t="shared" si="7"/>
        <v>346.53</v>
      </c>
      <c r="H86" s="349">
        <f t="shared" si="8"/>
        <v>399.54909</v>
      </c>
      <c r="I86" s="405">
        <f t="shared" si="9"/>
        <v>399.55</v>
      </c>
      <c r="J86" s="426">
        <v>346.53</v>
      </c>
      <c r="K86" s="4"/>
      <c r="L86" s="371"/>
    </row>
    <row r="87" s="271" customFormat="1" ht="38.25" spans="1:12">
      <c r="A87" s="216" t="s">
        <v>209</v>
      </c>
      <c r="B87" s="356" t="s">
        <v>147</v>
      </c>
      <c r="C87" s="356"/>
      <c r="D87" s="406" t="s">
        <v>210</v>
      </c>
      <c r="E87" s="408" t="s">
        <v>107</v>
      </c>
      <c r="F87" s="337">
        <v>1</v>
      </c>
      <c r="G87" s="349">
        <f t="shared" si="7"/>
        <v>347.89</v>
      </c>
      <c r="H87" s="349">
        <f t="shared" si="8"/>
        <v>401.11717</v>
      </c>
      <c r="I87" s="405">
        <f t="shared" si="9"/>
        <v>401.12</v>
      </c>
      <c r="J87" s="426">
        <v>347.89</v>
      </c>
      <c r="K87" s="4"/>
      <c r="L87" s="371"/>
    </row>
    <row r="88" s="271" customFormat="1" ht="25.5" customHeight="1" spans="1:12">
      <c r="A88" s="216" t="s">
        <v>211</v>
      </c>
      <c r="B88" s="216" t="s">
        <v>53</v>
      </c>
      <c r="C88" s="356" t="s">
        <v>212</v>
      </c>
      <c r="D88" s="406" t="s">
        <v>213</v>
      </c>
      <c r="E88" s="408" t="s">
        <v>107</v>
      </c>
      <c r="F88" s="337">
        <v>1</v>
      </c>
      <c r="G88" s="349">
        <f t="shared" si="7"/>
        <v>1014.25</v>
      </c>
      <c r="H88" s="349">
        <f t="shared" si="8"/>
        <v>1169.43025</v>
      </c>
      <c r="I88" s="405">
        <f t="shared" si="9"/>
        <v>1169.43</v>
      </c>
      <c r="J88" s="435">
        <v>1014.25</v>
      </c>
      <c r="K88" s="4"/>
      <c r="L88" s="371"/>
    </row>
    <row r="89" s="271" customFormat="1" ht="38.25" spans="1:12">
      <c r="A89" s="216" t="s">
        <v>214</v>
      </c>
      <c r="B89" s="356" t="s">
        <v>147</v>
      </c>
      <c r="C89" s="356"/>
      <c r="D89" s="406" t="s">
        <v>215</v>
      </c>
      <c r="E89" s="408" t="s">
        <v>107</v>
      </c>
      <c r="F89" s="337">
        <v>1</v>
      </c>
      <c r="G89" s="349">
        <f t="shared" si="7"/>
        <v>540</v>
      </c>
      <c r="H89" s="349">
        <f t="shared" si="8"/>
        <v>622.62</v>
      </c>
      <c r="I89" s="405">
        <f t="shared" si="9"/>
        <v>622.62</v>
      </c>
      <c r="J89" s="426">
        <v>540</v>
      </c>
      <c r="K89" s="4"/>
      <c r="L89" s="371"/>
    </row>
    <row r="90" s="271" customFormat="1" ht="25.5" customHeight="1" spans="1:12">
      <c r="A90" s="216" t="s">
        <v>216</v>
      </c>
      <c r="B90" s="216" t="s">
        <v>53</v>
      </c>
      <c r="C90" s="356" t="s">
        <v>217</v>
      </c>
      <c r="D90" s="406" t="s">
        <v>218</v>
      </c>
      <c r="E90" s="408" t="s">
        <v>107</v>
      </c>
      <c r="F90" s="337">
        <v>3</v>
      </c>
      <c r="G90" s="349">
        <f t="shared" si="7"/>
        <v>3.16</v>
      </c>
      <c r="H90" s="349">
        <f t="shared" si="8"/>
        <v>3.64348</v>
      </c>
      <c r="I90" s="405">
        <f t="shared" si="9"/>
        <v>10.93</v>
      </c>
      <c r="J90" s="430">
        <v>3.16</v>
      </c>
      <c r="K90" s="3"/>
      <c r="L90" s="371"/>
    </row>
    <row r="91" s="271" customFormat="1" ht="38.25" spans="1:12">
      <c r="A91" s="216" t="s">
        <v>219</v>
      </c>
      <c r="B91" s="356" t="s">
        <v>147</v>
      </c>
      <c r="C91" s="356"/>
      <c r="D91" s="406" t="s">
        <v>220</v>
      </c>
      <c r="E91" s="408" t="s">
        <v>107</v>
      </c>
      <c r="F91" s="337">
        <v>2</v>
      </c>
      <c r="G91" s="349">
        <f t="shared" si="7"/>
        <v>237.78</v>
      </c>
      <c r="H91" s="349">
        <f t="shared" si="8"/>
        <v>274.16034</v>
      </c>
      <c r="I91" s="405">
        <f t="shared" si="9"/>
        <v>548.32</v>
      </c>
      <c r="J91" s="426">
        <v>237.78</v>
      </c>
      <c r="K91" s="3"/>
      <c r="L91" s="371"/>
    </row>
    <row r="92" s="271" customFormat="1" ht="38.25" spans="1:12">
      <c r="A92" s="216" t="s">
        <v>221</v>
      </c>
      <c r="B92" s="356" t="s">
        <v>147</v>
      </c>
      <c r="C92" s="356"/>
      <c r="D92" s="406" t="s">
        <v>222</v>
      </c>
      <c r="E92" s="408" t="s">
        <v>107</v>
      </c>
      <c r="F92" s="337">
        <v>2</v>
      </c>
      <c r="G92" s="349">
        <f t="shared" si="7"/>
        <v>250</v>
      </c>
      <c r="H92" s="349">
        <f t="shared" si="8"/>
        <v>288.25</v>
      </c>
      <c r="I92" s="405">
        <f t="shared" si="9"/>
        <v>576.5</v>
      </c>
      <c r="J92" s="430">
        <v>250</v>
      </c>
      <c r="K92" s="3"/>
      <c r="L92" s="371"/>
    </row>
    <row r="93" s="271" customFormat="1" ht="25.5" customHeight="1" spans="1:12">
      <c r="A93" s="216" t="s">
        <v>223</v>
      </c>
      <c r="B93" s="216" t="s">
        <v>53</v>
      </c>
      <c r="C93" s="356" t="s">
        <v>224</v>
      </c>
      <c r="D93" s="406" t="s">
        <v>225</v>
      </c>
      <c r="E93" s="408" t="s">
        <v>107</v>
      </c>
      <c r="F93" s="337">
        <v>2</v>
      </c>
      <c r="G93" s="349">
        <f t="shared" si="7"/>
        <v>11.15</v>
      </c>
      <c r="H93" s="349">
        <f t="shared" si="8"/>
        <v>12.85595</v>
      </c>
      <c r="I93" s="405">
        <f t="shared" si="9"/>
        <v>25.71</v>
      </c>
      <c r="J93" s="426">
        <v>11.15</v>
      </c>
      <c r="K93" s="4"/>
      <c r="L93" s="371"/>
    </row>
    <row r="94" s="271" customFormat="1" ht="25.5" customHeight="1" spans="1:12">
      <c r="A94" s="216" t="s">
        <v>226</v>
      </c>
      <c r="B94" s="216" t="s">
        <v>53</v>
      </c>
      <c r="C94" s="356" t="s">
        <v>227</v>
      </c>
      <c r="D94" s="406" t="s">
        <v>228</v>
      </c>
      <c r="E94" s="408" t="s">
        <v>107</v>
      </c>
      <c r="F94" s="337">
        <v>2</v>
      </c>
      <c r="G94" s="349">
        <f t="shared" si="7"/>
        <v>5.48</v>
      </c>
      <c r="H94" s="349">
        <f t="shared" si="8"/>
        <v>6.31844</v>
      </c>
      <c r="I94" s="405">
        <f t="shared" si="9"/>
        <v>12.64</v>
      </c>
      <c r="J94" s="426">
        <v>5.48</v>
      </c>
      <c r="K94" s="4"/>
      <c r="L94" s="371"/>
    </row>
    <row r="95" s="271" customFormat="1" ht="25.5" customHeight="1" spans="1:12">
      <c r="A95" s="216" t="s">
        <v>229</v>
      </c>
      <c r="B95" s="216" t="s">
        <v>58</v>
      </c>
      <c r="C95" s="356">
        <v>11748</v>
      </c>
      <c r="D95" s="406" t="s">
        <v>230</v>
      </c>
      <c r="E95" s="408" t="s">
        <v>107</v>
      </c>
      <c r="F95" s="337">
        <v>2</v>
      </c>
      <c r="G95" s="349">
        <f t="shared" si="7"/>
        <v>45.38</v>
      </c>
      <c r="H95" s="349">
        <f t="shared" si="8"/>
        <v>52.32314</v>
      </c>
      <c r="I95" s="405">
        <f t="shared" si="9"/>
        <v>104.65</v>
      </c>
      <c r="J95" s="426">
        <v>45.38</v>
      </c>
      <c r="K95" s="4"/>
      <c r="L95" s="371"/>
    </row>
    <row r="96" s="271" customFormat="1" ht="25.5" customHeight="1" spans="1:12">
      <c r="A96" s="216" t="s">
        <v>231</v>
      </c>
      <c r="B96" s="216" t="s">
        <v>53</v>
      </c>
      <c r="C96" s="356" t="s">
        <v>232</v>
      </c>
      <c r="D96" s="406" t="s">
        <v>233</v>
      </c>
      <c r="E96" s="408" t="s">
        <v>107</v>
      </c>
      <c r="F96" s="337">
        <v>2</v>
      </c>
      <c r="G96" s="349">
        <f t="shared" si="7"/>
        <v>4.92</v>
      </c>
      <c r="H96" s="349">
        <f t="shared" si="8"/>
        <v>5.67276</v>
      </c>
      <c r="I96" s="405">
        <f t="shared" si="9"/>
        <v>11.35</v>
      </c>
      <c r="J96" s="426">
        <v>4.92</v>
      </c>
      <c r="K96" s="4"/>
      <c r="L96" s="371"/>
    </row>
    <row r="97" s="271" customFormat="1" ht="38.25" spans="1:12">
      <c r="A97" s="216" t="s">
        <v>234</v>
      </c>
      <c r="B97" s="356" t="s">
        <v>147</v>
      </c>
      <c r="C97" s="356"/>
      <c r="D97" s="406" t="s">
        <v>235</v>
      </c>
      <c r="E97" s="408" t="s">
        <v>107</v>
      </c>
      <c r="F97" s="337">
        <v>1</v>
      </c>
      <c r="G97" s="349">
        <f t="shared" si="7"/>
        <v>3200.32</v>
      </c>
      <c r="H97" s="349">
        <f t="shared" si="8"/>
        <v>3689.96896</v>
      </c>
      <c r="I97" s="405">
        <f t="shared" si="9"/>
        <v>3689.97</v>
      </c>
      <c r="J97" s="426">
        <v>3200.32</v>
      </c>
      <c r="K97" s="4"/>
      <c r="L97" s="371"/>
    </row>
    <row r="98" s="271" customFormat="1" ht="25.5" customHeight="1" spans="1:12">
      <c r="A98" s="216" t="s">
        <v>236</v>
      </c>
      <c r="B98" s="356" t="s">
        <v>147</v>
      </c>
      <c r="C98" s="356"/>
      <c r="D98" s="406" t="s">
        <v>237</v>
      </c>
      <c r="E98" s="408" t="s">
        <v>107</v>
      </c>
      <c r="F98" s="337">
        <v>2</v>
      </c>
      <c r="G98" s="349">
        <f t="shared" si="7"/>
        <v>85.65</v>
      </c>
      <c r="H98" s="349">
        <f t="shared" si="8"/>
        <v>98.75445</v>
      </c>
      <c r="I98" s="405">
        <f t="shared" si="9"/>
        <v>197.51</v>
      </c>
      <c r="J98" s="426">
        <v>85.65</v>
      </c>
      <c r="K98" s="4"/>
      <c r="L98" s="371"/>
    </row>
    <row r="99" s="271" customFormat="1" ht="25.5" customHeight="1" spans="1:12">
      <c r="A99" s="216" t="s">
        <v>238</v>
      </c>
      <c r="B99" s="216" t="s">
        <v>53</v>
      </c>
      <c r="C99" s="356" t="s">
        <v>239</v>
      </c>
      <c r="D99" s="406" t="s">
        <v>240</v>
      </c>
      <c r="E99" s="408" t="s">
        <v>107</v>
      </c>
      <c r="F99" s="337">
        <v>1</v>
      </c>
      <c r="G99" s="349">
        <f t="shared" si="7"/>
        <v>0.94</v>
      </c>
      <c r="H99" s="349">
        <f t="shared" si="8"/>
        <v>1.08382</v>
      </c>
      <c r="I99" s="405">
        <f t="shared" si="9"/>
        <v>1.08</v>
      </c>
      <c r="J99" s="426">
        <v>0.94</v>
      </c>
      <c r="K99" s="4"/>
      <c r="L99" s="371"/>
    </row>
    <row r="100" s="271" customFormat="1" ht="25.5" customHeight="1" spans="1:12">
      <c r="A100" s="216" t="s">
        <v>241</v>
      </c>
      <c r="B100" s="356" t="s">
        <v>147</v>
      </c>
      <c r="C100" s="356"/>
      <c r="D100" s="406" t="s">
        <v>242</v>
      </c>
      <c r="E100" s="408" t="s">
        <v>107</v>
      </c>
      <c r="F100" s="337">
        <v>1</v>
      </c>
      <c r="G100" s="349">
        <f t="shared" si="7"/>
        <v>14.91</v>
      </c>
      <c r="H100" s="349">
        <f t="shared" si="8"/>
        <v>17.19123</v>
      </c>
      <c r="I100" s="405">
        <f t="shared" si="9"/>
        <v>17.19</v>
      </c>
      <c r="J100" s="426">
        <v>14.91</v>
      </c>
      <c r="K100" s="4"/>
      <c r="L100" s="371"/>
    </row>
    <row r="101" s="271" customFormat="1" ht="25.5" customHeight="1" spans="1:12">
      <c r="A101" s="216" t="s">
        <v>243</v>
      </c>
      <c r="B101" s="356" t="s">
        <v>147</v>
      </c>
      <c r="C101" s="356"/>
      <c r="D101" s="406" t="s">
        <v>244</v>
      </c>
      <c r="E101" s="408" t="s">
        <v>107</v>
      </c>
      <c r="F101" s="337">
        <v>4</v>
      </c>
      <c r="G101" s="349">
        <f t="shared" si="7"/>
        <v>240.14</v>
      </c>
      <c r="H101" s="349">
        <f t="shared" si="8"/>
        <v>276.88142</v>
      </c>
      <c r="I101" s="405">
        <f t="shared" si="9"/>
        <v>1107.53</v>
      </c>
      <c r="J101" s="426">
        <v>240.14</v>
      </c>
      <c r="K101" s="4"/>
      <c r="L101" s="371"/>
    </row>
    <row r="102" s="271" customFormat="1" ht="25.5" customHeight="1" spans="1:12">
      <c r="A102" s="216" t="s">
        <v>245</v>
      </c>
      <c r="B102" s="216" t="s">
        <v>58</v>
      </c>
      <c r="C102" s="356">
        <v>11743</v>
      </c>
      <c r="D102" s="406" t="s">
        <v>246</v>
      </c>
      <c r="E102" s="408" t="s">
        <v>107</v>
      </c>
      <c r="F102" s="337">
        <v>1</v>
      </c>
      <c r="G102" s="349">
        <f t="shared" si="7"/>
        <v>5.48</v>
      </c>
      <c r="H102" s="349">
        <f t="shared" si="8"/>
        <v>6.31844</v>
      </c>
      <c r="I102" s="405">
        <f t="shared" si="9"/>
        <v>6.32</v>
      </c>
      <c r="J102" s="426">
        <v>5.48</v>
      </c>
      <c r="K102" s="4"/>
      <c r="L102" s="371"/>
    </row>
    <row r="103" s="271" customFormat="1" ht="25.5" customHeight="1" spans="1:12">
      <c r="A103" s="216" t="s">
        <v>247</v>
      </c>
      <c r="B103" s="216" t="s">
        <v>58</v>
      </c>
      <c r="C103" s="356">
        <v>37949</v>
      </c>
      <c r="D103" s="406" t="s">
        <v>248</v>
      </c>
      <c r="E103" s="408" t="s">
        <v>107</v>
      </c>
      <c r="F103" s="337">
        <v>1</v>
      </c>
      <c r="G103" s="349">
        <f t="shared" si="7"/>
        <v>1.8</v>
      </c>
      <c r="H103" s="349">
        <f t="shared" si="8"/>
        <v>2.0754</v>
      </c>
      <c r="I103" s="405">
        <f t="shared" si="9"/>
        <v>2.08</v>
      </c>
      <c r="J103" s="426">
        <v>1.8</v>
      </c>
      <c r="K103" s="4"/>
      <c r="L103" s="371"/>
    </row>
    <row r="104" s="271" customFormat="1" ht="25.5" customHeight="1" spans="1:12">
      <c r="A104" s="216" t="s">
        <v>249</v>
      </c>
      <c r="B104" s="409" t="s">
        <v>147</v>
      </c>
      <c r="C104" s="409"/>
      <c r="D104" s="406" t="s">
        <v>250</v>
      </c>
      <c r="E104" s="408" t="s">
        <v>107</v>
      </c>
      <c r="F104" s="337">
        <v>6</v>
      </c>
      <c r="G104" s="349">
        <f t="shared" si="7"/>
        <v>264.06</v>
      </c>
      <c r="H104" s="349">
        <f t="shared" si="8"/>
        <v>304.46118</v>
      </c>
      <c r="I104" s="405">
        <f t="shared" si="9"/>
        <v>1826.77</v>
      </c>
      <c r="J104" s="436">
        <v>264.06</v>
      </c>
      <c r="K104" s="371"/>
      <c r="L104" s="371"/>
    </row>
    <row r="105" s="271" customFormat="1" ht="25.5" customHeight="1" spans="1:12">
      <c r="A105" s="216" t="s">
        <v>251</v>
      </c>
      <c r="B105" s="356" t="s">
        <v>147</v>
      </c>
      <c r="C105" s="356"/>
      <c r="D105" s="406" t="s">
        <v>252</v>
      </c>
      <c r="E105" s="408" t="s">
        <v>107</v>
      </c>
      <c r="F105" s="337">
        <v>1</v>
      </c>
      <c r="G105" s="349">
        <f t="shared" si="7"/>
        <v>168.46</v>
      </c>
      <c r="H105" s="349">
        <f t="shared" si="8"/>
        <v>194.23438</v>
      </c>
      <c r="I105" s="405">
        <f t="shared" si="9"/>
        <v>194.23</v>
      </c>
      <c r="J105" s="430">
        <v>168.46</v>
      </c>
      <c r="K105" s="3"/>
      <c r="L105" s="371"/>
    </row>
    <row r="106" s="271" customFormat="1" ht="25.5" customHeight="1" spans="1:12">
      <c r="A106" s="216" t="s">
        <v>253</v>
      </c>
      <c r="B106" s="409" t="s">
        <v>53</v>
      </c>
      <c r="C106" s="409" t="s">
        <v>254</v>
      </c>
      <c r="D106" s="406" t="s">
        <v>255</v>
      </c>
      <c r="E106" s="408" t="s">
        <v>107</v>
      </c>
      <c r="F106" s="337">
        <v>1</v>
      </c>
      <c r="G106" s="349">
        <f t="shared" si="7"/>
        <v>503.7</v>
      </c>
      <c r="H106" s="349">
        <f t="shared" si="8"/>
        <v>580.7661</v>
      </c>
      <c r="I106" s="405">
        <f t="shared" si="9"/>
        <v>580.77</v>
      </c>
      <c r="J106" s="428">
        <v>503.7</v>
      </c>
      <c r="K106" s="371"/>
      <c r="L106" s="371"/>
    </row>
    <row r="107" s="271" customFormat="1" ht="25.5" customHeight="1" spans="1:12">
      <c r="A107" s="216" t="s">
        <v>256</v>
      </c>
      <c r="B107" s="216" t="s">
        <v>58</v>
      </c>
      <c r="C107" s="356">
        <v>1803</v>
      </c>
      <c r="D107" s="406" t="s">
        <v>257</v>
      </c>
      <c r="E107" s="408" t="s">
        <v>107</v>
      </c>
      <c r="F107" s="337">
        <v>2</v>
      </c>
      <c r="G107" s="349">
        <f t="shared" si="7"/>
        <v>10.3</v>
      </c>
      <c r="H107" s="349">
        <f t="shared" si="8"/>
        <v>11.8759</v>
      </c>
      <c r="I107" s="405">
        <f t="shared" si="9"/>
        <v>23.75</v>
      </c>
      <c r="J107" s="426">
        <v>10.3</v>
      </c>
      <c r="K107" s="4"/>
      <c r="L107" s="371"/>
    </row>
    <row r="108" s="271" customFormat="1" ht="25.5" customHeight="1" spans="1:12">
      <c r="A108" s="216" t="s">
        <v>258</v>
      </c>
      <c r="B108" s="216" t="s">
        <v>53</v>
      </c>
      <c r="C108" s="356" t="s">
        <v>259</v>
      </c>
      <c r="D108" s="410" t="s">
        <v>260</v>
      </c>
      <c r="E108" s="408" t="s">
        <v>107</v>
      </c>
      <c r="F108" s="337">
        <v>1</v>
      </c>
      <c r="G108" s="349">
        <f t="shared" si="7"/>
        <v>181.61</v>
      </c>
      <c r="H108" s="349">
        <f t="shared" si="8"/>
        <v>209.39633</v>
      </c>
      <c r="I108" s="405">
        <f t="shared" si="9"/>
        <v>209.4</v>
      </c>
      <c r="J108" s="426">
        <v>181.61</v>
      </c>
      <c r="K108" s="4"/>
      <c r="L108" s="371"/>
    </row>
    <row r="109" s="271" customFormat="1" ht="25.5" customHeight="1" spans="1:12">
      <c r="A109" s="216" t="s">
        <v>261</v>
      </c>
      <c r="B109" s="216" t="s">
        <v>53</v>
      </c>
      <c r="C109" s="356" t="s">
        <v>185</v>
      </c>
      <c r="D109" s="406" t="s">
        <v>262</v>
      </c>
      <c r="E109" s="408" t="s">
        <v>107</v>
      </c>
      <c r="F109" s="337">
        <v>2</v>
      </c>
      <c r="G109" s="349">
        <f t="shared" si="7"/>
        <v>1100.46</v>
      </c>
      <c r="H109" s="349">
        <f t="shared" si="8"/>
        <v>1268.83038</v>
      </c>
      <c r="I109" s="405">
        <f t="shared" si="9"/>
        <v>2537.66</v>
      </c>
      <c r="J109" s="434">
        <v>1100.46</v>
      </c>
      <c r="K109" s="4"/>
      <c r="L109" s="371"/>
    </row>
    <row r="110" s="271" customFormat="1" ht="25.5" customHeight="1" spans="1:12">
      <c r="A110" s="216" t="s">
        <v>263</v>
      </c>
      <c r="B110" s="216" t="s">
        <v>53</v>
      </c>
      <c r="C110" s="356" t="s">
        <v>264</v>
      </c>
      <c r="D110" s="406" t="s">
        <v>265</v>
      </c>
      <c r="E110" s="408" t="s">
        <v>107</v>
      </c>
      <c r="F110" s="337">
        <v>1</v>
      </c>
      <c r="G110" s="349">
        <f t="shared" si="7"/>
        <v>1331.01</v>
      </c>
      <c r="H110" s="349">
        <f t="shared" si="8"/>
        <v>1534.65453</v>
      </c>
      <c r="I110" s="405">
        <f t="shared" si="9"/>
        <v>1534.65</v>
      </c>
      <c r="J110" s="431">
        <v>1331.01</v>
      </c>
      <c r="K110" s="3"/>
      <c r="L110" s="371"/>
    </row>
    <row r="111" s="271" customFormat="1" ht="25.5" customHeight="1" spans="1:12">
      <c r="A111" s="216" t="s">
        <v>266</v>
      </c>
      <c r="B111" s="356" t="s">
        <v>147</v>
      </c>
      <c r="C111" s="356"/>
      <c r="D111" s="406" t="s">
        <v>267</v>
      </c>
      <c r="E111" s="408" t="s">
        <v>107</v>
      </c>
      <c r="F111" s="337">
        <v>2</v>
      </c>
      <c r="G111" s="349">
        <f t="shared" si="7"/>
        <v>3.35</v>
      </c>
      <c r="H111" s="349">
        <f t="shared" si="8"/>
        <v>3.86255</v>
      </c>
      <c r="I111" s="405">
        <f t="shared" si="9"/>
        <v>7.73</v>
      </c>
      <c r="J111" s="430">
        <v>3.35</v>
      </c>
      <c r="K111" s="3"/>
      <c r="L111" s="371"/>
    </row>
    <row r="112" s="271" customFormat="1" ht="25.5" customHeight="1" spans="1:12">
      <c r="A112" s="216" t="s">
        <v>268</v>
      </c>
      <c r="B112" s="356" t="s">
        <v>147</v>
      </c>
      <c r="C112" s="356"/>
      <c r="D112" s="406" t="s">
        <v>269</v>
      </c>
      <c r="E112" s="408" t="s">
        <v>107</v>
      </c>
      <c r="F112" s="337">
        <v>2</v>
      </c>
      <c r="G112" s="349">
        <f t="shared" si="7"/>
        <v>3.35</v>
      </c>
      <c r="H112" s="349">
        <f t="shared" si="8"/>
        <v>3.86255</v>
      </c>
      <c r="I112" s="405">
        <f t="shared" si="9"/>
        <v>7.73</v>
      </c>
      <c r="J112" s="430">
        <v>3.35</v>
      </c>
      <c r="K112" s="3"/>
      <c r="L112" s="371"/>
    </row>
    <row r="113" s="271" customFormat="1" ht="25.5" customHeight="1" spans="1:12">
      <c r="A113" s="216" t="s">
        <v>270</v>
      </c>
      <c r="B113" s="216" t="s">
        <v>53</v>
      </c>
      <c r="C113" s="409" t="s">
        <v>271</v>
      </c>
      <c r="D113" s="406" t="s">
        <v>272</v>
      </c>
      <c r="E113" s="408" t="s">
        <v>107</v>
      </c>
      <c r="F113" s="337">
        <v>44</v>
      </c>
      <c r="G113" s="349">
        <f t="shared" si="7"/>
        <v>2.3</v>
      </c>
      <c r="H113" s="349">
        <f t="shared" si="8"/>
        <v>2.6519</v>
      </c>
      <c r="I113" s="405">
        <f t="shared" si="9"/>
        <v>116.68</v>
      </c>
      <c r="J113" s="436">
        <v>2.3</v>
      </c>
      <c r="K113" s="3"/>
      <c r="L113" s="371"/>
    </row>
    <row r="114" s="271" customFormat="1" ht="25.5" customHeight="1" spans="1:12">
      <c r="A114" s="216" t="s">
        <v>273</v>
      </c>
      <c r="B114" s="216" t="s">
        <v>53</v>
      </c>
      <c r="C114" s="409" t="s">
        <v>274</v>
      </c>
      <c r="D114" s="406" t="s">
        <v>275</v>
      </c>
      <c r="E114" s="408" t="s">
        <v>107</v>
      </c>
      <c r="F114" s="337">
        <v>256</v>
      </c>
      <c r="G114" s="349">
        <f t="shared" si="7"/>
        <v>5.03</v>
      </c>
      <c r="H114" s="349">
        <f t="shared" si="8"/>
        <v>5.79959</v>
      </c>
      <c r="I114" s="405">
        <f t="shared" si="9"/>
        <v>1484.7</v>
      </c>
      <c r="J114" s="437">
        <v>5.03</v>
      </c>
      <c r="K114" s="438"/>
      <c r="L114" s="371"/>
    </row>
    <row r="115" s="271" customFormat="1" ht="25.5" customHeight="1" spans="1:12">
      <c r="A115" s="216" t="s">
        <v>276</v>
      </c>
      <c r="B115" s="216" t="s">
        <v>58</v>
      </c>
      <c r="C115" s="409">
        <v>14053</v>
      </c>
      <c r="D115" s="406" t="s">
        <v>277</v>
      </c>
      <c r="E115" s="408" t="s">
        <v>107</v>
      </c>
      <c r="F115" s="337">
        <v>11</v>
      </c>
      <c r="G115" s="349">
        <f t="shared" si="7"/>
        <v>12.2</v>
      </c>
      <c r="H115" s="349">
        <f t="shared" si="8"/>
        <v>14.0666</v>
      </c>
      <c r="I115" s="405">
        <f t="shared" si="9"/>
        <v>154.73</v>
      </c>
      <c r="J115" s="439">
        <v>12.2</v>
      </c>
      <c r="K115" s="438"/>
      <c r="L115" s="371"/>
    </row>
    <row r="116" s="271" customFormat="1" ht="38.25" spans="1:12">
      <c r="A116" s="216" t="s">
        <v>278</v>
      </c>
      <c r="B116" s="216" t="s">
        <v>58</v>
      </c>
      <c r="C116" s="409">
        <v>2504</v>
      </c>
      <c r="D116" s="406" t="s">
        <v>279</v>
      </c>
      <c r="E116" s="408" t="s">
        <v>163</v>
      </c>
      <c r="F116" s="337">
        <v>10</v>
      </c>
      <c r="G116" s="349">
        <f t="shared" si="7"/>
        <v>8.79</v>
      </c>
      <c r="H116" s="349">
        <f t="shared" si="8"/>
        <v>10.13487</v>
      </c>
      <c r="I116" s="405">
        <f t="shared" si="9"/>
        <v>101.35</v>
      </c>
      <c r="J116" s="440">
        <v>8.79</v>
      </c>
      <c r="K116" s="441"/>
      <c r="L116" s="371"/>
    </row>
    <row r="117" s="271" customFormat="1" ht="38.25" spans="1:12">
      <c r="A117" s="216" t="s">
        <v>280</v>
      </c>
      <c r="B117" s="216" t="s">
        <v>58</v>
      </c>
      <c r="C117" s="409">
        <v>2501</v>
      </c>
      <c r="D117" s="406" t="s">
        <v>281</v>
      </c>
      <c r="E117" s="408" t="s">
        <v>163</v>
      </c>
      <c r="F117" s="337">
        <v>5</v>
      </c>
      <c r="G117" s="349">
        <f t="shared" si="7"/>
        <v>11.52</v>
      </c>
      <c r="H117" s="349">
        <f t="shared" si="8"/>
        <v>13.28256</v>
      </c>
      <c r="I117" s="405">
        <f t="shared" si="9"/>
        <v>66.41</v>
      </c>
      <c r="J117" s="440">
        <v>11.52</v>
      </c>
      <c r="K117" s="441"/>
      <c r="L117" s="371"/>
    </row>
    <row r="118" s="271" customFormat="1" ht="38.25" spans="1:12">
      <c r="A118" s="216" t="s">
        <v>282</v>
      </c>
      <c r="B118" s="216" t="s">
        <v>58</v>
      </c>
      <c r="C118" s="409">
        <v>1014</v>
      </c>
      <c r="D118" s="406" t="s">
        <v>283</v>
      </c>
      <c r="E118" s="408" t="s">
        <v>163</v>
      </c>
      <c r="F118" s="337">
        <v>100</v>
      </c>
      <c r="G118" s="349">
        <f t="shared" si="7"/>
        <v>2.34</v>
      </c>
      <c r="H118" s="349">
        <f t="shared" si="8"/>
        <v>2.69802</v>
      </c>
      <c r="I118" s="405">
        <f t="shared" si="9"/>
        <v>269.8</v>
      </c>
      <c r="J118" s="440">
        <v>2.34</v>
      </c>
      <c r="K118" s="441"/>
      <c r="L118" s="371"/>
    </row>
    <row r="119" s="271" customFormat="1" ht="38.25" spans="1:12">
      <c r="A119" s="216" t="s">
        <v>284</v>
      </c>
      <c r="B119" s="216" t="s">
        <v>58</v>
      </c>
      <c r="C119" s="409">
        <v>982</v>
      </c>
      <c r="D119" s="406" t="s">
        <v>285</v>
      </c>
      <c r="E119" s="408" t="s">
        <v>163</v>
      </c>
      <c r="F119" s="337">
        <v>40</v>
      </c>
      <c r="G119" s="349">
        <f t="shared" si="7"/>
        <v>5.86</v>
      </c>
      <c r="H119" s="349">
        <f t="shared" si="8"/>
        <v>6.75658</v>
      </c>
      <c r="I119" s="405">
        <f t="shared" si="9"/>
        <v>270.26</v>
      </c>
      <c r="J119" s="440">
        <v>5.86</v>
      </c>
      <c r="K119" s="441"/>
      <c r="L119" s="371"/>
    </row>
    <row r="120" s="271" customFormat="1" ht="38.25" spans="1:12">
      <c r="A120" s="216" t="s">
        <v>286</v>
      </c>
      <c r="B120" s="216" t="s">
        <v>58</v>
      </c>
      <c r="C120" s="409">
        <v>980</v>
      </c>
      <c r="D120" s="406" t="s">
        <v>287</v>
      </c>
      <c r="E120" s="408" t="s">
        <v>163</v>
      </c>
      <c r="F120" s="337">
        <v>60</v>
      </c>
      <c r="G120" s="349">
        <f t="shared" si="7"/>
        <v>10.02</v>
      </c>
      <c r="H120" s="349">
        <f t="shared" si="8"/>
        <v>11.55306</v>
      </c>
      <c r="I120" s="405">
        <f t="shared" si="9"/>
        <v>693.18</v>
      </c>
      <c r="J120" s="440">
        <v>10.02</v>
      </c>
      <c r="K120" s="441"/>
      <c r="L120" s="371"/>
    </row>
    <row r="121" s="271" customFormat="1" ht="51" spans="1:12">
      <c r="A121" s="216" t="s">
        <v>288</v>
      </c>
      <c r="B121" s="216" t="s">
        <v>147</v>
      </c>
      <c r="C121" s="409"/>
      <c r="D121" s="406" t="s">
        <v>289</v>
      </c>
      <c r="E121" s="408" t="s">
        <v>155</v>
      </c>
      <c r="F121" s="337">
        <v>1</v>
      </c>
      <c r="G121" s="349">
        <f t="shared" si="7"/>
        <v>17800</v>
      </c>
      <c r="H121" s="349">
        <f t="shared" si="8"/>
        <v>20523.4</v>
      </c>
      <c r="I121" s="405">
        <f t="shared" si="9"/>
        <v>20523.4</v>
      </c>
      <c r="J121" s="439">
        <v>17800</v>
      </c>
      <c r="K121" s="438"/>
      <c r="L121" s="371"/>
    </row>
    <row r="122" s="271" customFormat="1" ht="18" customHeight="1" spans="1:12">
      <c r="A122" s="411"/>
      <c r="B122" s="216"/>
      <c r="C122" s="356"/>
      <c r="D122" s="406"/>
      <c r="E122" s="408"/>
      <c r="F122" s="337"/>
      <c r="G122" s="412"/>
      <c r="H122" s="413"/>
      <c r="I122" s="442"/>
      <c r="J122" s="382"/>
      <c r="K122" s="376"/>
      <c r="L122" s="371"/>
    </row>
    <row r="123" s="271" customFormat="1" ht="20.1" customHeight="1" spans="1:12">
      <c r="A123" s="319">
        <v>3</v>
      </c>
      <c r="B123" s="414"/>
      <c r="C123" s="415"/>
      <c r="D123" s="320" t="s">
        <v>21</v>
      </c>
      <c r="E123" s="321"/>
      <c r="F123" s="321"/>
      <c r="G123" s="321"/>
      <c r="H123" s="322"/>
      <c r="I123" s="385">
        <f>I125+I128+I144+I153+I158+I149+I155+I142</f>
        <v>286021.61</v>
      </c>
      <c r="J123" s="443"/>
      <c r="K123" s="4"/>
      <c r="L123" s="371"/>
    </row>
    <row r="124" s="271" customFormat="1" ht="18" customHeight="1" spans="1:12">
      <c r="A124" s="416"/>
      <c r="B124" s="416"/>
      <c r="C124" s="417"/>
      <c r="D124" s="418"/>
      <c r="E124" s="419"/>
      <c r="F124" s="420"/>
      <c r="G124" s="420"/>
      <c r="H124" s="420"/>
      <c r="I124" s="444"/>
      <c r="J124" s="370"/>
      <c r="K124" s="4"/>
      <c r="L124" s="371"/>
    </row>
    <row r="125" s="271" customFormat="1" ht="30" customHeight="1" spans="1:12">
      <c r="A125" s="216" t="s">
        <v>290</v>
      </c>
      <c r="B125" s="216"/>
      <c r="C125" s="421"/>
      <c r="D125" s="328" t="s">
        <v>69</v>
      </c>
      <c r="E125" s="329"/>
      <c r="F125" s="329"/>
      <c r="G125" s="329"/>
      <c r="H125" s="330"/>
      <c r="I125" s="386">
        <f>SUM(I126:I127)</f>
        <v>47091.34</v>
      </c>
      <c r="J125" s="391"/>
      <c r="K125" s="4"/>
      <c r="L125" s="371"/>
    </row>
    <row r="126" s="271" customFormat="1" ht="36.75" customHeight="1" spans="1:12">
      <c r="A126" s="216" t="s">
        <v>291</v>
      </c>
      <c r="B126" s="216" t="s">
        <v>58</v>
      </c>
      <c r="C126" s="422">
        <v>98525</v>
      </c>
      <c r="D126" s="334" t="s">
        <v>72</v>
      </c>
      <c r="E126" s="333" t="s">
        <v>73</v>
      </c>
      <c r="F126" s="335">
        <v>2951.9</v>
      </c>
      <c r="G126" s="336">
        <f>(J126)</f>
        <v>0.39</v>
      </c>
      <c r="H126" s="336">
        <f>(J126*K$1)</f>
        <v>0.50271</v>
      </c>
      <c r="I126" s="389">
        <f>ROUND(F126*H126,2)</f>
        <v>1483.95</v>
      </c>
      <c r="J126" s="390">
        <v>0.39</v>
      </c>
      <c r="K126" s="4"/>
      <c r="L126" s="371"/>
    </row>
    <row r="127" s="271" customFormat="1" ht="24" customHeight="1" spans="1:12">
      <c r="A127" s="216" t="s">
        <v>292</v>
      </c>
      <c r="B127" s="216" t="s">
        <v>49</v>
      </c>
      <c r="C127" s="347" t="str">
        <f>CPU!I410</f>
        <v>CPU022</v>
      </c>
      <c r="D127" s="343" t="str">
        <f>CPU!A412</f>
        <v>LIMPEZA DE SHAFT PARA ASSENTAMENTO DE ADUTORA COM CAMINHÃO LIMPA FOSSA</v>
      </c>
      <c r="E127" s="333" t="str">
        <f>CPU!I412</f>
        <v>m²</v>
      </c>
      <c r="F127" s="423">
        <v>3595</v>
      </c>
      <c r="G127" s="336">
        <f>(J127)</f>
        <v>9.842</v>
      </c>
      <c r="H127" s="336">
        <f>(J127*K$1)</f>
        <v>12.686338</v>
      </c>
      <c r="I127" s="389">
        <f>ROUND(F127*H127,2)</f>
        <v>45607.39</v>
      </c>
      <c r="J127" s="404">
        <f>CPU!I420</f>
        <v>9.842</v>
      </c>
      <c r="K127" s="4"/>
      <c r="L127" s="371"/>
    </row>
    <row r="128" s="271" customFormat="1" ht="30" customHeight="1" spans="1:12">
      <c r="A128" s="216" t="s">
        <v>293</v>
      </c>
      <c r="B128" s="216"/>
      <c r="C128" s="421"/>
      <c r="D128" s="328" t="s">
        <v>75</v>
      </c>
      <c r="E128" s="329"/>
      <c r="F128" s="329"/>
      <c r="G128" s="329"/>
      <c r="H128" s="330"/>
      <c r="I128" s="386">
        <f>SUM(I129:I141)</f>
        <v>25986.4</v>
      </c>
      <c r="J128" s="394"/>
      <c r="K128" s="4"/>
      <c r="L128" s="371"/>
    </row>
    <row r="129" s="271" customFormat="1" ht="25.5" spans="1:12">
      <c r="A129" s="216" t="s">
        <v>294</v>
      </c>
      <c r="B129" s="216" t="s">
        <v>49</v>
      </c>
      <c r="C129" s="347" t="str">
        <f>CPU!$I$76</f>
        <v>CPU005</v>
      </c>
      <c r="D129" s="215" t="str">
        <f>CPU!$A$78</f>
        <v>ESCAVACAO MANUAL DE VALAS (SOLO COM AGUA), PROFUNDIDADE ATE 1,50 M</v>
      </c>
      <c r="E129" s="216" t="str">
        <f>CPU!$I$78</f>
        <v>m³</v>
      </c>
      <c r="F129" s="337">
        <v>2.15</v>
      </c>
      <c r="G129" s="336">
        <f t="shared" ref="G129:G140" si="10">(J129)</f>
        <v>41.1375</v>
      </c>
      <c r="H129" s="336">
        <f t="shared" ref="H129:H141" si="11">(J129*K$1)</f>
        <v>53.0262375</v>
      </c>
      <c r="I129" s="392">
        <f t="shared" ref="I129:I141" si="12">ROUND(F129*H129,2)</f>
        <v>114.01</v>
      </c>
      <c r="J129" s="390">
        <f>CPU!$I$86</f>
        <v>41.1375</v>
      </c>
      <c r="K129" s="371"/>
      <c r="L129" s="371"/>
    </row>
    <row r="130" s="271" customFormat="1" ht="25.5" spans="1:12">
      <c r="A130" s="216" t="s">
        <v>295</v>
      </c>
      <c r="B130" s="216" t="s">
        <v>49</v>
      </c>
      <c r="C130" s="347" t="str">
        <f>CPU!$I$88</f>
        <v>CPU006</v>
      </c>
      <c r="D130" s="215" t="str">
        <f>CPU!$A$90</f>
        <v>ESCAVACAO MANUAL DE VALAS (SOLO SECO), PROFUNDIDADE ATE 1,50 M</v>
      </c>
      <c r="E130" s="216" t="str">
        <f>CPU!$I$90</f>
        <v>m³</v>
      </c>
      <c r="F130" s="337">
        <v>40.8</v>
      </c>
      <c r="G130" s="336">
        <f t="shared" si="10"/>
        <v>32.91</v>
      </c>
      <c r="H130" s="336">
        <f t="shared" si="11"/>
        <v>42.42099</v>
      </c>
      <c r="I130" s="392">
        <f t="shared" si="12"/>
        <v>1730.78</v>
      </c>
      <c r="J130" s="390">
        <f>CPU!$I$98</f>
        <v>32.91</v>
      </c>
      <c r="K130" s="371"/>
      <c r="L130" s="371"/>
    </row>
    <row r="131" s="271" customFormat="1" ht="25.5" spans="1:12">
      <c r="A131" s="216" t="s">
        <v>296</v>
      </c>
      <c r="B131" s="216" t="s">
        <v>49</v>
      </c>
      <c r="C131" s="422" t="str">
        <f>CPU!$I$100</f>
        <v>CPU007</v>
      </c>
      <c r="D131" s="215" t="str">
        <f>CPU!$A$102</f>
        <v>ESCAVACAO MECANICA DE VALAS (SOLO COM AGUA), PROFUNDIDADE ATE 1,50 M</v>
      </c>
      <c r="E131" s="216" t="str">
        <f>CPU!$I$102</f>
        <v>m³</v>
      </c>
      <c r="F131" s="337">
        <v>40.8</v>
      </c>
      <c r="G131" s="336">
        <f t="shared" si="10"/>
        <v>12.0239</v>
      </c>
      <c r="H131" s="336">
        <f t="shared" si="11"/>
        <v>15.4988071</v>
      </c>
      <c r="I131" s="392">
        <f t="shared" si="12"/>
        <v>632.35</v>
      </c>
      <c r="J131" s="390">
        <f>CPU!$I$114</f>
        <v>12.0239</v>
      </c>
      <c r="K131" s="371"/>
      <c r="L131" s="371"/>
    </row>
    <row r="132" s="271" customFormat="1" ht="52.5" customHeight="1" spans="1:12">
      <c r="A132" s="216" t="s">
        <v>297</v>
      </c>
      <c r="B132" s="216" t="s">
        <v>58</v>
      </c>
      <c r="C132" s="445">
        <v>90091</v>
      </c>
      <c r="D132" s="215" t="s">
        <v>298</v>
      </c>
      <c r="E132" s="216" t="s">
        <v>78</v>
      </c>
      <c r="F132" s="337">
        <v>766.9</v>
      </c>
      <c r="G132" s="336">
        <f t="shared" si="10"/>
        <v>5.46</v>
      </c>
      <c r="H132" s="336">
        <f t="shared" si="11"/>
        <v>7.03794</v>
      </c>
      <c r="I132" s="392">
        <f t="shared" si="12"/>
        <v>5397.4</v>
      </c>
      <c r="J132" s="390">
        <v>5.46</v>
      </c>
      <c r="K132" s="371"/>
      <c r="L132" s="371"/>
    </row>
    <row r="133" s="271" customFormat="1" ht="25.5" customHeight="1" spans="1:12">
      <c r="A133" s="216" t="s">
        <v>299</v>
      </c>
      <c r="B133" s="216" t="s">
        <v>49</v>
      </c>
      <c r="C133" s="446" t="str">
        <f>CPU!$I$116</f>
        <v>CPU008</v>
      </c>
      <c r="D133" s="215" t="str">
        <f>CPU!$A$118</f>
        <v>ESCAVACAO MECANICA EM ROCHA DURA, A FRIO</v>
      </c>
      <c r="E133" s="216" t="str">
        <f>CPU!$I$118</f>
        <v>m³</v>
      </c>
      <c r="F133" s="337">
        <v>8.15</v>
      </c>
      <c r="G133" s="336">
        <f t="shared" si="10"/>
        <v>97.5057538</v>
      </c>
      <c r="H133" s="336">
        <f t="shared" si="11"/>
        <v>125.6849166482</v>
      </c>
      <c r="I133" s="392">
        <f t="shared" si="12"/>
        <v>1024.33</v>
      </c>
      <c r="J133" s="390">
        <f>CPU!$I$131</f>
        <v>97.5057538</v>
      </c>
      <c r="K133" s="371"/>
      <c r="L133" s="371"/>
    </row>
    <row r="134" s="271" customFormat="1" ht="25.5" customHeight="1" spans="1:12">
      <c r="A134" s="216" t="s">
        <v>300</v>
      </c>
      <c r="B134" s="216" t="s">
        <v>53</v>
      </c>
      <c r="C134" s="447" t="s">
        <v>301</v>
      </c>
      <c r="D134" s="215" t="s">
        <v>302</v>
      </c>
      <c r="E134" s="216" t="s">
        <v>73</v>
      </c>
      <c r="F134" s="337">
        <v>660.8</v>
      </c>
      <c r="G134" s="336">
        <f t="shared" si="10"/>
        <v>4.98</v>
      </c>
      <c r="H134" s="336">
        <f t="shared" si="11"/>
        <v>6.41922</v>
      </c>
      <c r="I134" s="392">
        <f t="shared" si="12"/>
        <v>4241.82</v>
      </c>
      <c r="J134" s="393">
        <v>4.98</v>
      </c>
      <c r="K134" s="371"/>
      <c r="L134" s="371"/>
    </row>
    <row r="135" s="271" customFormat="1" ht="38.25" spans="1:12">
      <c r="A135" s="216" t="s">
        <v>303</v>
      </c>
      <c r="B135" s="216" t="s">
        <v>58</v>
      </c>
      <c r="C135" s="422">
        <v>96385</v>
      </c>
      <c r="D135" s="215" t="s">
        <v>83</v>
      </c>
      <c r="E135" s="216" t="s">
        <v>78</v>
      </c>
      <c r="F135" s="337">
        <v>858.75</v>
      </c>
      <c r="G135" s="336">
        <f t="shared" si="10"/>
        <v>9.96</v>
      </c>
      <c r="H135" s="336">
        <f t="shared" si="11"/>
        <v>12.83844</v>
      </c>
      <c r="I135" s="392">
        <f t="shared" si="12"/>
        <v>11025.01</v>
      </c>
      <c r="J135" s="390">
        <v>9.96</v>
      </c>
      <c r="K135" s="371"/>
      <c r="L135" s="371"/>
    </row>
    <row r="136" s="271" customFormat="1" ht="25.5" customHeight="1" spans="1:12">
      <c r="A136" s="216" t="s">
        <v>304</v>
      </c>
      <c r="B136" s="333" t="s">
        <v>53</v>
      </c>
      <c r="C136" s="448" t="s">
        <v>305</v>
      </c>
      <c r="D136" s="215" t="s">
        <v>306</v>
      </c>
      <c r="E136" s="216" t="s">
        <v>78</v>
      </c>
      <c r="F136" s="337">
        <v>55.8</v>
      </c>
      <c r="G136" s="336">
        <f t="shared" si="10"/>
        <v>1</v>
      </c>
      <c r="H136" s="336">
        <f t="shared" si="11"/>
        <v>1.289</v>
      </c>
      <c r="I136" s="392">
        <f t="shared" si="12"/>
        <v>71.93</v>
      </c>
      <c r="J136" s="466">
        <v>1</v>
      </c>
      <c r="K136" s="371"/>
      <c r="L136" s="371"/>
    </row>
    <row r="137" s="271" customFormat="1" ht="25.5" customHeight="1" spans="1:12">
      <c r="A137" s="216" t="s">
        <v>307</v>
      </c>
      <c r="B137" s="216" t="s">
        <v>53</v>
      </c>
      <c r="C137" s="447" t="s">
        <v>308</v>
      </c>
      <c r="D137" s="215" t="s">
        <v>309</v>
      </c>
      <c r="E137" s="216" t="s">
        <v>78</v>
      </c>
      <c r="F137" s="339">
        <v>12.25</v>
      </c>
      <c r="G137" s="336">
        <f t="shared" si="10"/>
        <v>1.63</v>
      </c>
      <c r="H137" s="336">
        <f t="shared" si="11"/>
        <v>2.10107</v>
      </c>
      <c r="I137" s="392">
        <f t="shared" si="12"/>
        <v>25.74</v>
      </c>
      <c r="J137" s="393">
        <v>1.63</v>
      </c>
      <c r="K137" s="371"/>
      <c r="L137" s="371"/>
    </row>
    <row r="138" s="271" customFormat="1" ht="51" spans="1:12">
      <c r="A138" s="216" t="s">
        <v>310</v>
      </c>
      <c r="B138" s="216" t="s">
        <v>58</v>
      </c>
      <c r="C138" s="347">
        <v>100973</v>
      </c>
      <c r="D138" s="215" t="s">
        <v>88</v>
      </c>
      <c r="E138" s="216" t="s">
        <v>78</v>
      </c>
      <c r="F138" s="339">
        <v>68.05</v>
      </c>
      <c r="G138" s="336">
        <f t="shared" si="10"/>
        <v>7.36</v>
      </c>
      <c r="H138" s="336">
        <f t="shared" si="11"/>
        <v>9.48704</v>
      </c>
      <c r="I138" s="392">
        <f t="shared" si="12"/>
        <v>645.59</v>
      </c>
      <c r="J138" s="390">
        <v>7.36</v>
      </c>
      <c r="K138" s="371"/>
      <c r="L138" s="371"/>
    </row>
    <row r="139" s="271" customFormat="1" ht="25.5" customHeight="1" spans="1:12">
      <c r="A139" s="216" t="s">
        <v>311</v>
      </c>
      <c r="B139" s="216" t="s">
        <v>53</v>
      </c>
      <c r="C139" s="447" t="s">
        <v>312</v>
      </c>
      <c r="D139" s="215" t="s">
        <v>313</v>
      </c>
      <c r="E139" s="216" t="s">
        <v>314</v>
      </c>
      <c r="F139" s="337">
        <v>36.7</v>
      </c>
      <c r="G139" s="336">
        <f t="shared" si="10"/>
        <v>1.15</v>
      </c>
      <c r="H139" s="336">
        <f t="shared" si="11"/>
        <v>1.48235</v>
      </c>
      <c r="I139" s="392">
        <f t="shared" si="12"/>
        <v>54.4</v>
      </c>
      <c r="J139" s="393">
        <v>1.15</v>
      </c>
      <c r="K139" s="371"/>
      <c r="L139" s="371"/>
    </row>
    <row r="140" s="271" customFormat="1" ht="24" customHeight="1" spans="1:12">
      <c r="A140" s="216" t="s">
        <v>315</v>
      </c>
      <c r="B140" s="216" t="s">
        <v>53</v>
      </c>
      <c r="C140" s="447" t="s">
        <v>316</v>
      </c>
      <c r="D140" s="215" t="s">
        <v>317</v>
      </c>
      <c r="E140" s="216" t="s">
        <v>314</v>
      </c>
      <c r="F140" s="337">
        <v>167.45</v>
      </c>
      <c r="G140" s="336">
        <f t="shared" si="10"/>
        <v>2.39</v>
      </c>
      <c r="H140" s="336">
        <f t="shared" si="11"/>
        <v>3.08071</v>
      </c>
      <c r="I140" s="392">
        <f t="shared" si="12"/>
        <v>515.86</v>
      </c>
      <c r="J140" s="393">
        <v>2.39</v>
      </c>
      <c r="K140" s="371"/>
      <c r="L140" s="371"/>
    </row>
    <row r="141" s="271" customFormat="1" ht="25.5" customHeight="1" spans="1:12">
      <c r="A141" s="216" t="s">
        <v>318</v>
      </c>
      <c r="B141" s="216" t="s">
        <v>53</v>
      </c>
      <c r="C141" s="447" t="s">
        <v>319</v>
      </c>
      <c r="D141" s="449" t="s">
        <v>320</v>
      </c>
      <c r="E141" s="216" t="s">
        <v>78</v>
      </c>
      <c r="F141" s="450">
        <v>51.1</v>
      </c>
      <c r="G141" s="451">
        <f>J141</f>
        <v>7.7</v>
      </c>
      <c r="H141" s="451">
        <f t="shared" si="11"/>
        <v>9.9253</v>
      </c>
      <c r="I141" s="467">
        <f t="shared" si="12"/>
        <v>507.18</v>
      </c>
      <c r="J141" s="468">
        <v>7.7</v>
      </c>
      <c r="K141" s="433"/>
      <c r="L141" s="371"/>
    </row>
    <row r="142" s="271" customFormat="1" ht="30" customHeight="1" spans="1:12">
      <c r="A142" s="216" t="s">
        <v>321</v>
      </c>
      <c r="B142" s="216"/>
      <c r="C142" s="327"/>
      <c r="D142" s="328" t="s">
        <v>322</v>
      </c>
      <c r="E142" s="329"/>
      <c r="F142" s="329"/>
      <c r="G142" s="329"/>
      <c r="H142" s="330"/>
      <c r="I142" s="386">
        <f>SUM(I143:I143)</f>
        <v>11310.51</v>
      </c>
      <c r="J142" s="394"/>
      <c r="K142" s="4"/>
      <c r="L142" s="4"/>
    </row>
    <row r="143" s="271" customFormat="1" ht="25.5" customHeight="1" spans="1:12">
      <c r="A143" s="216" t="s">
        <v>323</v>
      </c>
      <c r="B143" s="216" t="s">
        <v>58</v>
      </c>
      <c r="C143" s="216">
        <v>101570</v>
      </c>
      <c r="D143" s="215" t="s">
        <v>324</v>
      </c>
      <c r="E143" s="216" t="s">
        <v>73</v>
      </c>
      <c r="F143" s="337">
        <v>391.55</v>
      </c>
      <c r="G143" s="336">
        <f>(J143)</f>
        <v>22.41</v>
      </c>
      <c r="H143" s="336">
        <f>(J143*K$1)</f>
        <v>28.88649</v>
      </c>
      <c r="I143" s="389">
        <f>ROUND(F143*H143,2)</f>
        <v>11310.51</v>
      </c>
      <c r="J143" s="390">
        <v>22.41</v>
      </c>
      <c r="K143" s="4"/>
      <c r="L143" s="4"/>
    </row>
    <row r="144" s="271" customFormat="1" ht="30" customHeight="1" spans="1:12">
      <c r="A144" s="216" t="s">
        <v>325</v>
      </c>
      <c r="B144" s="216"/>
      <c r="C144" s="421"/>
      <c r="D144" s="328" t="s">
        <v>90</v>
      </c>
      <c r="E144" s="329"/>
      <c r="F144" s="329"/>
      <c r="G144" s="329"/>
      <c r="H144" s="330"/>
      <c r="I144" s="386">
        <f>SUM(I145:I148)</f>
        <v>17389.5</v>
      </c>
      <c r="J144" s="394"/>
      <c r="K144" s="4"/>
      <c r="L144" s="371"/>
    </row>
    <row r="145" s="271" customFormat="1" ht="24" customHeight="1" spans="1:12">
      <c r="A145" s="216" t="s">
        <v>326</v>
      </c>
      <c r="B145" s="216" t="s">
        <v>53</v>
      </c>
      <c r="C145" s="347" t="s">
        <v>327</v>
      </c>
      <c r="D145" s="452" t="s">
        <v>328</v>
      </c>
      <c r="E145" s="333" t="s">
        <v>78</v>
      </c>
      <c r="F145" s="337">
        <v>0.801</v>
      </c>
      <c r="G145" s="336">
        <f>(J145)</f>
        <v>1389.33</v>
      </c>
      <c r="H145" s="336">
        <f>(J145*K$1)</f>
        <v>1790.84637</v>
      </c>
      <c r="I145" s="389">
        <f>ROUND(F145*H145,2)</f>
        <v>1434.47</v>
      </c>
      <c r="J145" s="390">
        <v>1389.33</v>
      </c>
      <c r="K145" s="371"/>
      <c r="L145" s="371"/>
    </row>
    <row r="146" s="271" customFormat="1" ht="24" customHeight="1" spans="1:12">
      <c r="A146" s="216" t="s">
        <v>329</v>
      </c>
      <c r="B146" s="333" t="s">
        <v>49</v>
      </c>
      <c r="C146" s="214" t="str">
        <f>CPU!I175</f>
        <v>CPU011</v>
      </c>
      <c r="D146" s="215" t="str">
        <f>CPU!A177</f>
        <v>CAIXA PARA VENTOSA DN 75, DIMENSÕES 1,10m X 1,30m; H = 1,70m </v>
      </c>
      <c r="E146" s="216" t="str">
        <f>CPU!I177</f>
        <v>un</v>
      </c>
      <c r="F146" s="337">
        <v>1</v>
      </c>
      <c r="G146" s="336">
        <f>(J146)</f>
        <v>3083.89369819</v>
      </c>
      <c r="H146" s="336">
        <f>(J146*K$1)</f>
        <v>3975.13897696691</v>
      </c>
      <c r="I146" s="389">
        <f>ROUND(F146*H146,2)</f>
        <v>3975.14</v>
      </c>
      <c r="J146" s="469">
        <f>CPU!I196</f>
        <v>3083.89369819</v>
      </c>
      <c r="K146" s="3"/>
      <c r="L146" s="371"/>
    </row>
    <row r="147" s="271" customFormat="1" ht="24" customHeight="1" spans="1:12">
      <c r="A147" s="216" t="s">
        <v>330</v>
      </c>
      <c r="B147" s="333" t="s">
        <v>49</v>
      </c>
      <c r="C147" s="214" t="str">
        <f>CPU!I378</f>
        <v>CPU021</v>
      </c>
      <c r="D147" s="215" t="str">
        <f>CPU!A380</f>
        <v>POÇO SECO, CONFORME PROJETO H=1,5M</v>
      </c>
      <c r="E147" s="216" t="str">
        <f>CPU!I380</f>
        <v>un</v>
      </c>
      <c r="F147" s="337">
        <v>2</v>
      </c>
      <c r="G147" s="336">
        <f>(J147)</f>
        <v>1032.53073</v>
      </c>
      <c r="H147" s="336">
        <f>(J147*K$1)</f>
        <v>1330.93211097</v>
      </c>
      <c r="I147" s="389">
        <f>ROUND(F147*H147,2)</f>
        <v>2661.86</v>
      </c>
      <c r="J147" s="469">
        <f>CPU!I408</f>
        <v>1032.53073</v>
      </c>
      <c r="K147" s="27"/>
      <c r="L147" s="371"/>
    </row>
    <row r="148" s="271" customFormat="1" ht="25.5" spans="1:12">
      <c r="A148" s="216" t="s">
        <v>331</v>
      </c>
      <c r="B148" s="333" t="s">
        <v>49</v>
      </c>
      <c r="C148" s="347" t="str">
        <f>CPU!I221</f>
        <v>CPU013</v>
      </c>
      <c r="D148" s="215" t="str">
        <f>CPU!A223</f>
        <v>CAIXA PARA REGISTRO DE DESCARGA DN 75, DIMENSÕES 1,30m X 1,30m; H = 1,85m</v>
      </c>
      <c r="E148" s="216" t="str">
        <f>CPU!I223</f>
        <v>un</v>
      </c>
      <c r="F148" s="337">
        <v>2</v>
      </c>
      <c r="G148" s="336">
        <f>(J148)</f>
        <v>3614.44218877</v>
      </c>
      <c r="H148" s="336">
        <f>(J148*K$1)</f>
        <v>4659.01598132453</v>
      </c>
      <c r="I148" s="389">
        <v>9318.03</v>
      </c>
      <c r="J148" s="390">
        <f>CPU!I242</f>
        <v>3614.44218877</v>
      </c>
      <c r="K148" s="4"/>
      <c r="L148" s="371"/>
    </row>
    <row r="149" s="271" customFormat="1" ht="30" customHeight="1" spans="1:12">
      <c r="A149" s="216" t="s">
        <v>332</v>
      </c>
      <c r="B149" s="216"/>
      <c r="C149" s="421"/>
      <c r="D149" s="328" t="s">
        <v>333</v>
      </c>
      <c r="E149" s="329"/>
      <c r="F149" s="329"/>
      <c r="G149" s="329"/>
      <c r="H149" s="330"/>
      <c r="I149" s="386">
        <f>SUM(I150:I152)</f>
        <v>17939.64</v>
      </c>
      <c r="J149" s="394"/>
      <c r="K149" s="371"/>
      <c r="L149" s="371"/>
    </row>
    <row r="150" s="271" customFormat="1" ht="25.5" spans="1:12">
      <c r="A150" s="216" t="s">
        <v>334</v>
      </c>
      <c r="B150" s="216" t="s">
        <v>335</v>
      </c>
      <c r="C150" s="453" t="s">
        <v>336</v>
      </c>
      <c r="D150" s="215" t="s">
        <v>337</v>
      </c>
      <c r="E150" s="216" t="s">
        <v>78</v>
      </c>
      <c r="F150" s="337">
        <v>6.7</v>
      </c>
      <c r="G150" s="336">
        <f>(J150)</f>
        <v>68.73</v>
      </c>
      <c r="H150" s="336">
        <f>(J150*K$1)</f>
        <v>88.59297</v>
      </c>
      <c r="I150" s="389">
        <f>ROUND(F150*H150,2)</f>
        <v>593.57</v>
      </c>
      <c r="J150" s="390">
        <v>68.73</v>
      </c>
      <c r="K150" s="4"/>
      <c r="L150" s="371"/>
    </row>
    <row r="151" s="271" customFormat="1" ht="38.25" spans="1:12">
      <c r="A151" s="216" t="s">
        <v>338</v>
      </c>
      <c r="B151" s="216" t="s">
        <v>58</v>
      </c>
      <c r="C151" s="453">
        <v>102098</v>
      </c>
      <c r="D151" s="454" t="s">
        <v>339</v>
      </c>
      <c r="E151" s="407" t="s">
        <v>78</v>
      </c>
      <c r="F151" s="349">
        <v>6.7</v>
      </c>
      <c r="G151" s="336">
        <f>(J151)</f>
        <v>1635.49</v>
      </c>
      <c r="H151" s="336">
        <f>(J151*K$1)</f>
        <v>2108.14661</v>
      </c>
      <c r="I151" s="389">
        <f>ROUND(F151*H151,2)</f>
        <v>14124.58</v>
      </c>
      <c r="J151" s="390">
        <v>1635.49</v>
      </c>
      <c r="K151" s="4"/>
      <c r="L151" s="371"/>
    </row>
    <row r="152" s="271" customFormat="1" ht="25.5" spans="1:12">
      <c r="A152" s="216" t="s">
        <v>340</v>
      </c>
      <c r="B152" s="216" t="s">
        <v>58</v>
      </c>
      <c r="C152" s="216">
        <v>97636</v>
      </c>
      <c r="D152" s="348" t="s">
        <v>341</v>
      </c>
      <c r="E152" s="216" t="s">
        <v>73</v>
      </c>
      <c r="F152" s="344">
        <v>134.15</v>
      </c>
      <c r="G152" s="336">
        <f>(J152)</f>
        <v>18.63</v>
      </c>
      <c r="H152" s="336">
        <f>(J152*K$1)</f>
        <v>24.01407</v>
      </c>
      <c r="I152" s="389">
        <f>ROUND(F152*H152,2)</f>
        <v>3221.49</v>
      </c>
      <c r="J152" s="390">
        <v>18.63</v>
      </c>
      <c r="K152" s="4"/>
      <c r="L152" s="371"/>
    </row>
    <row r="153" s="271" customFormat="1" ht="30" customHeight="1" spans="1:12">
      <c r="A153" s="216" t="s">
        <v>342</v>
      </c>
      <c r="B153" s="216"/>
      <c r="C153" s="421"/>
      <c r="D153" s="328" t="s">
        <v>140</v>
      </c>
      <c r="E153" s="329"/>
      <c r="F153" s="329"/>
      <c r="G153" s="329"/>
      <c r="H153" s="330"/>
      <c r="I153" s="386">
        <f>SUM(I154:I154)</f>
        <v>4234.11</v>
      </c>
      <c r="J153" s="394"/>
      <c r="K153" s="4"/>
      <c r="L153" s="371"/>
    </row>
    <row r="154" s="271" customFormat="1" ht="51" spans="1:12">
      <c r="A154" s="216" t="s">
        <v>343</v>
      </c>
      <c r="B154" s="216" t="s">
        <v>58</v>
      </c>
      <c r="C154" s="447">
        <v>97125</v>
      </c>
      <c r="D154" s="215" t="s">
        <v>344</v>
      </c>
      <c r="E154" s="216" t="s">
        <v>163</v>
      </c>
      <c r="F154" s="337">
        <v>2053</v>
      </c>
      <c r="G154" s="336">
        <f>(J154)</f>
        <v>1.6</v>
      </c>
      <c r="H154" s="336">
        <f>(J154*K$1)</f>
        <v>2.0624</v>
      </c>
      <c r="I154" s="398">
        <f>ROUND(F154*H154,2)</f>
        <v>4234.11</v>
      </c>
      <c r="J154" s="470">
        <v>1.6</v>
      </c>
      <c r="K154" s="371"/>
      <c r="L154" s="371"/>
    </row>
    <row r="155" s="271" customFormat="1" ht="30" customHeight="1" spans="1:12">
      <c r="A155" s="216" t="s">
        <v>345</v>
      </c>
      <c r="B155" s="216"/>
      <c r="C155" s="421"/>
      <c r="D155" s="328" t="s">
        <v>346</v>
      </c>
      <c r="E155" s="329"/>
      <c r="F155" s="329"/>
      <c r="G155" s="329"/>
      <c r="H155" s="330"/>
      <c r="I155" s="386">
        <f>SUM(I156:I157)</f>
        <v>18868.24</v>
      </c>
      <c r="J155" s="394"/>
      <c r="K155" s="371"/>
      <c r="L155" s="371"/>
    </row>
    <row r="156" s="271" customFormat="1" ht="24" customHeight="1" spans="1:12">
      <c r="A156" s="216" t="s">
        <v>347</v>
      </c>
      <c r="B156" s="216" t="s">
        <v>58</v>
      </c>
      <c r="C156" s="347">
        <v>99063</v>
      </c>
      <c r="D156" s="215" t="s">
        <v>348</v>
      </c>
      <c r="E156" s="216" t="s">
        <v>163</v>
      </c>
      <c r="F156" s="337">
        <v>2053</v>
      </c>
      <c r="G156" s="336">
        <f>(J156)</f>
        <v>5.31</v>
      </c>
      <c r="H156" s="336">
        <f>(J156*K$1)</f>
        <v>6.84459</v>
      </c>
      <c r="I156" s="389">
        <f>ROUND(F156*H156,2)</f>
        <v>14051.94</v>
      </c>
      <c r="J156" s="390">
        <v>5.31</v>
      </c>
      <c r="K156" s="371"/>
      <c r="L156" s="371">
        <f>2053/50/22</f>
        <v>1.86636363636364</v>
      </c>
    </row>
    <row r="157" s="271" customFormat="1" ht="24" customHeight="1" spans="1:12">
      <c r="A157" s="216" t="s">
        <v>349</v>
      </c>
      <c r="B157" s="216" t="s">
        <v>53</v>
      </c>
      <c r="C157" s="453" t="s">
        <v>350</v>
      </c>
      <c r="D157" s="215" t="s">
        <v>351</v>
      </c>
      <c r="E157" s="216" t="s">
        <v>163</v>
      </c>
      <c r="F157" s="337">
        <v>2053</v>
      </c>
      <c r="G157" s="336">
        <f>(J157)</f>
        <v>1.82</v>
      </c>
      <c r="H157" s="336">
        <f>(J157*K$1)</f>
        <v>2.34598</v>
      </c>
      <c r="I157" s="389">
        <f>ROUND(F157*H157,2)</f>
        <v>4816.3</v>
      </c>
      <c r="J157" s="396">
        <v>1.82</v>
      </c>
      <c r="K157" s="3"/>
      <c r="L157" s="4"/>
    </row>
    <row r="158" s="271" customFormat="1" ht="30" customHeight="1" spans="1:12">
      <c r="A158" s="216" t="s">
        <v>352</v>
      </c>
      <c r="B158" s="216"/>
      <c r="C158" s="421"/>
      <c r="D158" s="328" t="s">
        <v>152</v>
      </c>
      <c r="E158" s="329"/>
      <c r="F158" s="329"/>
      <c r="G158" s="329"/>
      <c r="H158" s="330"/>
      <c r="I158" s="386">
        <f>SUM(I159:I171)</f>
        <v>143201.87</v>
      </c>
      <c r="J158" s="394"/>
      <c r="K158" s="4"/>
      <c r="L158" s="371"/>
    </row>
    <row r="159" s="271" customFormat="1" ht="24" customHeight="1" spans="1:12">
      <c r="A159" s="216" t="s">
        <v>353</v>
      </c>
      <c r="B159" s="214" t="s">
        <v>58</v>
      </c>
      <c r="C159" s="409">
        <v>36379</v>
      </c>
      <c r="D159" s="455" t="s">
        <v>354</v>
      </c>
      <c r="E159" s="407" t="s">
        <v>163</v>
      </c>
      <c r="F159" s="456">
        <v>2053</v>
      </c>
      <c r="G159" s="349">
        <f>(J159)</f>
        <v>58.17</v>
      </c>
      <c r="H159" s="349">
        <f>(J159*K$2)</f>
        <v>67.07001</v>
      </c>
      <c r="I159" s="405">
        <f>ROUND(F159*H159,2)</f>
        <v>137694.73</v>
      </c>
      <c r="J159" s="390">
        <v>58.17</v>
      </c>
      <c r="K159" s="4"/>
      <c r="L159" s="371"/>
    </row>
    <row r="160" s="271" customFormat="1" ht="24" customHeight="1" spans="1:12">
      <c r="A160" s="216" t="s">
        <v>355</v>
      </c>
      <c r="B160" s="216" t="s">
        <v>58</v>
      </c>
      <c r="C160" s="409">
        <v>36375</v>
      </c>
      <c r="D160" s="406" t="s">
        <v>356</v>
      </c>
      <c r="E160" s="407" t="s">
        <v>163</v>
      </c>
      <c r="F160" s="337">
        <v>4</v>
      </c>
      <c r="G160" s="349">
        <f t="shared" ref="G160:G171" si="13">(J160)</f>
        <v>23.47</v>
      </c>
      <c r="H160" s="349">
        <f t="shared" ref="H160:H171" si="14">(J160*K$2)</f>
        <v>27.06091</v>
      </c>
      <c r="I160" s="405">
        <f t="shared" ref="I160:I171" si="15">ROUND(F160*H160,2)</f>
        <v>108.24</v>
      </c>
      <c r="J160" s="428">
        <v>23.47</v>
      </c>
      <c r="K160" s="4"/>
      <c r="L160" s="371"/>
    </row>
    <row r="161" s="271" customFormat="1" ht="25.5" spans="1:12">
      <c r="A161" s="216" t="s">
        <v>357</v>
      </c>
      <c r="B161" s="214" t="s">
        <v>58</v>
      </c>
      <c r="C161" s="409">
        <v>1825</v>
      </c>
      <c r="D161" s="406" t="s">
        <v>358</v>
      </c>
      <c r="E161" s="457" t="s">
        <v>107</v>
      </c>
      <c r="F161" s="337">
        <v>2</v>
      </c>
      <c r="G161" s="349">
        <f t="shared" si="13"/>
        <v>85.34</v>
      </c>
      <c r="H161" s="349">
        <f t="shared" si="14"/>
        <v>98.39702</v>
      </c>
      <c r="I161" s="405">
        <f t="shared" si="15"/>
        <v>196.79</v>
      </c>
      <c r="J161" s="427">
        <v>85.34</v>
      </c>
      <c r="K161" s="4"/>
      <c r="L161" s="371"/>
    </row>
    <row r="162" s="271" customFormat="1" ht="24" customHeight="1" spans="1:12">
      <c r="A162" s="216" t="s">
        <v>359</v>
      </c>
      <c r="B162" s="214" t="s">
        <v>58</v>
      </c>
      <c r="C162" s="409">
        <v>1823</v>
      </c>
      <c r="D162" s="455" t="s">
        <v>360</v>
      </c>
      <c r="E162" s="457" t="s">
        <v>107</v>
      </c>
      <c r="F162" s="456">
        <v>5</v>
      </c>
      <c r="G162" s="349">
        <f t="shared" si="13"/>
        <v>64.39</v>
      </c>
      <c r="H162" s="349">
        <f t="shared" si="14"/>
        <v>74.24167</v>
      </c>
      <c r="I162" s="405">
        <f t="shared" si="15"/>
        <v>371.21</v>
      </c>
      <c r="J162" s="390">
        <v>64.39</v>
      </c>
      <c r="K162" s="4"/>
      <c r="L162" s="371"/>
    </row>
    <row r="163" s="271" customFormat="1" ht="24" customHeight="1" spans="1:12">
      <c r="A163" s="216" t="s">
        <v>361</v>
      </c>
      <c r="B163" s="214" t="s">
        <v>58</v>
      </c>
      <c r="C163" s="409">
        <v>1824</v>
      </c>
      <c r="D163" s="406" t="s">
        <v>169</v>
      </c>
      <c r="E163" s="408" t="s">
        <v>107</v>
      </c>
      <c r="F163" s="337">
        <v>7</v>
      </c>
      <c r="G163" s="349">
        <f t="shared" si="13"/>
        <v>102.3</v>
      </c>
      <c r="H163" s="349">
        <f t="shared" si="14"/>
        <v>117.9519</v>
      </c>
      <c r="I163" s="405">
        <f t="shared" si="15"/>
        <v>825.66</v>
      </c>
      <c r="J163" s="427">
        <v>102.3</v>
      </c>
      <c r="K163" s="4"/>
      <c r="L163" s="371"/>
    </row>
    <row r="164" s="271" customFormat="1" ht="24" customHeight="1" spans="1:12">
      <c r="A164" s="216" t="s">
        <v>362</v>
      </c>
      <c r="B164" s="214" t="s">
        <v>58</v>
      </c>
      <c r="C164" s="214">
        <v>11493</v>
      </c>
      <c r="D164" s="458" t="s">
        <v>363</v>
      </c>
      <c r="E164" s="408" t="s">
        <v>107</v>
      </c>
      <c r="F164" s="337">
        <v>4</v>
      </c>
      <c r="G164" s="349">
        <f t="shared" si="13"/>
        <v>52.27</v>
      </c>
      <c r="H164" s="349">
        <f t="shared" si="14"/>
        <v>60.26731</v>
      </c>
      <c r="I164" s="405">
        <f t="shared" si="15"/>
        <v>241.07</v>
      </c>
      <c r="J164" s="428">
        <v>52.27</v>
      </c>
      <c r="K164" s="4"/>
      <c r="L164" s="371"/>
    </row>
    <row r="165" s="271" customFormat="1" ht="24" customHeight="1" spans="1:12">
      <c r="A165" s="216" t="s">
        <v>364</v>
      </c>
      <c r="B165" s="216" t="s">
        <v>147</v>
      </c>
      <c r="C165" s="409"/>
      <c r="D165" s="406" t="s">
        <v>365</v>
      </c>
      <c r="E165" s="408" t="s">
        <v>107</v>
      </c>
      <c r="F165" s="337">
        <v>5</v>
      </c>
      <c r="G165" s="349">
        <f t="shared" si="13"/>
        <v>15.67</v>
      </c>
      <c r="H165" s="349">
        <f t="shared" si="14"/>
        <v>18.06751</v>
      </c>
      <c r="I165" s="405">
        <f t="shared" si="15"/>
        <v>90.34</v>
      </c>
      <c r="J165" s="428">
        <v>15.67</v>
      </c>
      <c r="K165" s="371"/>
      <c r="L165" s="371"/>
    </row>
    <row r="166" s="271" customFormat="1" ht="25.5" spans="1:12">
      <c r="A166" s="216" t="s">
        <v>366</v>
      </c>
      <c r="B166" s="216" t="s">
        <v>58</v>
      </c>
      <c r="C166" s="409">
        <v>1845</v>
      </c>
      <c r="D166" s="406" t="s">
        <v>367</v>
      </c>
      <c r="E166" s="408" t="s">
        <v>107</v>
      </c>
      <c r="F166" s="337">
        <v>2</v>
      </c>
      <c r="G166" s="349">
        <f t="shared" si="13"/>
        <v>43.33</v>
      </c>
      <c r="H166" s="349">
        <f t="shared" si="14"/>
        <v>49.95949</v>
      </c>
      <c r="I166" s="405">
        <f t="shared" si="15"/>
        <v>99.92</v>
      </c>
      <c r="J166" s="471">
        <v>43.33</v>
      </c>
      <c r="K166" s="433"/>
      <c r="L166" s="371"/>
    </row>
    <row r="167" s="271" customFormat="1" ht="40.5" customHeight="1" spans="1:12">
      <c r="A167" s="216" t="s">
        <v>368</v>
      </c>
      <c r="B167" s="409" t="s">
        <v>147</v>
      </c>
      <c r="C167" s="409"/>
      <c r="D167" s="406" t="s">
        <v>369</v>
      </c>
      <c r="E167" s="408" t="s">
        <v>107</v>
      </c>
      <c r="F167" s="337">
        <v>2</v>
      </c>
      <c r="G167" s="349">
        <f t="shared" si="13"/>
        <v>379.1</v>
      </c>
      <c r="H167" s="349">
        <f t="shared" si="14"/>
        <v>437.1023</v>
      </c>
      <c r="I167" s="405">
        <f t="shared" si="15"/>
        <v>874.2</v>
      </c>
      <c r="J167" s="428">
        <v>379.1</v>
      </c>
      <c r="K167" s="371"/>
      <c r="L167" s="371"/>
    </row>
    <row r="168" s="271" customFormat="1" ht="25.5" spans="1:12">
      <c r="A168" s="216" t="s">
        <v>370</v>
      </c>
      <c r="B168" s="216" t="s">
        <v>58</v>
      </c>
      <c r="C168" s="409">
        <v>3827</v>
      </c>
      <c r="D168" s="406" t="s">
        <v>371</v>
      </c>
      <c r="E168" s="408" t="s">
        <v>107</v>
      </c>
      <c r="F168" s="337">
        <v>14</v>
      </c>
      <c r="G168" s="349">
        <f t="shared" si="13"/>
        <v>38.18</v>
      </c>
      <c r="H168" s="349">
        <f t="shared" si="14"/>
        <v>44.02154</v>
      </c>
      <c r="I168" s="405">
        <f t="shared" si="15"/>
        <v>616.3</v>
      </c>
      <c r="J168" s="428">
        <v>38.18</v>
      </c>
      <c r="K168" s="371"/>
      <c r="L168" s="371"/>
    </row>
    <row r="169" s="271" customFormat="1" ht="24" customHeight="1" spans="1:12">
      <c r="A169" s="216" t="s">
        <v>372</v>
      </c>
      <c r="B169" s="409" t="s">
        <v>53</v>
      </c>
      <c r="C169" s="409" t="s">
        <v>373</v>
      </c>
      <c r="D169" s="406" t="s">
        <v>374</v>
      </c>
      <c r="E169" s="408" t="s">
        <v>107</v>
      </c>
      <c r="F169" s="337">
        <v>5</v>
      </c>
      <c r="G169" s="349">
        <f t="shared" si="13"/>
        <v>3.51</v>
      </c>
      <c r="H169" s="349">
        <f t="shared" si="14"/>
        <v>4.04703</v>
      </c>
      <c r="I169" s="405">
        <f t="shared" si="15"/>
        <v>20.24</v>
      </c>
      <c r="J169" s="428">
        <v>3.51</v>
      </c>
      <c r="K169" s="371"/>
      <c r="L169" s="371"/>
    </row>
    <row r="170" s="271" customFormat="1" ht="24" customHeight="1" spans="1:12">
      <c r="A170" s="216" t="s">
        <v>375</v>
      </c>
      <c r="B170" s="216" t="s">
        <v>58</v>
      </c>
      <c r="C170" s="409">
        <v>6005</v>
      </c>
      <c r="D170" s="406" t="s">
        <v>376</v>
      </c>
      <c r="E170" s="408" t="s">
        <v>107</v>
      </c>
      <c r="F170" s="337">
        <v>5</v>
      </c>
      <c r="G170" s="349">
        <f t="shared" si="13"/>
        <v>77.9</v>
      </c>
      <c r="H170" s="349">
        <f t="shared" si="14"/>
        <v>89.8187</v>
      </c>
      <c r="I170" s="405">
        <f t="shared" si="15"/>
        <v>449.09</v>
      </c>
      <c r="J170" s="428">
        <v>77.9</v>
      </c>
      <c r="K170" s="371"/>
      <c r="L170" s="371"/>
    </row>
    <row r="171" s="271" customFormat="1" ht="24" customHeight="1" spans="1:12">
      <c r="A171" s="216" t="s">
        <v>377</v>
      </c>
      <c r="B171" s="409" t="s">
        <v>147</v>
      </c>
      <c r="C171" s="409"/>
      <c r="D171" s="406" t="s">
        <v>378</v>
      </c>
      <c r="E171" s="408" t="s">
        <v>107</v>
      </c>
      <c r="F171" s="337">
        <v>5</v>
      </c>
      <c r="G171" s="349">
        <f t="shared" si="13"/>
        <v>279.98</v>
      </c>
      <c r="H171" s="349">
        <f t="shared" si="14"/>
        <v>322.81694</v>
      </c>
      <c r="I171" s="405">
        <f t="shared" si="15"/>
        <v>1614.08</v>
      </c>
      <c r="J171" s="428">
        <v>279.98</v>
      </c>
      <c r="K171" s="371"/>
      <c r="L171" s="371"/>
    </row>
    <row r="172" s="271" customFormat="1" ht="18" customHeight="1" spans="1:12">
      <c r="A172" s="411"/>
      <c r="B172" s="411"/>
      <c r="C172" s="459"/>
      <c r="D172" s="460"/>
      <c r="E172" s="292"/>
      <c r="F172" s="461"/>
      <c r="G172" s="462"/>
      <c r="H172" s="462"/>
      <c r="I172" s="335"/>
      <c r="J172" s="472"/>
      <c r="K172" s="4"/>
      <c r="L172" s="371"/>
    </row>
    <row r="173" s="271" customFormat="1" ht="20.1" customHeight="1" spans="1:12">
      <c r="A173" s="319">
        <v>4</v>
      </c>
      <c r="B173" s="319"/>
      <c r="C173" s="463"/>
      <c r="D173" s="464" t="s">
        <v>22</v>
      </c>
      <c r="E173" s="319" t="s">
        <v>379</v>
      </c>
      <c r="F173" s="319"/>
      <c r="G173" s="319"/>
      <c r="H173" s="319"/>
      <c r="I173" s="385">
        <f>I175+I177+I191+I206+I208+I199+I195</f>
        <v>244117.34</v>
      </c>
      <c r="J173" s="473"/>
      <c r="K173" s="4"/>
      <c r="L173" s="371"/>
    </row>
    <row r="174" s="271" customFormat="1" ht="18" customHeight="1" spans="1:12">
      <c r="A174" s="416"/>
      <c r="B174" s="416"/>
      <c r="C174" s="417"/>
      <c r="D174" s="418"/>
      <c r="E174" s="419"/>
      <c r="F174" s="420"/>
      <c r="G174" s="420"/>
      <c r="H174" s="420"/>
      <c r="I174" s="444"/>
      <c r="J174" s="370"/>
      <c r="K174" s="4"/>
      <c r="L174" s="371"/>
    </row>
    <row r="175" s="271" customFormat="1" ht="30" customHeight="1" spans="1:12">
      <c r="A175" s="216" t="s">
        <v>380</v>
      </c>
      <c r="B175" s="216"/>
      <c r="C175" s="421"/>
      <c r="D175" s="328" t="s">
        <v>69</v>
      </c>
      <c r="E175" s="329"/>
      <c r="F175" s="329"/>
      <c r="G175" s="329"/>
      <c r="H175" s="330"/>
      <c r="I175" s="386">
        <f>SUM(I176:I176)</f>
        <v>1429.71</v>
      </c>
      <c r="J175" s="391"/>
      <c r="K175" s="371"/>
      <c r="L175" s="371"/>
    </row>
    <row r="176" s="271" customFormat="1" ht="42" customHeight="1" spans="1:12">
      <c r="A176" s="216" t="s">
        <v>381</v>
      </c>
      <c r="B176" s="216" t="s">
        <v>58</v>
      </c>
      <c r="C176" s="422">
        <v>98525</v>
      </c>
      <c r="D176" s="334" t="s">
        <v>72</v>
      </c>
      <c r="E176" s="333" t="s">
        <v>73</v>
      </c>
      <c r="F176" s="335">
        <v>2844</v>
      </c>
      <c r="G176" s="336">
        <f>(J176)</f>
        <v>0.39</v>
      </c>
      <c r="H176" s="336">
        <f>(J176*K$1)</f>
        <v>0.50271</v>
      </c>
      <c r="I176" s="389">
        <f>ROUND(F176*H176,2)</f>
        <v>1429.71</v>
      </c>
      <c r="J176" s="390">
        <v>0.39</v>
      </c>
      <c r="K176" s="371"/>
      <c r="L176" s="371"/>
    </row>
    <row r="177" s="271" customFormat="1" ht="30" customHeight="1" spans="1:12">
      <c r="A177" s="216" t="s">
        <v>382</v>
      </c>
      <c r="B177" s="216"/>
      <c r="C177" s="421"/>
      <c r="D177" s="328" t="s">
        <v>75</v>
      </c>
      <c r="E177" s="329"/>
      <c r="F177" s="329"/>
      <c r="G177" s="329"/>
      <c r="H177" s="330"/>
      <c r="I177" s="386">
        <f>SUM(I178:I190)</f>
        <v>37670.79</v>
      </c>
      <c r="J177" s="394"/>
      <c r="K177" s="371"/>
      <c r="L177" s="371"/>
    </row>
    <row r="178" s="271" customFormat="1" ht="24" customHeight="1" spans="1:12">
      <c r="A178" s="216" t="s">
        <v>383</v>
      </c>
      <c r="B178" s="216" t="s">
        <v>49</v>
      </c>
      <c r="C178" s="347" t="str">
        <f>CPU!$I$76</f>
        <v>CPU005</v>
      </c>
      <c r="D178" s="215" t="str">
        <f>CPU!$A$78</f>
        <v>ESCAVACAO MANUAL DE VALAS (SOLO COM AGUA), PROFUNDIDADE ATE 1,50 M</v>
      </c>
      <c r="E178" s="216" t="str">
        <f>CPU!$I$78</f>
        <v>m³</v>
      </c>
      <c r="F178" s="337">
        <v>3</v>
      </c>
      <c r="G178" s="336">
        <f t="shared" ref="G178:G189" si="16">(J178)</f>
        <v>41.1375</v>
      </c>
      <c r="H178" s="336">
        <f t="shared" ref="H178:H190" si="17">(J178*K$1)</f>
        <v>53.0262375</v>
      </c>
      <c r="I178" s="392">
        <f t="shared" ref="I178:I190" si="18">ROUND(F178*H178,2)</f>
        <v>159.08</v>
      </c>
      <c r="J178" s="390">
        <f>CPU!$I$86</f>
        <v>41.1375</v>
      </c>
      <c r="K178" s="371"/>
      <c r="L178" s="371"/>
    </row>
    <row r="179" s="271" customFormat="1" ht="24" customHeight="1" spans="1:12">
      <c r="A179" s="216" t="s">
        <v>384</v>
      </c>
      <c r="B179" s="216" t="s">
        <v>49</v>
      </c>
      <c r="C179" s="347" t="str">
        <f>CPU!$I$88</f>
        <v>CPU006</v>
      </c>
      <c r="D179" s="215" t="str">
        <f>CPU!$A$90</f>
        <v>ESCAVACAO MANUAL DE VALAS (SOLO SECO), PROFUNDIDADE ATE 1,50 M</v>
      </c>
      <c r="E179" s="216" t="str">
        <f>CPU!$I$90</f>
        <v>m³</v>
      </c>
      <c r="F179" s="337">
        <v>57.45</v>
      </c>
      <c r="G179" s="336">
        <f t="shared" si="16"/>
        <v>32.91</v>
      </c>
      <c r="H179" s="336">
        <f t="shared" si="17"/>
        <v>42.42099</v>
      </c>
      <c r="I179" s="392">
        <f t="shared" si="18"/>
        <v>2437.09</v>
      </c>
      <c r="J179" s="390">
        <f>CPU!$I$98</f>
        <v>32.91</v>
      </c>
      <c r="K179" s="371"/>
      <c r="L179" s="371"/>
    </row>
    <row r="180" s="271" customFormat="1" ht="24" customHeight="1" spans="1:12">
      <c r="A180" s="216" t="s">
        <v>385</v>
      </c>
      <c r="B180" s="216" t="s">
        <v>49</v>
      </c>
      <c r="C180" s="422" t="str">
        <f>CPU!$I$100</f>
        <v>CPU007</v>
      </c>
      <c r="D180" s="215" t="str">
        <f>CPU!$A$102</f>
        <v>ESCAVACAO MECANICA DE VALAS (SOLO COM AGUA), PROFUNDIDADE ATE 1,50 M</v>
      </c>
      <c r="E180" s="216" t="str">
        <f>CPU!$I$102</f>
        <v>m³</v>
      </c>
      <c r="F180" s="337">
        <v>57.45</v>
      </c>
      <c r="G180" s="336">
        <f t="shared" si="16"/>
        <v>12.0239</v>
      </c>
      <c r="H180" s="336">
        <f t="shared" si="17"/>
        <v>15.4988071</v>
      </c>
      <c r="I180" s="392">
        <f t="shared" si="18"/>
        <v>890.41</v>
      </c>
      <c r="J180" s="390">
        <f>CPU!$I$114</f>
        <v>12.0239</v>
      </c>
      <c r="K180" s="371"/>
      <c r="L180" s="371"/>
    </row>
    <row r="181" s="271" customFormat="1" ht="51.75" customHeight="1" spans="1:12">
      <c r="A181" s="216" t="s">
        <v>386</v>
      </c>
      <c r="B181" s="216" t="s">
        <v>58</v>
      </c>
      <c r="C181" s="445">
        <v>90091</v>
      </c>
      <c r="D181" s="215" t="s">
        <v>298</v>
      </c>
      <c r="E181" s="216" t="s">
        <v>78</v>
      </c>
      <c r="F181" s="337">
        <v>1080.5</v>
      </c>
      <c r="G181" s="336">
        <f t="shared" si="16"/>
        <v>5.46</v>
      </c>
      <c r="H181" s="336">
        <f t="shared" si="17"/>
        <v>7.03794</v>
      </c>
      <c r="I181" s="392">
        <f t="shared" si="18"/>
        <v>7604.49</v>
      </c>
      <c r="J181" s="390">
        <v>5.46</v>
      </c>
      <c r="K181" s="371"/>
      <c r="L181" s="371"/>
    </row>
    <row r="182" s="271" customFormat="1" ht="24" customHeight="1" spans="1:12">
      <c r="A182" s="216" t="s">
        <v>387</v>
      </c>
      <c r="B182" s="216" t="s">
        <v>49</v>
      </c>
      <c r="C182" s="446" t="str">
        <f>CPU!$I$116</f>
        <v>CPU008</v>
      </c>
      <c r="D182" s="215" t="str">
        <f>CPU!$A$118</f>
        <v>ESCAVACAO MECANICA EM ROCHA DURA, A FRIO</v>
      </c>
      <c r="E182" s="216" t="str">
        <f>CPU!$I$118</f>
        <v>m³</v>
      </c>
      <c r="F182" s="337">
        <v>11.5</v>
      </c>
      <c r="G182" s="336">
        <f t="shared" si="16"/>
        <v>97.5057538</v>
      </c>
      <c r="H182" s="336">
        <f t="shared" si="17"/>
        <v>125.6849166482</v>
      </c>
      <c r="I182" s="392">
        <f t="shared" si="18"/>
        <v>1445.38</v>
      </c>
      <c r="J182" s="390">
        <f>CPU!$I$131</f>
        <v>97.5057538</v>
      </c>
      <c r="K182" s="371"/>
      <c r="L182" s="371"/>
    </row>
    <row r="183" s="271" customFormat="1" ht="24" customHeight="1" spans="1:12">
      <c r="A183" s="216" t="s">
        <v>388</v>
      </c>
      <c r="B183" s="216" t="s">
        <v>53</v>
      </c>
      <c r="C183" s="447" t="s">
        <v>301</v>
      </c>
      <c r="D183" s="215" t="s">
        <v>302</v>
      </c>
      <c r="E183" s="216" t="s">
        <v>73</v>
      </c>
      <c r="F183" s="337">
        <v>1095.9</v>
      </c>
      <c r="G183" s="336">
        <f t="shared" si="16"/>
        <v>4.98</v>
      </c>
      <c r="H183" s="336">
        <f t="shared" si="17"/>
        <v>6.41922</v>
      </c>
      <c r="I183" s="392">
        <f t="shared" si="18"/>
        <v>7034.82</v>
      </c>
      <c r="J183" s="393">
        <v>4.98</v>
      </c>
      <c r="K183" s="371"/>
      <c r="L183" s="371"/>
    </row>
    <row r="184" s="271" customFormat="1" ht="38.25" spans="1:12">
      <c r="A184" s="216" t="s">
        <v>389</v>
      </c>
      <c r="B184" s="216" t="s">
        <v>58</v>
      </c>
      <c r="C184" s="422">
        <v>96385</v>
      </c>
      <c r="D184" s="215" t="s">
        <v>83</v>
      </c>
      <c r="E184" s="216" t="s">
        <v>78</v>
      </c>
      <c r="F184" s="337">
        <v>1209.95</v>
      </c>
      <c r="G184" s="336">
        <f t="shared" si="16"/>
        <v>9.96</v>
      </c>
      <c r="H184" s="336">
        <f t="shared" si="17"/>
        <v>12.83844</v>
      </c>
      <c r="I184" s="392">
        <f t="shared" si="18"/>
        <v>15533.87</v>
      </c>
      <c r="J184" s="390">
        <v>9.96</v>
      </c>
      <c r="K184" s="371"/>
      <c r="L184" s="371"/>
    </row>
    <row r="185" s="271" customFormat="1" ht="24" customHeight="1" spans="1:12">
      <c r="A185" s="216" t="s">
        <v>390</v>
      </c>
      <c r="B185" s="333" t="s">
        <v>53</v>
      </c>
      <c r="C185" s="448" t="s">
        <v>305</v>
      </c>
      <c r="D185" s="215" t="s">
        <v>306</v>
      </c>
      <c r="E185" s="216" t="s">
        <v>78</v>
      </c>
      <c r="F185" s="337">
        <v>78.65</v>
      </c>
      <c r="G185" s="336">
        <f t="shared" si="16"/>
        <v>1</v>
      </c>
      <c r="H185" s="336">
        <f t="shared" si="17"/>
        <v>1.289</v>
      </c>
      <c r="I185" s="392">
        <f t="shared" si="18"/>
        <v>101.38</v>
      </c>
      <c r="J185" s="466">
        <v>1</v>
      </c>
      <c r="K185" s="371"/>
      <c r="L185" s="371"/>
    </row>
    <row r="186" s="271" customFormat="1" ht="24" customHeight="1" spans="1:12">
      <c r="A186" s="216" t="s">
        <v>391</v>
      </c>
      <c r="B186" s="216" t="s">
        <v>53</v>
      </c>
      <c r="C186" s="447" t="s">
        <v>308</v>
      </c>
      <c r="D186" s="215" t="s">
        <v>309</v>
      </c>
      <c r="E186" s="216" t="s">
        <v>78</v>
      </c>
      <c r="F186" s="339">
        <v>17.25</v>
      </c>
      <c r="G186" s="336">
        <f t="shared" si="16"/>
        <v>1.63</v>
      </c>
      <c r="H186" s="336">
        <f t="shared" si="17"/>
        <v>2.10107</v>
      </c>
      <c r="I186" s="392">
        <f t="shared" si="18"/>
        <v>36.24</v>
      </c>
      <c r="J186" s="393">
        <v>1.63</v>
      </c>
      <c r="K186" s="371"/>
      <c r="L186" s="371"/>
    </row>
    <row r="187" s="271" customFormat="1" ht="51" customHeight="1" spans="1:12">
      <c r="A187" s="216" t="s">
        <v>392</v>
      </c>
      <c r="B187" s="216" t="s">
        <v>58</v>
      </c>
      <c r="C187" s="347">
        <v>100973</v>
      </c>
      <c r="D187" s="215" t="s">
        <v>88</v>
      </c>
      <c r="E187" s="216" t="s">
        <v>78</v>
      </c>
      <c r="F187" s="339">
        <v>95.9</v>
      </c>
      <c r="G187" s="336">
        <f t="shared" si="16"/>
        <v>7.36</v>
      </c>
      <c r="H187" s="336">
        <f t="shared" si="17"/>
        <v>9.48704</v>
      </c>
      <c r="I187" s="392">
        <f t="shared" si="18"/>
        <v>909.81</v>
      </c>
      <c r="J187" s="390">
        <v>7.36</v>
      </c>
      <c r="K187" s="371"/>
      <c r="L187" s="371"/>
    </row>
    <row r="188" s="271" customFormat="1" ht="24" customHeight="1" spans="1:12">
      <c r="A188" s="216" t="s">
        <v>393</v>
      </c>
      <c r="B188" s="216" t="s">
        <v>53</v>
      </c>
      <c r="C188" s="447" t="s">
        <v>312</v>
      </c>
      <c r="D188" s="215" t="s">
        <v>313</v>
      </c>
      <c r="E188" s="216" t="s">
        <v>314</v>
      </c>
      <c r="F188" s="337">
        <v>51.75</v>
      </c>
      <c r="G188" s="336">
        <f t="shared" si="16"/>
        <v>1.15</v>
      </c>
      <c r="H188" s="336">
        <f t="shared" si="17"/>
        <v>1.48235</v>
      </c>
      <c r="I188" s="392">
        <f t="shared" si="18"/>
        <v>76.71</v>
      </c>
      <c r="J188" s="393">
        <v>1.15</v>
      </c>
      <c r="K188" s="371"/>
      <c r="L188" s="371"/>
    </row>
    <row r="189" s="271" customFormat="1" ht="24" customHeight="1" spans="1:12">
      <c r="A189" s="216" t="s">
        <v>394</v>
      </c>
      <c r="B189" s="216" t="s">
        <v>53</v>
      </c>
      <c r="C189" s="447" t="s">
        <v>316</v>
      </c>
      <c r="D189" s="215" t="s">
        <v>317</v>
      </c>
      <c r="E189" s="216" t="s">
        <v>314</v>
      </c>
      <c r="F189" s="337">
        <v>235.95</v>
      </c>
      <c r="G189" s="336">
        <f t="shared" si="16"/>
        <v>2.39</v>
      </c>
      <c r="H189" s="336">
        <f t="shared" si="17"/>
        <v>3.08071</v>
      </c>
      <c r="I189" s="392">
        <f t="shared" si="18"/>
        <v>726.89</v>
      </c>
      <c r="J189" s="393">
        <v>2.39</v>
      </c>
      <c r="K189" s="371"/>
      <c r="L189" s="371"/>
    </row>
    <row r="190" s="271" customFormat="1" ht="24" customHeight="1" spans="1:12">
      <c r="A190" s="216" t="s">
        <v>395</v>
      </c>
      <c r="B190" s="216" t="s">
        <v>53</v>
      </c>
      <c r="C190" s="447" t="s">
        <v>319</v>
      </c>
      <c r="D190" s="449" t="s">
        <v>320</v>
      </c>
      <c r="E190" s="216" t="s">
        <v>78</v>
      </c>
      <c r="F190" s="450">
        <v>72</v>
      </c>
      <c r="G190" s="451">
        <f>J190</f>
        <v>7.7</v>
      </c>
      <c r="H190" s="451">
        <f t="shared" si="17"/>
        <v>9.9253</v>
      </c>
      <c r="I190" s="474">
        <f t="shared" si="18"/>
        <v>714.62</v>
      </c>
      <c r="J190" s="468">
        <v>7.7</v>
      </c>
      <c r="K190" s="433"/>
      <c r="L190" s="371"/>
    </row>
    <row r="191" s="271" customFormat="1" ht="30" customHeight="1" spans="1:12">
      <c r="A191" s="216" t="s">
        <v>396</v>
      </c>
      <c r="B191" s="216"/>
      <c r="C191" s="421"/>
      <c r="D191" s="328" t="s">
        <v>140</v>
      </c>
      <c r="E191" s="329"/>
      <c r="F191" s="329"/>
      <c r="G191" s="329"/>
      <c r="H191" s="330"/>
      <c r="I191" s="386">
        <f>SUM(I192:I194)</f>
        <v>3206.51</v>
      </c>
      <c r="J191" s="394"/>
      <c r="K191" s="371"/>
      <c r="L191" s="371"/>
    </row>
    <row r="192" s="271" customFormat="1" ht="51" spans="1:12">
      <c r="A192" s="216" t="s">
        <v>397</v>
      </c>
      <c r="B192" s="216" t="s">
        <v>58</v>
      </c>
      <c r="C192" s="465">
        <v>97124</v>
      </c>
      <c r="D192" s="215" t="s">
        <v>398</v>
      </c>
      <c r="E192" s="216" t="s">
        <v>163</v>
      </c>
      <c r="F192" s="337">
        <v>1586</v>
      </c>
      <c r="G192" s="336">
        <f>(J192)</f>
        <v>1.13</v>
      </c>
      <c r="H192" s="336">
        <f>(J192*K$1)</f>
        <v>1.45657</v>
      </c>
      <c r="I192" s="389">
        <f>ROUND(F192*H192,2)</f>
        <v>2310.12</v>
      </c>
      <c r="J192" s="468">
        <v>1.13</v>
      </c>
      <c r="K192" s="433"/>
      <c r="L192" s="371"/>
    </row>
    <row r="193" s="271" customFormat="1" ht="51" spans="1:12">
      <c r="A193" s="216" t="s">
        <v>399</v>
      </c>
      <c r="B193" s="216" t="s">
        <v>58</v>
      </c>
      <c r="C193" s="447">
        <v>97125</v>
      </c>
      <c r="D193" s="215" t="s">
        <v>344</v>
      </c>
      <c r="E193" s="216" t="s">
        <v>163</v>
      </c>
      <c r="F193" s="337">
        <v>102</v>
      </c>
      <c r="G193" s="336">
        <f>(J193)</f>
        <v>1.6</v>
      </c>
      <c r="H193" s="336">
        <f>(J193*K$1)</f>
        <v>2.0624</v>
      </c>
      <c r="I193" s="389">
        <v>210.36</v>
      </c>
      <c r="J193" s="466">
        <v>1.6</v>
      </c>
      <c r="K193" s="371"/>
      <c r="L193" s="371"/>
    </row>
    <row r="194" s="271" customFormat="1" ht="24" customHeight="1" spans="1:12">
      <c r="A194" s="216" t="s">
        <v>400</v>
      </c>
      <c r="B194" s="216" t="s">
        <v>49</v>
      </c>
      <c r="C194" s="475" t="str">
        <f>CPU!$I$63</f>
        <v>CPU004</v>
      </c>
      <c r="D194" s="215" t="str">
        <f>CPU!$A$65</f>
        <v>MONTAGENS ESPECIAIS EM FERRO FUNDIDO</v>
      </c>
      <c r="E194" s="216" t="str">
        <f>CPU!$I$65</f>
        <v>kg</v>
      </c>
      <c r="F194" s="337">
        <v>202.45</v>
      </c>
      <c r="G194" s="336">
        <f>(J194)</f>
        <v>2.6289</v>
      </c>
      <c r="H194" s="336">
        <f>(J194*K$1)</f>
        <v>3.3886521</v>
      </c>
      <c r="I194" s="389">
        <f>ROUND(F194*H194,2)</f>
        <v>686.03</v>
      </c>
      <c r="J194" s="390">
        <f>CPU!$I$74</f>
        <v>2.6289</v>
      </c>
      <c r="K194" s="371"/>
      <c r="L194" s="371"/>
    </row>
    <row r="195" s="271" customFormat="1" ht="30" customHeight="1" spans="1:12">
      <c r="A195" s="216" t="s">
        <v>401</v>
      </c>
      <c r="B195" s="216"/>
      <c r="C195" s="421"/>
      <c r="D195" s="328" t="s">
        <v>333</v>
      </c>
      <c r="E195" s="329"/>
      <c r="F195" s="329"/>
      <c r="G195" s="329"/>
      <c r="H195" s="330"/>
      <c r="I195" s="386">
        <f>SUM(I196:I198)</f>
        <v>35866.08</v>
      </c>
      <c r="J195" s="394"/>
      <c r="K195" s="371"/>
      <c r="L195" s="371"/>
    </row>
    <row r="196" s="271" customFormat="1" ht="24" customHeight="1" spans="1:12">
      <c r="A196" s="216" t="s">
        <v>402</v>
      </c>
      <c r="B196" s="216" t="s">
        <v>335</v>
      </c>
      <c r="C196" s="453" t="s">
        <v>336</v>
      </c>
      <c r="D196" s="215" t="s">
        <v>337</v>
      </c>
      <c r="E196" s="216" t="s">
        <v>78</v>
      </c>
      <c r="F196" s="337">
        <v>13.4</v>
      </c>
      <c r="G196" s="336">
        <f>(J196)</f>
        <v>68.73</v>
      </c>
      <c r="H196" s="336">
        <f>(J196*K$1)</f>
        <v>88.59297</v>
      </c>
      <c r="I196" s="389">
        <f>ROUND(F196*H196,2)</f>
        <v>1187.15</v>
      </c>
      <c r="J196" s="390">
        <v>68.73</v>
      </c>
      <c r="K196" s="4"/>
      <c r="L196" s="371"/>
    </row>
    <row r="197" s="271" customFormat="1" ht="38.25" spans="1:12">
      <c r="A197" s="216" t="s">
        <v>403</v>
      </c>
      <c r="B197" s="216" t="s">
        <v>58</v>
      </c>
      <c r="C197" s="453">
        <v>102098</v>
      </c>
      <c r="D197" s="454" t="s">
        <v>339</v>
      </c>
      <c r="E197" s="407" t="s">
        <v>78</v>
      </c>
      <c r="F197" s="349">
        <v>13.4</v>
      </c>
      <c r="G197" s="336">
        <f>(J197)</f>
        <v>1635.49</v>
      </c>
      <c r="H197" s="336">
        <f>(J197*K$1)</f>
        <v>2108.14661</v>
      </c>
      <c r="I197" s="389">
        <f>ROUND(F197*H197,2)</f>
        <v>28249.16</v>
      </c>
      <c r="J197" s="390">
        <v>1635.49</v>
      </c>
      <c r="K197" s="4"/>
      <c r="L197" s="371"/>
    </row>
    <row r="198" s="271" customFormat="1" ht="24" customHeight="1" spans="1:12">
      <c r="A198" s="216" t="s">
        <v>404</v>
      </c>
      <c r="B198" s="216" t="s">
        <v>58</v>
      </c>
      <c r="C198" s="216">
        <v>97636</v>
      </c>
      <c r="D198" s="348" t="s">
        <v>341</v>
      </c>
      <c r="E198" s="216" t="s">
        <v>73</v>
      </c>
      <c r="F198" s="344">
        <v>267.75</v>
      </c>
      <c r="G198" s="336">
        <f>(J198)</f>
        <v>18.63</v>
      </c>
      <c r="H198" s="336">
        <f>(J198*K$1)</f>
        <v>24.01407</v>
      </c>
      <c r="I198" s="389">
        <f>ROUND(F198*H198,2)</f>
        <v>6429.77</v>
      </c>
      <c r="J198" s="390">
        <v>18.63</v>
      </c>
      <c r="K198" s="4"/>
      <c r="L198" s="371"/>
    </row>
    <row r="199" s="271" customFormat="1" ht="30" customHeight="1" spans="1:12">
      <c r="A199" s="216" t="s">
        <v>405</v>
      </c>
      <c r="B199" s="216"/>
      <c r="C199" s="421"/>
      <c r="D199" s="328" t="s">
        <v>406</v>
      </c>
      <c r="E199" s="329"/>
      <c r="F199" s="329"/>
      <c r="G199" s="329"/>
      <c r="H199" s="330"/>
      <c r="I199" s="386">
        <f>SUM(I200:I205)</f>
        <v>58119.68</v>
      </c>
      <c r="J199" s="394"/>
      <c r="K199" s="371"/>
      <c r="L199" s="371"/>
    </row>
    <row r="200" s="271" customFormat="1" ht="24" customHeight="1" spans="1:12">
      <c r="A200" s="216" t="s">
        <v>407</v>
      </c>
      <c r="B200" s="216" t="s">
        <v>53</v>
      </c>
      <c r="C200" s="347" t="s">
        <v>327</v>
      </c>
      <c r="D200" s="452" t="s">
        <v>328</v>
      </c>
      <c r="E200" s="333" t="s">
        <v>78</v>
      </c>
      <c r="F200" s="337">
        <v>0.65</v>
      </c>
      <c r="G200" s="336">
        <f t="shared" ref="G200:G205" si="19">(J200)</f>
        <v>1389.33</v>
      </c>
      <c r="H200" s="336">
        <f t="shared" ref="H200:H205" si="20">(J200*K$1)</f>
        <v>1790.84637</v>
      </c>
      <c r="I200" s="389">
        <f t="shared" ref="I200:I205" si="21">ROUND(F200*H200,2)</f>
        <v>1164.05</v>
      </c>
      <c r="J200" s="390">
        <v>1389.33</v>
      </c>
      <c r="K200" s="371"/>
      <c r="L200" s="371"/>
    </row>
    <row r="201" s="271" customFormat="1" ht="24" customHeight="1" spans="1:12">
      <c r="A201" s="216" t="s">
        <v>408</v>
      </c>
      <c r="B201" s="216" t="s">
        <v>49</v>
      </c>
      <c r="C201" s="347" t="str">
        <f>CPU!I152</f>
        <v>CPU010</v>
      </c>
      <c r="D201" s="215" t="str">
        <f>CPU!A154</f>
        <v>CAIXA PARA VENTOSA DN 50, DIMENSÕES 1,10m X 1,30m; H = 1,50m </v>
      </c>
      <c r="E201" s="408" t="str">
        <f>CPU!I154</f>
        <v>un</v>
      </c>
      <c r="F201" s="337">
        <v>5</v>
      </c>
      <c r="G201" s="336">
        <f t="shared" si="19"/>
        <v>2758.26689819</v>
      </c>
      <c r="H201" s="336">
        <f t="shared" si="20"/>
        <v>3555.40603176691</v>
      </c>
      <c r="I201" s="389">
        <f t="shared" si="21"/>
        <v>17777.03</v>
      </c>
      <c r="J201" s="390">
        <f>CPU!I173</f>
        <v>2758.26689819</v>
      </c>
      <c r="K201" s="371"/>
      <c r="L201" s="371"/>
    </row>
    <row r="202" s="271" customFormat="1" ht="24" customHeight="1" spans="1:12">
      <c r="A202" s="216" t="s">
        <v>409</v>
      </c>
      <c r="B202" s="216" t="s">
        <v>49</v>
      </c>
      <c r="C202" s="347" t="str">
        <f>CPU!I378</f>
        <v>CPU021</v>
      </c>
      <c r="D202" s="215" t="str">
        <f>CPU!A380</f>
        <v>POÇO SECO, CONFORME PROJETO H=1,5M</v>
      </c>
      <c r="E202" s="408" t="str">
        <f>CPU!I380</f>
        <v>un</v>
      </c>
      <c r="F202" s="337">
        <v>5</v>
      </c>
      <c r="G202" s="336">
        <f t="shared" si="19"/>
        <v>1032.53073</v>
      </c>
      <c r="H202" s="336">
        <f t="shared" si="20"/>
        <v>1330.93211097</v>
      </c>
      <c r="I202" s="389">
        <f t="shared" si="21"/>
        <v>6654.66</v>
      </c>
      <c r="J202" s="390">
        <f>CPU!I408</f>
        <v>1032.53073</v>
      </c>
      <c r="K202" s="371"/>
      <c r="L202" s="371"/>
    </row>
    <row r="203" s="271" customFormat="1" ht="24" customHeight="1" spans="1:12">
      <c r="A203" s="216" t="s">
        <v>410</v>
      </c>
      <c r="B203" s="216" t="s">
        <v>49</v>
      </c>
      <c r="C203" s="347" t="str">
        <f>CPU!I198</f>
        <v>CPU012</v>
      </c>
      <c r="D203" s="454" t="str">
        <f>CPU!A200</f>
        <v>CAIXA PARA REGISTRO DE DESCARGA DN 50, DIMENSÕES 1,30m X 1,30m; H = 1,65m</v>
      </c>
      <c r="E203" s="476" t="str">
        <f>CPU!I200</f>
        <v>un</v>
      </c>
      <c r="F203" s="349">
        <v>5</v>
      </c>
      <c r="G203" s="336">
        <f t="shared" si="19"/>
        <v>3201.06628877</v>
      </c>
      <c r="H203" s="336">
        <f t="shared" si="20"/>
        <v>4126.17444622453</v>
      </c>
      <c r="I203" s="389">
        <f t="shared" si="21"/>
        <v>20630.87</v>
      </c>
      <c r="J203" s="390">
        <f>CPU!I219</f>
        <v>3201.06628877</v>
      </c>
      <c r="K203" s="371"/>
      <c r="L203" s="371"/>
    </row>
    <row r="204" s="271" customFormat="1" ht="24" customHeight="1" spans="1:12">
      <c r="A204" s="216" t="s">
        <v>411</v>
      </c>
      <c r="B204" s="216" t="s">
        <v>49</v>
      </c>
      <c r="C204" s="347" t="str">
        <f>CPU!I244</f>
        <v>CPU014</v>
      </c>
      <c r="D204" s="215" t="str">
        <f>CPU!A246</f>
        <v>CAIXA DE MANOBRA, DIMENSÕES  1,90m X 1,40m; H = 1,50m</v>
      </c>
      <c r="E204" s="408" t="str">
        <f>CPU!I246</f>
        <v>un</v>
      </c>
      <c r="F204" s="337">
        <v>1</v>
      </c>
      <c r="G204" s="336">
        <f t="shared" si="19"/>
        <v>4075.71204978</v>
      </c>
      <c r="H204" s="336">
        <f t="shared" si="20"/>
        <v>5253.59283216642</v>
      </c>
      <c r="I204" s="389">
        <f t="shared" si="21"/>
        <v>5253.59</v>
      </c>
      <c r="J204" s="390">
        <f>CPU!I265</f>
        <v>4075.71204978</v>
      </c>
      <c r="K204" s="371"/>
      <c r="L204" s="371"/>
    </row>
    <row r="205" s="271" customFormat="1" ht="24" customHeight="1" spans="1:12">
      <c r="A205" s="216" t="s">
        <v>412</v>
      </c>
      <c r="B205" s="216" t="s">
        <v>49</v>
      </c>
      <c r="C205" s="347" t="str">
        <f>CPU!I267</f>
        <v>CPU015</v>
      </c>
      <c r="D205" s="454" t="str">
        <f>CPU!A269</f>
        <v>CAIXA DO MACROMEDIDOR, DIMENSÕES  2,60m X 1,40m; H = 1,50m </v>
      </c>
      <c r="E205" s="408" t="str">
        <f>CPU!I269</f>
        <v>un</v>
      </c>
      <c r="F205" s="349">
        <v>1</v>
      </c>
      <c r="G205" s="336">
        <f t="shared" si="19"/>
        <v>5150.88006812</v>
      </c>
      <c r="H205" s="336">
        <f t="shared" si="20"/>
        <v>6639.48440780668</v>
      </c>
      <c r="I205" s="389">
        <f t="shared" si="21"/>
        <v>6639.48</v>
      </c>
      <c r="J205" s="390">
        <f>CPU!I288</f>
        <v>5150.88006812</v>
      </c>
      <c r="K205" s="371"/>
      <c r="L205" s="371"/>
    </row>
    <row r="206" s="271" customFormat="1" ht="30" customHeight="1" spans="1:12">
      <c r="A206" s="216" t="s">
        <v>413</v>
      </c>
      <c r="B206" s="216"/>
      <c r="C206" s="421"/>
      <c r="D206" s="328" t="s">
        <v>346</v>
      </c>
      <c r="E206" s="329"/>
      <c r="F206" s="329"/>
      <c r="G206" s="329"/>
      <c r="H206" s="330"/>
      <c r="I206" s="386">
        <f>SUM(I207:I207)</f>
        <v>11553.67</v>
      </c>
      <c r="J206" s="394"/>
      <c r="K206" s="371"/>
      <c r="L206" s="371">
        <f>1688/50/22</f>
        <v>1.53454545454545</v>
      </c>
    </row>
    <row r="207" s="271" customFormat="1" ht="24" customHeight="1" spans="1:12">
      <c r="A207" s="216" t="s">
        <v>414</v>
      </c>
      <c r="B207" s="216" t="s">
        <v>58</v>
      </c>
      <c r="C207" s="347">
        <v>99063</v>
      </c>
      <c r="D207" s="215" t="s">
        <v>348</v>
      </c>
      <c r="E207" s="216" t="s">
        <v>163</v>
      </c>
      <c r="F207" s="337">
        <v>1688</v>
      </c>
      <c r="G207" s="336">
        <f>(J207)</f>
        <v>5.31</v>
      </c>
      <c r="H207" s="336">
        <f>(J207*K$1)</f>
        <v>6.84459</v>
      </c>
      <c r="I207" s="389">
        <f>ROUND(F207*H207,2)</f>
        <v>11553.67</v>
      </c>
      <c r="J207" s="390">
        <v>5.31</v>
      </c>
      <c r="K207" s="371"/>
      <c r="L207" s="371"/>
    </row>
    <row r="208" s="271" customFormat="1" ht="30" customHeight="1" spans="1:12">
      <c r="A208" s="216" t="s">
        <v>415</v>
      </c>
      <c r="B208" s="216"/>
      <c r="C208" s="421"/>
      <c r="D208" s="328" t="s">
        <v>152</v>
      </c>
      <c r="E208" s="329"/>
      <c r="F208" s="329"/>
      <c r="G208" s="329"/>
      <c r="H208" s="330"/>
      <c r="I208" s="386">
        <f>SUM(I209:I241)</f>
        <v>96270.9</v>
      </c>
      <c r="J208" s="394"/>
      <c r="K208" s="371"/>
      <c r="L208" s="371"/>
    </row>
    <row r="209" s="271" customFormat="1" ht="25.5" spans="1:12">
      <c r="A209" s="216" t="s">
        <v>416</v>
      </c>
      <c r="B209" s="216" t="s">
        <v>58</v>
      </c>
      <c r="C209" s="409">
        <v>36375</v>
      </c>
      <c r="D209" s="406" t="s">
        <v>356</v>
      </c>
      <c r="E209" s="407" t="s">
        <v>163</v>
      </c>
      <c r="F209" s="337">
        <v>1596</v>
      </c>
      <c r="G209" s="349">
        <f t="shared" ref="G209:G241" si="22">(J209)</f>
        <v>23.47</v>
      </c>
      <c r="H209" s="349">
        <f t="shared" ref="H209:H241" si="23">(J209*K$2)</f>
        <v>27.06091</v>
      </c>
      <c r="I209" s="405">
        <f t="shared" ref="I209:I241" si="24">ROUND(F209*H209,2)</f>
        <v>43189.21</v>
      </c>
      <c r="J209" s="428">
        <v>23.47</v>
      </c>
      <c r="K209" s="371"/>
      <c r="L209" s="371"/>
    </row>
    <row r="210" s="271" customFormat="1" ht="25.5" spans="1:12">
      <c r="A210" s="216" t="s">
        <v>417</v>
      </c>
      <c r="B210" s="216" t="s">
        <v>58</v>
      </c>
      <c r="C210" s="409">
        <v>36376</v>
      </c>
      <c r="D210" s="406" t="s">
        <v>418</v>
      </c>
      <c r="E210" s="407" t="s">
        <v>163</v>
      </c>
      <c r="F210" s="337">
        <v>102</v>
      </c>
      <c r="G210" s="349">
        <f t="shared" si="22"/>
        <v>46.09</v>
      </c>
      <c r="H210" s="349">
        <f t="shared" si="23"/>
        <v>53.14177</v>
      </c>
      <c r="I210" s="405">
        <f t="shared" si="24"/>
        <v>5420.46</v>
      </c>
      <c r="J210" s="428">
        <v>46.09</v>
      </c>
      <c r="K210" s="371"/>
      <c r="L210" s="371"/>
    </row>
    <row r="211" s="271" customFormat="1" ht="25.5" spans="1:12">
      <c r="A211" s="216" t="s">
        <v>419</v>
      </c>
      <c r="B211" s="216" t="s">
        <v>58</v>
      </c>
      <c r="C211" s="409">
        <v>21013</v>
      </c>
      <c r="D211" s="406" t="s">
        <v>420</v>
      </c>
      <c r="E211" s="407" t="s">
        <v>163</v>
      </c>
      <c r="F211" s="337">
        <v>54</v>
      </c>
      <c r="G211" s="349">
        <f t="shared" si="22"/>
        <v>103.7</v>
      </c>
      <c r="H211" s="349">
        <f t="shared" si="23"/>
        <v>119.5661</v>
      </c>
      <c r="I211" s="405">
        <f t="shared" si="24"/>
        <v>6456.57</v>
      </c>
      <c r="J211" s="428">
        <v>103.7</v>
      </c>
      <c r="K211" s="371"/>
      <c r="L211" s="371"/>
    </row>
    <row r="212" s="271" customFormat="1" ht="24" customHeight="1" spans="1:12">
      <c r="A212" s="216" t="s">
        <v>421</v>
      </c>
      <c r="B212" s="216" t="s">
        <v>58</v>
      </c>
      <c r="C212" s="409">
        <v>1835</v>
      </c>
      <c r="D212" s="406" t="s">
        <v>422</v>
      </c>
      <c r="E212" s="408" t="s">
        <v>107</v>
      </c>
      <c r="F212" s="337">
        <v>13</v>
      </c>
      <c r="G212" s="349">
        <f t="shared" si="22"/>
        <v>33.3</v>
      </c>
      <c r="H212" s="349">
        <f t="shared" si="23"/>
        <v>38.3949</v>
      </c>
      <c r="I212" s="405">
        <f t="shared" si="24"/>
        <v>499.13</v>
      </c>
      <c r="J212" s="427">
        <v>33.3</v>
      </c>
      <c r="K212" s="371"/>
      <c r="L212" s="371"/>
    </row>
    <row r="213" s="271" customFormat="1" ht="25.5" spans="1:12">
      <c r="A213" s="216" t="s">
        <v>423</v>
      </c>
      <c r="B213" s="216" t="s">
        <v>58</v>
      </c>
      <c r="C213" s="409">
        <v>1831</v>
      </c>
      <c r="D213" s="406" t="s">
        <v>424</v>
      </c>
      <c r="E213" s="408" t="s">
        <v>107</v>
      </c>
      <c r="F213" s="337">
        <v>9</v>
      </c>
      <c r="G213" s="349">
        <f t="shared" si="22"/>
        <v>34.87</v>
      </c>
      <c r="H213" s="349">
        <f t="shared" si="23"/>
        <v>40.20511</v>
      </c>
      <c r="I213" s="405">
        <f t="shared" si="24"/>
        <v>361.85</v>
      </c>
      <c r="J213" s="436">
        <v>34.87</v>
      </c>
      <c r="K213" s="371"/>
      <c r="L213" s="371"/>
    </row>
    <row r="214" s="271" customFormat="1" ht="25.5" spans="1:12">
      <c r="A214" s="216" t="s">
        <v>425</v>
      </c>
      <c r="B214" s="216" t="s">
        <v>58</v>
      </c>
      <c r="C214" s="409">
        <v>1845</v>
      </c>
      <c r="D214" s="406" t="s">
        <v>367</v>
      </c>
      <c r="E214" s="408" t="s">
        <v>107</v>
      </c>
      <c r="F214" s="337">
        <v>84</v>
      </c>
      <c r="G214" s="349">
        <f t="shared" si="22"/>
        <v>42.44</v>
      </c>
      <c r="H214" s="349">
        <f t="shared" si="23"/>
        <v>48.93332</v>
      </c>
      <c r="I214" s="405">
        <f t="shared" si="24"/>
        <v>4110.4</v>
      </c>
      <c r="J214" s="471">
        <v>42.44</v>
      </c>
      <c r="K214" s="433"/>
      <c r="L214" s="371"/>
    </row>
    <row r="215" s="271" customFormat="1" ht="24" customHeight="1" spans="1:12">
      <c r="A215" s="216" t="s">
        <v>426</v>
      </c>
      <c r="B215" s="216" t="s">
        <v>58</v>
      </c>
      <c r="C215" s="409">
        <v>1825</v>
      </c>
      <c r="D215" s="406" t="s">
        <v>358</v>
      </c>
      <c r="E215" s="408" t="s">
        <v>107</v>
      </c>
      <c r="F215" s="337">
        <v>1</v>
      </c>
      <c r="G215" s="349">
        <f t="shared" si="22"/>
        <v>83.58</v>
      </c>
      <c r="H215" s="349">
        <f t="shared" si="23"/>
        <v>96.36774</v>
      </c>
      <c r="I215" s="405">
        <f t="shared" si="24"/>
        <v>96.37</v>
      </c>
      <c r="J215" s="480">
        <v>83.58</v>
      </c>
      <c r="K215" s="371"/>
      <c r="L215" s="371"/>
    </row>
    <row r="216" s="271" customFormat="1" ht="24" customHeight="1" spans="1:12">
      <c r="A216" s="216" t="s">
        <v>427</v>
      </c>
      <c r="B216" s="216" t="s">
        <v>58</v>
      </c>
      <c r="C216" s="409">
        <v>7048</v>
      </c>
      <c r="D216" s="215" t="s">
        <v>428</v>
      </c>
      <c r="E216" s="408" t="s">
        <v>107</v>
      </c>
      <c r="F216" s="477">
        <v>3</v>
      </c>
      <c r="G216" s="349">
        <f t="shared" si="22"/>
        <v>29.13</v>
      </c>
      <c r="H216" s="349">
        <f t="shared" si="23"/>
        <v>33.58689</v>
      </c>
      <c r="I216" s="405">
        <f t="shared" si="24"/>
        <v>100.76</v>
      </c>
      <c r="J216" s="428">
        <v>29.13</v>
      </c>
      <c r="K216" s="371"/>
      <c r="L216" s="371"/>
    </row>
    <row r="217" s="271" customFormat="1" ht="24" customHeight="1" spans="1:12">
      <c r="A217" s="216" t="s">
        <v>429</v>
      </c>
      <c r="B217" s="216" t="s">
        <v>58</v>
      </c>
      <c r="C217" s="409">
        <v>20141</v>
      </c>
      <c r="D217" s="478" t="s">
        <v>430</v>
      </c>
      <c r="E217" s="408" t="s">
        <v>107</v>
      </c>
      <c r="F217" s="337">
        <v>1</v>
      </c>
      <c r="G217" s="349">
        <f t="shared" si="22"/>
        <v>11.76</v>
      </c>
      <c r="H217" s="349">
        <f t="shared" si="23"/>
        <v>13.55928</v>
      </c>
      <c r="I217" s="405">
        <f t="shared" si="24"/>
        <v>13.56</v>
      </c>
      <c r="J217" s="428">
        <v>11.76</v>
      </c>
      <c r="K217" s="371"/>
      <c r="L217" s="371"/>
    </row>
    <row r="218" s="271" customFormat="1" ht="24" customHeight="1" spans="1:12">
      <c r="A218" s="216" t="s">
        <v>431</v>
      </c>
      <c r="B218" s="216" t="s">
        <v>58</v>
      </c>
      <c r="C218" s="409">
        <v>1206</v>
      </c>
      <c r="D218" s="406" t="s">
        <v>432</v>
      </c>
      <c r="E218" s="408" t="s">
        <v>107</v>
      </c>
      <c r="F218" s="337">
        <v>6</v>
      </c>
      <c r="G218" s="349">
        <f t="shared" si="22"/>
        <v>9.52</v>
      </c>
      <c r="H218" s="349">
        <f t="shared" si="23"/>
        <v>10.97656</v>
      </c>
      <c r="I218" s="405">
        <f t="shared" si="24"/>
        <v>65.86</v>
      </c>
      <c r="J218" s="428">
        <v>9.52</v>
      </c>
      <c r="K218" s="371"/>
      <c r="L218" s="371"/>
    </row>
    <row r="219" s="271" customFormat="1" ht="24" customHeight="1" spans="1:12">
      <c r="A219" s="216" t="s">
        <v>433</v>
      </c>
      <c r="B219" s="216" t="s">
        <v>58</v>
      </c>
      <c r="C219" s="409">
        <v>20327</v>
      </c>
      <c r="D219" s="406" t="s">
        <v>434</v>
      </c>
      <c r="E219" s="408" t="s">
        <v>107</v>
      </c>
      <c r="F219" s="337">
        <v>1</v>
      </c>
      <c r="G219" s="349">
        <f t="shared" si="22"/>
        <v>22.38</v>
      </c>
      <c r="H219" s="349">
        <f t="shared" si="23"/>
        <v>25.80414</v>
      </c>
      <c r="I219" s="405">
        <f t="shared" si="24"/>
        <v>25.8</v>
      </c>
      <c r="J219" s="428">
        <v>22.38</v>
      </c>
      <c r="K219" s="371"/>
      <c r="L219" s="371"/>
    </row>
    <row r="220" s="271" customFormat="1" ht="24" customHeight="1" spans="1:12">
      <c r="A220" s="216" t="s">
        <v>435</v>
      </c>
      <c r="B220" s="216" t="s">
        <v>58</v>
      </c>
      <c r="C220" s="409">
        <v>48</v>
      </c>
      <c r="D220" s="406" t="s">
        <v>436</v>
      </c>
      <c r="E220" s="408" t="s">
        <v>107</v>
      </c>
      <c r="F220" s="337">
        <v>77</v>
      </c>
      <c r="G220" s="349">
        <f t="shared" si="22"/>
        <v>23.67</v>
      </c>
      <c r="H220" s="349">
        <f t="shared" si="23"/>
        <v>27.29151</v>
      </c>
      <c r="I220" s="405">
        <f t="shared" si="24"/>
        <v>2101.45</v>
      </c>
      <c r="J220" s="428">
        <v>23.67</v>
      </c>
      <c r="K220" s="371"/>
      <c r="L220" s="371"/>
    </row>
    <row r="221" s="271" customFormat="1" ht="24" customHeight="1" spans="1:12">
      <c r="A221" s="216" t="s">
        <v>437</v>
      </c>
      <c r="B221" s="216" t="s">
        <v>58</v>
      </c>
      <c r="C221" s="409">
        <v>3447</v>
      </c>
      <c r="D221" s="406" t="s">
        <v>438</v>
      </c>
      <c r="E221" s="408" t="s">
        <v>107</v>
      </c>
      <c r="F221" s="337">
        <v>77</v>
      </c>
      <c r="G221" s="349">
        <f t="shared" si="22"/>
        <v>40.26</v>
      </c>
      <c r="H221" s="349">
        <f t="shared" si="23"/>
        <v>46.41978</v>
      </c>
      <c r="I221" s="405">
        <f t="shared" si="24"/>
        <v>3574.32</v>
      </c>
      <c r="J221" s="432">
        <v>40.26</v>
      </c>
      <c r="K221" s="433"/>
      <c r="L221" s="371"/>
    </row>
    <row r="222" s="271" customFormat="1" ht="24" customHeight="1" spans="1:12">
      <c r="A222" s="216" t="s">
        <v>439</v>
      </c>
      <c r="B222" s="216" t="s">
        <v>58</v>
      </c>
      <c r="C222" s="409">
        <v>4181</v>
      </c>
      <c r="D222" s="406" t="s">
        <v>440</v>
      </c>
      <c r="E222" s="408" t="s">
        <v>107</v>
      </c>
      <c r="F222" s="337">
        <v>77</v>
      </c>
      <c r="G222" s="349">
        <f t="shared" si="22"/>
        <v>27.12</v>
      </c>
      <c r="H222" s="349">
        <f t="shared" si="23"/>
        <v>31.26936</v>
      </c>
      <c r="I222" s="405">
        <f t="shared" si="24"/>
        <v>2407.74</v>
      </c>
      <c r="J222" s="432">
        <v>27.12</v>
      </c>
      <c r="K222" s="433"/>
      <c r="L222" s="371"/>
    </row>
    <row r="223" s="271" customFormat="1" ht="24" customHeight="1" spans="1:12">
      <c r="A223" s="216" t="s">
        <v>441</v>
      </c>
      <c r="B223" s="216" t="s">
        <v>58</v>
      </c>
      <c r="C223" s="409">
        <v>20032</v>
      </c>
      <c r="D223" s="406" t="s">
        <v>442</v>
      </c>
      <c r="E223" s="408" t="s">
        <v>107</v>
      </c>
      <c r="F223" s="337">
        <v>6</v>
      </c>
      <c r="G223" s="349">
        <f t="shared" si="22"/>
        <v>75.2</v>
      </c>
      <c r="H223" s="349">
        <f t="shared" si="23"/>
        <v>86.7056</v>
      </c>
      <c r="I223" s="405">
        <f t="shared" si="24"/>
        <v>520.23</v>
      </c>
      <c r="J223" s="428">
        <v>75.2</v>
      </c>
      <c r="K223" s="371"/>
      <c r="L223" s="371"/>
    </row>
    <row r="224" s="271" customFormat="1" ht="24" customHeight="1" spans="1:12">
      <c r="A224" s="216" t="s">
        <v>443</v>
      </c>
      <c r="B224" s="216" t="s">
        <v>58</v>
      </c>
      <c r="C224" s="409">
        <v>3825</v>
      </c>
      <c r="D224" s="406" t="s">
        <v>444</v>
      </c>
      <c r="E224" s="408" t="s">
        <v>107</v>
      </c>
      <c r="F224" s="337">
        <v>21</v>
      </c>
      <c r="G224" s="349">
        <f t="shared" si="22"/>
        <v>17.48</v>
      </c>
      <c r="H224" s="349">
        <f t="shared" si="23"/>
        <v>20.15444</v>
      </c>
      <c r="I224" s="405">
        <f t="shared" si="24"/>
        <v>423.24</v>
      </c>
      <c r="J224" s="432">
        <v>17.48</v>
      </c>
      <c r="K224" s="433"/>
      <c r="L224" s="371"/>
    </row>
    <row r="225" s="271" customFormat="1" ht="24" customHeight="1" spans="1:12">
      <c r="A225" s="216" t="s">
        <v>445</v>
      </c>
      <c r="B225" s="216" t="s">
        <v>58</v>
      </c>
      <c r="C225" s="409">
        <v>7048</v>
      </c>
      <c r="D225" s="406" t="s">
        <v>428</v>
      </c>
      <c r="E225" s="408" t="s">
        <v>107</v>
      </c>
      <c r="F225" s="337">
        <v>5</v>
      </c>
      <c r="G225" s="349">
        <f t="shared" si="22"/>
        <v>29.13</v>
      </c>
      <c r="H225" s="349">
        <f t="shared" si="23"/>
        <v>33.58689</v>
      </c>
      <c r="I225" s="405">
        <f t="shared" si="24"/>
        <v>167.93</v>
      </c>
      <c r="J225" s="432">
        <v>29.13</v>
      </c>
      <c r="K225" s="433"/>
      <c r="L225" s="371"/>
    </row>
    <row r="226" s="271" customFormat="1" ht="38.25" spans="1:12">
      <c r="A226" s="216" t="s">
        <v>446</v>
      </c>
      <c r="B226" s="409" t="s">
        <v>147</v>
      </c>
      <c r="C226" s="409"/>
      <c r="D226" s="406" t="s">
        <v>369</v>
      </c>
      <c r="E226" s="408" t="s">
        <v>107</v>
      </c>
      <c r="F226" s="337">
        <v>6</v>
      </c>
      <c r="G226" s="349">
        <f t="shared" si="22"/>
        <v>379.1</v>
      </c>
      <c r="H226" s="349">
        <f t="shared" si="23"/>
        <v>437.1023</v>
      </c>
      <c r="I226" s="405">
        <f t="shared" si="24"/>
        <v>2622.61</v>
      </c>
      <c r="J226" s="432">
        <v>379.1</v>
      </c>
      <c r="K226" s="433"/>
      <c r="L226" s="371"/>
    </row>
    <row r="227" s="271" customFormat="1" ht="24" customHeight="1" spans="1:12">
      <c r="A227" s="216" t="s">
        <v>447</v>
      </c>
      <c r="B227" s="409" t="s">
        <v>147</v>
      </c>
      <c r="C227" s="409"/>
      <c r="D227" s="406" t="s">
        <v>448</v>
      </c>
      <c r="E227" s="408" t="s">
        <v>107</v>
      </c>
      <c r="F227" s="337">
        <v>5</v>
      </c>
      <c r="G227" s="349">
        <f t="shared" si="22"/>
        <v>16.37</v>
      </c>
      <c r="H227" s="349">
        <f t="shared" si="23"/>
        <v>18.87461</v>
      </c>
      <c r="I227" s="405">
        <f t="shared" si="24"/>
        <v>94.37</v>
      </c>
      <c r="J227" s="432">
        <v>16.37</v>
      </c>
      <c r="K227" s="433"/>
      <c r="L227" s="371"/>
    </row>
    <row r="228" s="271" customFormat="1" ht="24" customHeight="1" spans="1:12">
      <c r="A228" s="216" t="s">
        <v>449</v>
      </c>
      <c r="B228" s="409" t="s">
        <v>53</v>
      </c>
      <c r="C228" s="409" t="s">
        <v>373</v>
      </c>
      <c r="D228" s="406" t="s">
        <v>374</v>
      </c>
      <c r="E228" s="408" t="s">
        <v>107</v>
      </c>
      <c r="F228" s="337">
        <v>5</v>
      </c>
      <c r="G228" s="349">
        <f t="shared" si="22"/>
        <v>3.51</v>
      </c>
      <c r="H228" s="349">
        <f t="shared" si="23"/>
        <v>4.04703</v>
      </c>
      <c r="I228" s="405">
        <f t="shared" si="24"/>
        <v>20.24</v>
      </c>
      <c r="J228" s="428">
        <v>3.51</v>
      </c>
      <c r="K228" s="371"/>
      <c r="L228" s="371"/>
    </row>
    <row r="229" s="271" customFormat="1" ht="24" customHeight="1" spans="1:12">
      <c r="A229" s="216" t="s">
        <v>450</v>
      </c>
      <c r="B229" s="216" t="s">
        <v>58</v>
      </c>
      <c r="C229" s="409">
        <v>6005</v>
      </c>
      <c r="D229" s="406" t="s">
        <v>376</v>
      </c>
      <c r="E229" s="408" t="s">
        <v>107</v>
      </c>
      <c r="F229" s="337">
        <v>5</v>
      </c>
      <c r="G229" s="349">
        <f t="shared" si="22"/>
        <v>69.49</v>
      </c>
      <c r="H229" s="349">
        <f t="shared" si="23"/>
        <v>80.12197</v>
      </c>
      <c r="I229" s="405">
        <f t="shared" si="24"/>
        <v>400.61</v>
      </c>
      <c r="J229" s="428">
        <v>69.49</v>
      </c>
      <c r="K229" s="371"/>
      <c r="L229" s="371"/>
    </row>
    <row r="230" s="271" customFormat="1" ht="24" customHeight="1" spans="1:12">
      <c r="A230" s="216" t="s">
        <v>451</v>
      </c>
      <c r="B230" s="409" t="s">
        <v>147</v>
      </c>
      <c r="C230" s="409"/>
      <c r="D230" s="406" t="s">
        <v>378</v>
      </c>
      <c r="E230" s="408" t="s">
        <v>107</v>
      </c>
      <c r="F230" s="337">
        <v>5</v>
      </c>
      <c r="G230" s="349">
        <f t="shared" si="22"/>
        <v>279.98</v>
      </c>
      <c r="H230" s="349">
        <f t="shared" si="23"/>
        <v>322.81694</v>
      </c>
      <c r="I230" s="405">
        <f t="shared" si="24"/>
        <v>1614.08</v>
      </c>
      <c r="J230" s="432">
        <v>279.98</v>
      </c>
      <c r="K230" s="433"/>
      <c r="L230" s="371"/>
    </row>
    <row r="231" s="271" customFormat="1" ht="24" customHeight="1" spans="1:12">
      <c r="A231" s="216" t="s">
        <v>452</v>
      </c>
      <c r="B231" s="216" t="s">
        <v>58</v>
      </c>
      <c r="C231" s="409">
        <v>3827</v>
      </c>
      <c r="D231" s="406" t="s">
        <v>371</v>
      </c>
      <c r="E231" s="408" t="s">
        <v>107</v>
      </c>
      <c r="F231" s="337">
        <v>2</v>
      </c>
      <c r="G231" s="349">
        <f t="shared" si="22"/>
        <v>38.18</v>
      </c>
      <c r="H231" s="349">
        <f t="shared" si="23"/>
        <v>44.02154</v>
      </c>
      <c r="I231" s="405">
        <f t="shared" si="24"/>
        <v>88.04</v>
      </c>
      <c r="J231" s="428">
        <v>38.18</v>
      </c>
      <c r="K231" s="371"/>
      <c r="L231" s="371"/>
    </row>
    <row r="232" s="271" customFormat="1" ht="24" customHeight="1" spans="1:12">
      <c r="A232" s="216" t="s">
        <v>453</v>
      </c>
      <c r="B232" s="216" t="s">
        <v>58</v>
      </c>
      <c r="C232" s="409">
        <v>7088</v>
      </c>
      <c r="D232" s="406" t="s">
        <v>454</v>
      </c>
      <c r="E232" s="408" t="s">
        <v>107</v>
      </c>
      <c r="F232" s="337">
        <v>1</v>
      </c>
      <c r="G232" s="349">
        <f t="shared" si="22"/>
        <v>63.7</v>
      </c>
      <c r="H232" s="349">
        <f t="shared" si="23"/>
        <v>73.4461</v>
      </c>
      <c r="I232" s="405">
        <f t="shared" si="24"/>
        <v>73.45</v>
      </c>
      <c r="J232" s="432">
        <v>63.7</v>
      </c>
      <c r="K232" s="433"/>
      <c r="L232" s="371"/>
    </row>
    <row r="233" s="271" customFormat="1" ht="38.25" spans="1:12">
      <c r="A233" s="216" t="s">
        <v>455</v>
      </c>
      <c r="B233" s="409" t="s">
        <v>53</v>
      </c>
      <c r="C233" s="409" t="s">
        <v>456</v>
      </c>
      <c r="D233" s="406" t="s">
        <v>457</v>
      </c>
      <c r="E233" s="408" t="s">
        <v>107</v>
      </c>
      <c r="F233" s="337">
        <v>1</v>
      </c>
      <c r="G233" s="349">
        <f t="shared" si="22"/>
        <v>535.07</v>
      </c>
      <c r="H233" s="349">
        <f t="shared" si="23"/>
        <v>616.93571</v>
      </c>
      <c r="I233" s="405">
        <f t="shared" si="24"/>
        <v>616.94</v>
      </c>
      <c r="J233" s="432">
        <v>535.07</v>
      </c>
      <c r="K233" s="433"/>
      <c r="L233" s="371"/>
    </row>
    <row r="234" s="271" customFormat="1" ht="25.5" spans="1:12">
      <c r="A234" s="216" t="s">
        <v>458</v>
      </c>
      <c r="B234" s="216" t="s">
        <v>58</v>
      </c>
      <c r="C234" s="409">
        <v>43</v>
      </c>
      <c r="D234" s="406" t="s">
        <v>171</v>
      </c>
      <c r="E234" s="408" t="s">
        <v>107</v>
      </c>
      <c r="F234" s="337">
        <v>2</v>
      </c>
      <c r="G234" s="349">
        <f t="shared" si="22"/>
        <v>61.97</v>
      </c>
      <c r="H234" s="349">
        <f t="shared" si="23"/>
        <v>71.45141</v>
      </c>
      <c r="I234" s="405">
        <f t="shared" si="24"/>
        <v>142.9</v>
      </c>
      <c r="J234" s="428">
        <v>61.97</v>
      </c>
      <c r="K234" s="371"/>
      <c r="L234" s="371"/>
    </row>
    <row r="235" s="271" customFormat="1" ht="25.5" spans="1:12">
      <c r="A235" s="216" t="s">
        <v>459</v>
      </c>
      <c r="B235" s="409" t="s">
        <v>53</v>
      </c>
      <c r="C235" s="409" t="s">
        <v>254</v>
      </c>
      <c r="D235" s="406" t="s">
        <v>460</v>
      </c>
      <c r="E235" s="408" t="s">
        <v>107</v>
      </c>
      <c r="F235" s="337">
        <v>2</v>
      </c>
      <c r="G235" s="349">
        <f t="shared" si="22"/>
        <v>843.38</v>
      </c>
      <c r="H235" s="349">
        <f t="shared" si="23"/>
        <v>972.41714</v>
      </c>
      <c r="I235" s="405">
        <f t="shared" si="24"/>
        <v>1944.83</v>
      </c>
      <c r="J235" s="428">
        <v>843.38</v>
      </c>
      <c r="K235" s="371"/>
      <c r="L235" s="371"/>
    </row>
    <row r="236" s="271" customFormat="1" ht="38.25" spans="1:12">
      <c r="A236" s="216" t="s">
        <v>461</v>
      </c>
      <c r="B236" s="409" t="s">
        <v>147</v>
      </c>
      <c r="C236" s="409"/>
      <c r="D236" s="406" t="s">
        <v>215</v>
      </c>
      <c r="E236" s="408" t="s">
        <v>107</v>
      </c>
      <c r="F236" s="337">
        <v>1</v>
      </c>
      <c r="G236" s="349">
        <f t="shared" si="22"/>
        <v>540</v>
      </c>
      <c r="H236" s="349">
        <f t="shared" si="23"/>
        <v>622.62</v>
      </c>
      <c r="I236" s="405">
        <f t="shared" si="24"/>
        <v>622.62</v>
      </c>
      <c r="J236" s="436">
        <v>540</v>
      </c>
      <c r="K236" s="371"/>
      <c r="L236" s="371"/>
    </row>
    <row r="237" s="271" customFormat="1" ht="25.5" spans="1:12">
      <c r="A237" s="216" t="s">
        <v>462</v>
      </c>
      <c r="B237" s="409" t="s">
        <v>147</v>
      </c>
      <c r="C237" s="409"/>
      <c r="D237" s="406" t="s">
        <v>250</v>
      </c>
      <c r="E237" s="408" t="s">
        <v>107</v>
      </c>
      <c r="F237" s="337">
        <v>2</v>
      </c>
      <c r="G237" s="349">
        <f t="shared" si="22"/>
        <v>264.06</v>
      </c>
      <c r="H237" s="349">
        <f t="shared" si="23"/>
        <v>304.46118</v>
      </c>
      <c r="I237" s="405">
        <f t="shared" si="24"/>
        <v>608.92</v>
      </c>
      <c r="J237" s="436">
        <v>264.06</v>
      </c>
      <c r="K237" s="371"/>
      <c r="L237" s="371"/>
    </row>
    <row r="238" s="271" customFormat="1" ht="25.5" spans="1:12">
      <c r="A238" s="216" t="s">
        <v>463</v>
      </c>
      <c r="B238" s="409" t="s">
        <v>53</v>
      </c>
      <c r="C238" s="409" t="s">
        <v>197</v>
      </c>
      <c r="D238" s="406" t="s">
        <v>198</v>
      </c>
      <c r="E238" s="408" t="s">
        <v>107</v>
      </c>
      <c r="F238" s="337">
        <v>2</v>
      </c>
      <c r="G238" s="349">
        <f t="shared" si="22"/>
        <v>340.28</v>
      </c>
      <c r="H238" s="349">
        <f t="shared" si="23"/>
        <v>392.34284</v>
      </c>
      <c r="I238" s="405">
        <f t="shared" si="24"/>
        <v>784.69</v>
      </c>
      <c r="J238" s="432">
        <v>340.28</v>
      </c>
      <c r="K238" s="433"/>
      <c r="L238" s="371"/>
    </row>
    <row r="239" s="271" customFormat="1" ht="25.5" spans="1:12">
      <c r="A239" s="216" t="s">
        <v>464</v>
      </c>
      <c r="B239" s="356" t="s">
        <v>147</v>
      </c>
      <c r="C239" s="356"/>
      <c r="D239" s="406" t="s">
        <v>465</v>
      </c>
      <c r="E239" s="407" t="s">
        <v>107</v>
      </c>
      <c r="F239" s="337">
        <v>2</v>
      </c>
      <c r="G239" s="349">
        <f t="shared" si="22"/>
        <v>7326.5</v>
      </c>
      <c r="H239" s="349">
        <f t="shared" si="23"/>
        <v>8447.4545</v>
      </c>
      <c r="I239" s="405">
        <f t="shared" si="24"/>
        <v>16894.91</v>
      </c>
      <c r="J239" s="428">
        <v>7326.5</v>
      </c>
      <c r="K239" s="433"/>
      <c r="L239" s="371"/>
    </row>
    <row r="240" s="271" customFormat="1" ht="24" customHeight="1" spans="1:12">
      <c r="A240" s="216" t="s">
        <v>466</v>
      </c>
      <c r="B240" s="216" t="s">
        <v>53</v>
      </c>
      <c r="C240" s="409" t="s">
        <v>271</v>
      </c>
      <c r="D240" s="406" t="s">
        <v>272</v>
      </c>
      <c r="E240" s="408" t="s">
        <v>107</v>
      </c>
      <c r="F240" s="337">
        <v>8</v>
      </c>
      <c r="G240" s="349">
        <f t="shared" si="22"/>
        <v>2.3</v>
      </c>
      <c r="H240" s="349">
        <f t="shared" si="23"/>
        <v>2.6519</v>
      </c>
      <c r="I240" s="405">
        <f t="shared" si="24"/>
        <v>21.22</v>
      </c>
      <c r="J240" s="436">
        <v>2.3</v>
      </c>
      <c r="K240" s="371"/>
      <c r="L240" s="371"/>
    </row>
    <row r="241" s="271" customFormat="1" ht="24" customHeight="1" spans="1:12">
      <c r="A241" s="216" t="s">
        <v>467</v>
      </c>
      <c r="B241" s="216" t="s">
        <v>53</v>
      </c>
      <c r="C241" s="409" t="s">
        <v>274</v>
      </c>
      <c r="D241" s="406" t="s">
        <v>275</v>
      </c>
      <c r="E241" s="408" t="s">
        <v>107</v>
      </c>
      <c r="F241" s="337">
        <v>32</v>
      </c>
      <c r="G241" s="349">
        <f t="shared" si="22"/>
        <v>5.03</v>
      </c>
      <c r="H241" s="349">
        <f t="shared" si="23"/>
        <v>5.79959</v>
      </c>
      <c r="I241" s="405">
        <f t="shared" si="24"/>
        <v>185.59</v>
      </c>
      <c r="J241" s="437">
        <v>5.03</v>
      </c>
      <c r="K241" s="433"/>
      <c r="L241" s="371"/>
    </row>
    <row r="242" s="271" customFormat="1" ht="18" customHeight="1" spans="1:12">
      <c r="A242" s="411"/>
      <c r="B242" s="411"/>
      <c r="C242" s="293"/>
      <c r="D242" s="294"/>
      <c r="E242" s="295"/>
      <c r="F242" s="461"/>
      <c r="G242" s="461"/>
      <c r="H242" s="461"/>
      <c r="I242" s="481"/>
      <c r="J242" s="370"/>
      <c r="K242" s="371"/>
      <c r="L242" s="371"/>
    </row>
    <row r="243" ht="18" customHeight="1" spans="1:10">
      <c r="A243" s="319">
        <v>5</v>
      </c>
      <c r="B243" s="319"/>
      <c r="C243" s="319"/>
      <c r="D243" s="320" t="s">
        <v>468</v>
      </c>
      <c r="E243" s="321"/>
      <c r="F243" s="321"/>
      <c r="G243" s="321"/>
      <c r="H243" s="322"/>
      <c r="I243" s="385">
        <f>I249+I267+I276+I245+I255+I265+I269+I271+I263+I274</f>
        <v>238410.59</v>
      </c>
      <c r="J243" s="370"/>
    </row>
    <row r="244" ht="18" customHeight="1" spans="1:10">
      <c r="A244" s="216"/>
      <c r="B244" s="216"/>
      <c r="C244" s="323"/>
      <c r="D244" s="324"/>
      <c r="E244" s="324"/>
      <c r="F244" s="325"/>
      <c r="G244" s="326"/>
      <c r="H244" s="324"/>
      <c r="I244" s="386"/>
      <c r="J244" s="482"/>
    </row>
    <row r="245" ht="30" customHeight="1" spans="1:10">
      <c r="A245" s="216" t="s">
        <v>469</v>
      </c>
      <c r="B245" s="216"/>
      <c r="C245" s="421"/>
      <c r="D245" s="328" t="s">
        <v>69</v>
      </c>
      <c r="E245" s="329"/>
      <c r="F245" s="329"/>
      <c r="G245" s="329"/>
      <c r="H245" s="330"/>
      <c r="I245" s="386">
        <f>SUM(I246:I248)</f>
        <v>15088.29</v>
      </c>
      <c r="J245" s="388"/>
    </row>
    <row r="246" ht="24" customHeight="1" spans="1:10">
      <c r="A246" s="216" t="s">
        <v>470</v>
      </c>
      <c r="B246" s="216" t="s">
        <v>49</v>
      </c>
      <c r="C246" s="347" t="str">
        <f>CPU!$I$133</f>
        <v>CPU009</v>
      </c>
      <c r="D246" s="215" t="str">
        <f>CPU!A$135</f>
        <v>LOCAÇÃO DE OBRAS</v>
      </c>
      <c r="E246" s="216" t="str">
        <f>CPU!I$135</f>
        <v>m²</v>
      </c>
      <c r="F246" s="349">
        <v>81.35</v>
      </c>
      <c r="G246" s="336">
        <f>(J246)</f>
        <v>3.535733</v>
      </c>
      <c r="H246" s="336">
        <f>(J246*K$1)</f>
        <v>4.557559837</v>
      </c>
      <c r="I246" s="398">
        <f>ROUND(F246*H246,2)</f>
        <v>370.76</v>
      </c>
      <c r="J246" s="390">
        <f>CPU!I$150</f>
        <v>3.535733</v>
      </c>
    </row>
    <row r="247" ht="38.25" spans="1:10">
      <c r="A247" s="216" t="s">
        <v>471</v>
      </c>
      <c r="B247" s="216" t="s">
        <v>58</v>
      </c>
      <c r="C247" s="422">
        <v>98525</v>
      </c>
      <c r="D247" s="334" t="s">
        <v>72</v>
      </c>
      <c r="E247" s="333" t="s">
        <v>73</v>
      </c>
      <c r="F247" s="335">
        <v>81.35</v>
      </c>
      <c r="G247" s="336">
        <f>(J247)</f>
        <v>0.36</v>
      </c>
      <c r="H247" s="336">
        <f>(J247*K$1)</f>
        <v>0.46404</v>
      </c>
      <c r="I247" s="389">
        <f>ROUND(F247*H247,2)</f>
        <v>37.75</v>
      </c>
      <c r="J247" s="390">
        <v>0.36</v>
      </c>
    </row>
    <row r="248" ht="25.5" spans="1:10">
      <c r="A248" s="216" t="s">
        <v>472</v>
      </c>
      <c r="B248" s="216" t="s">
        <v>58</v>
      </c>
      <c r="C248" s="422">
        <v>97627</v>
      </c>
      <c r="D248" s="334" t="s">
        <v>473</v>
      </c>
      <c r="E248" s="216" t="s">
        <v>78</v>
      </c>
      <c r="F248" s="335">
        <f>3.34*10+14.5*0.25*2</f>
        <v>40.65</v>
      </c>
      <c r="G248" s="336">
        <f>(J248)</f>
        <v>280.16</v>
      </c>
      <c r="H248" s="336">
        <f>(J248*K$1)</f>
        <v>361.12624</v>
      </c>
      <c r="I248" s="389">
        <f>ROUND(F248*H248,2)</f>
        <v>14679.78</v>
      </c>
      <c r="J248" s="390">
        <v>280.16</v>
      </c>
    </row>
    <row r="249" ht="30" customHeight="1" spans="1:10">
      <c r="A249" s="216" t="s">
        <v>474</v>
      </c>
      <c r="B249" s="216"/>
      <c r="C249" s="421"/>
      <c r="D249" s="328" t="s">
        <v>75</v>
      </c>
      <c r="E249" s="329"/>
      <c r="F249" s="329"/>
      <c r="G249" s="329"/>
      <c r="H249" s="330"/>
      <c r="I249" s="386">
        <f>SUM(I250:I254)</f>
        <v>704.92</v>
      </c>
      <c r="J249" s="391"/>
    </row>
    <row r="250" ht="51" spans="1:10">
      <c r="A250" s="216" t="s">
        <v>475</v>
      </c>
      <c r="B250" s="216" t="s">
        <v>58</v>
      </c>
      <c r="C250" s="422">
        <v>101230</v>
      </c>
      <c r="D250" s="215" t="s">
        <v>77</v>
      </c>
      <c r="E250" s="216" t="s">
        <v>78</v>
      </c>
      <c r="F250" s="337">
        <v>28.75</v>
      </c>
      <c r="G250" s="336">
        <f>(J250)</f>
        <v>7.89</v>
      </c>
      <c r="H250" s="336">
        <f>(J250*K$1)</f>
        <v>10.17021</v>
      </c>
      <c r="I250" s="389">
        <f>ROUND(F250*H250,2)</f>
        <v>292.39</v>
      </c>
      <c r="J250" s="390">
        <v>7.89</v>
      </c>
    </row>
    <row r="251" ht="24" customHeight="1" spans="1:10">
      <c r="A251" s="216" t="s">
        <v>476</v>
      </c>
      <c r="B251" s="216" t="s">
        <v>53</v>
      </c>
      <c r="C251" s="479" t="s">
        <v>80</v>
      </c>
      <c r="D251" s="215" t="s">
        <v>81</v>
      </c>
      <c r="E251" s="216" t="s">
        <v>73</v>
      </c>
      <c r="F251" s="337">
        <v>81.35</v>
      </c>
      <c r="G251" s="336">
        <f>(J251)</f>
        <v>0.63</v>
      </c>
      <c r="H251" s="336">
        <f>(J251*K$1)</f>
        <v>0.81207</v>
      </c>
      <c r="I251" s="392">
        <f>ROUND(F251*H251,2)</f>
        <v>66.06</v>
      </c>
      <c r="J251" s="393">
        <v>0.63</v>
      </c>
    </row>
    <row r="252" ht="38.25" spans="1:10">
      <c r="A252" s="216" t="s">
        <v>477</v>
      </c>
      <c r="B252" s="216" t="s">
        <v>58</v>
      </c>
      <c r="C252" s="422">
        <v>96385</v>
      </c>
      <c r="D252" s="215" t="s">
        <v>83</v>
      </c>
      <c r="E252" s="216" t="s">
        <v>78</v>
      </c>
      <c r="F252" s="337">
        <v>22.5</v>
      </c>
      <c r="G252" s="336">
        <f>(J252)</f>
        <v>9.07</v>
      </c>
      <c r="H252" s="336">
        <f>(J252*K$1)</f>
        <v>11.69123</v>
      </c>
      <c r="I252" s="392">
        <f>ROUND(F252*H252,2)</f>
        <v>263.05</v>
      </c>
      <c r="J252" s="390">
        <v>9.07</v>
      </c>
    </row>
    <row r="253" ht="24" customHeight="1" spans="1:10">
      <c r="A253" s="216" t="s">
        <v>478</v>
      </c>
      <c r="B253" s="216" t="s">
        <v>58</v>
      </c>
      <c r="C253" s="347">
        <v>100574</v>
      </c>
      <c r="D253" s="215" t="s">
        <v>85</v>
      </c>
      <c r="E253" s="216" t="s">
        <v>78</v>
      </c>
      <c r="F253" s="337">
        <v>8.1</v>
      </c>
      <c r="G253" s="336">
        <f>(J253)</f>
        <v>1.2</v>
      </c>
      <c r="H253" s="336">
        <f>(J253*K$1)</f>
        <v>1.5468</v>
      </c>
      <c r="I253" s="392">
        <f>ROUND(F253*H253,2)</f>
        <v>12.53</v>
      </c>
      <c r="J253" s="390">
        <v>1.2</v>
      </c>
    </row>
    <row r="254" ht="51" spans="1:10">
      <c r="A254" s="216" t="s">
        <v>479</v>
      </c>
      <c r="B254" s="216" t="s">
        <v>58</v>
      </c>
      <c r="C254" s="347">
        <v>100973</v>
      </c>
      <c r="D254" s="215" t="s">
        <v>88</v>
      </c>
      <c r="E254" s="216" t="s">
        <v>78</v>
      </c>
      <c r="F254" s="339">
        <v>8.1</v>
      </c>
      <c r="G254" s="336">
        <f>(J254)</f>
        <v>6.79</v>
      </c>
      <c r="H254" s="336">
        <f>(J254*K$1)</f>
        <v>8.75231</v>
      </c>
      <c r="I254" s="392">
        <f>ROUND(F254*H254,2)</f>
        <v>70.89</v>
      </c>
      <c r="J254" s="390">
        <v>6.79</v>
      </c>
    </row>
    <row r="255" ht="30" customHeight="1" spans="1:10">
      <c r="A255" s="216" t="s">
        <v>480</v>
      </c>
      <c r="B255" s="216"/>
      <c r="C255" s="421"/>
      <c r="D255" s="328" t="s">
        <v>90</v>
      </c>
      <c r="E255" s="329"/>
      <c r="F255" s="329"/>
      <c r="G255" s="329"/>
      <c r="H255" s="330"/>
      <c r="I255" s="386">
        <f>SUM(I256:I262)</f>
        <v>27142.28</v>
      </c>
      <c r="J255" s="394"/>
    </row>
    <row r="256" ht="24" customHeight="1" spans="1:10">
      <c r="A256" s="216" t="s">
        <v>481</v>
      </c>
      <c r="B256" s="216" t="s">
        <v>53</v>
      </c>
      <c r="C256" s="214" t="s">
        <v>92</v>
      </c>
      <c r="D256" s="215" t="s">
        <v>93</v>
      </c>
      <c r="E256" s="216" t="s">
        <v>94</v>
      </c>
      <c r="F256" s="337">
        <v>592.75</v>
      </c>
      <c r="G256" s="336">
        <f t="shared" ref="G256:G262" si="25">(J256)</f>
        <v>13.33</v>
      </c>
      <c r="H256" s="336">
        <f t="shared" ref="H256:H262" si="26">(J256*K$1)</f>
        <v>17.18237</v>
      </c>
      <c r="I256" s="389">
        <f t="shared" ref="I256:I262" si="27">ROUND(F256*H256,2)</f>
        <v>10184.85</v>
      </c>
      <c r="J256" s="393">
        <v>13.33</v>
      </c>
    </row>
    <row r="257" ht="38.25" spans="1:10">
      <c r="A257" s="216" t="s">
        <v>482</v>
      </c>
      <c r="B257" s="216" t="s">
        <v>58</v>
      </c>
      <c r="C257" s="347">
        <v>94965</v>
      </c>
      <c r="D257" s="215" t="s">
        <v>483</v>
      </c>
      <c r="E257" s="216" t="s">
        <v>78</v>
      </c>
      <c r="F257" s="337">
        <v>11.3</v>
      </c>
      <c r="G257" s="336">
        <f t="shared" si="25"/>
        <v>466.51</v>
      </c>
      <c r="H257" s="336">
        <f t="shared" si="26"/>
        <v>601.33139</v>
      </c>
      <c r="I257" s="389">
        <f t="shared" si="27"/>
        <v>6795.04</v>
      </c>
      <c r="J257" s="390">
        <v>466.51</v>
      </c>
    </row>
    <row r="258" ht="38.25" spans="1:14">
      <c r="A258" s="216" t="s">
        <v>484</v>
      </c>
      <c r="B258" s="216" t="s">
        <v>58</v>
      </c>
      <c r="C258" s="214">
        <v>94962</v>
      </c>
      <c r="D258" s="215" t="s">
        <v>98</v>
      </c>
      <c r="E258" s="216" t="s">
        <v>78</v>
      </c>
      <c r="F258" s="337">
        <v>0.7</v>
      </c>
      <c r="G258" s="336">
        <f t="shared" si="25"/>
        <v>362.39</v>
      </c>
      <c r="H258" s="336">
        <f t="shared" si="26"/>
        <v>467.12071</v>
      </c>
      <c r="I258" s="389">
        <f t="shared" si="27"/>
        <v>326.98</v>
      </c>
      <c r="J258" s="390">
        <v>362.39</v>
      </c>
      <c r="N258" s="4">
        <f>I256+I257+I258+I259+I261</f>
        <v>23214.75</v>
      </c>
    </row>
    <row r="259" ht="24" customHeight="1" spans="1:10">
      <c r="A259" s="216" t="s">
        <v>485</v>
      </c>
      <c r="B259" s="216" t="s">
        <v>53</v>
      </c>
      <c r="C259" s="214" t="s">
        <v>100</v>
      </c>
      <c r="D259" s="215" t="s">
        <v>101</v>
      </c>
      <c r="E259" s="216" t="s">
        <v>73</v>
      </c>
      <c r="F259" s="337">
        <v>19.65</v>
      </c>
      <c r="G259" s="336">
        <f t="shared" si="25"/>
        <v>49.99</v>
      </c>
      <c r="H259" s="336">
        <f t="shared" si="26"/>
        <v>64.43711</v>
      </c>
      <c r="I259" s="389">
        <f t="shared" si="27"/>
        <v>1266.19</v>
      </c>
      <c r="J259" s="393">
        <v>49.99</v>
      </c>
    </row>
    <row r="260" ht="51" spans="1:10">
      <c r="A260" s="216" t="s">
        <v>486</v>
      </c>
      <c r="B260" s="216" t="s">
        <v>58</v>
      </c>
      <c r="C260" s="483">
        <v>94996</v>
      </c>
      <c r="D260" s="334" t="s">
        <v>103</v>
      </c>
      <c r="E260" s="333" t="s">
        <v>73</v>
      </c>
      <c r="F260" s="337">
        <v>20.85</v>
      </c>
      <c r="G260" s="336">
        <f t="shared" si="25"/>
        <v>128.31</v>
      </c>
      <c r="H260" s="336">
        <f t="shared" si="26"/>
        <v>165.39159</v>
      </c>
      <c r="I260" s="389">
        <f t="shared" si="27"/>
        <v>3448.41</v>
      </c>
      <c r="J260" s="393">
        <v>128.31</v>
      </c>
    </row>
    <row r="261" ht="38.25" spans="1:11">
      <c r="A261" s="216" t="s">
        <v>487</v>
      </c>
      <c r="B261" s="216" t="s">
        <v>58</v>
      </c>
      <c r="C261" s="231">
        <v>101175</v>
      </c>
      <c r="D261" s="215" t="s">
        <v>488</v>
      </c>
      <c r="E261" s="216" t="s">
        <v>163</v>
      </c>
      <c r="F261" s="337">
        <v>32.5</v>
      </c>
      <c r="G261" s="336">
        <f t="shared" si="25"/>
        <v>110.8</v>
      </c>
      <c r="H261" s="336">
        <f t="shared" si="26"/>
        <v>142.8212</v>
      </c>
      <c r="I261" s="389">
        <f t="shared" si="27"/>
        <v>4641.69</v>
      </c>
      <c r="J261" s="489">
        <v>110.8</v>
      </c>
      <c r="K261" s="490"/>
    </row>
    <row r="262" ht="38.25" spans="1:10">
      <c r="A262" s="216" t="s">
        <v>489</v>
      </c>
      <c r="B262" s="216" t="s">
        <v>58</v>
      </c>
      <c r="C262" s="231" t="s">
        <v>105</v>
      </c>
      <c r="D262" s="341" t="s">
        <v>106</v>
      </c>
      <c r="E262" s="333" t="s">
        <v>107</v>
      </c>
      <c r="F262" s="339">
        <v>2</v>
      </c>
      <c r="G262" s="336">
        <f t="shared" si="25"/>
        <v>185.85</v>
      </c>
      <c r="H262" s="336">
        <f t="shared" si="26"/>
        <v>239.56065</v>
      </c>
      <c r="I262" s="389">
        <f t="shared" si="27"/>
        <v>479.12</v>
      </c>
      <c r="J262" s="395">
        <v>185.85</v>
      </c>
    </row>
    <row r="263" ht="30" customHeight="1" spans="1:10">
      <c r="A263" s="216" t="s">
        <v>490</v>
      </c>
      <c r="B263" s="216"/>
      <c r="C263" s="421"/>
      <c r="D263" s="328" t="s">
        <v>491</v>
      </c>
      <c r="E263" s="329"/>
      <c r="F263" s="329"/>
      <c r="G263" s="329"/>
      <c r="H263" s="330"/>
      <c r="I263" s="386">
        <f>SUM(I264)</f>
        <v>636.52</v>
      </c>
      <c r="J263" s="394"/>
    </row>
    <row r="264" ht="63.75" spans="1:10">
      <c r="A264" s="216" t="s">
        <v>492</v>
      </c>
      <c r="B264" s="216" t="s">
        <v>58</v>
      </c>
      <c r="C264" s="214">
        <v>87449</v>
      </c>
      <c r="D264" s="215" t="s">
        <v>493</v>
      </c>
      <c r="E264" s="216" t="s">
        <v>73</v>
      </c>
      <c r="F264" s="337">
        <v>6.6</v>
      </c>
      <c r="G264" s="336">
        <f>(J264)</f>
        <v>74.82</v>
      </c>
      <c r="H264" s="336">
        <f>(J264*K$1)</f>
        <v>96.44298</v>
      </c>
      <c r="I264" s="389">
        <f>ROUND(F264*H264,2)</f>
        <v>636.52</v>
      </c>
      <c r="J264" s="390">
        <v>74.82</v>
      </c>
    </row>
    <row r="265" ht="30" customHeight="1" spans="1:10">
      <c r="A265" s="216" t="s">
        <v>494</v>
      </c>
      <c r="B265" s="216"/>
      <c r="C265" s="421"/>
      <c r="D265" s="328" t="s">
        <v>113</v>
      </c>
      <c r="E265" s="329"/>
      <c r="F265" s="329"/>
      <c r="G265" s="329"/>
      <c r="H265" s="330"/>
      <c r="I265" s="386">
        <f>SUM(I266)</f>
        <v>2198.9</v>
      </c>
      <c r="J265" s="394"/>
    </row>
    <row r="266" ht="24" customHeight="1" spans="1:10">
      <c r="A266" s="216" t="s">
        <v>495</v>
      </c>
      <c r="B266" s="216" t="s">
        <v>58</v>
      </c>
      <c r="C266" s="214">
        <v>98555</v>
      </c>
      <c r="D266" s="215" t="s">
        <v>115</v>
      </c>
      <c r="E266" s="216" t="s">
        <v>73</v>
      </c>
      <c r="F266" s="337">
        <v>67.4</v>
      </c>
      <c r="G266" s="336">
        <f>(J266)</f>
        <v>25.31</v>
      </c>
      <c r="H266" s="336">
        <f>(J266*K$1)</f>
        <v>32.62459</v>
      </c>
      <c r="I266" s="389">
        <f>ROUND(F266*H266,2)</f>
        <v>2198.9</v>
      </c>
      <c r="J266" s="390">
        <v>25.31</v>
      </c>
    </row>
    <row r="267" ht="30" customHeight="1" spans="1:10">
      <c r="A267" s="216" t="s">
        <v>496</v>
      </c>
      <c r="B267" s="216"/>
      <c r="C267" s="421"/>
      <c r="D267" s="328" t="s">
        <v>140</v>
      </c>
      <c r="E267" s="329"/>
      <c r="F267" s="329"/>
      <c r="G267" s="329"/>
      <c r="H267" s="330"/>
      <c r="I267" s="386">
        <f>SUM(I268:I268)</f>
        <v>5256.31</v>
      </c>
      <c r="J267" s="394"/>
    </row>
    <row r="268" ht="24" customHeight="1" spans="1:10">
      <c r="A268" s="216" t="s">
        <v>497</v>
      </c>
      <c r="B268" s="216" t="s">
        <v>49</v>
      </c>
      <c r="C268" s="475" t="str">
        <f>CPU!I$63</f>
        <v>CPU004</v>
      </c>
      <c r="D268" s="215" t="str">
        <f>CPU!A$65</f>
        <v>MONTAGENS ESPECIAIS EM FERRO FUNDIDO</v>
      </c>
      <c r="E268" s="216" t="str">
        <f>CPU!I$65</f>
        <v>kg</v>
      </c>
      <c r="F268" s="337">
        <v>1551.15</v>
      </c>
      <c r="G268" s="336">
        <f>(J268)</f>
        <v>2.6289</v>
      </c>
      <c r="H268" s="336">
        <f>(J268*K$1)</f>
        <v>3.3886521</v>
      </c>
      <c r="I268" s="389">
        <f>ROUND(F268*H268,2)</f>
        <v>5256.31</v>
      </c>
      <c r="J268" s="390">
        <f>CPU!I$74</f>
        <v>2.6289</v>
      </c>
    </row>
    <row r="269" ht="30" customHeight="1" spans="1:10">
      <c r="A269" s="216" t="s">
        <v>498</v>
      </c>
      <c r="B269" s="216"/>
      <c r="C269" s="214"/>
      <c r="D269" s="328" t="s">
        <v>499</v>
      </c>
      <c r="E269" s="329"/>
      <c r="F269" s="329"/>
      <c r="G269" s="329"/>
      <c r="H269" s="330"/>
      <c r="I269" s="386">
        <f>SUM(I270:I270)</f>
        <v>580.46</v>
      </c>
      <c r="J269" s="402"/>
    </row>
    <row r="270" ht="24" customHeight="1" spans="1:10">
      <c r="A270" s="216" t="s">
        <v>500</v>
      </c>
      <c r="B270" s="216" t="s">
        <v>58</v>
      </c>
      <c r="C270" s="214" t="s">
        <v>501</v>
      </c>
      <c r="D270" s="342" t="s">
        <v>502</v>
      </c>
      <c r="E270" s="216" t="s">
        <v>78</v>
      </c>
      <c r="F270" s="339">
        <v>4</v>
      </c>
      <c r="G270" s="336">
        <f>(J270)</f>
        <v>112.58</v>
      </c>
      <c r="H270" s="336">
        <f>(J270*K$1)</f>
        <v>145.11562</v>
      </c>
      <c r="I270" s="389">
        <f>ROUND(F270*H270,2)</f>
        <v>580.46</v>
      </c>
      <c r="J270" s="390">
        <v>112.58</v>
      </c>
    </row>
    <row r="271" ht="30" customHeight="1" spans="1:10">
      <c r="A271" s="216" t="s">
        <v>503</v>
      </c>
      <c r="B271" s="216"/>
      <c r="C271" s="323"/>
      <c r="D271" s="328" t="s">
        <v>504</v>
      </c>
      <c r="E271" s="329"/>
      <c r="F271" s="329"/>
      <c r="G271" s="329"/>
      <c r="H271" s="330"/>
      <c r="I271" s="386">
        <f>SUM(I272:I273)</f>
        <v>4684.4</v>
      </c>
      <c r="J271" s="402"/>
    </row>
    <row r="272" ht="38.25" spans="1:10">
      <c r="A272" s="216" t="s">
        <v>505</v>
      </c>
      <c r="B272" s="216" t="s">
        <v>53</v>
      </c>
      <c r="C272" s="214" t="s">
        <v>506</v>
      </c>
      <c r="D272" s="348" t="s">
        <v>507</v>
      </c>
      <c r="E272" s="355" t="s">
        <v>163</v>
      </c>
      <c r="F272" s="484">
        <v>35.1</v>
      </c>
      <c r="G272" s="349">
        <f>(J272)</f>
        <v>76.25</v>
      </c>
      <c r="H272" s="336">
        <f>(J272*K$1)</f>
        <v>98.28625</v>
      </c>
      <c r="I272" s="405">
        <f>ROUND(F272*H272,2)</f>
        <v>3449.85</v>
      </c>
      <c r="J272" s="393">
        <v>76.25</v>
      </c>
    </row>
    <row r="273" ht="51" spans="1:10">
      <c r="A273" s="216" t="s">
        <v>508</v>
      </c>
      <c r="B273" s="216" t="s">
        <v>53</v>
      </c>
      <c r="C273" s="214" t="s">
        <v>509</v>
      </c>
      <c r="D273" s="454" t="s">
        <v>510</v>
      </c>
      <c r="E273" s="216" t="s">
        <v>73</v>
      </c>
      <c r="F273" s="484">
        <v>2</v>
      </c>
      <c r="G273" s="349">
        <f>(J273)</f>
        <v>478.88</v>
      </c>
      <c r="H273" s="336">
        <f>(J273*K$1)</f>
        <v>617.27632</v>
      </c>
      <c r="I273" s="405">
        <f>ROUND(F273*H273,2)</f>
        <v>1234.55</v>
      </c>
      <c r="J273" s="491">
        <v>478.88</v>
      </c>
    </row>
    <row r="274" ht="30" customHeight="1" spans="1:12">
      <c r="A274" s="216" t="s">
        <v>511</v>
      </c>
      <c r="B274" s="216"/>
      <c r="C274" s="327"/>
      <c r="D274" s="328" t="s">
        <v>143</v>
      </c>
      <c r="E274" s="329"/>
      <c r="F274" s="329"/>
      <c r="G274" s="329"/>
      <c r="H274" s="330"/>
      <c r="I274" s="386">
        <f>SUM(I275:I275)</f>
        <v>1644.2</v>
      </c>
      <c r="J274" s="394"/>
      <c r="L274" s="371"/>
    </row>
    <row r="275" ht="25.5" spans="1:12">
      <c r="A275" s="216" t="s">
        <v>512</v>
      </c>
      <c r="B275" s="216" t="s">
        <v>49</v>
      </c>
      <c r="C275" s="231" t="s">
        <v>513</v>
      </c>
      <c r="D275" s="348" t="s">
        <v>514</v>
      </c>
      <c r="E275" s="355" t="s">
        <v>155</v>
      </c>
      <c r="F275" s="349">
        <v>1</v>
      </c>
      <c r="G275" s="349">
        <f>(J275)</f>
        <v>1275.56</v>
      </c>
      <c r="H275" s="336">
        <f>(J275*K$1)</f>
        <v>1644.19684</v>
      </c>
      <c r="I275" s="405">
        <f>ROUND(F275*H275,2)</f>
        <v>1644.2</v>
      </c>
      <c r="J275" s="404">
        <v>1275.56</v>
      </c>
      <c r="K275" s="27"/>
      <c r="L275" s="371"/>
    </row>
    <row r="276" ht="30" customHeight="1" spans="1:10">
      <c r="A276" s="216" t="s">
        <v>515</v>
      </c>
      <c r="B276" s="216"/>
      <c r="C276" s="421"/>
      <c r="D276" s="328" t="s">
        <v>152</v>
      </c>
      <c r="E276" s="329"/>
      <c r="F276" s="329"/>
      <c r="G276" s="329"/>
      <c r="H276" s="330"/>
      <c r="I276" s="386">
        <f>SUM(I277:I310)</f>
        <v>180474.31</v>
      </c>
      <c r="J276" s="394"/>
    </row>
    <row r="277" ht="38.25" spans="1:10">
      <c r="A277" s="216" t="s">
        <v>516</v>
      </c>
      <c r="B277" s="409" t="s">
        <v>147</v>
      </c>
      <c r="C277" s="409"/>
      <c r="D277" s="406" t="s">
        <v>517</v>
      </c>
      <c r="E277" s="407" t="s">
        <v>107</v>
      </c>
      <c r="F277" s="337">
        <v>1</v>
      </c>
      <c r="G277" s="349">
        <f t="shared" ref="G277:G302" si="28">(J277)</f>
        <v>99300</v>
      </c>
      <c r="H277" s="349">
        <f t="shared" ref="H277:H302" si="29">(J277*K$2)</f>
        <v>114492.9</v>
      </c>
      <c r="I277" s="405">
        <f t="shared" ref="I277:I310" si="30">ROUND(F277*H277,2)</f>
        <v>114492.9</v>
      </c>
      <c r="J277" s="428">
        <v>99300</v>
      </c>
    </row>
    <row r="278" ht="24" customHeight="1" spans="1:10">
      <c r="A278" s="216" t="s">
        <v>518</v>
      </c>
      <c r="B278" s="216" t="s">
        <v>58</v>
      </c>
      <c r="C278" s="409">
        <v>20065</v>
      </c>
      <c r="D278" s="406" t="s">
        <v>519</v>
      </c>
      <c r="E278" s="407" t="s">
        <v>163</v>
      </c>
      <c r="F278" s="337">
        <v>7</v>
      </c>
      <c r="G278" s="349">
        <f t="shared" si="28"/>
        <v>38.47</v>
      </c>
      <c r="H278" s="349">
        <f t="shared" si="29"/>
        <v>44.35591</v>
      </c>
      <c r="I278" s="405">
        <f t="shared" si="30"/>
        <v>310.49</v>
      </c>
      <c r="J278" s="428">
        <v>38.47</v>
      </c>
    </row>
    <row r="279" ht="24" customHeight="1" spans="1:10">
      <c r="A279" s="216" t="s">
        <v>520</v>
      </c>
      <c r="B279" s="216" t="s">
        <v>58</v>
      </c>
      <c r="C279" s="409">
        <v>1865</v>
      </c>
      <c r="D279" s="406" t="s">
        <v>521</v>
      </c>
      <c r="E279" s="407" t="s">
        <v>107</v>
      </c>
      <c r="F279" s="337">
        <v>1</v>
      </c>
      <c r="G279" s="349">
        <f t="shared" si="28"/>
        <v>218.82</v>
      </c>
      <c r="H279" s="349">
        <f t="shared" si="29"/>
        <v>252.29946</v>
      </c>
      <c r="I279" s="405">
        <f t="shared" si="30"/>
        <v>252.3</v>
      </c>
      <c r="J279" s="428">
        <v>218.82</v>
      </c>
    </row>
    <row r="280" ht="24" customHeight="1" spans="1:10">
      <c r="A280" s="216" t="s">
        <v>522</v>
      </c>
      <c r="B280" s="409" t="s">
        <v>147</v>
      </c>
      <c r="C280" s="409"/>
      <c r="D280" s="406" t="s">
        <v>523</v>
      </c>
      <c r="E280" s="485" t="s">
        <v>107</v>
      </c>
      <c r="F280" s="337">
        <v>1</v>
      </c>
      <c r="G280" s="349">
        <f t="shared" si="28"/>
        <v>2529.43</v>
      </c>
      <c r="H280" s="349">
        <f t="shared" si="29"/>
        <v>2916.43279</v>
      </c>
      <c r="I280" s="405">
        <f t="shared" si="30"/>
        <v>2916.43</v>
      </c>
      <c r="J280" s="428">
        <v>2529.43</v>
      </c>
    </row>
    <row r="281" ht="24" customHeight="1" spans="1:10">
      <c r="A281" s="216" t="s">
        <v>524</v>
      </c>
      <c r="B281" s="216" t="s">
        <v>53</v>
      </c>
      <c r="C281" s="483" t="s">
        <v>525</v>
      </c>
      <c r="D281" s="406" t="s">
        <v>526</v>
      </c>
      <c r="E281" s="407" t="s">
        <v>73</v>
      </c>
      <c r="F281" s="337">
        <v>0.3</v>
      </c>
      <c r="G281" s="349">
        <f t="shared" si="28"/>
        <v>243.03</v>
      </c>
      <c r="H281" s="349">
        <f t="shared" si="29"/>
        <v>280.21359</v>
      </c>
      <c r="I281" s="405">
        <f t="shared" si="30"/>
        <v>84.06</v>
      </c>
      <c r="J281" s="428">
        <v>243.03</v>
      </c>
    </row>
    <row r="282" ht="24" customHeight="1" spans="1:11">
      <c r="A282" s="216" t="s">
        <v>527</v>
      </c>
      <c r="B282" s="409" t="s">
        <v>147</v>
      </c>
      <c r="C282" s="409"/>
      <c r="D282" s="406" t="s">
        <v>178</v>
      </c>
      <c r="E282" s="408" t="s">
        <v>107</v>
      </c>
      <c r="F282" s="337">
        <v>2</v>
      </c>
      <c r="G282" s="349">
        <f t="shared" si="28"/>
        <v>156.38</v>
      </c>
      <c r="H282" s="349">
        <f t="shared" si="29"/>
        <v>180.30614</v>
      </c>
      <c r="I282" s="405">
        <f t="shared" si="30"/>
        <v>360.61</v>
      </c>
      <c r="J282" s="437">
        <v>156.38</v>
      </c>
      <c r="K282" s="3"/>
    </row>
    <row r="283" ht="24" customHeight="1" spans="1:10">
      <c r="A283" s="216" t="s">
        <v>528</v>
      </c>
      <c r="B283" s="216" t="s">
        <v>58</v>
      </c>
      <c r="C283" s="409">
        <v>46</v>
      </c>
      <c r="D283" s="406" t="s">
        <v>529</v>
      </c>
      <c r="E283" s="408" t="s">
        <v>107</v>
      </c>
      <c r="F283" s="337">
        <v>2</v>
      </c>
      <c r="G283" s="349">
        <f t="shared" si="28"/>
        <v>54.19</v>
      </c>
      <c r="H283" s="349">
        <f t="shared" si="29"/>
        <v>62.48107</v>
      </c>
      <c r="I283" s="405">
        <f t="shared" si="30"/>
        <v>124.96</v>
      </c>
      <c r="J283" s="436">
        <v>54.19</v>
      </c>
    </row>
    <row r="284" ht="38.25" spans="1:10">
      <c r="A284" s="216" t="s">
        <v>530</v>
      </c>
      <c r="B284" s="409" t="s">
        <v>147</v>
      </c>
      <c r="C284" s="409"/>
      <c r="D284" s="406" t="s">
        <v>215</v>
      </c>
      <c r="E284" s="408" t="s">
        <v>107</v>
      </c>
      <c r="F284" s="337">
        <v>2</v>
      </c>
      <c r="G284" s="349">
        <f t="shared" si="28"/>
        <v>540</v>
      </c>
      <c r="H284" s="349">
        <f t="shared" si="29"/>
        <v>622.62</v>
      </c>
      <c r="I284" s="405">
        <f t="shared" si="30"/>
        <v>1245.24</v>
      </c>
      <c r="J284" s="436">
        <v>540</v>
      </c>
    </row>
    <row r="285" ht="24" customHeight="1" spans="1:10">
      <c r="A285" s="216" t="s">
        <v>531</v>
      </c>
      <c r="B285" s="409" t="s">
        <v>147</v>
      </c>
      <c r="C285" s="409"/>
      <c r="D285" s="406" t="s">
        <v>250</v>
      </c>
      <c r="E285" s="408" t="s">
        <v>107</v>
      </c>
      <c r="F285" s="337">
        <v>2</v>
      </c>
      <c r="G285" s="349">
        <f t="shared" si="28"/>
        <v>264.06</v>
      </c>
      <c r="H285" s="349">
        <f t="shared" si="29"/>
        <v>304.46118</v>
      </c>
      <c r="I285" s="405">
        <f t="shared" si="30"/>
        <v>608.92</v>
      </c>
      <c r="J285" s="436">
        <v>264.06</v>
      </c>
    </row>
    <row r="286" ht="24" customHeight="1" spans="1:10">
      <c r="A286" s="216" t="s">
        <v>532</v>
      </c>
      <c r="B286" s="409" t="s">
        <v>147</v>
      </c>
      <c r="C286" s="409"/>
      <c r="D286" s="406" t="s">
        <v>533</v>
      </c>
      <c r="E286" s="408" t="s">
        <v>107</v>
      </c>
      <c r="F286" s="337">
        <v>6</v>
      </c>
      <c r="G286" s="349">
        <f t="shared" si="28"/>
        <v>195.25</v>
      </c>
      <c r="H286" s="349">
        <f t="shared" si="29"/>
        <v>225.12325</v>
      </c>
      <c r="I286" s="405">
        <f t="shared" si="30"/>
        <v>1350.74</v>
      </c>
      <c r="J286" s="436">
        <v>195.25</v>
      </c>
    </row>
    <row r="287" ht="24" customHeight="1" spans="1:11">
      <c r="A287" s="216" t="s">
        <v>534</v>
      </c>
      <c r="B287" s="409" t="s">
        <v>147</v>
      </c>
      <c r="C287" s="409"/>
      <c r="D287" s="406" t="s">
        <v>535</v>
      </c>
      <c r="E287" s="408" t="s">
        <v>107</v>
      </c>
      <c r="F287" s="337">
        <v>7</v>
      </c>
      <c r="G287" s="349">
        <f t="shared" si="28"/>
        <v>274.65</v>
      </c>
      <c r="H287" s="349">
        <f t="shared" si="29"/>
        <v>316.67145</v>
      </c>
      <c r="I287" s="405">
        <f t="shared" si="30"/>
        <v>2216.7</v>
      </c>
      <c r="J287" s="437">
        <v>274.65</v>
      </c>
      <c r="K287" s="3"/>
    </row>
    <row r="288" ht="24" customHeight="1" spans="1:11">
      <c r="A288" s="216" t="s">
        <v>536</v>
      </c>
      <c r="B288" s="216" t="s">
        <v>53</v>
      </c>
      <c r="C288" s="409" t="s">
        <v>194</v>
      </c>
      <c r="D288" s="406" t="s">
        <v>195</v>
      </c>
      <c r="E288" s="408" t="s">
        <v>107</v>
      </c>
      <c r="F288" s="337">
        <v>1</v>
      </c>
      <c r="G288" s="349">
        <f t="shared" si="28"/>
        <v>288.9</v>
      </c>
      <c r="H288" s="349">
        <f t="shared" si="29"/>
        <v>333.1017</v>
      </c>
      <c r="I288" s="405">
        <f t="shared" si="30"/>
        <v>333.1</v>
      </c>
      <c r="J288" s="436">
        <v>288.9</v>
      </c>
      <c r="K288" s="27"/>
    </row>
    <row r="289" ht="24" customHeight="1" spans="1:11">
      <c r="A289" s="216" t="s">
        <v>537</v>
      </c>
      <c r="B289" s="216" t="s">
        <v>53</v>
      </c>
      <c r="C289" s="409" t="s">
        <v>538</v>
      </c>
      <c r="D289" s="406" t="s">
        <v>539</v>
      </c>
      <c r="E289" s="408" t="s">
        <v>107</v>
      </c>
      <c r="F289" s="337">
        <v>3</v>
      </c>
      <c r="G289" s="349">
        <f t="shared" si="28"/>
        <v>241.89</v>
      </c>
      <c r="H289" s="349">
        <f t="shared" si="29"/>
        <v>278.89917</v>
      </c>
      <c r="I289" s="405">
        <f t="shared" si="30"/>
        <v>836.7</v>
      </c>
      <c r="J289" s="436">
        <v>241.89</v>
      </c>
      <c r="K289" s="27"/>
    </row>
    <row r="290" ht="24" customHeight="1" spans="1:10">
      <c r="A290" s="216" t="s">
        <v>540</v>
      </c>
      <c r="B290" s="216" t="s">
        <v>53</v>
      </c>
      <c r="C290" s="409" t="s">
        <v>541</v>
      </c>
      <c r="D290" s="406" t="s">
        <v>542</v>
      </c>
      <c r="E290" s="408" t="s">
        <v>107</v>
      </c>
      <c r="F290" s="337">
        <v>1</v>
      </c>
      <c r="G290" s="349">
        <f t="shared" si="28"/>
        <v>1331.01</v>
      </c>
      <c r="H290" s="349">
        <f t="shared" si="29"/>
        <v>1534.65453</v>
      </c>
      <c r="I290" s="405">
        <f t="shared" si="30"/>
        <v>1534.65</v>
      </c>
      <c r="J290" s="492">
        <v>1331.01</v>
      </c>
    </row>
    <row r="291" ht="24" customHeight="1" spans="1:11">
      <c r="A291" s="216" t="s">
        <v>543</v>
      </c>
      <c r="B291" s="216" t="s">
        <v>53</v>
      </c>
      <c r="C291" s="409" t="s">
        <v>544</v>
      </c>
      <c r="D291" s="406" t="s">
        <v>545</v>
      </c>
      <c r="E291" s="408" t="s">
        <v>107</v>
      </c>
      <c r="F291" s="337">
        <v>1</v>
      </c>
      <c r="G291" s="349">
        <f t="shared" si="28"/>
        <v>1107.27</v>
      </c>
      <c r="H291" s="349">
        <f t="shared" si="29"/>
        <v>1276.68231</v>
      </c>
      <c r="I291" s="405">
        <f t="shared" si="30"/>
        <v>1276.68</v>
      </c>
      <c r="J291" s="492">
        <v>1107.27</v>
      </c>
      <c r="K291" s="3"/>
    </row>
    <row r="292" ht="24" customHeight="1" spans="1:10">
      <c r="A292" s="216" t="s">
        <v>546</v>
      </c>
      <c r="B292" s="216" t="s">
        <v>53</v>
      </c>
      <c r="C292" s="409" t="s">
        <v>547</v>
      </c>
      <c r="D292" s="406" t="s">
        <v>548</v>
      </c>
      <c r="E292" s="408" t="s">
        <v>107</v>
      </c>
      <c r="F292" s="337">
        <v>2</v>
      </c>
      <c r="G292" s="349">
        <f t="shared" si="28"/>
        <v>555.75</v>
      </c>
      <c r="H292" s="349">
        <f t="shared" si="29"/>
        <v>640.77975</v>
      </c>
      <c r="I292" s="405">
        <f t="shared" si="30"/>
        <v>1281.56</v>
      </c>
      <c r="J292" s="492">
        <v>555.75</v>
      </c>
    </row>
    <row r="293" ht="24" customHeight="1" spans="1:11">
      <c r="A293" s="216" t="s">
        <v>549</v>
      </c>
      <c r="B293" s="216" t="s">
        <v>53</v>
      </c>
      <c r="C293" s="409" t="s">
        <v>550</v>
      </c>
      <c r="D293" s="406" t="s">
        <v>551</v>
      </c>
      <c r="E293" s="408" t="s">
        <v>107</v>
      </c>
      <c r="F293" s="337">
        <v>1</v>
      </c>
      <c r="G293" s="349">
        <f t="shared" si="28"/>
        <v>2432.54</v>
      </c>
      <c r="H293" s="349">
        <f t="shared" si="29"/>
        <v>2804.71862</v>
      </c>
      <c r="I293" s="405">
        <f t="shared" si="30"/>
        <v>2804.72</v>
      </c>
      <c r="J293" s="493">
        <v>2432.54</v>
      </c>
      <c r="K293" s="3"/>
    </row>
    <row r="294" ht="24" customHeight="1" spans="1:10">
      <c r="A294" s="216" t="s">
        <v>552</v>
      </c>
      <c r="B294" s="216" t="s">
        <v>53</v>
      </c>
      <c r="C294" s="409" t="s">
        <v>180</v>
      </c>
      <c r="D294" s="406" t="s">
        <v>553</v>
      </c>
      <c r="E294" s="408" t="s">
        <v>107</v>
      </c>
      <c r="F294" s="337">
        <v>1</v>
      </c>
      <c r="G294" s="349">
        <f t="shared" si="28"/>
        <v>1107.27</v>
      </c>
      <c r="H294" s="349">
        <f t="shared" si="29"/>
        <v>1276.68231</v>
      </c>
      <c r="I294" s="405">
        <f t="shared" si="30"/>
        <v>1276.68</v>
      </c>
      <c r="J294" s="492">
        <v>1107.27</v>
      </c>
    </row>
    <row r="295" ht="24" customHeight="1" spans="1:11">
      <c r="A295" s="216" t="s">
        <v>554</v>
      </c>
      <c r="B295" s="216" t="s">
        <v>53</v>
      </c>
      <c r="C295" s="409" t="s">
        <v>550</v>
      </c>
      <c r="D295" s="406" t="s">
        <v>555</v>
      </c>
      <c r="E295" s="408" t="s">
        <v>107</v>
      </c>
      <c r="F295" s="337">
        <v>2</v>
      </c>
      <c r="G295" s="349">
        <f t="shared" si="28"/>
        <v>2432.54</v>
      </c>
      <c r="H295" s="349">
        <f t="shared" si="29"/>
        <v>2804.71862</v>
      </c>
      <c r="I295" s="405">
        <f t="shared" si="30"/>
        <v>5609.44</v>
      </c>
      <c r="J295" s="493">
        <v>2432.54</v>
      </c>
      <c r="K295" s="3"/>
    </row>
    <row r="296" ht="24" customHeight="1" spans="1:11">
      <c r="A296" s="216" t="s">
        <v>556</v>
      </c>
      <c r="B296" s="216" t="s">
        <v>53</v>
      </c>
      <c r="C296" s="410" t="s">
        <v>557</v>
      </c>
      <c r="D296" s="406" t="s">
        <v>558</v>
      </c>
      <c r="E296" s="408" t="s">
        <v>107</v>
      </c>
      <c r="F296" s="337">
        <v>1</v>
      </c>
      <c r="G296" s="349">
        <f t="shared" si="28"/>
        <v>812.76</v>
      </c>
      <c r="H296" s="349">
        <f t="shared" si="29"/>
        <v>937.11228</v>
      </c>
      <c r="I296" s="405">
        <f t="shared" si="30"/>
        <v>937.11</v>
      </c>
      <c r="J296" s="437">
        <v>812.76</v>
      </c>
      <c r="K296" s="3"/>
    </row>
    <row r="297" ht="24" customHeight="1" spans="1:11">
      <c r="A297" s="216" t="s">
        <v>559</v>
      </c>
      <c r="B297" s="216" t="s">
        <v>53</v>
      </c>
      <c r="C297" s="410" t="s">
        <v>557</v>
      </c>
      <c r="D297" s="406" t="s">
        <v>262</v>
      </c>
      <c r="E297" s="408" t="s">
        <v>107</v>
      </c>
      <c r="F297" s="337">
        <v>3</v>
      </c>
      <c r="G297" s="349">
        <f t="shared" si="28"/>
        <v>812.76</v>
      </c>
      <c r="H297" s="349">
        <f t="shared" si="29"/>
        <v>937.11228</v>
      </c>
      <c r="I297" s="405">
        <f t="shared" si="30"/>
        <v>2811.34</v>
      </c>
      <c r="J297" s="437">
        <v>812.76</v>
      </c>
      <c r="K297" s="3"/>
    </row>
    <row r="298" ht="24" customHeight="1" spans="1:11">
      <c r="A298" s="216" t="s">
        <v>560</v>
      </c>
      <c r="B298" s="216" t="s">
        <v>53</v>
      </c>
      <c r="C298" s="409" t="s">
        <v>561</v>
      </c>
      <c r="D298" s="406" t="s">
        <v>562</v>
      </c>
      <c r="E298" s="408" t="s">
        <v>107</v>
      </c>
      <c r="F298" s="337">
        <v>8</v>
      </c>
      <c r="G298" s="349">
        <f t="shared" si="28"/>
        <v>3017.72</v>
      </c>
      <c r="H298" s="349">
        <f t="shared" si="29"/>
        <v>3479.43116</v>
      </c>
      <c r="I298" s="405">
        <f t="shared" si="30"/>
        <v>27835.45</v>
      </c>
      <c r="J298" s="493">
        <v>3017.72</v>
      </c>
      <c r="K298" s="3"/>
    </row>
    <row r="299" ht="24" customHeight="1" spans="1:10">
      <c r="A299" s="216" t="s">
        <v>563</v>
      </c>
      <c r="B299" s="216" t="s">
        <v>53</v>
      </c>
      <c r="C299" s="409" t="s">
        <v>264</v>
      </c>
      <c r="D299" s="406" t="s">
        <v>564</v>
      </c>
      <c r="E299" s="408" t="s">
        <v>107</v>
      </c>
      <c r="F299" s="337">
        <v>1</v>
      </c>
      <c r="G299" s="349">
        <f t="shared" si="28"/>
        <v>1331.01</v>
      </c>
      <c r="H299" s="349">
        <f t="shared" si="29"/>
        <v>1534.65453</v>
      </c>
      <c r="I299" s="405">
        <f t="shared" si="30"/>
        <v>1534.65</v>
      </c>
      <c r="J299" s="492">
        <v>1331.01</v>
      </c>
    </row>
    <row r="300" ht="24" customHeight="1" spans="1:11">
      <c r="A300" s="216" t="s">
        <v>565</v>
      </c>
      <c r="B300" s="216" t="s">
        <v>53</v>
      </c>
      <c r="C300" s="409" t="s">
        <v>264</v>
      </c>
      <c r="D300" s="406" t="s">
        <v>566</v>
      </c>
      <c r="E300" s="408" t="s">
        <v>107</v>
      </c>
      <c r="F300" s="337">
        <v>1</v>
      </c>
      <c r="G300" s="349">
        <f t="shared" si="28"/>
        <v>1331.01</v>
      </c>
      <c r="H300" s="349">
        <f t="shared" si="29"/>
        <v>1534.65453</v>
      </c>
      <c r="I300" s="405">
        <f t="shared" si="30"/>
        <v>1534.65</v>
      </c>
      <c r="J300" s="492">
        <v>1331.01</v>
      </c>
      <c r="K300" s="3"/>
    </row>
    <row r="301" ht="24" customHeight="1" spans="1:10">
      <c r="A301" s="216" t="s">
        <v>567</v>
      </c>
      <c r="B301" s="216" t="s">
        <v>53</v>
      </c>
      <c r="C301" s="409" t="s">
        <v>271</v>
      </c>
      <c r="D301" s="406" t="s">
        <v>272</v>
      </c>
      <c r="E301" s="408" t="s">
        <v>107</v>
      </c>
      <c r="F301" s="337">
        <v>43</v>
      </c>
      <c r="G301" s="349">
        <f t="shared" si="28"/>
        <v>2.3</v>
      </c>
      <c r="H301" s="349">
        <f t="shared" si="29"/>
        <v>2.6519</v>
      </c>
      <c r="I301" s="405">
        <f t="shared" si="30"/>
        <v>114.03</v>
      </c>
      <c r="J301" s="436">
        <v>2.3</v>
      </c>
    </row>
    <row r="302" ht="24" customHeight="1" spans="1:11">
      <c r="A302" s="216" t="s">
        <v>568</v>
      </c>
      <c r="B302" s="216" t="s">
        <v>53</v>
      </c>
      <c r="C302" s="409" t="s">
        <v>274</v>
      </c>
      <c r="D302" s="406" t="s">
        <v>275</v>
      </c>
      <c r="E302" s="408" t="s">
        <v>107</v>
      </c>
      <c r="F302" s="337">
        <v>312</v>
      </c>
      <c r="G302" s="349">
        <f t="shared" si="28"/>
        <v>5.03</v>
      </c>
      <c r="H302" s="349">
        <f t="shared" si="29"/>
        <v>5.79959</v>
      </c>
      <c r="I302" s="494">
        <f t="shared" si="30"/>
        <v>1809.47</v>
      </c>
      <c r="J302" s="437">
        <v>5.03</v>
      </c>
      <c r="K302" s="3"/>
    </row>
    <row r="303" ht="38.25" spans="1:11">
      <c r="A303" s="216" t="s">
        <v>569</v>
      </c>
      <c r="B303" s="216" t="s">
        <v>58</v>
      </c>
      <c r="C303" s="409">
        <v>1014</v>
      </c>
      <c r="D303" s="406" t="s">
        <v>283</v>
      </c>
      <c r="E303" s="408" t="s">
        <v>163</v>
      </c>
      <c r="F303" s="337">
        <v>240</v>
      </c>
      <c r="G303" s="349">
        <f t="shared" ref="G303:G310" si="31">(J303)</f>
        <v>2.26</v>
      </c>
      <c r="H303" s="349">
        <f t="shared" ref="H303:H310" si="32">(J303*K$2)</f>
        <v>2.60578</v>
      </c>
      <c r="I303" s="405">
        <f t="shared" si="30"/>
        <v>625.39</v>
      </c>
      <c r="J303" s="440">
        <v>2.26</v>
      </c>
      <c r="K303" s="441"/>
    </row>
    <row r="304" ht="38.25" spans="1:11">
      <c r="A304" s="216" t="s">
        <v>570</v>
      </c>
      <c r="B304" s="216" t="s">
        <v>58</v>
      </c>
      <c r="C304" s="409">
        <v>982</v>
      </c>
      <c r="D304" s="406" t="s">
        <v>285</v>
      </c>
      <c r="E304" s="408" t="s">
        <v>163</v>
      </c>
      <c r="F304" s="337">
        <v>20</v>
      </c>
      <c r="G304" s="349">
        <f t="shared" si="31"/>
        <v>5.65</v>
      </c>
      <c r="H304" s="349">
        <f t="shared" si="32"/>
        <v>6.51445</v>
      </c>
      <c r="I304" s="405">
        <f t="shared" si="30"/>
        <v>130.29</v>
      </c>
      <c r="J304" s="440">
        <v>5.65</v>
      </c>
      <c r="K304" s="441"/>
    </row>
    <row r="305" ht="24" customHeight="1" spans="1:11">
      <c r="A305" s="216" t="s">
        <v>571</v>
      </c>
      <c r="B305" s="216" t="s">
        <v>58</v>
      </c>
      <c r="C305" s="409">
        <v>14166</v>
      </c>
      <c r="D305" s="406" t="s">
        <v>572</v>
      </c>
      <c r="E305" s="408" t="s">
        <v>107</v>
      </c>
      <c r="F305" s="337">
        <v>2</v>
      </c>
      <c r="G305" s="349">
        <f t="shared" si="31"/>
        <v>1642.07</v>
      </c>
      <c r="H305" s="349">
        <f t="shared" si="32"/>
        <v>1893.30671</v>
      </c>
      <c r="I305" s="405">
        <f t="shared" si="30"/>
        <v>3786.61</v>
      </c>
      <c r="J305" s="495">
        <v>1642.07</v>
      </c>
      <c r="K305" s="27"/>
    </row>
    <row r="306" ht="24" customHeight="1" spans="1:11">
      <c r="A306" s="216" t="s">
        <v>573</v>
      </c>
      <c r="B306" s="216" t="s">
        <v>58</v>
      </c>
      <c r="C306" s="409">
        <v>3798</v>
      </c>
      <c r="D306" s="406" t="s">
        <v>574</v>
      </c>
      <c r="E306" s="408" t="s">
        <v>107</v>
      </c>
      <c r="F306" s="337">
        <v>2</v>
      </c>
      <c r="G306" s="349">
        <f t="shared" si="31"/>
        <v>68.39</v>
      </c>
      <c r="H306" s="349">
        <f t="shared" si="32"/>
        <v>78.85367</v>
      </c>
      <c r="I306" s="405">
        <f t="shared" si="30"/>
        <v>157.71</v>
      </c>
      <c r="J306" s="496">
        <v>68.39</v>
      </c>
      <c r="K306" s="27"/>
    </row>
    <row r="307" ht="24" customHeight="1" spans="1:11">
      <c r="A307" s="216" t="s">
        <v>575</v>
      </c>
      <c r="B307" s="216" t="s">
        <v>58</v>
      </c>
      <c r="C307" s="409">
        <v>2688</v>
      </c>
      <c r="D307" s="406" t="s">
        <v>576</v>
      </c>
      <c r="E307" s="408" t="s">
        <v>163</v>
      </c>
      <c r="F307" s="337">
        <v>10</v>
      </c>
      <c r="G307" s="349">
        <f t="shared" si="31"/>
        <v>1.87</v>
      </c>
      <c r="H307" s="349">
        <f t="shared" si="32"/>
        <v>2.15611</v>
      </c>
      <c r="I307" s="405">
        <f t="shared" si="30"/>
        <v>21.56</v>
      </c>
      <c r="J307" s="496">
        <v>1.87</v>
      </c>
      <c r="K307" s="27"/>
    </row>
    <row r="308" ht="38.25" spans="1:11">
      <c r="A308" s="216" t="s">
        <v>577</v>
      </c>
      <c r="B308" s="216" t="s">
        <v>58</v>
      </c>
      <c r="C308" s="409">
        <v>39808</v>
      </c>
      <c r="D308" s="406" t="s">
        <v>578</v>
      </c>
      <c r="E308" s="408" t="s">
        <v>107</v>
      </c>
      <c r="F308" s="337">
        <v>1</v>
      </c>
      <c r="G308" s="349">
        <f t="shared" si="31"/>
        <v>46.04</v>
      </c>
      <c r="H308" s="349">
        <f t="shared" si="32"/>
        <v>53.08412</v>
      </c>
      <c r="I308" s="405">
        <f t="shared" si="30"/>
        <v>53.08</v>
      </c>
      <c r="J308" s="496">
        <v>46.04</v>
      </c>
      <c r="K308" s="27"/>
    </row>
    <row r="309" ht="24" customHeight="1" spans="1:11">
      <c r="A309" s="216" t="s">
        <v>579</v>
      </c>
      <c r="B309" s="216" t="s">
        <v>58</v>
      </c>
      <c r="C309" s="409">
        <v>34686</v>
      </c>
      <c r="D309" s="406" t="s">
        <v>580</v>
      </c>
      <c r="E309" s="408" t="s">
        <v>107</v>
      </c>
      <c r="F309" s="337">
        <v>1</v>
      </c>
      <c r="G309" s="349">
        <f t="shared" si="31"/>
        <v>2.94</v>
      </c>
      <c r="H309" s="349">
        <f t="shared" si="32"/>
        <v>3.38982</v>
      </c>
      <c r="I309" s="405">
        <f t="shared" si="30"/>
        <v>3.39</v>
      </c>
      <c r="J309" s="496">
        <v>2.94</v>
      </c>
      <c r="K309" s="27"/>
    </row>
    <row r="310" ht="38.25" spans="1:11">
      <c r="A310" s="216" t="s">
        <v>581</v>
      </c>
      <c r="B310" s="216" t="s">
        <v>58</v>
      </c>
      <c r="C310" s="409">
        <v>2504</v>
      </c>
      <c r="D310" s="406" t="s">
        <v>279</v>
      </c>
      <c r="E310" s="408" t="s">
        <v>163</v>
      </c>
      <c r="F310" s="337">
        <v>20</v>
      </c>
      <c r="G310" s="349">
        <f t="shared" si="31"/>
        <v>8.79</v>
      </c>
      <c r="H310" s="349">
        <f t="shared" si="32"/>
        <v>10.13487</v>
      </c>
      <c r="I310" s="405">
        <f t="shared" si="30"/>
        <v>202.7</v>
      </c>
      <c r="J310" s="440">
        <v>8.79</v>
      </c>
      <c r="K310" s="441"/>
    </row>
    <row r="311" ht="18" customHeight="1" spans="1:10">
      <c r="A311" s="411"/>
      <c r="B311" s="411"/>
      <c r="C311" s="295"/>
      <c r="D311" s="294"/>
      <c r="E311" s="295"/>
      <c r="F311" s="461"/>
      <c r="G311" s="461"/>
      <c r="H311" s="461"/>
      <c r="I311" s="481"/>
      <c r="J311" s="472"/>
    </row>
    <row r="312" ht="18" customHeight="1" spans="1:9">
      <c r="A312" s="486"/>
      <c r="B312" s="487"/>
      <c r="C312" s="487"/>
      <c r="D312" s="487"/>
      <c r="E312" s="487"/>
      <c r="F312" s="487"/>
      <c r="G312" s="487"/>
      <c r="H312" s="487"/>
      <c r="I312" s="497"/>
    </row>
    <row r="313" customHeight="1" spans="1:9">
      <c r="A313" s="204"/>
      <c r="B313" s="488"/>
      <c r="C313" s="488"/>
      <c r="D313" s="488"/>
      <c r="E313" s="488"/>
      <c r="F313" s="488"/>
      <c r="G313" s="488"/>
      <c r="H313" s="488"/>
      <c r="I313" s="498"/>
    </row>
  </sheetData>
  <mergeCells count="57">
    <mergeCell ref="A1:I1"/>
    <mergeCell ref="A2:I2"/>
    <mergeCell ref="A3:I3"/>
    <mergeCell ref="A4:G4"/>
    <mergeCell ref="H4:I4"/>
    <mergeCell ref="A5:G5"/>
    <mergeCell ref="H5:I5"/>
    <mergeCell ref="A6:I6"/>
    <mergeCell ref="G7:I7"/>
    <mergeCell ref="D10:H10"/>
    <mergeCell ref="D22:H22"/>
    <mergeCell ref="D24:H24"/>
    <mergeCell ref="D27:H27"/>
    <mergeCell ref="D33:H33"/>
    <mergeCell ref="D40:H40"/>
    <mergeCell ref="D42:H42"/>
    <mergeCell ref="D46:H46"/>
    <mergeCell ref="D49:H49"/>
    <mergeCell ref="D52:H52"/>
    <mergeCell ref="D55:H55"/>
    <mergeCell ref="D57:H57"/>
    <mergeCell ref="D63:H63"/>
    <mergeCell ref="D123:H123"/>
    <mergeCell ref="D125:H125"/>
    <mergeCell ref="D128:H128"/>
    <mergeCell ref="D142:H142"/>
    <mergeCell ref="D144:H144"/>
    <mergeCell ref="D149:H149"/>
    <mergeCell ref="D153:H153"/>
    <mergeCell ref="D155:H155"/>
    <mergeCell ref="D158:H158"/>
    <mergeCell ref="D175:H175"/>
    <mergeCell ref="D177:H177"/>
    <mergeCell ref="D191:H191"/>
    <mergeCell ref="D195:H195"/>
    <mergeCell ref="D199:H199"/>
    <mergeCell ref="D206:H206"/>
    <mergeCell ref="D208:H208"/>
    <mergeCell ref="D243:H243"/>
    <mergeCell ref="D245:H245"/>
    <mergeCell ref="D249:H249"/>
    <mergeCell ref="D255:H255"/>
    <mergeCell ref="D263:H263"/>
    <mergeCell ref="D265:H265"/>
    <mergeCell ref="D267:H267"/>
    <mergeCell ref="D269:H269"/>
    <mergeCell ref="D271:H271"/>
    <mergeCell ref="D274:H274"/>
    <mergeCell ref="D276:H276"/>
    <mergeCell ref="A312:I312"/>
    <mergeCell ref="A313:I313"/>
    <mergeCell ref="A7:A8"/>
    <mergeCell ref="B7:B8"/>
    <mergeCell ref="C7:C8"/>
    <mergeCell ref="D7:D8"/>
    <mergeCell ref="E7:E8"/>
    <mergeCell ref="F7:F8"/>
  </mergeCells>
  <printOptions horizontalCentered="1"/>
  <pageMargins left="0.984251968503937" right="0.393700787401575" top="0.984251968503937" bottom="0.78740157480315" header="0.393700787401575" footer="0.196850393700787"/>
  <pageSetup paperSize="9" scale="65" orientation="portrait" horizontalDpi="600" verticalDpi="600"/>
  <headerFooter alignWithMargins="0">
    <oddHeader>&amp;L&amp;G&amp;R&amp;G</oddHeader>
    <oddFooter>&amp;CPágina &amp;P de &amp;N</oddFooter>
  </headerFooter>
  <rowBreaks count="3" manualBreakCount="3">
    <brk id="39" max="8" man="1"/>
    <brk id="242" max="8" man="1"/>
    <brk id="270" max="8" man="1"/>
  </rowBreaks>
  <legacyDrawingHF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136"/>
  <sheetViews>
    <sheetView showZeros="0" tabSelected="1" view="pageBreakPreview" zoomScale="85" zoomScaleNormal="100" zoomScaleSheetLayoutView="85" topLeftCell="A466" workbookViewId="0">
      <selection activeCell="O471" sqref="O471"/>
    </sheetView>
  </sheetViews>
  <sheetFormatPr defaultColWidth="9.14285714285714" defaultRowHeight="12.75"/>
  <cols>
    <col min="1" max="1" width="8.71428571428571" style="85" customWidth="1"/>
    <col min="2" max="2" width="11.7142857142857" style="86" customWidth="1"/>
    <col min="3" max="3" width="58.7142857142857" style="4" customWidth="1"/>
    <col min="4" max="4" width="6.71428571428571" style="4" customWidth="1"/>
    <col min="5" max="5" width="9" style="87" customWidth="1"/>
    <col min="6" max="6" width="6.85714285714286" style="4" customWidth="1"/>
    <col min="7" max="7" width="11.7142857142857" style="4" customWidth="1"/>
    <col min="8" max="8" width="10.5714285714286" style="88" customWidth="1"/>
    <col min="9" max="9" width="14.7142857142857" style="28" customWidth="1"/>
    <col min="10" max="10" width="3" style="5" customWidth="1"/>
    <col min="11" max="11" width="9.14285714285714" style="5"/>
    <col min="12" max="16384" width="9.14285714285714" style="4"/>
  </cols>
  <sheetData>
    <row r="1" ht="18" customHeight="1" spans="1:11">
      <c r="A1" s="6" t="s">
        <v>0</v>
      </c>
      <c r="B1" s="7"/>
      <c r="C1" s="7"/>
      <c r="D1" s="7"/>
      <c r="E1" s="7"/>
      <c r="F1" s="7"/>
      <c r="G1" s="7"/>
      <c r="H1" s="89"/>
      <c r="I1" s="8"/>
      <c r="J1" s="173"/>
      <c r="K1" s="4"/>
    </row>
    <row r="2" ht="18" customHeight="1" spans="1:11">
      <c r="A2" s="10" t="s">
        <v>1</v>
      </c>
      <c r="B2" s="11"/>
      <c r="C2" s="11"/>
      <c r="D2" s="11"/>
      <c r="E2" s="11"/>
      <c r="F2" s="11"/>
      <c r="G2" s="11"/>
      <c r="H2" s="90"/>
      <c r="I2" s="12"/>
      <c r="J2" s="173"/>
      <c r="K2" s="4"/>
    </row>
    <row r="3" ht="18" customHeight="1" spans="1:11">
      <c r="A3" s="13" t="s">
        <v>2</v>
      </c>
      <c r="B3" s="14"/>
      <c r="C3" s="14"/>
      <c r="D3" s="14"/>
      <c r="E3" s="14"/>
      <c r="F3" s="14"/>
      <c r="G3" s="14"/>
      <c r="H3" s="91"/>
      <c r="I3" s="15"/>
      <c r="J3" s="173"/>
      <c r="K3" s="4"/>
    </row>
    <row r="4" s="1" customFormat="1" ht="24.95" customHeight="1" spans="1:11">
      <c r="A4" s="92" t="s">
        <v>3</v>
      </c>
      <c r="B4" s="93"/>
      <c r="C4" s="93"/>
      <c r="D4" s="93"/>
      <c r="E4" s="93"/>
      <c r="F4" s="93"/>
      <c r="G4" s="94"/>
      <c r="H4" s="95"/>
      <c r="I4" s="174"/>
      <c r="J4" s="80"/>
      <c r="K4" s="80"/>
    </row>
    <row r="5" s="1" customFormat="1" ht="24.95" customHeight="1" spans="1:11">
      <c r="A5" s="96" t="s">
        <v>27</v>
      </c>
      <c r="B5" s="97"/>
      <c r="C5" s="97"/>
      <c r="D5" s="97"/>
      <c r="E5" s="97"/>
      <c r="F5" s="97"/>
      <c r="G5" s="98"/>
      <c r="H5" s="99" t="s">
        <v>36</v>
      </c>
      <c r="I5" s="175"/>
      <c r="J5" s="80"/>
      <c r="K5" s="80"/>
    </row>
    <row r="6" customFormat="1" ht="18" customHeight="1" spans="1:11">
      <c r="A6" s="24" t="s">
        <v>582</v>
      </c>
      <c r="B6" s="25"/>
      <c r="C6" s="25"/>
      <c r="D6" s="25"/>
      <c r="E6" s="25"/>
      <c r="F6" s="25"/>
      <c r="G6" s="25"/>
      <c r="H6" s="91"/>
      <c r="I6" s="26"/>
      <c r="J6" s="81"/>
      <c r="K6" s="81"/>
    </row>
    <row r="7" s="2" customFormat="1" ht="7.5" customHeight="1" spans="1:10">
      <c r="A7" s="20"/>
      <c r="B7" s="21"/>
      <c r="C7" s="21"/>
      <c r="D7" s="21"/>
      <c r="E7" s="21"/>
      <c r="F7" s="21"/>
      <c r="G7" s="21"/>
      <c r="H7" s="100"/>
      <c r="I7" s="22"/>
      <c r="J7" s="176"/>
    </row>
    <row r="8" s="83" customFormat="1" ht="15.75" customHeight="1" spans="1:10">
      <c r="A8" s="101" t="s">
        <v>583</v>
      </c>
      <c r="B8" s="102"/>
      <c r="C8" s="102"/>
      <c r="D8" s="102"/>
      <c r="E8" s="102"/>
      <c r="F8" s="102"/>
      <c r="G8" s="102"/>
      <c r="H8" s="103"/>
      <c r="I8" s="177" t="s">
        <v>584</v>
      </c>
      <c r="J8" s="178" t="s">
        <v>585</v>
      </c>
    </row>
    <row r="9" spans="1:9">
      <c r="A9" s="104" t="s">
        <v>586</v>
      </c>
      <c r="B9" s="105"/>
      <c r="C9" s="106"/>
      <c r="D9" s="106"/>
      <c r="E9" s="106"/>
      <c r="F9" s="106"/>
      <c r="G9" s="107"/>
      <c r="H9" s="108"/>
      <c r="I9" s="179"/>
    </row>
    <row r="10" spans="1:9">
      <c r="A10" s="109" t="s">
        <v>587</v>
      </c>
      <c r="B10" s="110"/>
      <c r="C10" s="111"/>
      <c r="D10" s="111"/>
      <c r="E10" s="112"/>
      <c r="F10" s="111"/>
      <c r="G10" s="113"/>
      <c r="H10" s="114" t="s">
        <v>588</v>
      </c>
      <c r="I10" s="180" t="s">
        <v>589</v>
      </c>
    </row>
    <row r="11" spans="1:9">
      <c r="A11" s="115" t="s">
        <v>590</v>
      </c>
      <c r="B11" s="116"/>
      <c r="C11" s="116"/>
      <c r="D11" s="116"/>
      <c r="E11" s="116"/>
      <c r="F11" s="116"/>
      <c r="G11" s="116"/>
      <c r="H11" s="117"/>
      <c r="I11" s="181"/>
    </row>
    <row r="12" s="84" customFormat="1" spans="1:11">
      <c r="A12" s="118" t="s">
        <v>591</v>
      </c>
      <c r="B12" s="118" t="s">
        <v>592</v>
      </c>
      <c r="C12" s="119" t="s">
        <v>593</v>
      </c>
      <c r="D12" s="120" t="s">
        <v>594</v>
      </c>
      <c r="E12" s="121" t="s">
        <v>595</v>
      </c>
      <c r="F12" s="122" t="s">
        <v>596</v>
      </c>
      <c r="G12" s="122" t="s">
        <v>597</v>
      </c>
      <c r="H12" s="123" t="s">
        <v>598</v>
      </c>
      <c r="I12" s="182" t="s">
        <v>599</v>
      </c>
      <c r="J12" s="183"/>
      <c r="K12" s="183"/>
    </row>
    <row r="13" s="84" customFormat="1" ht="36" spans="1:11">
      <c r="A13" s="124" t="s">
        <v>157</v>
      </c>
      <c r="B13" s="124">
        <v>5811</v>
      </c>
      <c r="C13" s="125" t="s">
        <v>600</v>
      </c>
      <c r="D13" s="126" t="s">
        <v>601</v>
      </c>
      <c r="E13" s="127">
        <v>16</v>
      </c>
      <c r="F13" s="127">
        <v>1</v>
      </c>
      <c r="G13" s="128">
        <v>161.51</v>
      </c>
      <c r="H13" s="129"/>
      <c r="I13" s="184">
        <f>E13*F13*G13+E13*H13</f>
        <v>2584.16</v>
      </c>
      <c r="J13" s="183"/>
      <c r="K13" s="183"/>
    </row>
    <row r="14" s="84" customFormat="1" ht="36" spans="1:11">
      <c r="A14" s="124" t="s">
        <v>157</v>
      </c>
      <c r="B14" s="124">
        <v>100951</v>
      </c>
      <c r="C14" s="125" t="s">
        <v>602</v>
      </c>
      <c r="D14" s="126" t="s">
        <v>603</v>
      </c>
      <c r="E14" s="130">
        <v>778</v>
      </c>
      <c r="F14" s="127">
        <v>1</v>
      </c>
      <c r="G14" s="127">
        <v>2.26</v>
      </c>
      <c r="H14" s="129"/>
      <c r="I14" s="184">
        <f>E14*F14*G14+E14*H14</f>
        <v>1758.28</v>
      </c>
      <c r="J14" s="183"/>
      <c r="K14" s="183"/>
    </row>
    <row r="15" s="84" customFormat="1" ht="48" spans="1:11">
      <c r="A15" s="124" t="s">
        <v>157</v>
      </c>
      <c r="B15" s="124">
        <v>5678</v>
      </c>
      <c r="C15" s="131" t="s">
        <v>604</v>
      </c>
      <c r="D15" s="126" t="s">
        <v>601</v>
      </c>
      <c r="E15" s="127">
        <v>16</v>
      </c>
      <c r="F15" s="127">
        <v>1</v>
      </c>
      <c r="G15" s="127">
        <v>132.65</v>
      </c>
      <c r="H15" s="129"/>
      <c r="I15" s="184">
        <f>E15*F15*G15+E15*H15</f>
        <v>2122.4</v>
      </c>
      <c r="J15" s="183"/>
      <c r="K15" s="183"/>
    </row>
    <row r="16" s="84" customFormat="1" ht="45.75" customHeight="1" spans="1:11">
      <c r="A16" s="124" t="s">
        <v>157</v>
      </c>
      <c r="B16" s="124">
        <v>5901</v>
      </c>
      <c r="C16" s="125" t="s">
        <v>605</v>
      </c>
      <c r="D16" s="126" t="s">
        <v>601</v>
      </c>
      <c r="E16" s="127">
        <v>16</v>
      </c>
      <c r="F16" s="127">
        <v>1</v>
      </c>
      <c r="G16" s="127">
        <v>238.44</v>
      </c>
      <c r="H16" s="129"/>
      <c r="I16" s="184">
        <f>E16*F16*G16+E16*H16</f>
        <v>3815.04</v>
      </c>
      <c r="J16" s="183"/>
      <c r="K16" s="183"/>
    </row>
    <row r="17" spans="1:9">
      <c r="A17" s="132" t="s">
        <v>606</v>
      </c>
      <c r="B17" s="133"/>
      <c r="C17" s="133"/>
      <c r="D17" s="133"/>
      <c r="E17" s="133"/>
      <c r="F17" s="133"/>
      <c r="G17" s="133"/>
      <c r="H17" s="134"/>
      <c r="I17" s="185">
        <f>SUM(I13:I16)</f>
        <v>10279.88</v>
      </c>
    </row>
    <row r="18" spans="1:9">
      <c r="A18" s="132" t="s">
        <v>607</v>
      </c>
      <c r="B18" s="133"/>
      <c r="C18" s="135"/>
      <c r="D18" s="136">
        <v>1</v>
      </c>
      <c r="E18" s="132" t="s">
        <v>608</v>
      </c>
      <c r="F18" s="133"/>
      <c r="G18" s="133"/>
      <c r="H18" s="134"/>
      <c r="I18" s="185">
        <f>I17</f>
        <v>10279.88</v>
      </c>
    </row>
    <row r="19" spans="1:9">
      <c r="A19" s="137" t="s">
        <v>609</v>
      </c>
      <c r="B19" s="138"/>
      <c r="C19" s="138"/>
      <c r="D19" s="138"/>
      <c r="E19" s="138"/>
      <c r="F19" s="138"/>
      <c r="G19" s="138"/>
      <c r="H19" s="139"/>
      <c r="I19" s="186">
        <f>I18/D18</f>
        <v>10279.88</v>
      </c>
    </row>
    <row r="20" spans="1:9">
      <c r="A20" s="140" t="s">
        <v>610</v>
      </c>
      <c r="B20" s="141"/>
      <c r="C20" s="141"/>
      <c r="D20" s="141"/>
      <c r="E20" s="141"/>
      <c r="F20" s="141"/>
      <c r="G20" s="141"/>
      <c r="H20" s="142"/>
      <c r="I20" s="186">
        <v>1</v>
      </c>
    </row>
    <row r="21" s="83" customFormat="1" spans="1:11">
      <c r="A21" s="143" t="s">
        <v>611</v>
      </c>
      <c r="B21" s="144"/>
      <c r="C21" s="144"/>
      <c r="D21" s="144"/>
      <c r="E21" s="144"/>
      <c r="F21" s="144"/>
      <c r="G21" s="144"/>
      <c r="H21" s="145"/>
      <c r="I21" s="187">
        <f>I19*I20</f>
        <v>10279.88</v>
      </c>
      <c r="J21" s="178"/>
      <c r="K21" s="178"/>
    </row>
    <row r="22" spans="1:9">
      <c r="A22" s="146"/>
      <c r="B22" s="147"/>
      <c r="C22" s="147"/>
      <c r="D22" s="147"/>
      <c r="E22" s="147"/>
      <c r="F22" s="147"/>
      <c r="G22" s="147"/>
      <c r="H22" s="148"/>
      <c r="I22" s="188"/>
    </row>
    <row r="23" s="83" customFormat="1" ht="15.75" customHeight="1" spans="1:10">
      <c r="A23" s="101" t="s">
        <v>583</v>
      </c>
      <c r="B23" s="102"/>
      <c r="C23" s="102"/>
      <c r="D23" s="102"/>
      <c r="E23" s="102"/>
      <c r="F23" s="102"/>
      <c r="G23" s="102"/>
      <c r="H23" s="103"/>
      <c r="I23" s="177" t="s">
        <v>612</v>
      </c>
      <c r="J23" s="178" t="s">
        <v>585</v>
      </c>
    </row>
    <row r="24" spans="1:9">
      <c r="A24" s="104" t="s">
        <v>586</v>
      </c>
      <c r="B24" s="105"/>
      <c r="C24" s="106"/>
      <c r="D24" s="106"/>
      <c r="E24" s="106"/>
      <c r="F24" s="106"/>
      <c r="G24" s="107"/>
      <c r="H24" s="108"/>
      <c r="I24" s="179"/>
    </row>
    <row r="25" spans="1:9">
      <c r="A25" s="109" t="s">
        <v>613</v>
      </c>
      <c r="B25" s="110"/>
      <c r="C25" s="111"/>
      <c r="D25" s="111"/>
      <c r="E25" s="112"/>
      <c r="F25" s="111"/>
      <c r="G25" s="113"/>
      <c r="H25" s="114" t="s">
        <v>588</v>
      </c>
      <c r="I25" s="180" t="s">
        <v>589</v>
      </c>
    </row>
    <row r="26" spans="1:9">
      <c r="A26" s="115" t="s">
        <v>590</v>
      </c>
      <c r="B26" s="116"/>
      <c r="C26" s="116"/>
      <c r="D26" s="116"/>
      <c r="E26" s="116"/>
      <c r="F26" s="116"/>
      <c r="G26" s="116"/>
      <c r="H26" s="117"/>
      <c r="I26" s="181"/>
    </row>
    <row r="27" s="84" customFormat="1" spans="1:11">
      <c r="A27" s="118" t="s">
        <v>591</v>
      </c>
      <c r="B27" s="118" t="s">
        <v>592</v>
      </c>
      <c r="C27" s="119" t="s">
        <v>593</v>
      </c>
      <c r="D27" s="120" t="s">
        <v>594</v>
      </c>
      <c r="E27" s="121" t="s">
        <v>595</v>
      </c>
      <c r="F27" s="122" t="s">
        <v>596</v>
      </c>
      <c r="G27" s="122" t="s">
        <v>597</v>
      </c>
      <c r="H27" s="123" t="s">
        <v>598</v>
      </c>
      <c r="I27" s="182" t="s">
        <v>599</v>
      </c>
      <c r="J27" s="183"/>
      <c r="K27" s="183"/>
    </row>
    <row r="28" s="84" customFormat="1" ht="36" spans="1:11">
      <c r="A28" s="124" t="s">
        <v>157</v>
      </c>
      <c r="B28" s="124">
        <v>5811</v>
      </c>
      <c r="C28" s="125" t="s">
        <v>600</v>
      </c>
      <c r="D28" s="126" t="s">
        <v>601</v>
      </c>
      <c r="E28" s="127">
        <v>16</v>
      </c>
      <c r="F28" s="127">
        <v>1</v>
      </c>
      <c r="G28" s="128">
        <v>161.51</v>
      </c>
      <c r="H28" s="129"/>
      <c r="I28" s="184">
        <f>E28*F28*G28+E28*H28</f>
        <v>2584.16</v>
      </c>
      <c r="J28" s="183"/>
      <c r="K28" s="183"/>
    </row>
    <row r="29" s="84" customFormat="1" ht="36" spans="1:11">
      <c r="A29" s="124" t="s">
        <v>157</v>
      </c>
      <c r="B29" s="124">
        <v>100951</v>
      </c>
      <c r="C29" s="125" t="s">
        <v>602</v>
      </c>
      <c r="D29" s="126" t="s">
        <v>603</v>
      </c>
      <c r="E29" s="130">
        <v>778</v>
      </c>
      <c r="F29" s="127">
        <v>1</v>
      </c>
      <c r="G29" s="127">
        <v>2.26</v>
      </c>
      <c r="H29" s="129"/>
      <c r="I29" s="184">
        <f>E29*F29*G29+E29*H29</f>
        <v>1758.28</v>
      </c>
      <c r="J29" s="183"/>
      <c r="K29" s="183"/>
    </row>
    <row r="30" s="84" customFormat="1" ht="48" spans="1:11">
      <c r="A30" s="124" t="s">
        <v>157</v>
      </c>
      <c r="B30" s="124">
        <v>5678</v>
      </c>
      <c r="C30" s="131" t="s">
        <v>604</v>
      </c>
      <c r="D30" s="126" t="s">
        <v>601</v>
      </c>
      <c r="E30" s="127">
        <v>16</v>
      </c>
      <c r="F30" s="127">
        <v>1</v>
      </c>
      <c r="G30" s="127">
        <v>132.65</v>
      </c>
      <c r="H30" s="129"/>
      <c r="I30" s="184">
        <f>E30*F30*G30+E30*H30</f>
        <v>2122.4</v>
      </c>
      <c r="J30" s="183"/>
      <c r="K30" s="183"/>
    </row>
    <row r="31" s="84" customFormat="1" ht="48" spans="1:11">
      <c r="A31" s="124" t="s">
        <v>157</v>
      </c>
      <c r="B31" s="124">
        <v>5901</v>
      </c>
      <c r="C31" s="125" t="s">
        <v>605</v>
      </c>
      <c r="D31" s="126" t="s">
        <v>601</v>
      </c>
      <c r="E31" s="127">
        <v>16</v>
      </c>
      <c r="F31" s="127">
        <v>1</v>
      </c>
      <c r="G31" s="127">
        <v>238.44</v>
      </c>
      <c r="H31" s="129"/>
      <c r="I31" s="184">
        <f>E31*F31*G31+E31*H31</f>
        <v>3815.04</v>
      </c>
      <c r="J31" s="183"/>
      <c r="K31" s="183"/>
    </row>
    <row r="32" spans="1:9">
      <c r="A32" s="132" t="s">
        <v>606</v>
      </c>
      <c r="B32" s="133"/>
      <c r="C32" s="133"/>
      <c r="D32" s="133"/>
      <c r="E32" s="133"/>
      <c r="F32" s="133"/>
      <c r="G32" s="133"/>
      <c r="H32" s="134"/>
      <c r="I32" s="185">
        <f>SUM(I28:I31)</f>
        <v>10279.88</v>
      </c>
    </row>
    <row r="33" spans="1:9">
      <c r="A33" s="132" t="s">
        <v>607</v>
      </c>
      <c r="B33" s="133"/>
      <c r="C33" s="135"/>
      <c r="D33" s="136">
        <v>1</v>
      </c>
      <c r="E33" s="132" t="s">
        <v>608</v>
      </c>
      <c r="F33" s="133"/>
      <c r="G33" s="133"/>
      <c r="H33" s="134"/>
      <c r="I33" s="185">
        <f>I32</f>
        <v>10279.88</v>
      </c>
    </row>
    <row r="34" spans="1:9">
      <c r="A34" s="137" t="s">
        <v>609</v>
      </c>
      <c r="B34" s="138"/>
      <c r="C34" s="138"/>
      <c r="D34" s="138"/>
      <c r="E34" s="138"/>
      <c r="F34" s="138"/>
      <c r="G34" s="138"/>
      <c r="H34" s="139"/>
      <c r="I34" s="186">
        <f>I33/D33</f>
        <v>10279.88</v>
      </c>
    </row>
    <row r="35" spans="1:9">
      <c r="A35" s="140" t="s">
        <v>610</v>
      </c>
      <c r="B35" s="141"/>
      <c r="C35" s="141"/>
      <c r="D35" s="141"/>
      <c r="E35" s="141"/>
      <c r="F35" s="141"/>
      <c r="G35" s="141"/>
      <c r="H35" s="142"/>
      <c r="I35" s="186">
        <v>1</v>
      </c>
    </row>
    <row r="36" s="83" customFormat="1" spans="1:11">
      <c r="A36" s="143" t="s">
        <v>611</v>
      </c>
      <c r="B36" s="144"/>
      <c r="C36" s="144"/>
      <c r="D36" s="144"/>
      <c r="E36" s="144"/>
      <c r="F36" s="144"/>
      <c r="G36" s="144"/>
      <c r="H36" s="145"/>
      <c r="I36" s="187">
        <f>I34*I35</f>
        <v>10279.88</v>
      </c>
      <c r="J36" s="178"/>
      <c r="K36" s="178"/>
    </row>
    <row r="37" spans="1:9">
      <c r="A37" s="146"/>
      <c r="B37" s="147"/>
      <c r="C37" s="147"/>
      <c r="D37" s="147"/>
      <c r="E37" s="147"/>
      <c r="F37" s="147"/>
      <c r="G37" s="147"/>
      <c r="H37" s="148"/>
      <c r="I37" s="188"/>
    </row>
    <row r="38" ht="15.75" customHeight="1" spans="1:10">
      <c r="A38" s="101" t="s">
        <v>583</v>
      </c>
      <c r="B38" s="102"/>
      <c r="C38" s="102"/>
      <c r="D38" s="102"/>
      <c r="E38" s="102"/>
      <c r="F38" s="102"/>
      <c r="G38" s="102"/>
      <c r="H38" s="103"/>
      <c r="I38" s="177" t="s">
        <v>614</v>
      </c>
      <c r="J38" s="5" t="s">
        <v>585</v>
      </c>
    </row>
    <row r="39" spans="1:9">
      <c r="A39" s="149" t="s">
        <v>586</v>
      </c>
      <c r="B39" s="150"/>
      <c r="C39" s="150"/>
      <c r="D39" s="150"/>
      <c r="E39" s="150"/>
      <c r="F39" s="150"/>
      <c r="G39" s="151"/>
      <c r="H39" s="108"/>
      <c r="I39" s="179"/>
    </row>
    <row r="40" spans="1:9">
      <c r="A40" s="109" t="s">
        <v>615</v>
      </c>
      <c r="B40" s="110"/>
      <c r="C40" s="111"/>
      <c r="D40" s="111"/>
      <c r="E40" s="112"/>
      <c r="F40" s="111"/>
      <c r="G40" s="113"/>
      <c r="H40" s="114" t="s">
        <v>588</v>
      </c>
      <c r="I40" s="180" t="s">
        <v>56</v>
      </c>
    </row>
    <row r="41" spans="1:9">
      <c r="A41" s="152" t="s">
        <v>616</v>
      </c>
      <c r="B41" s="153"/>
      <c r="C41" s="153"/>
      <c r="D41" s="153"/>
      <c r="E41" s="153"/>
      <c r="F41" s="153"/>
      <c r="G41" s="153"/>
      <c r="H41" s="117"/>
      <c r="I41" s="181"/>
    </row>
    <row r="42" s="84" customFormat="1" spans="1:11">
      <c r="A42" s="154" t="s">
        <v>591</v>
      </c>
      <c r="B42" s="155" t="s">
        <v>592</v>
      </c>
      <c r="C42" s="156" t="s">
        <v>593</v>
      </c>
      <c r="D42" s="157" t="s">
        <v>594</v>
      </c>
      <c r="E42" s="121" t="s">
        <v>595</v>
      </c>
      <c r="F42" s="122" t="s">
        <v>596</v>
      </c>
      <c r="G42" s="122" t="s">
        <v>597</v>
      </c>
      <c r="H42" s="123" t="s">
        <v>598</v>
      </c>
      <c r="I42" s="182" t="s">
        <v>599</v>
      </c>
      <c r="J42" s="183"/>
      <c r="K42" s="183"/>
    </row>
    <row r="43" customHeight="1" spans="1:9">
      <c r="A43" s="158" t="s">
        <v>58</v>
      </c>
      <c r="B43" s="158">
        <v>10775</v>
      </c>
      <c r="C43" s="159" t="s">
        <v>617</v>
      </c>
      <c r="D43" s="120" t="s">
        <v>56</v>
      </c>
      <c r="E43" s="130">
        <v>1</v>
      </c>
      <c r="F43" s="160"/>
      <c r="G43" s="160"/>
      <c r="H43" s="129">
        <v>800</v>
      </c>
      <c r="I43" s="189">
        <f t="shared" ref="I43:I48" si="0">E43*H43</f>
        <v>800</v>
      </c>
    </row>
    <row r="44" customHeight="1" spans="1:9">
      <c r="A44" s="158" t="s">
        <v>147</v>
      </c>
      <c r="B44" s="161"/>
      <c r="C44" s="159" t="s">
        <v>618</v>
      </c>
      <c r="D44" s="120" t="s">
        <v>56</v>
      </c>
      <c r="E44" s="130">
        <v>1</v>
      </c>
      <c r="F44" s="160"/>
      <c r="G44" s="160"/>
      <c r="H44" s="129">
        <v>99.9</v>
      </c>
      <c r="I44" s="189">
        <f t="shared" si="0"/>
        <v>99.9</v>
      </c>
    </row>
    <row r="45" customHeight="1" spans="1:9">
      <c r="A45" s="158" t="s">
        <v>147</v>
      </c>
      <c r="B45" s="161"/>
      <c r="C45" s="159" t="s">
        <v>619</v>
      </c>
      <c r="D45" s="120" t="s">
        <v>620</v>
      </c>
      <c r="E45" s="162">
        <v>493.33</v>
      </c>
      <c r="F45" s="160"/>
      <c r="G45" s="160"/>
      <c r="H45" s="129">
        <v>0.9</v>
      </c>
      <c r="I45" s="189">
        <f t="shared" si="0"/>
        <v>443.997</v>
      </c>
    </row>
    <row r="46" customHeight="1" spans="1:9">
      <c r="A46" s="158" t="s">
        <v>147</v>
      </c>
      <c r="B46" s="161"/>
      <c r="C46" s="159" t="s">
        <v>621</v>
      </c>
      <c r="D46" s="120" t="s">
        <v>56</v>
      </c>
      <c r="E46" s="130">
        <v>1</v>
      </c>
      <c r="F46" s="160"/>
      <c r="G46" s="160"/>
      <c r="H46" s="129">
        <v>100</v>
      </c>
      <c r="I46" s="189">
        <f t="shared" si="0"/>
        <v>100</v>
      </c>
    </row>
    <row r="47" customHeight="1" spans="1:9">
      <c r="A47" s="158" t="s">
        <v>147</v>
      </c>
      <c r="B47" s="161"/>
      <c r="C47" s="159" t="s">
        <v>622</v>
      </c>
      <c r="D47" s="120" t="s">
        <v>56</v>
      </c>
      <c r="E47" s="130">
        <v>1</v>
      </c>
      <c r="F47" s="160"/>
      <c r="G47" s="160"/>
      <c r="H47" s="129">
        <v>150</v>
      </c>
      <c r="I47" s="189">
        <f t="shared" si="0"/>
        <v>150</v>
      </c>
    </row>
    <row r="48" customHeight="1" spans="1:9">
      <c r="A48" s="158" t="s">
        <v>147</v>
      </c>
      <c r="B48" s="161"/>
      <c r="C48" s="159" t="s">
        <v>623</v>
      </c>
      <c r="D48" s="120" t="s">
        <v>56</v>
      </c>
      <c r="E48" s="130">
        <v>1</v>
      </c>
      <c r="F48" s="160"/>
      <c r="G48" s="160"/>
      <c r="H48" s="129">
        <v>50</v>
      </c>
      <c r="I48" s="189">
        <f t="shared" si="0"/>
        <v>50</v>
      </c>
    </row>
    <row r="49" spans="1:9">
      <c r="A49" s="163" t="s">
        <v>606</v>
      </c>
      <c r="B49" s="164"/>
      <c r="C49" s="164"/>
      <c r="D49" s="164"/>
      <c r="E49" s="164"/>
      <c r="F49" s="164"/>
      <c r="G49" s="164"/>
      <c r="H49" s="134"/>
      <c r="I49" s="189">
        <f>SUM(I43:I48)</f>
        <v>1643.897</v>
      </c>
    </row>
    <row r="50" spans="1:9">
      <c r="A50" s="152" t="s">
        <v>624</v>
      </c>
      <c r="B50" s="153"/>
      <c r="C50" s="153"/>
      <c r="D50" s="153"/>
      <c r="E50" s="153"/>
      <c r="F50" s="153"/>
      <c r="G50" s="153"/>
      <c r="H50" s="117"/>
      <c r="I50" s="181"/>
    </row>
    <row r="51" s="84" customFormat="1" spans="1:11">
      <c r="A51" s="154" t="s">
        <v>591</v>
      </c>
      <c r="B51" s="118" t="s">
        <v>592</v>
      </c>
      <c r="C51" s="119" t="s">
        <v>593</v>
      </c>
      <c r="D51" s="120" t="s">
        <v>594</v>
      </c>
      <c r="E51" s="165" t="s">
        <v>595</v>
      </c>
      <c r="F51" s="166"/>
      <c r="G51" s="166"/>
      <c r="H51" s="167" t="s">
        <v>625</v>
      </c>
      <c r="I51" s="190" t="s">
        <v>599</v>
      </c>
      <c r="J51" s="183"/>
      <c r="K51" s="183"/>
    </row>
    <row r="52" customHeight="1" spans="1:11">
      <c r="A52" s="158" t="s">
        <v>626</v>
      </c>
      <c r="B52" s="158" t="s">
        <v>627</v>
      </c>
      <c r="C52" s="168" t="s">
        <v>628</v>
      </c>
      <c r="D52" s="120" t="s">
        <v>56</v>
      </c>
      <c r="E52" s="169">
        <v>1</v>
      </c>
      <c r="F52" s="170"/>
      <c r="G52" s="170"/>
      <c r="H52" s="129">
        <v>8483</v>
      </c>
      <c r="I52" s="191">
        <f>E52*H52</f>
        <v>8483</v>
      </c>
      <c r="K52" s="192"/>
    </row>
    <row r="53" customHeight="1" spans="1:9">
      <c r="A53" s="158" t="s">
        <v>626</v>
      </c>
      <c r="B53" s="158" t="s">
        <v>629</v>
      </c>
      <c r="C53" s="168" t="s">
        <v>630</v>
      </c>
      <c r="D53" s="120" t="s">
        <v>56</v>
      </c>
      <c r="E53" s="169">
        <v>1</v>
      </c>
      <c r="F53" s="171"/>
      <c r="G53" s="171"/>
      <c r="H53" s="129">
        <v>4515.12</v>
      </c>
      <c r="I53" s="191">
        <f>E53*H53</f>
        <v>4515.12</v>
      </c>
    </row>
    <row r="54" s="84" customFormat="1" ht="15" customHeight="1" spans="1:11">
      <c r="A54" s="172" t="s">
        <v>157</v>
      </c>
      <c r="B54" s="172">
        <v>93566</v>
      </c>
      <c r="C54" s="131" t="s">
        <v>631</v>
      </c>
      <c r="D54" s="126" t="s">
        <v>56</v>
      </c>
      <c r="E54" s="130">
        <v>1</v>
      </c>
      <c r="F54" s="170"/>
      <c r="G54" s="170"/>
      <c r="H54" s="129">
        <v>3149.02</v>
      </c>
      <c r="I54" s="186">
        <f>E54*H54</f>
        <v>3149.02</v>
      </c>
      <c r="J54" s="183"/>
      <c r="K54" s="183"/>
    </row>
    <row r="55" customHeight="1" spans="1:9">
      <c r="A55" s="158" t="s">
        <v>626</v>
      </c>
      <c r="B55" s="158" t="s">
        <v>632</v>
      </c>
      <c r="C55" s="168" t="s">
        <v>633</v>
      </c>
      <c r="D55" s="120" t="s">
        <v>601</v>
      </c>
      <c r="E55" s="169">
        <v>176</v>
      </c>
      <c r="F55" s="171"/>
      <c r="G55" s="171"/>
      <c r="H55" s="129">
        <v>27.26</v>
      </c>
      <c r="I55" s="189">
        <f>E55*H55</f>
        <v>4797.76</v>
      </c>
    </row>
    <row r="56" s="84" customFormat="1" spans="1:11">
      <c r="A56" s="158" t="s">
        <v>157</v>
      </c>
      <c r="B56" s="158">
        <v>88326</v>
      </c>
      <c r="C56" s="131" t="s">
        <v>634</v>
      </c>
      <c r="D56" s="126" t="s">
        <v>601</v>
      </c>
      <c r="E56" s="130">
        <v>88</v>
      </c>
      <c r="F56" s="170"/>
      <c r="G56" s="170"/>
      <c r="H56" s="129">
        <v>13.65</v>
      </c>
      <c r="I56" s="186">
        <f>E56*H56</f>
        <v>1201.2</v>
      </c>
      <c r="J56" s="183"/>
      <c r="K56" s="183"/>
    </row>
    <row r="57" spans="1:9">
      <c r="A57" s="132" t="s">
        <v>606</v>
      </c>
      <c r="B57" s="133"/>
      <c r="C57" s="133"/>
      <c r="D57" s="133"/>
      <c r="E57" s="133"/>
      <c r="F57" s="133"/>
      <c r="G57" s="133"/>
      <c r="H57" s="134"/>
      <c r="I57" s="185">
        <f>SUM(I52:I56)</f>
        <v>22146.1</v>
      </c>
    </row>
    <row r="58" spans="1:9">
      <c r="A58" s="132" t="s">
        <v>607</v>
      </c>
      <c r="B58" s="133"/>
      <c r="C58" s="135"/>
      <c r="D58" s="136">
        <v>1</v>
      </c>
      <c r="E58" s="132" t="s">
        <v>608</v>
      </c>
      <c r="F58" s="133"/>
      <c r="G58" s="133"/>
      <c r="H58" s="134"/>
      <c r="I58" s="185">
        <f>I57+I49</f>
        <v>23789.997</v>
      </c>
    </row>
    <row r="59" spans="1:9">
      <c r="A59" s="137" t="s">
        <v>609</v>
      </c>
      <c r="B59" s="138"/>
      <c r="C59" s="138"/>
      <c r="D59" s="138"/>
      <c r="E59" s="138"/>
      <c r="F59" s="138"/>
      <c r="G59" s="138"/>
      <c r="H59" s="139"/>
      <c r="I59" s="186">
        <f>I58/D58</f>
        <v>23789.997</v>
      </c>
    </row>
    <row r="60" spans="1:9">
      <c r="A60" s="140" t="s">
        <v>610</v>
      </c>
      <c r="B60" s="141"/>
      <c r="C60" s="141"/>
      <c r="D60" s="141"/>
      <c r="E60" s="141"/>
      <c r="F60" s="141"/>
      <c r="G60" s="141"/>
      <c r="H60" s="142"/>
      <c r="I60" s="186">
        <v>1</v>
      </c>
    </row>
    <row r="61" s="83" customFormat="1" spans="1:11">
      <c r="A61" s="143" t="s">
        <v>611</v>
      </c>
      <c r="B61" s="144"/>
      <c r="C61" s="144"/>
      <c r="D61" s="144"/>
      <c r="E61" s="144"/>
      <c r="F61" s="144"/>
      <c r="G61" s="144"/>
      <c r="H61" s="145"/>
      <c r="I61" s="187">
        <f>I59*I60</f>
        <v>23789.997</v>
      </c>
      <c r="J61" s="178"/>
      <c r="K61" s="178"/>
    </row>
    <row r="62" spans="1:9">
      <c r="A62" s="146"/>
      <c r="B62" s="147"/>
      <c r="C62" s="147"/>
      <c r="D62" s="147"/>
      <c r="E62" s="147"/>
      <c r="F62" s="147"/>
      <c r="G62" s="147"/>
      <c r="H62" s="148"/>
      <c r="I62" s="188"/>
    </row>
    <row r="63" spans="1:10">
      <c r="A63" s="101" t="s">
        <v>583</v>
      </c>
      <c r="B63" s="102"/>
      <c r="C63" s="102"/>
      <c r="D63" s="102"/>
      <c r="E63" s="102"/>
      <c r="F63" s="102"/>
      <c r="G63" s="102"/>
      <c r="H63" s="103"/>
      <c r="I63" s="177" t="s">
        <v>635</v>
      </c>
      <c r="J63" s="5" t="s">
        <v>585</v>
      </c>
    </row>
    <row r="64" spans="1:9">
      <c r="A64" s="149" t="s">
        <v>586</v>
      </c>
      <c r="B64" s="150"/>
      <c r="C64" s="150"/>
      <c r="D64" s="150"/>
      <c r="E64" s="150"/>
      <c r="F64" s="150"/>
      <c r="G64" s="151"/>
      <c r="H64" s="108"/>
      <c r="I64" s="179"/>
    </row>
    <row r="65" spans="1:9">
      <c r="A65" s="193" t="s">
        <v>636</v>
      </c>
      <c r="B65" s="194"/>
      <c r="C65" s="194"/>
      <c r="D65" s="194"/>
      <c r="E65" s="194"/>
      <c r="F65" s="194"/>
      <c r="G65" s="195"/>
      <c r="H65" s="114" t="s">
        <v>588</v>
      </c>
      <c r="I65" s="180" t="s">
        <v>94</v>
      </c>
    </row>
    <row r="66" s="5" customFormat="1" spans="1:9">
      <c r="A66" s="152" t="s">
        <v>624</v>
      </c>
      <c r="B66" s="153"/>
      <c r="C66" s="153"/>
      <c r="D66" s="153"/>
      <c r="E66" s="153"/>
      <c r="F66" s="153"/>
      <c r="G66" s="153"/>
      <c r="H66" s="117"/>
      <c r="I66" s="181"/>
    </row>
    <row r="67" s="5" customFormat="1" spans="1:9">
      <c r="A67" s="154" t="s">
        <v>591</v>
      </c>
      <c r="B67" s="118" t="s">
        <v>592</v>
      </c>
      <c r="C67" s="119" t="s">
        <v>593</v>
      </c>
      <c r="D67" s="120" t="s">
        <v>594</v>
      </c>
      <c r="E67" s="165" t="s">
        <v>595</v>
      </c>
      <c r="F67" s="166"/>
      <c r="G67" s="166"/>
      <c r="H67" s="167" t="s">
        <v>625</v>
      </c>
      <c r="I67" s="190" t="s">
        <v>599</v>
      </c>
    </row>
    <row r="68" s="5" customFormat="1" spans="1:9">
      <c r="A68" s="172" t="s">
        <v>157</v>
      </c>
      <c r="B68" s="158">
        <v>4750</v>
      </c>
      <c r="C68" s="159" t="s">
        <v>637</v>
      </c>
      <c r="D68" s="120" t="s">
        <v>601</v>
      </c>
      <c r="E68" s="196">
        <v>0.07</v>
      </c>
      <c r="F68" s="171"/>
      <c r="G68" s="171"/>
      <c r="H68" s="129">
        <v>18.75</v>
      </c>
      <c r="I68" s="189">
        <f>E68*H68</f>
        <v>1.3125</v>
      </c>
    </row>
    <row r="69" s="5" customFormat="1" spans="1:9">
      <c r="A69" s="172" t="s">
        <v>157</v>
      </c>
      <c r="B69" s="158">
        <v>6111</v>
      </c>
      <c r="C69" s="159" t="s">
        <v>638</v>
      </c>
      <c r="D69" s="120" t="s">
        <v>601</v>
      </c>
      <c r="E69" s="196">
        <v>0.12</v>
      </c>
      <c r="F69" s="171"/>
      <c r="G69" s="171"/>
      <c r="H69" s="129">
        <v>10.97</v>
      </c>
      <c r="I69" s="191">
        <f>E69*H69</f>
        <v>1.3164</v>
      </c>
    </row>
    <row r="70" s="5" customFormat="1" spans="1:9">
      <c r="A70" s="132" t="s">
        <v>606</v>
      </c>
      <c r="B70" s="133"/>
      <c r="C70" s="133"/>
      <c r="D70" s="133"/>
      <c r="E70" s="133"/>
      <c r="F70" s="133"/>
      <c r="G70" s="133"/>
      <c r="H70" s="134"/>
      <c r="I70" s="185">
        <f>SUM(I68:I69)</f>
        <v>2.6289</v>
      </c>
    </row>
    <row r="71" s="5" customFormat="1" spans="1:9">
      <c r="A71" s="132" t="s">
        <v>607</v>
      </c>
      <c r="B71" s="133"/>
      <c r="C71" s="135"/>
      <c r="D71" s="136">
        <v>1</v>
      </c>
      <c r="E71" s="132" t="s">
        <v>608</v>
      </c>
      <c r="F71" s="133"/>
      <c r="G71" s="133"/>
      <c r="H71" s="134"/>
      <c r="I71" s="185">
        <f>I70</f>
        <v>2.6289</v>
      </c>
    </row>
    <row r="72" s="5" customFormat="1" spans="1:9">
      <c r="A72" s="137" t="s">
        <v>609</v>
      </c>
      <c r="B72" s="138"/>
      <c r="C72" s="138"/>
      <c r="D72" s="138"/>
      <c r="E72" s="138"/>
      <c r="F72" s="138"/>
      <c r="G72" s="138"/>
      <c r="H72" s="139"/>
      <c r="I72" s="186">
        <f>I71/D71</f>
        <v>2.6289</v>
      </c>
    </row>
    <row r="73" s="5" customFormat="1" spans="1:9">
      <c r="A73" s="140" t="s">
        <v>610</v>
      </c>
      <c r="B73" s="141"/>
      <c r="C73" s="141"/>
      <c r="D73" s="141"/>
      <c r="E73" s="141"/>
      <c r="F73" s="141"/>
      <c r="G73" s="141"/>
      <c r="H73" s="142"/>
      <c r="I73" s="186">
        <v>1</v>
      </c>
    </row>
    <row r="74" s="5" customFormat="1" spans="1:9">
      <c r="A74" s="143" t="s">
        <v>611</v>
      </c>
      <c r="B74" s="144"/>
      <c r="C74" s="144"/>
      <c r="D74" s="144"/>
      <c r="E74" s="144"/>
      <c r="F74" s="144"/>
      <c r="G74" s="144"/>
      <c r="H74" s="145"/>
      <c r="I74" s="187">
        <f>I72*I73</f>
        <v>2.6289</v>
      </c>
    </row>
    <row r="75" s="5" customFormat="1" spans="1:9">
      <c r="A75" s="146"/>
      <c r="B75" s="147"/>
      <c r="C75" s="147"/>
      <c r="D75" s="147"/>
      <c r="E75" s="147"/>
      <c r="F75" s="147"/>
      <c r="G75" s="147"/>
      <c r="H75" s="148"/>
      <c r="I75" s="188"/>
    </row>
    <row r="76" spans="1:10">
      <c r="A76" s="101" t="s">
        <v>583</v>
      </c>
      <c r="B76" s="102"/>
      <c r="C76" s="102"/>
      <c r="D76" s="102"/>
      <c r="E76" s="102"/>
      <c r="F76" s="102"/>
      <c r="G76" s="102"/>
      <c r="H76" s="103"/>
      <c r="I76" s="177" t="s">
        <v>639</v>
      </c>
      <c r="J76" s="5" t="s">
        <v>585</v>
      </c>
    </row>
    <row r="77" spans="1:9">
      <c r="A77" s="149" t="s">
        <v>586</v>
      </c>
      <c r="B77" s="150"/>
      <c r="C77" s="150"/>
      <c r="D77" s="150"/>
      <c r="E77" s="150"/>
      <c r="F77" s="150"/>
      <c r="G77" s="151"/>
      <c r="H77" s="108"/>
      <c r="I77" s="179"/>
    </row>
    <row r="78" spans="1:9">
      <c r="A78" s="193" t="s">
        <v>640</v>
      </c>
      <c r="B78" s="194"/>
      <c r="C78" s="194"/>
      <c r="D78" s="194"/>
      <c r="E78" s="194"/>
      <c r="F78" s="194"/>
      <c r="G78" s="195"/>
      <c r="H78" s="114" t="s">
        <v>588</v>
      </c>
      <c r="I78" s="202" t="s">
        <v>78</v>
      </c>
    </row>
    <row r="79" spans="1:9">
      <c r="A79" s="152" t="s">
        <v>624</v>
      </c>
      <c r="B79" s="153"/>
      <c r="C79" s="153"/>
      <c r="D79" s="153"/>
      <c r="E79" s="153"/>
      <c r="F79" s="153"/>
      <c r="G79" s="153"/>
      <c r="H79" s="117"/>
      <c r="I79" s="181"/>
    </row>
    <row r="80" spans="1:9">
      <c r="A80" s="154" t="s">
        <v>591</v>
      </c>
      <c r="B80" s="154" t="s">
        <v>592</v>
      </c>
      <c r="C80" s="119" t="s">
        <v>593</v>
      </c>
      <c r="D80" s="120" t="s">
        <v>594</v>
      </c>
      <c r="E80" s="197" t="s">
        <v>595</v>
      </c>
      <c r="F80" s="166"/>
      <c r="G80" s="166"/>
      <c r="H80" s="167" t="s">
        <v>625</v>
      </c>
      <c r="I80" s="190" t="s">
        <v>599</v>
      </c>
    </row>
    <row r="81" spans="1:9">
      <c r="A81" s="172" t="s">
        <v>157</v>
      </c>
      <c r="B81" s="198">
        <v>6111</v>
      </c>
      <c r="C81" s="159" t="s">
        <v>638</v>
      </c>
      <c r="D81" s="120" t="s">
        <v>601</v>
      </c>
      <c r="E81" s="199">
        <v>3.75</v>
      </c>
      <c r="F81" s="170"/>
      <c r="G81" s="170"/>
      <c r="H81" s="129">
        <v>10.97</v>
      </c>
      <c r="I81" s="191">
        <f>E81*H81</f>
        <v>41.1375</v>
      </c>
    </row>
    <row r="82" spans="1:9">
      <c r="A82" s="132" t="s">
        <v>606</v>
      </c>
      <c r="B82" s="133"/>
      <c r="C82" s="133"/>
      <c r="D82" s="133"/>
      <c r="E82" s="133"/>
      <c r="F82" s="133"/>
      <c r="G82" s="133"/>
      <c r="H82" s="134"/>
      <c r="I82" s="185">
        <f>SUM(I81:I81)</f>
        <v>41.1375</v>
      </c>
    </row>
    <row r="83" spans="1:9">
      <c r="A83" s="132" t="s">
        <v>607</v>
      </c>
      <c r="B83" s="133"/>
      <c r="C83" s="135"/>
      <c r="D83" s="136">
        <v>1</v>
      </c>
      <c r="E83" s="132" t="s">
        <v>608</v>
      </c>
      <c r="F83" s="133"/>
      <c r="G83" s="133"/>
      <c r="H83" s="134"/>
      <c r="I83" s="185">
        <f>I82</f>
        <v>41.1375</v>
      </c>
    </row>
    <row r="84" spans="1:9">
      <c r="A84" s="137" t="s">
        <v>609</v>
      </c>
      <c r="B84" s="138"/>
      <c r="C84" s="200"/>
      <c r="D84" s="200"/>
      <c r="E84" s="200"/>
      <c r="F84" s="200"/>
      <c r="G84" s="200"/>
      <c r="H84" s="139"/>
      <c r="I84" s="186">
        <f>I83/D83</f>
        <v>41.1375</v>
      </c>
    </row>
    <row r="85" spans="1:9">
      <c r="A85" s="140" t="s">
        <v>610</v>
      </c>
      <c r="B85" s="141"/>
      <c r="C85" s="141"/>
      <c r="D85" s="141"/>
      <c r="E85" s="141"/>
      <c r="F85" s="141"/>
      <c r="G85" s="141"/>
      <c r="H85" s="142"/>
      <c r="I85" s="186">
        <v>1</v>
      </c>
    </row>
    <row r="86" spans="1:9">
      <c r="A86" s="143" t="s">
        <v>611</v>
      </c>
      <c r="B86" s="144"/>
      <c r="C86" s="144"/>
      <c r="D86" s="144"/>
      <c r="E86" s="144"/>
      <c r="F86" s="144"/>
      <c r="G86" s="144"/>
      <c r="H86" s="145"/>
      <c r="I86" s="187">
        <f>I84*I85</f>
        <v>41.1375</v>
      </c>
    </row>
    <row r="87" spans="1:9">
      <c r="A87" s="146"/>
      <c r="B87" s="147"/>
      <c r="C87" s="147"/>
      <c r="D87" s="147"/>
      <c r="E87" s="147"/>
      <c r="F87" s="147"/>
      <c r="G87" s="147"/>
      <c r="H87" s="148"/>
      <c r="I87" s="188"/>
    </row>
    <row r="88" spans="1:10">
      <c r="A88" s="101" t="s">
        <v>583</v>
      </c>
      <c r="B88" s="102"/>
      <c r="C88" s="102"/>
      <c r="D88" s="102"/>
      <c r="E88" s="102"/>
      <c r="F88" s="102"/>
      <c r="G88" s="102"/>
      <c r="H88" s="103"/>
      <c r="I88" s="177" t="s">
        <v>641</v>
      </c>
      <c r="J88" s="5" t="s">
        <v>585</v>
      </c>
    </row>
    <row r="89" spans="1:9">
      <c r="A89" s="149" t="s">
        <v>586</v>
      </c>
      <c r="B89" s="150"/>
      <c r="C89" s="150"/>
      <c r="D89" s="150"/>
      <c r="E89" s="150"/>
      <c r="F89" s="150"/>
      <c r="G89" s="151"/>
      <c r="H89" s="108"/>
      <c r="I89" s="179"/>
    </row>
    <row r="90" spans="1:9">
      <c r="A90" s="193" t="s">
        <v>642</v>
      </c>
      <c r="B90" s="194"/>
      <c r="C90" s="194"/>
      <c r="D90" s="194"/>
      <c r="E90" s="194"/>
      <c r="F90" s="194"/>
      <c r="G90" s="195"/>
      <c r="H90" s="114" t="s">
        <v>588</v>
      </c>
      <c r="I90" s="202" t="s">
        <v>78</v>
      </c>
    </row>
    <row r="91" spans="1:9">
      <c r="A91" s="152" t="s">
        <v>624</v>
      </c>
      <c r="B91" s="153"/>
      <c r="C91" s="153"/>
      <c r="D91" s="153"/>
      <c r="E91" s="153"/>
      <c r="F91" s="153"/>
      <c r="G91" s="153"/>
      <c r="H91" s="117"/>
      <c r="I91" s="181"/>
    </row>
    <row r="92" spans="1:9">
      <c r="A92" s="154" t="s">
        <v>591</v>
      </c>
      <c r="B92" s="154" t="s">
        <v>592</v>
      </c>
      <c r="C92" s="119" t="s">
        <v>593</v>
      </c>
      <c r="D92" s="120" t="s">
        <v>594</v>
      </c>
      <c r="E92" s="197" t="s">
        <v>595</v>
      </c>
      <c r="F92" s="166"/>
      <c r="G92" s="166"/>
      <c r="H92" s="167" t="s">
        <v>625</v>
      </c>
      <c r="I92" s="190" t="s">
        <v>599</v>
      </c>
    </row>
    <row r="93" spans="1:9">
      <c r="A93" s="172" t="s">
        <v>157</v>
      </c>
      <c r="B93" s="198">
        <v>6111</v>
      </c>
      <c r="C93" s="159" t="s">
        <v>638</v>
      </c>
      <c r="D93" s="120" t="s">
        <v>601</v>
      </c>
      <c r="E93" s="199">
        <v>3</v>
      </c>
      <c r="F93" s="170"/>
      <c r="G93" s="170"/>
      <c r="H93" s="129">
        <v>10.97</v>
      </c>
      <c r="I93" s="191">
        <f>E93*H93</f>
        <v>32.91</v>
      </c>
    </row>
    <row r="94" spans="1:9">
      <c r="A94" s="132" t="s">
        <v>606</v>
      </c>
      <c r="B94" s="133"/>
      <c r="C94" s="133"/>
      <c r="D94" s="133"/>
      <c r="E94" s="133"/>
      <c r="F94" s="133"/>
      <c r="G94" s="133"/>
      <c r="H94" s="134"/>
      <c r="I94" s="185">
        <f>SUM(I93:I93)</f>
        <v>32.91</v>
      </c>
    </row>
    <row r="95" spans="1:9">
      <c r="A95" s="132" t="s">
        <v>607</v>
      </c>
      <c r="B95" s="133"/>
      <c r="C95" s="135"/>
      <c r="D95" s="136">
        <v>1</v>
      </c>
      <c r="E95" s="132" t="s">
        <v>608</v>
      </c>
      <c r="F95" s="133"/>
      <c r="G95" s="133"/>
      <c r="H95" s="134"/>
      <c r="I95" s="185">
        <f>I94</f>
        <v>32.91</v>
      </c>
    </row>
    <row r="96" spans="1:9">
      <c r="A96" s="137" t="s">
        <v>609</v>
      </c>
      <c r="B96" s="138"/>
      <c r="C96" s="200"/>
      <c r="D96" s="200"/>
      <c r="E96" s="200"/>
      <c r="F96" s="200"/>
      <c r="G96" s="200"/>
      <c r="H96" s="139"/>
      <c r="I96" s="186">
        <f>I95/D95</f>
        <v>32.91</v>
      </c>
    </row>
    <row r="97" spans="1:9">
      <c r="A97" s="140" t="s">
        <v>610</v>
      </c>
      <c r="B97" s="141"/>
      <c r="C97" s="141"/>
      <c r="D97" s="141"/>
      <c r="E97" s="141"/>
      <c r="F97" s="141"/>
      <c r="G97" s="141"/>
      <c r="H97" s="142"/>
      <c r="I97" s="186">
        <v>1</v>
      </c>
    </row>
    <row r="98" spans="1:9">
      <c r="A98" s="143" t="s">
        <v>611</v>
      </c>
      <c r="B98" s="144"/>
      <c r="C98" s="144"/>
      <c r="D98" s="144"/>
      <c r="E98" s="144"/>
      <c r="F98" s="144"/>
      <c r="G98" s="144"/>
      <c r="H98" s="145"/>
      <c r="I98" s="187">
        <f>I96*I97</f>
        <v>32.91</v>
      </c>
    </row>
    <row r="99" spans="1:9">
      <c r="A99" s="146"/>
      <c r="B99" s="147"/>
      <c r="C99" s="147"/>
      <c r="D99" s="147"/>
      <c r="E99" s="147"/>
      <c r="F99" s="147"/>
      <c r="G99" s="147"/>
      <c r="H99" s="148"/>
      <c r="I99" s="188"/>
    </row>
    <row r="100" spans="1:10">
      <c r="A100" s="101" t="s">
        <v>583</v>
      </c>
      <c r="B100" s="102"/>
      <c r="C100" s="102"/>
      <c r="D100" s="102"/>
      <c r="E100" s="102"/>
      <c r="F100" s="102"/>
      <c r="G100" s="102"/>
      <c r="H100" s="103"/>
      <c r="I100" s="177" t="s">
        <v>643</v>
      </c>
      <c r="J100" s="5" t="s">
        <v>585</v>
      </c>
    </row>
    <row r="101" spans="1:9">
      <c r="A101" s="149" t="s">
        <v>586</v>
      </c>
      <c r="B101" s="150"/>
      <c r="C101" s="150"/>
      <c r="D101" s="150"/>
      <c r="E101" s="150"/>
      <c r="F101" s="150"/>
      <c r="G101" s="151"/>
      <c r="H101" s="108"/>
      <c r="I101" s="179"/>
    </row>
    <row r="102" spans="1:9">
      <c r="A102" s="193" t="s">
        <v>644</v>
      </c>
      <c r="B102" s="194"/>
      <c r="C102" s="194"/>
      <c r="D102" s="194"/>
      <c r="E102" s="194"/>
      <c r="F102" s="194"/>
      <c r="G102" s="195"/>
      <c r="H102" s="114" t="s">
        <v>588</v>
      </c>
      <c r="I102" s="202" t="s">
        <v>78</v>
      </c>
    </row>
    <row r="103" spans="1:9">
      <c r="A103" s="152" t="s">
        <v>590</v>
      </c>
      <c r="B103" s="153"/>
      <c r="C103" s="153"/>
      <c r="D103" s="153"/>
      <c r="E103" s="153"/>
      <c r="F103" s="153"/>
      <c r="G103" s="153"/>
      <c r="H103" s="117"/>
      <c r="I103" s="181"/>
    </row>
    <row r="104" spans="1:9">
      <c r="A104" s="154" t="s">
        <v>591</v>
      </c>
      <c r="B104" s="154" t="s">
        <v>592</v>
      </c>
      <c r="C104" s="119" t="s">
        <v>593</v>
      </c>
      <c r="D104" s="120" t="s">
        <v>594</v>
      </c>
      <c r="E104" s="197" t="s">
        <v>595</v>
      </c>
      <c r="F104" s="166"/>
      <c r="G104" s="166"/>
      <c r="H104" s="167" t="s">
        <v>625</v>
      </c>
      <c r="I104" s="190" t="s">
        <v>599</v>
      </c>
    </row>
    <row r="105" ht="48" spans="1:9">
      <c r="A105" s="172" t="s">
        <v>157</v>
      </c>
      <c r="B105" s="198">
        <v>5875</v>
      </c>
      <c r="C105" s="159" t="s">
        <v>645</v>
      </c>
      <c r="D105" s="126" t="s">
        <v>601</v>
      </c>
      <c r="E105" s="128">
        <v>0.089</v>
      </c>
      <c r="F105" s="170"/>
      <c r="G105" s="170"/>
      <c r="H105" s="129">
        <v>124.13</v>
      </c>
      <c r="I105" s="186">
        <f>E105*H105</f>
        <v>11.04757</v>
      </c>
    </row>
    <row r="106" spans="1:9">
      <c r="A106" s="132" t="s">
        <v>606</v>
      </c>
      <c r="B106" s="133"/>
      <c r="C106" s="133"/>
      <c r="D106" s="133"/>
      <c r="E106" s="133"/>
      <c r="F106" s="133"/>
      <c r="G106" s="133"/>
      <c r="H106" s="134"/>
      <c r="I106" s="203">
        <f>SUM(I105:I105)</f>
        <v>11.04757</v>
      </c>
    </row>
    <row r="107" spans="1:9">
      <c r="A107" s="152" t="s">
        <v>624</v>
      </c>
      <c r="B107" s="153"/>
      <c r="C107" s="153"/>
      <c r="D107" s="153"/>
      <c r="E107" s="153"/>
      <c r="F107" s="153"/>
      <c r="G107" s="153"/>
      <c r="H107" s="117"/>
      <c r="I107" s="181"/>
    </row>
    <row r="108" spans="1:9">
      <c r="A108" s="154" t="s">
        <v>591</v>
      </c>
      <c r="B108" s="154" t="s">
        <v>592</v>
      </c>
      <c r="C108" s="119" t="s">
        <v>593</v>
      </c>
      <c r="D108" s="120" t="s">
        <v>594</v>
      </c>
      <c r="E108" s="197" t="s">
        <v>595</v>
      </c>
      <c r="F108" s="166"/>
      <c r="G108" s="166"/>
      <c r="H108" s="167" t="s">
        <v>625</v>
      </c>
      <c r="I108" s="190" t="s">
        <v>599</v>
      </c>
    </row>
    <row r="109" spans="1:9">
      <c r="A109" s="172" t="s">
        <v>157</v>
      </c>
      <c r="B109" s="198">
        <v>6111</v>
      </c>
      <c r="C109" s="159" t="s">
        <v>638</v>
      </c>
      <c r="D109" s="120" t="s">
        <v>601</v>
      </c>
      <c r="E109" s="199">
        <v>0.089</v>
      </c>
      <c r="F109" s="170"/>
      <c r="G109" s="170"/>
      <c r="H109" s="129">
        <v>10.97</v>
      </c>
      <c r="I109" s="191">
        <f>E109*H109</f>
        <v>0.97633</v>
      </c>
    </row>
    <row r="110" spans="1:9">
      <c r="A110" s="132" t="s">
        <v>606</v>
      </c>
      <c r="B110" s="133"/>
      <c r="C110" s="133"/>
      <c r="D110" s="133"/>
      <c r="E110" s="133"/>
      <c r="F110" s="133"/>
      <c r="G110" s="133"/>
      <c r="H110" s="134"/>
      <c r="I110" s="185">
        <f>SUM(I109:I109)</f>
        <v>0.97633</v>
      </c>
    </row>
    <row r="111" spans="1:9">
      <c r="A111" s="132" t="s">
        <v>607</v>
      </c>
      <c r="B111" s="133"/>
      <c r="C111" s="135"/>
      <c r="D111" s="136">
        <v>1</v>
      </c>
      <c r="E111" s="132" t="s">
        <v>608</v>
      </c>
      <c r="F111" s="133"/>
      <c r="G111" s="133"/>
      <c r="H111" s="134"/>
      <c r="I111" s="185">
        <f>I106+I110</f>
        <v>12.0239</v>
      </c>
    </row>
    <row r="112" spans="1:9">
      <c r="A112" s="137" t="s">
        <v>609</v>
      </c>
      <c r="B112" s="138"/>
      <c r="C112" s="200"/>
      <c r="D112" s="200"/>
      <c r="E112" s="200"/>
      <c r="F112" s="200"/>
      <c r="G112" s="200"/>
      <c r="H112" s="139"/>
      <c r="I112" s="186">
        <f>I111/D111</f>
        <v>12.0239</v>
      </c>
    </row>
    <row r="113" spans="1:9">
      <c r="A113" s="140" t="s">
        <v>610</v>
      </c>
      <c r="B113" s="141"/>
      <c r="C113" s="141"/>
      <c r="D113" s="141"/>
      <c r="E113" s="141"/>
      <c r="F113" s="141"/>
      <c r="G113" s="141"/>
      <c r="H113" s="142"/>
      <c r="I113" s="186">
        <v>1</v>
      </c>
    </row>
    <row r="114" spans="1:9">
      <c r="A114" s="143" t="s">
        <v>611</v>
      </c>
      <c r="B114" s="144"/>
      <c r="C114" s="144"/>
      <c r="D114" s="144"/>
      <c r="E114" s="144"/>
      <c r="F114" s="144"/>
      <c r="G114" s="144"/>
      <c r="H114" s="145"/>
      <c r="I114" s="187">
        <f>I112*I113</f>
        <v>12.0239</v>
      </c>
    </row>
    <row r="115" spans="1:9">
      <c r="A115" s="146"/>
      <c r="B115" s="147"/>
      <c r="C115" s="147"/>
      <c r="D115" s="147"/>
      <c r="E115" s="147"/>
      <c r="F115" s="147"/>
      <c r="G115" s="147"/>
      <c r="H115" s="148"/>
      <c r="I115" s="188"/>
    </row>
    <row r="116" spans="1:10">
      <c r="A116" s="101" t="s">
        <v>583</v>
      </c>
      <c r="B116" s="102"/>
      <c r="C116" s="102"/>
      <c r="D116" s="102"/>
      <c r="E116" s="102"/>
      <c r="F116" s="102"/>
      <c r="G116" s="102"/>
      <c r="H116" s="103"/>
      <c r="I116" s="177" t="s">
        <v>646</v>
      </c>
      <c r="J116" s="5" t="s">
        <v>585</v>
      </c>
    </row>
    <row r="117" spans="1:9">
      <c r="A117" s="149" t="s">
        <v>586</v>
      </c>
      <c r="B117" s="150"/>
      <c r="C117" s="150"/>
      <c r="D117" s="150"/>
      <c r="E117" s="150"/>
      <c r="F117" s="150"/>
      <c r="G117" s="151"/>
      <c r="H117" s="108"/>
      <c r="I117" s="179"/>
    </row>
    <row r="118" spans="1:9">
      <c r="A118" s="193" t="s">
        <v>647</v>
      </c>
      <c r="B118" s="194"/>
      <c r="C118" s="194"/>
      <c r="D118" s="194"/>
      <c r="E118" s="194"/>
      <c r="F118" s="194"/>
      <c r="G118" s="195"/>
      <c r="H118" s="114" t="s">
        <v>588</v>
      </c>
      <c r="I118" s="202" t="s">
        <v>78</v>
      </c>
    </row>
    <row r="119" spans="1:9">
      <c r="A119" s="152" t="s">
        <v>590</v>
      </c>
      <c r="B119" s="153"/>
      <c r="C119" s="153"/>
      <c r="D119" s="153"/>
      <c r="E119" s="153"/>
      <c r="F119" s="153"/>
      <c r="G119" s="153"/>
      <c r="H119" s="117"/>
      <c r="I119" s="181"/>
    </row>
    <row r="120" spans="1:9">
      <c r="A120" s="154" t="s">
        <v>591</v>
      </c>
      <c r="B120" s="154" t="s">
        <v>592</v>
      </c>
      <c r="C120" s="119" t="s">
        <v>593</v>
      </c>
      <c r="D120" s="120" t="s">
        <v>594</v>
      </c>
      <c r="E120" s="197" t="s">
        <v>595</v>
      </c>
      <c r="F120" s="166"/>
      <c r="G120" s="166"/>
      <c r="H120" s="167" t="s">
        <v>625</v>
      </c>
      <c r="I120" s="190" t="s">
        <v>599</v>
      </c>
    </row>
    <row r="121" ht="24" spans="1:9">
      <c r="A121" s="172" t="s">
        <v>157</v>
      </c>
      <c r="B121" s="198">
        <v>5847</v>
      </c>
      <c r="C121" s="159" t="s">
        <v>648</v>
      </c>
      <c r="D121" s="126" t="s">
        <v>601</v>
      </c>
      <c r="E121" s="128">
        <v>0.165841</v>
      </c>
      <c r="F121" s="170"/>
      <c r="G121" s="170"/>
      <c r="H121" s="129">
        <v>241.8</v>
      </c>
      <c r="I121" s="186">
        <f>E121*H121</f>
        <v>40.1003538</v>
      </c>
    </row>
    <row r="122" ht="24" spans="1:9">
      <c r="A122" s="172" t="s">
        <v>157</v>
      </c>
      <c r="B122" s="198">
        <v>5795</v>
      </c>
      <c r="C122" s="201" t="s">
        <v>649</v>
      </c>
      <c r="D122" s="126" t="s">
        <v>601</v>
      </c>
      <c r="E122" s="128">
        <v>1.14</v>
      </c>
      <c r="F122" s="133"/>
      <c r="G122" s="132"/>
      <c r="H122" s="129">
        <v>31.11</v>
      </c>
      <c r="I122" s="186">
        <f>E122*H122</f>
        <v>35.4654</v>
      </c>
    </row>
    <row r="123" spans="1:9">
      <c r="A123" s="132" t="s">
        <v>606</v>
      </c>
      <c r="B123" s="133"/>
      <c r="C123" s="133"/>
      <c r="D123" s="133"/>
      <c r="E123" s="133"/>
      <c r="F123" s="133"/>
      <c r="G123" s="133"/>
      <c r="H123" s="134"/>
      <c r="I123" s="203">
        <f>SUM(I121:I122)</f>
        <v>75.5657538</v>
      </c>
    </row>
    <row r="124" spans="1:9">
      <c r="A124" s="152" t="s">
        <v>624</v>
      </c>
      <c r="B124" s="153"/>
      <c r="C124" s="153"/>
      <c r="D124" s="153"/>
      <c r="E124" s="153"/>
      <c r="F124" s="153"/>
      <c r="G124" s="153"/>
      <c r="H124" s="117"/>
      <c r="I124" s="181"/>
    </row>
    <row r="125" spans="1:9">
      <c r="A125" s="154" t="s">
        <v>591</v>
      </c>
      <c r="B125" s="154" t="s">
        <v>592</v>
      </c>
      <c r="C125" s="119" t="s">
        <v>593</v>
      </c>
      <c r="D125" s="120" t="s">
        <v>594</v>
      </c>
      <c r="E125" s="197" t="s">
        <v>595</v>
      </c>
      <c r="F125" s="166"/>
      <c r="G125" s="166"/>
      <c r="H125" s="167" t="s">
        <v>625</v>
      </c>
      <c r="I125" s="190" t="s">
        <v>599</v>
      </c>
    </row>
    <row r="126" spans="1:9">
      <c r="A126" s="172" t="s">
        <v>157</v>
      </c>
      <c r="B126" s="198">
        <v>6111</v>
      </c>
      <c r="C126" s="159" t="s">
        <v>638</v>
      </c>
      <c r="D126" s="120" t="s">
        <v>601</v>
      </c>
      <c r="E126" s="199">
        <v>2</v>
      </c>
      <c r="F126" s="170"/>
      <c r="G126" s="170"/>
      <c r="H126" s="129">
        <v>10.97</v>
      </c>
      <c r="I126" s="191">
        <f>E126*H126</f>
        <v>21.94</v>
      </c>
    </row>
    <row r="127" spans="1:9">
      <c r="A127" s="132" t="s">
        <v>606</v>
      </c>
      <c r="B127" s="133"/>
      <c r="C127" s="133"/>
      <c r="D127" s="133"/>
      <c r="E127" s="133"/>
      <c r="F127" s="133"/>
      <c r="G127" s="133"/>
      <c r="H127" s="134"/>
      <c r="I127" s="185">
        <f>SUM(I126:I126)</f>
        <v>21.94</v>
      </c>
    </row>
    <row r="128" spans="1:9">
      <c r="A128" s="132" t="s">
        <v>607</v>
      </c>
      <c r="B128" s="133"/>
      <c r="C128" s="135"/>
      <c r="D128" s="136">
        <v>1</v>
      </c>
      <c r="E128" s="132" t="s">
        <v>608</v>
      </c>
      <c r="F128" s="133"/>
      <c r="G128" s="133"/>
      <c r="H128" s="134"/>
      <c r="I128" s="185">
        <f>I127+I123</f>
        <v>97.5057538</v>
      </c>
    </row>
    <row r="129" spans="1:9">
      <c r="A129" s="137" t="s">
        <v>609</v>
      </c>
      <c r="B129" s="138"/>
      <c r="C129" s="200"/>
      <c r="D129" s="200"/>
      <c r="E129" s="200"/>
      <c r="F129" s="200"/>
      <c r="G129" s="200"/>
      <c r="H129" s="139"/>
      <c r="I129" s="186">
        <f>I128/D128</f>
        <v>97.5057538</v>
      </c>
    </row>
    <row r="130" spans="1:9">
      <c r="A130" s="140" t="s">
        <v>610</v>
      </c>
      <c r="B130" s="141"/>
      <c r="C130" s="141"/>
      <c r="D130" s="141"/>
      <c r="E130" s="141"/>
      <c r="F130" s="141"/>
      <c r="G130" s="141"/>
      <c r="H130" s="142"/>
      <c r="I130" s="186">
        <v>1</v>
      </c>
    </row>
    <row r="131" spans="1:9">
      <c r="A131" s="143" t="s">
        <v>611</v>
      </c>
      <c r="B131" s="144"/>
      <c r="C131" s="144"/>
      <c r="D131" s="144"/>
      <c r="E131" s="144"/>
      <c r="F131" s="144"/>
      <c r="G131" s="144"/>
      <c r="H131" s="145"/>
      <c r="I131" s="187">
        <f>I129*I130</f>
        <v>97.5057538</v>
      </c>
    </row>
    <row r="132" spans="1:9">
      <c r="A132" s="146"/>
      <c r="B132" s="147"/>
      <c r="C132" s="147"/>
      <c r="D132" s="147"/>
      <c r="E132" s="147"/>
      <c r="F132" s="147"/>
      <c r="G132" s="147"/>
      <c r="H132" s="148"/>
      <c r="I132" s="188"/>
    </row>
    <row r="133" spans="1:10">
      <c r="A133" s="101" t="s">
        <v>583</v>
      </c>
      <c r="B133" s="102"/>
      <c r="C133" s="102"/>
      <c r="D133" s="102"/>
      <c r="E133" s="102"/>
      <c r="F133" s="102"/>
      <c r="G133" s="102"/>
      <c r="H133" s="103"/>
      <c r="I133" s="177" t="s">
        <v>650</v>
      </c>
      <c r="J133" s="5" t="s">
        <v>585</v>
      </c>
    </row>
    <row r="134" spans="1:9">
      <c r="A134" s="149" t="s">
        <v>586</v>
      </c>
      <c r="B134" s="150"/>
      <c r="C134" s="150"/>
      <c r="D134" s="150"/>
      <c r="E134" s="150"/>
      <c r="F134" s="150"/>
      <c r="G134" s="151"/>
      <c r="H134" s="108"/>
      <c r="I134" s="179"/>
    </row>
    <row r="135" spans="1:10">
      <c r="A135" s="193" t="s">
        <v>651</v>
      </c>
      <c r="B135" s="194"/>
      <c r="C135" s="194"/>
      <c r="D135" s="194"/>
      <c r="E135" s="194"/>
      <c r="F135" s="194"/>
      <c r="G135" s="195"/>
      <c r="H135" s="114" t="s">
        <v>588</v>
      </c>
      <c r="I135" s="224" t="s">
        <v>73</v>
      </c>
      <c r="J135" s="225"/>
    </row>
    <row r="136" spans="1:9">
      <c r="A136" s="152" t="s">
        <v>152</v>
      </c>
      <c r="B136" s="153"/>
      <c r="C136" s="153"/>
      <c r="D136" s="153"/>
      <c r="E136" s="153"/>
      <c r="F136" s="153"/>
      <c r="G136" s="153"/>
      <c r="H136" s="117"/>
      <c r="I136" s="181"/>
    </row>
    <row r="137" spans="1:9">
      <c r="A137" s="154" t="s">
        <v>591</v>
      </c>
      <c r="B137" s="154" t="s">
        <v>592</v>
      </c>
      <c r="C137" s="119" t="s">
        <v>593</v>
      </c>
      <c r="D137" s="120" t="s">
        <v>594</v>
      </c>
      <c r="E137" s="197" t="s">
        <v>595</v>
      </c>
      <c r="F137" s="166"/>
      <c r="G137" s="166"/>
      <c r="H137" s="167" t="s">
        <v>625</v>
      </c>
      <c r="I137" s="190" t="s">
        <v>599</v>
      </c>
    </row>
    <row r="138" spans="1:9">
      <c r="A138" s="172" t="s">
        <v>157</v>
      </c>
      <c r="B138" s="198">
        <v>5075</v>
      </c>
      <c r="C138" s="159" t="s">
        <v>652</v>
      </c>
      <c r="D138" s="126" t="s">
        <v>94</v>
      </c>
      <c r="E138" s="128">
        <v>0.01</v>
      </c>
      <c r="F138" s="170"/>
      <c r="G138" s="170"/>
      <c r="H138" s="129">
        <v>19.98</v>
      </c>
      <c r="I138" s="186">
        <f>E138*H138</f>
        <v>0.1998</v>
      </c>
    </row>
    <row r="139" ht="24" spans="1:9">
      <c r="A139" s="172" t="s">
        <v>157</v>
      </c>
      <c r="B139" s="198">
        <v>3993</v>
      </c>
      <c r="C139" s="201" t="s">
        <v>653</v>
      </c>
      <c r="D139" s="204" t="s">
        <v>73</v>
      </c>
      <c r="E139" s="205">
        <v>0.0123</v>
      </c>
      <c r="F139" s="170"/>
      <c r="G139" s="170"/>
      <c r="H139" s="206">
        <v>21.51</v>
      </c>
      <c r="I139" s="186">
        <f>E139*H139</f>
        <v>0.264573</v>
      </c>
    </row>
    <row r="140" ht="24" spans="1:9">
      <c r="A140" s="172" t="s">
        <v>157</v>
      </c>
      <c r="B140" s="198">
        <v>4491</v>
      </c>
      <c r="C140" s="201" t="s">
        <v>654</v>
      </c>
      <c r="D140" s="126" t="s">
        <v>163</v>
      </c>
      <c r="E140" s="205">
        <v>0.012</v>
      </c>
      <c r="F140" s="170"/>
      <c r="G140" s="132"/>
      <c r="H140" s="129">
        <v>8.28</v>
      </c>
      <c r="I140" s="186">
        <f>E140*H140</f>
        <v>0.09936</v>
      </c>
    </row>
    <row r="141" spans="1:9">
      <c r="A141" s="132" t="s">
        <v>606</v>
      </c>
      <c r="B141" s="133"/>
      <c r="C141" s="133"/>
      <c r="D141" s="133"/>
      <c r="E141" s="133"/>
      <c r="F141" s="133"/>
      <c r="G141" s="133"/>
      <c r="H141" s="134"/>
      <c r="I141" s="203">
        <f>SUM(I138:I140)</f>
        <v>0.563733</v>
      </c>
    </row>
    <row r="142" spans="1:9">
      <c r="A142" s="152" t="s">
        <v>624</v>
      </c>
      <c r="B142" s="153"/>
      <c r="C142" s="153"/>
      <c r="D142" s="153"/>
      <c r="E142" s="153"/>
      <c r="F142" s="153"/>
      <c r="G142" s="153"/>
      <c r="H142" s="117"/>
      <c r="I142" s="181"/>
    </row>
    <row r="143" spans="1:9">
      <c r="A143" s="154" t="s">
        <v>591</v>
      </c>
      <c r="B143" s="154" t="s">
        <v>592</v>
      </c>
      <c r="C143" s="119" t="s">
        <v>593</v>
      </c>
      <c r="D143" s="120" t="s">
        <v>594</v>
      </c>
      <c r="E143" s="197" t="s">
        <v>595</v>
      </c>
      <c r="F143" s="166"/>
      <c r="G143" s="166"/>
      <c r="H143" s="167" t="s">
        <v>625</v>
      </c>
      <c r="I143" s="190" t="s">
        <v>599</v>
      </c>
    </row>
    <row r="144" spans="1:9">
      <c r="A144" s="172" t="s">
        <v>157</v>
      </c>
      <c r="B144" s="198">
        <v>6111</v>
      </c>
      <c r="C144" s="159" t="s">
        <v>638</v>
      </c>
      <c r="D144" s="120" t="s">
        <v>601</v>
      </c>
      <c r="E144" s="199">
        <v>0.1</v>
      </c>
      <c r="F144" s="170"/>
      <c r="G144" s="170"/>
      <c r="H144" s="129">
        <v>10.97</v>
      </c>
      <c r="I144" s="191">
        <f>E144*H144</f>
        <v>1.097</v>
      </c>
    </row>
    <row r="145" spans="1:9">
      <c r="A145" s="172" t="s">
        <v>157</v>
      </c>
      <c r="B145" s="198">
        <v>4750</v>
      </c>
      <c r="C145" s="201" t="s">
        <v>637</v>
      </c>
      <c r="D145" s="147" t="s">
        <v>601</v>
      </c>
      <c r="E145" s="199">
        <v>0.1</v>
      </c>
      <c r="F145" s="133"/>
      <c r="G145" s="132"/>
      <c r="H145" s="129">
        <v>18.75</v>
      </c>
      <c r="I145" s="191">
        <f>E145*H145</f>
        <v>1.875</v>
      </c>
    </row>
    <row r="146" spans="1:9">
      <c r="A146" s="132" t="s">
        <v>606</v>
      </c>
      <c r="B146" s="133"/>
      <c r="C146" s="133"/>
      <c r="D146" s="133"/>
      <c r="E146" s="133"/>
      <c r="F146" s="133"/>
      <c r="G146" s="133"/>
      <c r="H146" s="134"/>
      <c r="I146" s="185">
        <f>SUM(I144:I145)</f>
        <v>2.972</v>
      </c>
    </row>
    <row r="147" spans="1:9">
      <c r="A147" s="132" t="s">
        <v>607</v>
      </c>
      <c r="B147" s="133"/>
      <c r="C147" s="135"/>
      <c r="D147" s="136">
        <v>1</v>
      </c>
      <c r="E147" s="132" t="s">
        <v>608</v>
      </c>
      <c r="F147" s="133"/>
      <c r="G147" s="133"/>
      <c r="H147" s="134"/>
      <c r="I147" s="185">
        <f>I141+I146</f>
        <v>3.535733</v>
      </c>
    </row>
    <row r="148" spans="1:9">
      <c r="A148" s="137" t="s">
        <v>609</v>
      </c>
      <c r="B148" s="138"/>
      <c r="C148" s="200"/>
      <c r="D148" s="200"/>
      <c r="E148" s="200"/>
      <c r="F148" s="200"/>
      <c r="G148" s="200"/>
      <c r="H148" s="139"/>
      <c r="I148" s="186">
        <f>I147/D147</f>
        <v>3.535733</v>
      </c>
    </row>
    <row r="149" spans="1:9">
      <c r="A149" s="140" t="s">
        <v>610</v>
      </c>
      <c r="B149" s="141"/>
      <c r="C149" s="141"/>
      <c r="D149" s="141"/>
      <c r="E149" s="141"/>
      <c r="F149" s="141"/>
      <c r="G149" s="141"/>
      <c r="H149" s="142"/>
      <c r="I149" s="186">
        <v>1</v>
      </c>
    </row>
    <row r="150" spans="1:9">
      <c r="A150" s="143" t="s">
        <v>611</v>
      </c>
      <c r="B150" s="144"/>
      <c r="C150" s="144"/>
      <c r="D150" s="144"/>
      <c r="E150" s="144"/>
      <c r="F150" s="144"/>
      <c r="G150" s="144"/>
      <c r="H150" s="145"/>
      <c r="I150" s="187">
        <f>I148*I149</f>
        <v>3.535733</v>
      </c>
    </row>
    <row r="151" spans="1:9">
      <c r="A151" s="146"/>
      <c r="B151" s="147"/>
      <c r="C151" s="147"/>
      <c r="D151" s="147"/>
      <c r="E151" s="147"/>
      <c r="F151" s="147"/>
      <c r="G151" s="147"/>
      <c r="H151" s="148"/>
      <c r="I151" s="188"/>
    </row>
    <row r="152" spans="1:10">
      <c r="A152" s="101" t="s">
        <v>583</v>
      </c>
      <c r="B152" s="102"/>
      <c r="C152" s="102"/>
      <c r="D152" s="102"/>
      <c r="E152" s="102"/>
      <c r="F152" s="102"/>
      <c r="G152" s="102"/>
      <c r="H152" s="103"/>
      <c r="I152" s="177" t="s">
        <v>655</v>
      </c>
      <c r="J152" s="5" t="s">
        <v>585</v>
      </c>
    </row>
    <row r="153" spans="1:9">
      <c r="A153" s="149" t="s">
        <v>586</v>
      </c>
      <c r="B153" s="150"/>
      <c r="C153" s="150"/>
      <c r="D153" s="150"/>
      <c r="E153" s="150"/>
      <c r="F153" s="150"/>
      <c r="G153" s="151"/>
      <c r="H153" s="108"/>
      <c r="I153" s="179"/>
    </row>
    <row r="154" spans="1:9">
      <c r="A154" s="193" t="s">
        <v>656</v>
      </c>
      <c r="B154" s="194"/>
      <c r="C154" s="194"/>
      <c r="D154" s="194"/>
      <c r="E154" s="194"/>
      <c r="F154" s="194"/>
      <c r="G154" s="195"/>
      <c r="H154" s="114" t="s">
        <v>588</v>
      </c>
      <c r="I154" s="180" t="s">
        <v>107</v>
      </c>
    </row>
    <row r="155" spans="1:9">
      <c r="A155" s="152" t="s">
        <v>657</v>
      </c>
      <c r="B155" s="153"/>
      <c r="C155" s="153"/>
      <c r="D155" s="153"/>
      <c r="E155" s="153"/>
      <c r="F155" s="153"/>
      <c r="G155" s="153"/>
      <c r="H155" s="117"/>
      <c r="I155" s="181"/>
    </row>
    <row r="156" spans="1:9">
      <c r="A156" s="154" t="s">
        <v>591</v>
      </c>
      <c r="B156" s="118" t="s">
        <v>592</v>
      </c>
      <c r="C156" s="119" t="s">
        <v>593</v>
      </c>
      <c r="D156" s="120" t="s">
        <v>594</v>
      </c>
      <c r="E156" s="165" t="s">
        <v>595</v>
      </c>
      <c r="F156" s="166"/>
      <c r="G156" s="166"/>
      <c r="H156" s="167" t="s">
        <v>625</v>
      </c>
      <c r="I156" s="190" t="s">
        <v>599</v>
      </c>
    </row>
    <row r="157" ht="76.5" spans="1:9">
      <c r="A157" s="172" t="s">
        <v>157</v>
      </c>
      <c r="B157" s="207">
        <v>101230</v>
      </c>
      <c r="C157" s="208" t="s">
        <v>658</v>
      </c>
      <c r="D157" s="126" t="s">
        <v>78</v>
      </c>
      <c r="E157" s="209">
        <v>12.07</v>
      </c>
      <c r="F157" s="210"/>
      <c r="G157" s="210"/>
      <c r="H157" s="211">
        <v>8.49</v>
      </c>
      <c r="I157" s="226">
        <f>E157*H157</f>
        <v>102.4743</v>
      </c>
    </row>
    <row r="158" spans="1:9">
      <c r="A158" s="207" t="str">
        <f>$I$133</f>
        <v>CPU009</v>
      </c>
      <c r="B158" s="207" t="str">
        <f>$I$133</f>
        <v>CPU009</v>
      </c>
      <c r="C158" s="208" t="str">
        <f>$A$135</f>
        <v>LOCAÇÃO DE OBRAS</v>
      </c>
      <c r="D158" s="126" t="str">
        <f>$I$135</f>
        <v>m²</v>
      </c>
      <c r="E158" s="209">
        <v>1.43</v>
      </c>
      <c r="F158" s="210"/>
      <c r="G158" s="210"/>
      <c r="H158" s="129">
        <f>CPU!$I$150</f>
        <v>3.535733</v>
      </c>
      <c r="I158" s="226">
        <f t="shared" ref="I158:I168" si="1">E158*H158</f>
        <v>5.05609819</v>
      </c>
    </row>
    <row r="159" ht="38.25" spans="1:9">
      <c r="A159" s="172" t="s">
        <v>157</v>
      </c>
      <c r="B159" s="207">
        <v>96385</v>
      </c>
      <c r="C159" s="212" t="s">
        <v>83</v>
      </c>
      <c r="D159" s="126" t="s">
        <v>78</v>
      </c>
      <c r="E159" s="209">
        <v>9.84</v>
      </c>
      <c r="F159" s="210"/>
      <c r="G159" s="210"/>
      <c r="H159" s="213">
        <v>9.96</v>
      </c>
      <c r="I159" s="226">
        <f t="shared" si="1"/>
        <v>98.0064</v>
      </c>
    </row>
    <row r="160" spans="1:9">
      <c r="A160" s="172" t="s">
        <v>157</v>
      </c>
      <c r="B160" s="207">
        <v>100574</v>
      </c>
      <c r="C160" s="212" t="s">
        <v>85</v>
      </c>
      <c r="D160" s="126" t="s">
        <v>78</v>
      </c>
      <c r="E160" s="209">
        <v>2.9</v>
      </c>
      <c r="F160" s="210"/>
      <c r="G160" s="210"/>
      <c r="H160" s="213">
        <v>1.34</v>
      </c>
      <c r="I160" s="226">
        <f t="shared" si="1"/>
        <v>3.886</v>
      </c>
    </row>
    <row r="161" ht="25.5" spans="1:9">
      <c r="A161" s="214" t="s">
        <v>626</v>
      </c>
      <c r="B161" s="214" t="s">
        <v>100</v>
      </c>
      <c r="C161" s="215" t="s">
        <v>101</v>
      </c>
      <c r="D161" s="216" t="s">
        <v>73</v>
      </c>
      <c r="E161" s="209">
        <v>12.86</v>
      </c>
      <c r="F161" s="210"/>
      <c r="G161" s="210"/>
      <c r="H161" s="217">
        <v>49.99</v>
      </c>
      <c r="I161" s="226">
        <f t="shared" si="1"/>
        <v>642.8714</v>
      </c>
    </row>
    <row r="162" ht="39" customHeight="1" spans="1:9">
      <c r="A162" s="172" t="s">
        <v>157</v>
      </c>
      <c r="B162" s="218">
        <v>94962</v>
      </c>
      <c r="C162" s="219" t="s">
        <v>98</v>
      </c>
      <c r="D162" s="220" t="s">
        <v>78</v>
      </c>
      <c r="E162" s="209">
        <v>0.13</v>
      </c>
      <c r="F162" s="210"/>
      <c r="G162" s="210"/>
      <c r="H162" s="213">
        <v>362.39</v>
      </c>
      <c r="I162" s="226">
        <f t="shared" si="1"/>
        <v>47.1107</v>
      </c>
    </row>
    <row r="163" ht="27.75" customHeight="1" spans="1:9">
      <c r="A163" s="172" t="s">
        <v>157</v>
      </c>
      <c r="B163" s="221">
        <v>94966</v>
      </c>
      <c r="C163" s="208" t="s">
        <v>96</v>
      </c>
      <c r="D163" s="126" t="s">
        <v>78</v>
      </c>
      <c r="E163" s="209">
        <v>1.11</v>
      </c>
      <c r="F163" s="210"/>
      <c r="G163" s="210"/>
      <c r="H163" s="211">
        <v>484</v>
      </c>
      <c r="I163" s="226">
        <f t="shared" si="1"/>
        <v>537.24</v>
      </c>
    </row>
    <row r="164" ht="25.5" spans="1:9">
      <c r="A164" s="221" t="s">
        <v>626</v>
      </c>
      <c r="B164" s="221" t="s">
        <v>92</v>
      </c>
      <c r="C164" s="208" t="s">
        <v>93</v>
      </c>
      <c r="D164" s="126" t="s">
        <v>94</v>
      </c>
      <c r="E164" s="209">
        <v>55.5</v>
      </c>
      <c r="F164" s="210"/>
      <c r="G164" s="210"/>
      <c r="H164" s="222">
        <v>13.33</v>
      </c>
      <c r="I164" s="226">
        <f t="shared" si="1"/>
        <v>739.815</v>
      </c>
    </row>
    <row r="165" ht="25.5" spans="1:9">
      <c r="A165" s="221" t="s">
        <v>626</v>
      </c>
      <c r="B165" s="221" t="s">
        <v>659</v>
      </c>
      <c r="C165" s="208" t="s">
        <v>660</v>
      </c>
      <c r="D165" s="126" t="s">
        <v>163</v>
      </c>
      <c r="E165" s="209">
        <v>1</v>
      </c>
      <c r="F165" s="210"/>
      <c r="G165" s="210"/>
      <c r="H165" s="222">
        <v>112.58</v>
      </c>
      <c r="I165" s="226">
        <f t="shared" si="1"/>
        <v>112.58</v>
      </c>
    </row>
    <row r="166" spans="1:9">
      <c r="A166" s="221" t="s">
        <v>626</v>
      </c>
      <c r="B166" s="221" t="s">
        <v>661</v>
      </c>
      <c r="C166" s="208" t="s">
        <v>662</v>
      </c>
      <c r="D166" s="126" t="s">
        <v>78</v>
      </c>
      <c r="E166" s="209">
        <v>1.03</v>
      </c>
      <c r="F166" s="210"/>
      <c r="G166" s="210"/>
      <c r="H166" s="222">
        <v>107.08</v>
      </c>
      <c r="I166" s="226">
        <f t="shared" si="1"/>
        <v>110.2924</v>
      </c>
    </row>
    <row r="167" spans="1:9">
      <c r="A167" s="172" t="s">
        <v>157</v>
      </c>
      <c r="B167" s="221" t="s">
        <v>663</v>
      </c>
      <c r="C167" s="208" t="s">
        <v>502</v>
      </c>
      <c r="D167" s="126" t="s">
        <v>78</v>
      </c>
      <c r="E167" s="209">
        <v>0.02</v>
      </c>
      <c r="F167" s="210"/>
      <c r="G167" s="210"/>
      <c r="H167" s="223">
        <v>34.9</v>
      </c>
      <c r="I167" s="226">
        <f t="shared" si="1"/>
        <v>0.698</v>
      </c>
    </row>
    <row r="168" ht="25.5" spans="1:9">
      <c r="A168" s="172" t="s">
        <v>157</v>
      </c>
      <c r="B168" s="221">
        <v>98555</v>
      </c>
      <c r="C168" s="208" t="s">
        <v>664</v>
      </c>
      <c r="D168" s="126" t="s">
        <v>73</v>
      </c>
      <c r="E168" s="209">
        <v>15.09</v>
      </c>
      <c r="F168" s="210"/>
      <c r="G168" s="210"/>
      <c r="H168" s="211">
        <v>23.74</v>
      </c>
      <c r="I168" s="226">
        <f t="shared" si="1"/>
        <v>358.2366</v>
      </c>
    </row>
    <row r="169" spans="1:9">
      <c r="A169" s="132" t="s">
        <v>606</v>
      </c>
      <c r="B169" s="133"/>
      <c r="C169" s="133"/>
      <c r="D169" s="133"/>
      <c r="E169" s="133"/>
      <c r="F169" s="133"/>
      <c r="G169" s="133"/>
      <c r="H169" s="134"/>
      <c r="I169" s="185">
        <f>SUM(I157:I168)</f>
        <v>2758.26689819</v>
      </c>
    </row>
    <row r="170" spans="1:9">
      <c r="A170" s="132" t="s">
        <v>607</v>
      </c>
      <c r="B170" s="133"/>
      <c r="C170" s="135"/>
      <c r="D170" s="136">
        <v>1</v>
      </c>
      <c r="E170" s="132" t="s">
        <v>608</v>
      </c>
      <c r="F170" s="133"/>
      <c r="G170" s="133"/>
      <c r="H170" s="134"/>
      <c r="I170" s="185">
        <f>SUM(I169)</f>
        <v>2758.26689819</v>
      </c>
    </row>
    <row r="171" spans="1:9">
      <c r="A171" s="137" t="s">
        <v>609</v>
      </c>
      <c r="B171" s="138"/>
      <c r="C171" s="138"/>
      <c r="D171" s="138"/>
      <c r="E171" s="138"/>
      <c r="F171" s="138"/>
      <c r="G171" s="138"/>
      <c r="H171" s="139"/>
      <c r="I171" s="186">
        <f>I170/D170</f>
        <v>2758.26689819</v>
      </c>
    </row>
    <row r="172" spans="1:9">
      <c r="A172" s="140" t="s">
        <v>610</v>
      </c>
      <c r="B172" s="141"/>
      <c r="C172" s="141"/>
      <c r="D172" s="141"/>
      <c r="E172" s="141"/>
      <c r="F172" s="141"/>
      <c r="G172" s="141"/>
      <c r="H172" s="142"/>
      <c r="I172" s="186">
        <v>1</v>
      </c>
    </row>
    <row r="173" spans="1:9">
      <c r="A173" s="143" t="s">
        <v>611</v>
      </c>
      <c r="B173" s="144"/>
      <c r="C173" s="144"/>
      <c r="D173" s="144"/>
      <c r="E173" s="144"/>
      <c r="F173" s="144"/>
      <c r="G173" s="144"/>
      <c r="H173" s="145"/>
      <c r="I173" s="187">
        <f>I171*I172</f>
        <v>2758.26689819</v>
      </c>
    </row>
    <row r="174" spans="1:9">
      <c r="A174" s="146"/>
      <c r="B174" s="147"/>
      <c r="C174" s="147"/>
      <c r="D174" s="147"/>
      <c r="E174" s="147"/>
      <c r="F174" s="147"/>
      <c r="G174" s="147"/>
      <c r="H174" s="148"/>
      <c r="I174" s="188"/>
    </row>
    <row r="175" spans="1:10">
      <c r="A175" s="101" t="s">
        <v>583</v>
      </c>
      <c r="B175" s="102"/>
      <c r="C175" s="102"/>
      <c r="D175" s="102"/>
      <c r="E175" s="102"/>
      <c r="F175" s="102"/>
      <c r="G175" s="102"/>
      <c r="H175" s="103"/>
      <c r="I175" s="177" t="s">
        <v>665</v>
      </c>
      <c r="J175" s="5" t="s">
        <v>585</v>
      </c>
    </row>
    <row r="176" spans="1:9">
      <c r="A176" s="149" t="s">
        <v>586</v>
      </c>
      <c r="B176" s="150"/>
      <c r="C176" s="150"/>
      <c r="D176" s="150"/>
      <c r="E176" s="150"/>
      <c r="F176" s="150"/>
      <c r="G176" s="151"/>
      <c r="H176" s="108"/>
      <c r="I176" s="179"/>
    </row>
    <row r="177" spans="1:9">
      <c r="A177" s="193" t="s">
        <v>666</v>
      </c>
      <c r="B177" s="194"/>
      <c r="C177" s="194"/>
      <c r="D177" s="194"/>
      <c r="E177" s="194"/>
      <c r="F177" s="194"/>
      <c r="G177" s="195"/>
      <c r="H177" s="114" t="s">
        <v>588</v>
      </c>
      <c r="I177" s="180" t="s">
        <v>107</v>
      </c>
    </row>
    <row r="178" spans="1:9">
      <c r="A178" s="152" t="s">
        <v>657</v>
      </c>
      <c r="B178" s="153"/>
      <c r="C178" s="153"/>
      <c r="D178" s="153"/>
      <c r="E178" s="153"/>
      <c r="F178" s="153"/>
      <c r="G178" s="153"/>
      <c r="H178" s="117"/>
      <c r="I178" s="181"/>
    </row>
    <row r="179" spans="1:9">
      <c r="A179" s="154" t="s">
        <v>591</v>
      </c>
      <c r="B179" s="118" t="s">
        <v>592</v>
      </c>
      <c r="C179" s="119" t="s">
        <v>593</v>
      </c>
      <c r="D179" s="120" t="s">
        <v>594</v>
      </c>
      <c r="E179" s="165" t="s">
        <v>595</v>
      </c>
      <c r="F179" s="166"/>
      <c r="G179" s="166"/>
      <c r="H179" s="167" t="s">
        <v>625</v>
      </c>
      <c r="I179" s="190" t="s">
        <v>599</v>
      </c>
    </row>
    <row r="180" ht="76.5" spans="1:9">
      <c r="A180" s="172" t="s">
        <v>157</v>
      </c>
      <c r="B180" s="207">
        <v>101230</v>
      </c>
      <c r="C180" s="208" t="s">
        <v>658</v>
      </c>
      <c r="D180" s="126" t="s">
        <v>78</v>
      </c>
      <c r="E180" s="209">
        <v>14.47</v>
      </c>
      <c r="F180" s="210"/>
      <c r="G180" s="210"/>
      <c r="H180" s="211">
        <v>6.96</v>
      </c>
      <c r="I180" s="226">
        <f>E180*H180</f>
        <v>100.7112</v>
      </c>
    </row>
    <row r="181" spans="1:9">
      <c r="A181" s="207" t="str">
        <f>$I$133</f>
        <v>CPU009</v>
      </c>
      <c r="B181" s="207" t="str">
        <f>$I$133</f>
        <v>CPU009</v>
      </c>
      <c r="C181" s="208" t="str">
        <f>$A$135</f>
        <v>LOCAÇÃO DE OBRAS</v>
      </c>
      <c r="D181" s="126" t="str">
        <f>$I$135</f>
        <v>m²</v>
      </c>
      <c r="E181" s="209">
        <v>1.43</v>
      </c>
      <c r="F181" s="210"/>
      <c r="G181" s="210"/>
      <c r="H181" s="129">
        <f>CPU!$I$150</f>
        <v>3.535733</v>
      </c>
      <c r="I181" s="226">
        <f t="shared" ref="I181:I191" si="2">E181*H181</f>
        <v>5.05609819</v>
      </c>
    </row>
    <row r="182" ht="38.25" spans="1:9">
      <c r="A182" s="172" t="s">
        <v>157</v>
      </c>
      <c r="B182" s="207">
        <v>96385</v>
      </c>
      <c r="C182" s="212" t="s">
        <v>83</v>
      </c>
      <c r="D182" s="126" t="s">
        <v>78</v>
      </c>
      <c r="E182" s="209">
        <v>11.96</v>
      </c>
      <c r="F182" s="210"/>
      <c r="G182" s="210"/>
      <c r="H182" s="213">
        <v>9.07</v>
      </c>
      <c r="I182" s="226">
        <f t="shared" si="2"/>
        <v>108.4772</v>
      </c>
    </row>
    <row r="183" spans="1:9">
      <c r="A183" s="172" t="s">
        <v>157</v>
      </c>
      <c r="B183" s="207">
        <v>100574</v>
      </c>
      <c r="C183" s="212" t="s">
        <v>85</v>
      </c>
      <c r="D183" s="126" t="s">
        <v>78</v>
      </c>
      <c r="E183" s="209">
        <v>3.26</v>
      </c>
      <c r="F183" s="210"/>
      <c r="G183" s="210"/>
      <c r="H183" s="213">
        <v>1.2</v>
      </c>
      <c r="I183" s="226">
        <f t="shared" si="2"/>
        <v>3.912</v>
      </c>
    </row>
    <row r="184" ht="25.5" spans="1:9">
      <c r="A184" s="214" t="s">
        <v>626</v>
      </c>
      <c r="B184" s="214" t="s">
        <v>100</v>
      </c>
      <c r="C184" s="215" t="s">
        <v>101</v>
      </c>
      <c r="D184" s="216" t="s">
        <v>73</v>
      </c>
      <c r="E184" s="209">
        <v>14.54</v>
      </c>
      <c r="F184" s="210"/>
      <c r="G184" s="210"/>
      <c r="H184" s="217">
        <v>49.99</v>
      </c>
      <c r="I184" s="226">
        <f t="shared" si="2"/>
        <v>726.8546</v>
      </c>
    </row>
    <row r="185" ht="38.25" spans="1:9">
      <c r="A185" s="172" t="s">
        <v>157</v>
      </c>
      <c r="B185" s="218">
        <v>94962</v>
      </c>
      <c r="C185" s="219" t="s">
        <v>98</v>
      </c>
      <c r="D185" s="220" t="s">
        <v>78</v>
      </c>
      <c r="E185" s="209">
        <v>0.13</v>
      </c>
      <c r="F185" s="210"/>
      <c r="G185" s="210"/>
      <c r="H185" s="213">
        <v>362.39</v>
      </c>
      <c r="I185" s="226">
        <f t="shared" si="2"/>
        <v>47.1107</v>
      </c>
    </row>
    <row r="186" ht="25.5" spans="1:9">
      <c r="A186" s="172" t="s">
        <v>157</v>
      </c>
      <c r="B186" s="221">
        <v>94966</v>
      </c>
      <c r="C186" s="208" t="s">
        <v>96</v>
      </c>
      <c r="D186" s="126" t="s">
        <v>78</v>
      </c>
      <c r="E186" s="209">
        <v>1.24</v>
      </c>
      <c r="F186" s="210"/>
      <c r="G186" s="210"/>
      <c r="H186" s="211">
        <v>484</v>
      </c>
      <c r="I186" s="226">
        <f t="shared" si="2"/>
        <v>600.16</v>
      </c>
    </row>
    <row r="187" ht="25.5" spans="1:9">
      <c r="A187" s="221" t="s">
        <v>626</v>
      </c>
      <c r="B187" s="221" t="s">
        <v>92</v>
      </c>
      <c r="C187" s="208" t="s">
        <v>93</v>
      </c>
      <c r="D187" s="126" t="s">
        <v>94</v>
      </c>
      <c r="E187" s="209">
        <v>62</v>
      </c>
      <c r="F187" s="210"/>
      <c r="G187" s="210"/>
      <c r="H187" s="222">
        <v>13.33</v>
      </c>
      <c r="I187" s="226">
        <f t="shared" si="2"/>
        <v>826.46</v>
      </c>
    </row>
    <row r="188" ht="25.5" spans="1:9">
      <c r="A188" s="221" t="s">
        <v>626</v>
      </c>
      <c r="B188" s="221" t="s">
        <v>659</v>
      </c>
      <c r="C188" s="208" t="s">
        <v>660</v>
      </c>
      <c r="D188" s="126" t="s">
        <v>163</v>
      </c>
      <c r="E188" s="209">
        <v>1</v>
      </c>
      <c r="F188" s="210"/>
      <c r="G188" s="210"/>
      <c r="H188" s="222">
        <v>112.58</v>
      </c>
      <c r="I188" s="226">
        <f t="shared" si="2"/>
        <v>112.58</v>
      </c>
    </row>
    <row r="189" spans="1:9">
      <c r="A189" s="221" t="s">
        <v>626</v>
      </c>
      <c r="B189" s="221" t="s">
        <v>661</v>
      </c>
      <c r="C189" s="208" t="s">
        <v>662</v>
      </c>
      <c r="D189" s="126" t="s">
        <v>78</v>
      </c>
      <c r="E189" s="209">
        <v>1.19</v>
      </c>
      <c r="F189" s="210"/>
      <c r="G189" s="210"/>
      <c r="H189" s="222">
        <v>107.08</v>
      </c>
      <c r="I189" s="226">
        <f t="shared" si="2"/>
        <v>127.4252</v>
      </c>
    </row>
    <row r="190" spans="1:9">
      <c r="A190" s="172" t="s">
        <v>157</v>
      </c>
      <c r="B190" s="221" t="s">
        <v>663</v>
      </c>
      <c r="C190" s="208" t="s">
        <v>502</v>
      </c>
      <c r="D190" s="126" t="s">
        <v>78</v>
      </c>
      <c r="E190" s="209">
        <v>0.02</v>
      </c>
      <c r="F190" s="210"/>
      <c r="G190" s="210"/>
      <c r="H190" s="223">
        <v>34.9</v>
      </c>
      <c r="I190" s="226">
        <f t="shared" si="2"/>
        <v>0.698</v>
      </c>
    </row>
    <row r="191" ht="25.5" spans="1:9">
      <c r="A191" s="172" t="s">
        <v>157</v>
      </c>
      <c r="B191" s="221">
        <v>98555</v>
      </c>
      <c r="C191" s="208" t="s">
        <v>664</v>
      </c>
      <c r="D191" s="126" t="s">
        <v>73</v>
      </c>
      <c r="E191" s="209">
        <v>16.77</v>
      </c>
      <c r="F191" s="210"/>
      <c r="G191" s="210"/>
      <c r="H191" s="211">
        <v>25.31</v>
      </c>
      <c r="I191" s="226">
        <f t="shared" si="2"/>
        <v>424.4487</v>
      </c>
    </row>
    <row r="192" spans="1:9">
      <c r="A192" s="132" t="s">
        <v>606</v>
      </c>
      <c r="B192" s="133"/>
      <c r="C192" s="133"/>
      <c r="D192" s="133"/>
      <c r="E192" s="133"/>
      <c r="F192" s="133"/>
      <c r="G192" s="133"/>
      <c r="H192" s="134"/>
      <c r="I192" s="185">
        <f>SUM(I180:I191)</f>
        <v>3083.89369819</v>
      </c>
    </row>
    <row r="193" spans="1:9">
      <c r="A193" s="132" t="s">
        <v>607</v>
      </c>
      <c r="B193" s="133"/>
      <c r="C193" s="135"/>
      <c r="D193" s="136">
        <v>1</v>
      </c>
      <c r="E193" s="132" t="s">
        <v>608</v>
      </c>
      <c r="F193" s="133"/>
      <c r="G193" s="133"/>
      <c r="H193" s="134"/>
      <c r="I193" s="185">
        <f>SUM(I192)</f>
        <v>3083.89369819</v>
      </c>
    </row>
    <row r="194" spans="1:9">
      <c r="A194" s="137" t="s">
        <v>609</v>
      </c>
      <c r="B194" s="138"/>
      <c r="C194" s="138"/>
      <c r="D194" s="138"/>
      <c r="E194" s="138"/>
      <c r="F194" s="138"/>
      <c r="G194" s="138"/>
      <c r="H194" s="139"/>
      <c r="I194" s="186">
        <f>I193/D193</f>
        <v>3083.89369819</v>
      </c>
    </row>
    <row r="195" spans="1:9">
      <c r="A195" s="140" t="s">
        <v>610</v>
      </c>
      <c r="B195" s="141"/>
      <c r="C195" s="141"/>
      <c r="D195" s="141"/>
      <c r="E195" s="141"/>
      <c r="F195" s="141"/>
      <c r="G195" s="141"/>
      <c r="H195" s="142"/>
      <c r="I195" s="186">
        <v>1</v>
      </c>
    </row>
    <row r="196" spans="1:9">
      <c r="A196" s="143" t="s">
        <v>611</v>
      </c>
      <c r="B196" s="144"/>
      <c r="C196" s="144"/>
      <c r="D196" s="144"/>
      <c r="E196" s="144"/>
      <c r="F196" s="144"/>
      <c r="G196" s="144"/>
      <c r="H196" s="145"/>
      <c r="I196" s="187">
        <f>I194*I195</f>
        <v>3083.89369819</v>
      </c>
    </row>
    <row r="197" spans="1:9">
      <c r="A197" s="146"/>
      <c r="B197" s="147"/>
      <c r="C197" s="147"/>
      <c r="D197" s="147"/>
      <c r="E197" s="147"/>
      <c r="F197" s="147"/>
      <c r="G197" s="147"/>
      <c r="H197" s="148"/>
      <c r="I197" s="188"/>
    </row>
    <row r="198" spans="1:10">
      <c r="A198" s="101" t="s">
        <v>583</v>
      </c>
      <c r="B198" s="102"/>
      <c r="C198" s="102"/>
      <c r="D198" s="102"/>
      <c r="E198" s="102"/>
      <c r="F198" s="102"/>
      <c r="G198" s="102"/>
      <c r="H198" s="103"/>
      <c r="I198" s="177" t="s">
        <v>667</v>
      </c>
      <c r="J198" s="5" t="s">
        <v>585</v>
      </c>
    </row>
    <row r="199" spans="1:9">
      <c r="A199" s="149" t="s">
        <v>586</v>
      </c>
      <c r="B199" s="150"/>
      <c r="C199" s="150"/>
      <c r="D199" s="150"/>
      <c r="E199" s="150"/>
      <c r="F199" s="150"/>
      <c r="G199" s="151"/>
      <c r="H199" s="108"/>
      <c r="I199" s="179"/>
    </row>
    <row r="200" spans="1:9">
      <c r="A200" s="193" t="s">
        <v>668</v>
      </c>
      <c r="B200" s="194"/>
      <c r="C200" s="194"/>
      <c r="D200" s="194"/>
      <c r="E200" s="194"/>
      <c r="F200" s="194"/>
      <c r="G200" s="195"/>
      <c r="H200" s="114" t="s">
        <v>588</v>
      </c>
      <c r="I200" s="180" t="s">
        <v>107</v>
      </c>
    </row>
    <row r="201" spans="1:9">
      <c r="A201" s="152" t="s">
        <v>657</v>
      </c>
      <c r="B201" s="153"/>
      <c r="C201" s="153"/>
      <c r="D201" s="153"/>
      <c r="E201" s="153"/>
      <c r="F201" s="153"/>
      <c r="G201" s="153"/>
      <c r="H201" s="117"/>
      <c r="I201" s="181"/>
    </row>
    <row r="202" spans="1:9">
      <c r="A202" s="154" t="s">
        <v>591</v>
      </c>
      <c r="B202" s="118" t="s">
        <v>592</v>
      </c>
      <c r="C202" s="119" t="s">
        <v>593</v>
      </c>
      <c r="D202" s="120" t="s">
        <v>594</v>
      </c>
      <c r="E202" s="165" t="s">
        <v>595</v>
      </c>
      <c r="F202" s="166"/>
      <c r="G202" s="166"/>
      <c r="H202" s="167" t="s">
        <v>625</v>
      </c>
      <c r="I202" s="190" t="s">
        <v>599</v>
      </c>
    </row>
    <row r="203" ht="76.5" spans="1:9">
      <c r="A203" s="172" t="s">
        <v>157</v>
      </c>
      <c r="B203" s="207">
        <v>101230</v>
      </c>
      <c r="C203" s="208" t="s">
        <v>658</v>
      </c>
      <c r="D203" s="126" t="s">
        <v>78</v>
      </c>
      <c r="E203" s="209">
        <v>15.25</v>
      </c>
      <c r="F203" s="210"/>
      <c r="G203" s="210"/>
      <c r="H203" s="211">
        <v>6.96</v>
      </c>
      <c r="I203" s="226">
        <f>E203*H203</f>
        <v>106.14</v>
      </c>
    </row>
    <row r="204" spans="1:9">
      <c r="A204" s="207" t="str">
        <f>$I$133</f>
        <v>CPU009</v>
      </c>
      <c r="B204" s="207" t="str">
        <f>$I$133</f>
        <v>CPU009</v>
      </c>
      <c r="C204" s="208" t="str">
        <f>$A$135</f>
        <v>LOCAÇÃO DE OBRAS</v>
      </c>
      <c r="D204" s="126" t="str">
        <f>$I$135</f>
        <v>m²</v>
      </c>
      <c r="E204" s="209">
        <v>1.69</v>
      </c>
      <c r="F204" s="210"/>
      <c r="G204" s="210"/>
      <c r="H204" s="129">
        <f>CPU!$I$150</f>
        <v>3.535733</v>
      </c>
      <c r="I204" s="226">
        <f t="shared" ref="I204:I214" si="3">E204*H204</f>
        <v>5.97538877</v>
      </c>
    </row>
    <row r="205" ht="38.25" spans="1:9">
      <c r="A205" s="172" t="s">
        <v>157</v>
      </c>
      <c r="B205" s="207">
        <v>96385</v>
      </c>
      <c r="C205" s="212" t="s">
        <v>83</v>
      </c>
      <c r="D205" s="126" t="s">
        <v>78</v>
      </c>
      <c r="E205" s="209">
        <v>12.37</v>
      </c>
      <c r="F205" s="210"/>
      <c r="G205" s="210"/>
      <c r="H205" s="213">
        <v>9.07</v>
      </c>
      <c r="I205" s="226">
        <f t="shared" si="3"/>
        <v>112.1959</v>
      </c>
    </row>
    <row r="206" spans="1:9">
      <c r="A206" s="172" t="s">
        <v>157</v>
      </c>
      <c r="B206" s="207">
        <v>100574</v>
      </c>
      <c r="C206" s="212" t="s">
        <v>85</v>
      </c>
      <c r="D206" s="126" t="s">
        <v>78</v>
      </c>
      <c r="E206" s="209">
        <v>3.74</v>
      </c>
      <c r="F206" s="210"/>
      <c r="G206" s="210"/>
      <c r="H206" s="213">
        <v>1.2</v>
      </c>
      <c r="I206" s="226">
        <f t="shared" si="3"/>
        <v>4.488</v>
      </c>
    </row>
    <row r="207" ht="25.5" spans="1:9">
      <c r="A207" s="214" t="s">
        <v>626</v>
      </c>
      <c r="B207" s="214" t="s">
        <v>100</v>
      </c>
      <c r="C207" s="215" t="s">
        <v>101</v>
      </c>
      <c r="D207" s="216" t="s">
        <v>73</v>
      </c>
      <c r="E207" s="209">
        <v>15.58</v>
      </c>
      <c r="F207" s="210"/>
      <c r="G207" s="210"/>
      <c r="H207" s="217">
        <v>49.99</v>
      </c>
      <c r="I207" s="226">
        <f t="shared" si="3"/>
        <v>778.8442</v>
      </c>
    </row>
    <row r="208" ht="38.25" spans="1:9">
      <c r="A208" s="172" t="s">
        <v>157</v>
      </c>
      <c r="B208" s="218">
        <v>94962</v>
      </c>
      <c r="C208" s="219" t="s">
        <v>98</v>
      </c>
      <c r="D208" s="220" t="s">
        <v>78</v>
      </c>
      <c r="E208" s="209">
        <v>0.12</v>
      </c>
      <c r="F208" s="210"/>
      <c r="G208" s="210"/>
      <c r="H208" s="213">
        <v>351.95</v>
      </c>
      <c r="I208" s="226">
        <f t="shared" si="3"/>
        <v>42.234</v>
      </c>
    </row>
    <row r="209" ht="25.5" spans="1:9">
      <c r="A209" s="172" t="s">
        <v>157</v>
      </c>
      <c r="B209" s="221">
        <v>94966</v>
      </c>
      <c r="C209" s="208" t="s">
        <v>96</v>
      </c>
      <c r="D209" s="126" t="s">
        <v>78</v>
      </c>
      <c r="E209" s="209">
        <v>1.35</v>
      </c>
      <c r="F209" s="210"/>
      <c r="G209" s="210"/>
      <c r="H209" s="211">
        <v>466.49</v>
      </c>
      <c r="I209" s="226">
        <f t="shared" si="3"/>
        <v>629.7615</v>
      </c>
    </row>
    <row r="210" ht="25.5" spans="1:9">
      <c r="A210" s="172" t="s">
        <v>626</v>
      </c>
      <c r="B210" s="221" t="s">
        <v>92</v>
      </c>
      <c r="C210" s="208" t="s">
        <v>93</v>
      </c>
      <c r="D210" s="126" t="s">
        <v>94</v>
      </c>
      <c r="E210" s="209">
        <v>67.5</v>
      </c>
      <c r="F210" s="210"/>
      <c r="G210" s="210"/>
      <c r="H210" s="222">
        <v>13.33</v>
      </c>
      <c r="I210" s="226">
        <f t="shared" si="3"/>
        <v>899.775</v>
      </c>
    </row>
    <row r="211" spans="1:9">
      <c r="A211" s="172" t="s">
        <v>157</v>
      </c>
      <c r="B211" s="221" t="s">
        <v>501</v>
      </c>
      <c r="C211" s="208" t="s">
        <v>502</v>
      </c>
      <c r="D211" s="126" t="s">
        <v>78</v>
      </c>
      <c r="E211" s="209">
        <v>0.02</v>
      </c>
      <c r="F211" s="210"/>
      <c r="G211" s="210"/>
      <c r="H211" s="222">
        <v>112.58</v>
      </c>
      <c r="I211" s="226">
        <f t="shared" si="3"/>
        <v>2.2516</v>
      </c>
    </row>
    <row r="212" ht="25.5" spans="1:9">
      <c r="A212" s="172" t="s">
        <v>626</v>
      </c>
      <c r="B212" s="221" t="s">
        <v>659</v>
      </c>
      <c r="C212" s="208" t="s">
        <v>660</v>
      </c>
      <c r="D212" s="126" t="s">
        <v>163</v>
      </c>
      <c r="E212" s="209">
        <v>1</v>
      </c>
      <c r="F212" s="210"/>
      <c r="G212" s="210"/>
      <c r="H212" s="222">
        <v>107.08</v>
      </c>
      <c r="I212" s="226">
        <f t="shared" si="3"/>
        <v>107.08</v>
      </c>
    </row>
    <row r="213" spans="1:9">
      <c r="A213" s="172" t="s">
        <v>626</v>
      </c>
      <c r="B213" s="221" t="s">
        <v>661</v>
      </c>
      <c r="C213" s="208" t="s">
        <v>662</v>
      </c>
      <c r="D213" s="126" t="s">
        <v>78</v>
      </c>
      <c r="E213" s="209">
        <v>1.43</v>
      </c>
      <c r="F213" s="210"/>
      <c r="G213" s="210"/>
      <c r="H213" s="223">
        <v>34.9</v>
      </c>
      <c r="I213" s="226">
        <f t="shared" si="3"/>
        <v>49.907</v>
      </c>
    </row>
    <row r="214" ht="25.5" spans="1:9">
      <c r="A214" s="172" t="s">
        <v>157</v>
      </c>
      <c r="B214" s="221">
        <v>98555</v>
      </c>
      <c r="C214" s="208" t="s">
        <v>664</v>
      </c>
      <c r="D214" s="126" t="s">
        <v>73</v>
      </c>
      <c r="E214" s="209">
        <v>18.27</v>
      </c>
      <c r="F214" s="210"/>
      <c r="G214" s="210"/>
      <c r="H214" s="211">
        <v>25.31</v>
      </c>
      <c r="I214" s="226">
        <f t="shared" si="3"/>
        <v>462.4137</v>
      </c>
    </row>
    <row r="215" spans="1:9">
      <c r="A215" s="132" t="s">
        <v>606</v>
      </c>
      <c r="B215" s="133"/>
      <c r="C215" s="133"/>
      <c r="D215" s="133"/>
      <c r="E215" s="133"/>
      <c r="F215" s="133"/>
      <c r="G215" s="133"/>
      <c r="H215" s="134"/>
      <c r="I215" s="185">
        <f>SUM(I203:I214)</f>
        <v>3201.06628877</v>
      </c>
    </row>
    <row r="216" spans="1:9">
      <c r="A216" s="132" t="s">
        <v>607</v>
      </c>
      <c r="B216" s="133"/>
      <c r="C216" s="135"/>
      <c r="D216" s="136">
        <v>1</v>
      </c>
      <c r="E216" s="132" t="s">
        <v>608</v>
      </c>
      <c r="F216" s="133"/>
      <c r="G216" s="133"/>
      <c r="H216" s="134"/>
      <c r="I216" s="185">
        <f>SUM(I215)</f>
        <v>3201.06628877</v>
      </c>
    </row>
    <row r="217" spans="1:9">
      <c r="A217" s="137" t="s">
        <v>609</v>
      </c>
      <c r="B217" s="138"/>
      <c r="C217" s="138"/>
      <c r="D217" s="138"/>
      <c r="E217" s="138"/>
      <c r="F217" s="138"/>
      <c r="G217" s="138"/>
      <c r="H217" s="139"/>
      <c r="I217" s="186">
        <f>I216/D216</f>
        <v>3201.06628877</v>
      </c>
    </row>
    <row r="218" spans="1:9">
      <c r="A218" s="140" t="s">
        <v>610</v>
      </c>
      <c r="B218" s="141"/>
      <c r="C218" s="141"/>
      <c r="D218" s="141"/>
      <c r="E218" s="141"/>
      <c r="F218" s="141"/>
      <c r="G218" s="141"/>
      <c r="H218" s="142"/>
      <c r="I218" s="186">
        <v>1</v>
      </c>
    </row>
    <row r="219" spans="1:9">
      <c r="A219" s="143" t="s">
        <v>611</v>
      </c>
      <c r="B219" s="144"/>
      <c r="C219" s="144"/>
      <c r="D219" s="144"/>
      <c r="E219" s="144"/>
      <c r="F219" s="144"/>
      <c r="G219" s="144"/>
      <c r="H219" s="145"/>
      <c r="I219" s="187">
        <f>I217*I218</f>
        <v>3201.06628877</v>
      </c>
    </row>
    <row r="220" spans="1:9">
      <c r="A220" s="146"/>
      <c r="B220" s="147"/>
      <c r="C220" s="147"/>
      <c r="D220" s="147"/>
      <c r="E220" s="147"/>
      <c r="F220" s="147"/>
      <c r="G220" s="147"/>
      <c r="H220" s="148"/>
      <c r="I220" s="188"/>
    </row>
    <row r="221" spans="1:10">
      <c r="A221" s="101" t="s">
        <v>583</v>
      </c>
      <c r="B221" s="102"/>
      <c r="C221" s="102"/>
      <c r="D221" s="102"/>
      <c r="E221" s="102"/>
      <c r="F221" s="102"/>
      <c r="G221" s="102"/>
      <c r="H221" s="103"/>
      <c r="I221" s="177" t="s">
        <v>669</v>
      </c>
      <c r="J221" s="5" t="s">
        <v>585</v>
      </c>
    </row>
    <row r="222" spans="1:9">
      <c r="A222" s="149" t="s">
        <v>586</v>
      </c>
      <c r="B222" s="150"/>
      <c r="C222" s="150"/>
      <c r="D222" s="150"/>
      <c r="E222" s="150"/>
      <c r="F222" s="150"/>
      <c r="G222" s="151"/>
      <c r="H222" s="108"/>
      <c r="I222" s="179"/>
    </row>
    <row r="223" spans="1:9">
      <c r="A223" s="193" t="s">
        <v>670</v>
      </c>
      <c r="B223" s="194"/>
      <c r="C223" s="194"/>
      <c r="D223" s="194"/>
      <c r="E223" s="194"/>
      <c r="F223" s="194"/>
      <c r="G223" s="195"/>
      <c r="H223" s="114" t="s">
        <v>588</v>
      </c>
      <c r="I223" s="180" t="s">
        <v>107</v>
      </c>
    </row>
    <row r="224" spans="1:9">
      <c r="A224" s="152" t="s">
        <v>657</v>
      </c>
      <c r="B224" s="153"/>
      <c r="C224" s="153"/>
      <c r="D224" s="153"/>
      <c r="E224" s="153"/>
      <c r="F224" s="153"/>
      <c r="G224" s="153"/>
      <c r="H224" s="117"/>
      <c r="I224" s="181"/>
    </row>
    <row r="225" spans="1:9">
      <c r="A225" s="154" t="s">
        <v>591</v>
      </c>
      <c r="B225" s="118" t="s">
        <v>592</v>
      </c>
      <c r="C225" s="119" t="s">
        <v>593</v>
      </c>
      <c r="D225" s="120" t="s">
        <v>594</v>
      </c>
      <c r="E225" s="165" t="s">
        <v>595</v>
      </c>
      <c r="F225" s="166"/>
      <c r="G225" s="166"/>
      <c r="H225" s="167" t="s">
        <v>625</v>
      </c>
      <c r="I225" s="190" t="s">
        <v>599</v>
      </c>
    </row>
    <row r="226" ht="76.5" spans="1:9">
      <c r="A226" s="172" t="s">
        <v>157</v>
      </c>
      <c r="B226" s="207">
        <v>101230</v>
      </c>
      <c r="C226" s="208" t="s">
        <v>658</v>
      </c>
      <c r="D226" s="126" t="s">
        <v>78</v>
      </c>
      <c r="E226" s="209">
        <v>18.03</v>
      </c>
      <c r="F226" s="210"/>
      <c r="G226" s="210"/>
      <c r="H226" s="211">
        <v>8.49</v>
      </c>
      <c r="I226" s="226">
        <f>E226*H226</f>
        <v>153.0747</v>
      </c>
    </row>
    <row r="227" spans="1:9">
      <c r="A227" s="207" t="str">
        <f>$I$133</f>
        <v>CPU009</v>
      </c>
      <c r="B227" s="207" t="str">
        <f>$I$133</f>
        <v>CPU009</v>
      </c>
      <c r="C227" s="208" t="str">
        <f>$A$135</f>
        <v>LOCAÇÃO DE OBRAS</v>
      </c>
      <c r="D227" s="126" t="str">
        <f>$I$135</f>
        <v>m²</v>
      </c>
      <c r="E227" s="209">
        <v>1.69</v>
      </c>
      <c r="F227" s="210"/>
      <c r="G227" s="210"/>
      <c r="H227" s="129">
        <f>CPU!$I$150</f>
        <v>3.535733</v>
      </c>
      <c r="I227" s="226">
        <f t="shared" ref="I227:I237" si="4">E227*H227</f>
        <v>5.97538877</v>
      </c>
    </row>
    <row r="228" ht="38.25" spans="1:9">
      <c r="A228" s="172" t="s">
        <v>157</v>
      </c>
      <c r="B228" s="207">
        <v>96385</v>
      </c>
      <c r="C228" s="212" t="s">
        <v>83</v>
      </c>
      <c r="D228" s="126" t="s">
        <v>78</v>
      </c>
      <c r="E228" s="209">
        <v>14.81</v>
      </c>
      <c r="F228" s="210"/>
      <c r="G228" s="210"/>
      <c r="H228" s="213">
        <v>9.96</v>
      </c>
      <c r="I228" s="226">
        <f t="shared" si="4"/>
        <v>147.5076</v>
      </c>
    </row>
    <row r="229" spans="1:9">
      <c r="A229" s="172" t="s">
        <v>157</v>
      </c>
      <c r="B229" s="207">
        <v>100574</v>
      </c>
      <c r="C229" s="212" t="s">
        <v>85</v>
      </c>
      <c r="D229" s="126" t="s">
        <v>78</v>
      </c>
      <c r="E229" s="209">
        <v>4.19</v>
      </c>
      <c r="F229" s="210"/>
      <c r="G229" s="210"/>
      <c r="H229" s="213">
        <v>1.2</v>
      </c>
      <c r="I229" s="226">
        <f t="shared" si="4"/>
        <v>5.028</v>
      </c>
    </row>
    <row r="230" ht="25.5" spans="1:9">
      <c r="A230" s="214" t="s">
        <v>626</v>
      </c>
      <c r="B230" s="214" t="s">
        <v>100</v>
      </c>
      <c r="C230" s="215" t="s">
        <v>101</v>
      </c>
      <c r="D230" s="216" t="s">
        <v>73</v>
      </c>
      <c r="E230" s="209">
        <v>17.42</v>
      </c>
      <c r="F230" s="210"/>
      <c r="G230" s="210"/>
      <c r="H230" s="217">
        <v>49.99</v>
      </c>
      <c r="I230" s="226">
        <f t="shared" si="4"/>
        <v>870.8258</v>
      </c>
    </row>
    <row r="231" ht="38.25" spans="1:9">
      <c r="A231" s="172" t="s">
        <v>157</v>
      </c>
      <c r="B231" s="218">
        <v>94962</v>
      </c>
      <c r="C231" s="219" t="s">
        <v>98</v>
      </c>
      <c r="D231" s="220" t="s">
        <v>78</v>
      </c>
      <c r="E231" s="209">
        <v>0.12</v>
      </c>
      <c r="F231" s="210"/>
      <c r="G231" s="210"/>
      <c r="H231" s="213">
        <v>351.95</v>
      </c>
      <c r="I231" s="226">
        <f t="shared" si="4"/>
        <v>42.234</v>
      </c>
    </row>
    <row r="232" ht="25.5" spans="1:9">
      <c r="A232" s="172" t="s">
        <v>157</v>
      </c>
      <c r="B232" s="221">
        <v>94966</v>
      </c>
      <c r="C232" s="208" t="s">
        <v>96</v>
      </c>
      <c r="D232" s="126" t="s">
        <v>78</v>
      </c>
      <c r="E232" s="209">
        <v>1.49</v>
      </c>
      <c r="F232" s="210"/>
      <c r="G232" s="210"/>
      <c r="H232" s="211">
        <v>484</v>
      </c>
      <c r="I232" s="226">
        <f t="shared" si="4"/>
        <v>721.16</v>
      </c>
    </row>
    <row r="233" ht="25.5" spans="1:9">
      <c r="A233" s="172" t="s">
        <v>626</v>
      </c>
      <c r="B233" s="221" t="s">
        <v>92</v>
      </c>
      <c r="C233" s="208" t="s">
        <v>93</v>
      </c>
      <c r="D233" s="126" t="s">
        <v>94</v>
      </c>
      <c r="E233" s="209">
        <v>74.5</v>
      </c>
      <c r="F233" s="210"/>
      <c r="G233" s="210"/>
      <c r="H233" s="222">
        <v>13.33</v>
      </c>
      <c r="I233" s="226">
        <f t="shared" si="4"/>
        <v>993.085</v>
      </c>
    </row>
    <row r="234" spans="1:9">
      <c r="A234" s="172" t="s">
        <v>157</v>
      </c>
      <c r="B234" s="221" t="s">
        <v>501</v>
      </c>
      <c r="C234" s="208" t="s">
        <v>502</v>
      </c>
      <c r="D234" s="126" t="s">
        <v>78</v>
      </c>
      <c r="E234" s="209">
        <v>0.02</v>
      </c>
      <c r="F234" s="210"/>
      <c r="G234" s="210"/>
      <c r="H234" s="222">
        <v>112.58</v>
      </c>
      <c r="I234" s="226">
        <f t="shared" si="4"/>
        <v>2.2516</v>
      </c>
    </row>
    <row r="235" ht="25.5" spans="1:9">
      <c r="A235" s="172" t="s">
        <v>626</v>
      </c>
      <c r="B235" s="221" t="s">
        <v>659</v>
      </c>
      <c r="C235" s="208" t="s">
        <v>660</v>
      </c>
      <c r="D235" s="126" t="s">
        <v>163</v>
      </c>
      <c r="E235" s="209">
        <v>1</v>
      </c>
      <c r="F235" s="210"/>
      <c r="G235" s="210"/>
      <c r="H235" s="222">
        <v>107.08</v>
      </c>
      <c r="I235" s="226">
        <f t="shared" si="4"/>
        <v>107.08</v>
      </c>
    </row>
    <row r="236" spans="1:9">
      <c r="A236" s="172" t="s">
        <v>626</v>
      </c>
      <c r="B236" s="221" t="s">
        <v>661</v>
      </c>
      <c r="C236" s="208" t="s">
        <v>662</v>
      </c>
      <c r="D236" s="126" t="s">
        <v>78</v>
      </c>
      <c r="E236" s="209">
        <v>1.64</v>
      </c>
      <c r="F236" s="210"/>
      <c r="G236" s="210"/>
      <c r="H236" s="223">
        <v>34.9</v>
      </c>
      <c r="I236" s="226">
        <f t="shared" si="4"/>
        <v>57.236</v>
      </c>
    </row>
    <row r="237" ht="25.5" spans="1:9">
      <c r="A237" s="172" t="s">
        <v>157</v>
      </c>
      <c r="B237" s="221">
        <v>98555</v>
      </c>
      <c r="C237" s="208" t="s">
        <v>664</v>
      </c>
      <c r="D237" s="126" t="s">
        <v>73</v>
      </c>
      <c r="E237" s="209">
        <v>20.11</v>
      </c>
      <c r="F237" s="210"/>
      <c r="G237" s="210"/>
      <c r="H237" s="211">
        <v>25.31</v>
      </c>
      <c r="I237" s="226">
        <f t="shared" si="4"/>
        <v>508.9841</v>
      </c>
    </row>
    <row r="238" spans="1:9">
      <c r="A238" s="132" t="s">
        <v>606</v>
      </c>
      <c r="B238" s="133"/>
      <c r="C238" s="133"/>
      <c r="D238" s="133"/>
      <c r="E238" s="133"/>
      <c r="F238" s="133"/>
      <c r="G238" s="133"/>
      <c r="H238" s="134"/>
      <c r="I238" s="185">
        <f>SUM(I226:I237)</f>
        <v>3614.44218877</v>
      </c>
    </row>
    <row r="239" spans="1:9">
      <c r="A239" s="132" t="s">
        <v>607</v>
      </c>
      <c r="B239" s="133"/>
      <c r="C239" s="135"/>
      <c r="D239" s="136">
        <v>1</v>
      </c>
      <c r="E239" s="132" t="s">
        <v>608</v>
      </c>
      <c r="F239" s="133"/>
      <c r="G239" s="133"/>
      <c r="H239" s="134"/>
      <c r="I239" s="185">
        <f>SUM(I238)</f>
        <v>3614.44218877</v>
      </c>
    </row>
    <row r="240" spans="1:9">
      <c r="A240" s="137" t="s">
        <v>609</v>
      </c>
      <c r="B240" s="138"/>
      <c r="C240" s="138"/>
      <c r="D240" s="138"/>
      <c r="E240" s="138"/>
      <c r="F240" s="138"/>
      <c r="G240" s="138"/>
      <c r="H240" s="139"/>
      <c r="I240" s="186">
        <f>I239/D239</f>
        <v>3614.44218877</v>
      </c>
    </row>
    <row r="241" spans="1:9">
      <c r="A241" s="140" t="s">
        <v>610</v>
      </c>
      <c r="B241" s="141"/>
      <c r="C241" s="141"/>
      <c r="D241" s="141"/>
      <c r="E241" s="141"/>
      <c r="F241" s="141"/>
      <c r="G241" s="141"/>
      <c r="H241" s="142"/>
      <c r="I241" s="186">
        <v>1</v>
      </c>
    </row>
    <row r="242" spans="1:9">
      <c r="A242" s="143" t="s">
        <v>611</v>
      </c>
      <c r="B242" s="144"/>
      <c r="C242" s="144"/>
      <c r="D242" s="144"/>
      <c r="E242" s="144"/>
      <c r="F242" s="144"/>
      <c r="G242" s="144"/>
      <c r="H242" s="145"/>
      <c r="I242" s="187">
        <f>I240*I241</f>
        <v>3614.44218877</v>
      </c>
    </row>
    <row r="243" spans="1:9">
      <c r="A243" s="146"/>
      <c r="B243" s="147"/>
      <c r="C243" s="147"/>
      <c r="D243" s="147"/>
      <c r="E243" s="147"/>
      <c r="F243" s="147"/>
      <c r="G243" s="147"/>
      <c r="H243" s="148"/>
      <c r="I243" s="188"/>
    </row>
    <row r="244" spans="1:10">
      <c r="A244" s="101" t="s">
        <v>583</v>
      </c>
      <c r="B244" s="102"/>
      <c r="C244" s="102"/>
      <c r="D244" s="102"/>
      <c r="E244" s="102"/>
      <c r="F244" s="102"/>
      <c r="G244" s="102"/>
      <c r="H244" s="103"/>
      <c r="I244" s="177" t="s">
        <v>671</v>
      </c>
      <c r="J244" s="5" t="s">
        <v>585</v>
      </c>
    </row>
    <row r="245" spans="1:9">
      <c r="A245" s="149" t="s">
        <v>586</v>
      </c>
      <c r="B245" s="150"/>
      <c r="C245" s="150"/>
      <c r="D245" s="150"/>
      <c r="E245" s="150"/>
      <c r="F245" s="150"/>
      <c r="G245" s="151"/>
      <c r="H245" s="108"/>
      <c r="I245" s="179"/>
    </row>
    <row r="246" spans="1:9">
      <c r="A246" s="193" t="s">
        <v>672</v>
      </c>
      <c r="B246" s="194"/>
      <c r="C246" s="194"/>
      <c r="D246" s="194"/>
      <c r="E246" s="194"/>
      <c r="F246" s="194"/>
      <c r="G246" s="195"/>
      <c r="H246" s="114" t="s">
        <v>588</v>
      </c>
      <c r="I246" s="180" t="s">
        <v>107</v>
      </c>
    </row>
    <row r="247" spans="1:9">
      <c r="A247" s="152" t="s">
        <v>657</v>
      </c>
      <c r="B247" s="153"/>
      <c r="C247" s="153"/>
      <c r="D247" s="153"/>
      <c r="E247" s="153"/>
      <c r="F247" s="153"/>
      <c r="G247" s="153"/>
      <c r="H247" s="117"/>
      <c r="I247" s="181"/>
    </row>
    <row r="248" spans="1:9">
      <c r="A248" s="154" t="s">
        <v>591</v>
      </c>
      <c r="B248" s="154" t="s">
        <v>592</v>
      </c>
      <c r="C248" s="119" t="s">
        <v>593</v>
      </c>
      <c r="D248" s="120" t="s">
        <v>594</v>
      </c>
      <c r="E248" s="165" t="s">
        <v>595</v>
      </c>
      <c r="F248" s="166"/>
      <c r="G248" s="166"/>
      <c r="H248" s="167" t="s">
        <v>625</v>
      </c>
      <c r="I248" s="190" t="s">
        <v>599</v>
      </c>
    </row>
    <row r="249" ht="76.5" spans="1:9">
      <c r="A249" s="227" t="s">
        <v>157</v>
      </c>
      <c r="B249" s="119">
        <v>101230</v>
      </c>
      <c r="C249" s="208" t="s">
        <v>658</v>
      </c>
      <c r="D249" s="126" t="s">
        <v>78</v>
      </c>
      <c r="E249" s="209">
        <v>17.67</v>
      </c>
      <c r="F249" s="210"/>
      <c r="G249" s="210"/>
      <c r="H249" s="211">
        <v>8.49</v>
      </c>
      <c r="I249" s="226">
        <f>E249*H249</f>
        <v>150.0183</v>
      </c>
    </row>
    <row r="250" spans="1:9">
      <c r="A250" s="227" t="s">
        <v>49</v>
      </c>
      <c r="B250" s="228" t="str">
        <f>CPU!$I$133</f>
        <v>CPU009</v>
      </c>
      <c r="C250" s="229" t="str">
        <f>CPU!$A$135</f>
        <v>LOCAÇÃO DE OBRAS</v>
      </c>
      <c r="D250" s="230" t="str">
        <f>CPU!$I$135</f>
        <v>m²</v>
      </c>
      <c r="E250" s="209">
        <v>2.66</v>
      </c>
      <c r="F250" s="210"/>
      <c r="G250" s="210"/>
      <c r="H250" s="129">
        <f>CPU!$I$150</f>
        <v>3.535733</v>
      </c>
      <c r="I250" s="226">
        <f t="shared" ref="I250:I260" si="5">E250*H250</f>
        <v>9.40504978</v>
      </c>
    </row>
    <row r="251" ht="38.25" spans="1:9">
      <c r="A251" s="227" t="s">
        <v>157</v>
      </c>
      <c r="B251" s="119">
        <v>96385</v>
      </c>
      <c r="C251" s="212" t="s">
        <v>83</v>
      </c>
      <c r="D251" s="126" t="s">
        <v>78</v>
      </c>
      <c r="E251" s="209">
        <v>13.53</v>
      </c>
      <c r="F251" s="210"/>
      <c r="G251" s="210"/>
      <c r="H251" s="213">
        <v>9.96</v>
      </c>
      <c r="I251" s="226">
        <f t="shared" si="5"/>
        <v>134.7588</v>
      </c>
    </row>
    <row r="252" spans="1:9">
      <c r="A252" s="227" t="s">
        <v>157</v>
      </c>
      <c r="B252" s="119">
        <v>100574</v>
      </c>
      <c r="C252" s="212" t="s">
        <v>85</v>
      </c>
      <c r="D252" s="126" t="s">
        <v>78</v>
      </c>
      <c r="E252" s="209">
        <v>5.38</v>
      </c>
      <c r="F252" s="210"/>
      <c r="G252" s="210"/>
      <c r="H252" s="213">
        <v>1.2</v>
      </c>
      <c r="I252" s="226">
        <f t="shared" si="5"/>
        <v>6.456</v>
      </c>
    </row>
    <row r="253" ht="25.5" spans="1:9">
      <c r="A253" s="227" t="s">
        <v>626</v>
      </c>
      <c r="B253" s="231" t="s">
        <v>100</v>
      </c>
      <c r="C253" s="215" t="s">
        <v>101</v>
      </c>
      <c r="D253" s="216" t="s">
        <v>73</v>
      </c>
      <c r="E253" s="209">
        <v>18.95</v>
      </c>
      <c r="F253" s="210"/>
      <c r="G253" s="210"/>
      <c r="H253" s="217">
        <v>49.99</v>
      </c>
      <c r="I253" s="226">
        <f t="shared" si="5"/>
        <v>947.3105</v>
      </c>
    </row>
    <row r="254" ht="38.25" spans="1:9">
      <c r="A254" s="227" t="s">
        <v>157</v>
      </c>
      <c r="B254" s="232">
        <v>94962</v>
      </c>
      <c r="C254" s="219" t="s">
        <v>98</v>
      </c>
      <c r="D254" s="220" t="s">
        <v>78</v>
      </c>
      <c r="E254" s="209">
        <v>0.19</v>
      </c>
      <c r="F254" s="210"/>
      <c r="G254" s="210"/>
      <c r="H254" s="213">
        <v>362.39</v>
      </c>
      <c r="I254" s="226">
        <f t="shared" si="5"/>
        <v>68.8541</v>
      </c>
    </row>
    <row r="255" ht="25.5" spans="1:9">
      <c r="A255" s="227" t="s">
        <v>157</v>
      </c>
      <c r="B255" s="233">
        <v>94966</v>
      </c>
      <c r="C255" s="208" t="s">
        <v>96</v>
      </c>
      <c r="D255" s="126" t="s">
        <v>78</v>
      </c>
      <c r="E255" s="209">
        <v>1.72</v>
      </c>
      <c r="F255" s="210"/>
      <c r="G255" s="210"/>
      <c r="H255" s="211">
        <v>484</v>
      </c>
      <c r="I255" s="226">
        <f t="shared" si="5"/>
        <v>832.48</v>
      </c>
    </row>
    <row r="256" ht="25.5" spans="1:9">
      <c r="A256" s="227" t="s">
        <v>626</v>
      </c>
      <c r="B256" s="233" t="s">
        <v>92</v>
      </c>
      <c r="C256" s="208" t="s">
        <v>93</v>
      </c>
      <c r="D256" s="126" t="s">
        <v>94</v>
      </c>
      <c r="E256" s="209">
        <v>86</v>
      </c>
      <c r="F256" s="210"/>
      <c r="G256" s="210"/>
      <c r="H256" s="222">
        <v>13.33</v>
      </c>
      <c r="I256" s="226">
        <f t="shared" si="5"/>
        <v>1146.38</v>
      </c>
    </row>
    <row r="257" spans="1:9">
      <c r="A257" s="227" t="s">
        <v>157</v>
      </c>
      <c r="B257" s="233" t="s">
        <v>501</v>
      </c>
      <c r="C257" s="208" t="s">
        <v>502</v>
      </c>
      <c r="D257" s="126" t="s">
        <v>78</v>
      </c>
      <c r="E257" s="209">
        <v>0.02</v>
      </c>
      <c r="F257" s="210"/>
      <c r="G257" s="210"/>
      <c r="H257" s="222">
        <v>112.58</v>
      </c>
      <c r="I257" s="226">
        <f t="shared" si="5"/>
        <v>2.2516</v>
      </c>
    </row>
    <row r="258" ht="25.5" spans="1:9">
      <c r="A258" s="227" t="s">
        <v>626</v>
      </c>
      <c r="B258" s="233" t="s">
        <v>659</v>
      </c>
      <c r="C258" s="208" t="s">
        <v>660</v>
      </c>
      <c r="D258" s="126" t="s">
        <v>163</v>
      </c>
      <c r="E258" s="209">
        <v>1</v>
      </c>
      <c r="F258" s="210"/>
      <c r="G258" s="210"/>
      <c r="H258" s="222">
        <v>107.08</v>
      </c>
      <c r="I258" s="226">
        <f t="shared" si="5"/>
        <v>107.08</v>
      </c>
    </row>
    <row r="259" spans="1:9">
      <c r="A259" s="227" t="s">
        <v>626</v>
      </c>
      <c r="B259" s="233" t="s">
        <v>661</v>
      </c>
      <c r="C259" s="208" t="s">
        <v>662</v>
      </c>
      <c r="D259" s="126" t="s">
        <v>78</v>
      </c>
      <c r="E259" s="209">
        <v>2.27</v>
      </c>
      <c r="F259" s="210"/>
      <c r="G259" s="210"/>
      <c r="H259" s="223">
        <v>34.9</v>
      </c>
      <c r="I259" s="226">
        <f t="shared" si="5"/>
        <v>79.223</v>
      </c>
    </row>
    <row r="260" ht="25.5" spans="1:9">
      <c r="A260" s="227" t="s">
        <v>157</v>
      </c>
      <c r="B260" s="233">
        <v>98555</v>
      </c>
      <c r="C260" s="208" t="s">
        <v>664</v>
      </c>
      <c r="D260" s="126" t="s">
        <v>73</v>
      </c>
      <c r="E260" s="209">
        <v>23.37</v>
      </c>
      <c r="F260" s="210"/>
      <c r="G260" s="210"/>
      <c r="H260" s="211">
        <v>25.31</v>
      </c>
      <c r="I260" s="226">
        <f t="shared" si="5"/>
        <v>591.4947</v>
      </c>
    </row>
    <row r="261" spans="1:9">
      <c r="A261" s="132" t="s">
        <v>606</v>
      </c>
      <c r="B261" s="133"/>
      <c r="C261" s="133"/>
      <c r="D261" s="133"/>
      <c r="E261" s="133"/>
      <c r="F261" s="133"/>
      <c r="G261" s="133"/>
      <c r="H261" s="134"/>
      <c r="I261" s="185">
        <f>SUM(I249:I260)</f>
        <v>4075.71204978</v>
      </c>
    </row>
    <row r="262" spans="1:9">
      <c r="A262" s="132" t="s">
        <v>607</v>
      </c>
      <c r="B262" s="133"/>
      <c r="C262" s="135"/>
      <c r="D262" s="136">
        <v>1</v>
      </c>
      <c r="E262" s="132" t="s">
        <v>608</v>
      </c>
      <c r="F262" s="133"/>
      <c r="G262" s="133"/>
      <c r="H262" s="134"/>
      <c r="I262" s="185">
        <f>SUM(I261)</f>
        <v>4075.71204978</v>
      </c>
    </row>
    <row r="263" spans="1:9">
      <c r="A263" s="137" t="s">
        <v>609</v>
      </c>
      <c r="B263" s="200"/>
      <c r="C263" s="200"/>
      <c r="D263" s="200"/>
      <c r="E263" s="200"/>
      <c r="F263" s="200"/>
      <c r="G263" s="200"/>
      <c r="H263" s="139"/>
      <c r="I263" s="186">
        <f>I262/D262</f>
        <v>4075.71204978</v>
      </c>
    </row>
    <row r="264" spans="1:9">
      <c r="A264" s="140" t="s">
        <v>610</v>
      </c>
      <c r="B264" s="141"/>
      <c r="C264" s="141"/>
      <c r="D264" s="141"/>
      <c r="E264" s="141"/>
      <c r="F264" s="141"/>
      <c r="G264" s="141"/>
      <c r="H264" s="142"/>
      <c r="I264" s="186">
        <v>1</v>
      </c>
    </row>
    <row r="265" spans="1:9">
      <c r="A265" s="143" t="s">
        <v>611</v>
      </c>
      <c r="B265" s="144"/>
      <c r="C265" s="144"/>
      <c r="D265" s="144"/>
      <c r="E265" s="144"/>
      <c r="F265" s="144"/>
      <c r="G265" s="144"/>
      <c r="H265" s="145"/>
      <c r="I265" s="187">
        <f>I263*I264</f>
        <v>4075.71204978</v>
      </c>
    </row>
    <row r="266" spans="1:9">
      <c r="A266" s="146"/>
      <c r="B266" s="147"/>
      <c r="C266" s="147"/>
      <c r="D266" s="147"/>
      <c r="E266" s="147"/>
      <c r="F266" s="147"/>
      <c r="G266" s="147"/>
      <c r="H266" s="148"/>
      <c r="I266" s="188"/>
    </row>
    <row r="267" spans="1:10">
      <c r="A267" s="101" t="s">
        <v>583</v>
      </c>
      <c r="B267" s="102"/>
      <c r="C267" s="102"/>
      <c r="D267" s="102"/>
      <c r="E267" s="102"/>
      <c r="F267" s="102"/>
      <c r="G267" s="102"/>
      <c r="H267" s="103"/>
      <c r="I267" s="177" t="s">
        <v>673</v>
      </c>
      <c r="J267" s="5" t="s">
        <v>585</v>
      </c>
    </row>
    <row r="268" spans="1:9">
      <c r="A268" s="149" t="s">
        <v>586</v>
      </c>
      <c r="B268" s="150"/>
      <c r="C268" s="150"/>
      <c r="D268" s="150"/>
      <c r="E268" s="150"/>
      <c r="F268" s="150"/>
      <c r="G268" s="151"/>
      <c r="H268" s="108"/>
      <c r="I268" s="179"/>
    </row>
    <row r="269" spans="1:9">
      <c r="A269" s="193" t="s">
        <v>674</v>
      </c>
      <c r="B269" s="194"/>
      <c r="C269" s="194"/>
      <c r="D269" s="194"/>
      <c r="E269" s="194"/>
      <c r="F269" s="194"/>
      <c r="G269" s="195"/>
      <c r="H269" s="114" t="s">
        <v>588</v>
      </c>
      <c r="I269" s="180" t="s">
        <v>107</v>
      </c>
    </row>
    <row r="270" spans="1:9">
      <c r="A270" s="152" t="s">
        <v>657</v>
      </c>
      <c r="B270" s="153"/>
      <c r="C270" s="153"/>
      <c r="D270" s="153"/>
      <c r="E270" s="153"/>
      <c r="F270" s="153"/>
      <c r="G270" s="153"/>
      <c r="H270" s="117"/>
      <c r="I270" s="181"/>
    </row>
    <row r="271" spans="1:9">
      <c r="A271" s="154" t="s">
        <v>591</v>
      </c>
      <c r="B271" s="154" t="s">
        <v>592</v>
      </c>
      <c r="C271" s="119" t="s">
        <v>593</v>
      </c>
      <c r="D271" s="120" t="s">
        <v>594</v>
      </c>
      <c r="E271" s="165" t="s">
        <v>595</v>
      </c>
      <c r="F271" s="166"/>
      <c r="G271" s="166"/>
      <c r="H271" s="167" t="s">
        <v>625</v>
      </c>
      <c r="I271" s="190" t="s">
        <v>599</v>
      </c>
    </row>
    <row r="272" ht="76.5" spans="1:9">
      <c r="A272" s="227" t="s">
        <v>157</v>
      </c>
      <c r="B272" s="119">
        <v>101230</v>
      </c>
      <c r="C272" s="208" t="s">
        <v>658</v>
      </c>
      <c r="D272" s="126" t="s">
        <v>78</v>
      </c>
      <c r="E272" s="209">
        <v>22.07</v>
      </c>
      <c r="F272" s="210"/>
      <c r="G272" s="210"/>
      <c r="H272" s="211">
        <v>8.49</v>
      </c>
      <c r="I272" s="226">
        <f>E272*H272</f>
        <v>187.3743</v>
      </c>
    </row>
    <row r="273" spans="1:9">
      <c r="A273" s="227" t="s">
        <v>49</v>
      </c>
      <c r="B273" s="228" t="str">
        <f>CPU!$I$133</f>
        <v>CPU009</v>
      </c>
      <c r="C273" s="229" t="str">
        <f>CPU!$A$135</f>
        <v>LOCAÇÃO DE OBRAS</v>
      </c>
      <c r="D273" s="230" t="str">
        <f>CPU!$I$135</f>
        <v>m²</v>
      </c>
      <c r="E273" s="209">
        <v>3.64</v>
      </c>
      <c r="F273" s="210"/>
      <c r="G273" s="210"/>
      <c r="H273" s="129">
        <f>CPU!$I$150</f>
        <v>3.535733</v>
      </c>
      <c r="I273" s="226">
        <f>E273*H273</f>
        <v>12.87006812</v>
      </c>
    </row>
    <row r="274" ht="38.25" spans="1:9">
      <c r="A274" s="227" t="s">
        <v>157</v>
      </c>
      <c r="B274" s="119">
        <v>96385</v>
      </c>
      <c r="C274" s="212" t="s">
        <v>83</v>
      </c>
      <c r="D274" s="126" t="s">
        <v>78</v>
      </c>
      <c r="E274" s="209">
        <v>16.4</v>
      </c>
      <c r="F274" s="210"/>
      <c r="G274" s="210"/>
      <c r="H274" s="213">
        <v>9.96</v>
      </c>
      <c r="I274" s="226">
        <f t="shared" ref="I274:I283" si="6">E274*H274</f>
        <v>163.344</v>
      </c>
    </row>
    <row r="275" spans="1:9">
      <c r="A275" s="227" t="s">
        <v>157</v>
      </c>
      <c r="B275" s="119">
        <v>100574</v>
      </c>
      <c r="C275" s="212" t="s">
        <v>85</v>
      </c>
      <c r="D275" s="126" t="s">
        <v>78</v>
      </c>
      <c r="E275" s="209">
        <v>7.37</v>
      </c>
      <c r="F275" s="210"/>
      <c r="G275" s="210"/>
      <c r="H275" s="213">
        <v>1.2</v>
      </c>
      <c r="I275" s="226">
        <f t="shared" si="6"/>
        <v>8.844</v>
      </c>
    </row>
    <row r="276" ht="25.5" spans="1:9">
      <c r="A276" s="227" t="s">
        <v>626</v>
      </c>
      <c r="B276" s="231" t="s">
        <v>100</v>
      </c>
      <c r="C276" s="215" t="s">
        <v>101</v>
      </c>
      <c r="D276" s="216" t="s">
        <v>73</v>
      </c>
      <c r="E276" s="209">
        <v>23.71</v>
      </c>
      <c r="F276" s="210"/>
      <c r="G276" s="210"/>
      <c r="H276" s="217">
        <v>49.99</v>
      </c>
      <c r="I276" s="226">
        <f t="shared" si="6"/>
        <v>1185.2629</v>
      </c>
    </row>
    <row r="277" ht="38.25" spans="1:9">
      <c r="A277" s="227" t="s">
        <v>157</v>
      </c>
      <c r="B277" s="232">
        <v>94962</v>
      </c>
      <c r="C277" s="219" t="s">
        <v>98</v>
      </c>
      <c r="D277" s="220" t="s">
        <v>78</v>
      </c>
      <c r="E277" s="209">
        <v>0.26</v>
      </c>
      <c r="F277" s="210"/>
      <c r="G277" s="210"/>
      <c r="H277" s="213">
        <v>362.39</v>
      </c>
      <c r="I277" s="226">
        <f t="shared" si="6"/>
        <v>94.2214</v>
      </c>
    </row>
    <row r="278" ht="25.5" spans="1:9">
      <c r="A278" s="227" t="s">
        <v>157</v>
      </c>
      <c r="B278" s="233">
        <v>94966</v>
      </c>
      <c r="C278" s="208" t="s">
        <v>96</v>
      </c>
      <c r="D278" s="126" t="s">
        <v>78</v>
      </c>
      <c r="E278" s="209">
        <v>2.19</v>
      </c>
      <c r="F278" s="210"/>
      <c r="G278" s="210"/>
      <c r="H278" s="211">
        <v>484</v>
      </c>
      <c r="I278" s="226">
        <f t="shared" si="6"/>
        <v>1059.96</v>
      </c>
    </row>
    <row r="279" ht="25.5" spans="1:9">
      <c r="A279" s="227" t="s">
        <v>626</v>
      </c>
      <c r="B279" s="233" t="s">
        <v>92</v>
      </c>
      <c r="C279" s="208" t="s">
        <v>93</v>
      </c>
      <c r="D279" s="126" t="s">
        <v>94</v>
      </c>
      <c r="E279" s="209">
        <v>109.5</v>
      </c>
      <c r="F279" s="210"/>
      <c r="G279" s="210"/>
      <c r="H279" s="222">
        <v>13.33</v>
      </c>
      <c r="I279" s="226">
        <f t="shared" si="6"/>
        <v>1459.635</v>
      </c>
    </row>
    <row r="280" spans="1:9">
      <c r="A280" s="227" t="s">
        <v>157</v>
      </c>
      <c r="B280" s="233" t="s">
        <v>501</v>
      </c>
      <c r="C280" s="208" t="s">
        <v>502</v>
      </c>
      <c r="D280" s="126" t="s">
        <v>78</v>
      </c>
      <c r="E280" s="209">
        <v>0.02</v>
      </c>
      <c r="F280" s="210"/>
      <c r="G280" s="210"/>
      <c r="H280" s="222">
        <v>112.58</v>
      </c>
      <c r="I280" s="226">
        <f t="shared" si="6"/>
        <v>2.2516</v>
      </c>
    </row>
    <row r="281" ht="25.5" spans="1:9">
      <c r="A281" s="227" t="s">
        <v>626</v>
      </c>
      <c r="B281" s="233" t="s">
        <v>659</v>
      </c>
      <c r="C281" s="208" t="s">
        <v>660</v>
      </c>
      <c r="D281" s="126" t="s">
        <v>163</v>
      </c>
      <c r="E281" s="209">
        <v>1</v>
      </c>
      <c r="F281" s="210"/>
      <c r="G281" s="210"/>
      <c r="H281" s="222">
        <v>107.08</v>
      </c>
      <c r="I281" s="226">
        <f t="shared" si="6"/>
        <v>107.08</v>
      </c>
    </row>
    <row r="282" spans="1:9">
      <c r="A282" s="227" t="s">
        <v>626</v>
      </c>
      <c r="B282" s="233" t="s">
        <v>661</v>
      </c>
      <c r="C282" s="208" t="s">
        <v>662</v>
      </c>
      <c r="D282" s="126" t="s">
        <v>78</v>
      </c>
      <c r="E282" s="209">
        <v>3.26</v>
      </c>
      <c r="F282" s="210"/>
      <c r="G282" s="210"/>
      <c r="H282" s="223">
        <v>34.9</v>
      </c>
      <c r="I282" s="226">
        <f t="shared" si="6"/>
        <v>113.774</v>
      </c>
    </row>
    <row r="283" ht="25.5" spans="1:9">
      <c r="A283" s="227" t="s">
        <v>157</v>
      </c>
      <c r="B283" s="233">
        <v>98555</v>
      </c>
      <c r="C283" s="208" t="s">
        <v>664</v>
      </c>
      <c r="D283" s="126" t="s">
        <v>73</v>
      </c>
      <c r="E283" s="209">
        <v>29.88</v>
      </c>
      <c r="F283" s="210"/>
      <c r="G283" s="210"/>
      <c r="H283" s="211">
        <v>25.31</v>
      </c>
      <c r="I283" s="226">
        <f t="shared" si="6"/>
        <v>756.2628</v>
      </c>
    </row>
    <row r="284" spans="1:9">
      <c r="A284" s="132" t="s">
        <v>606</v>
      </c>
      <c r="B284" s="133"/>
      <c r="C284" s="133"/>
      <c r="D284" s="133"/>
      <c r="E284" s="133"/>
      <c r="F284" s="133"/>
      <c r="G284" s="133"/>
      <c r="H284" s="134"/>
      <c r="I284" s="185">
        <f>SUM(I272:I283)</f>
        <v>5150.88006812</v>
      </c>
    </row>
    <row r="285" spans="1:9">
      <c r="A285" s="132" t="s">
        <v>607</v>
      </c>
      <c r="B285" s="133"/>
      <c r="C285" s="135"/>
      <c r="D285" s="136">
        <v>1</v>
      </c>
      <c r="E285" s="132" t="s">
        <v>608</v>
      </c>
      <c r="F285" s="133"/>
      <c r="G285" s="133"/>
      <c r="H285" s="134"/>
      <c r="I285" s="185">
        <f>SUM(I284)</f>
        <v>5150.88006812</v>
      </c>
    </row>
    <row r="286" spans="1:9">
      <c r="A286" s="137" t="s">
        <v>609</v>
      </c>
      <c r="B286" s="200"/>
      <c r="C286" s="200"/>
      <c r="D286" s="200"/>
      <c r="E286" s="200"/>
      <c r="F286" s="200"/>
      <c r="G286" s="200"/>
      <c r="H286" s="139"/>
      <c r="I286" s="186">
        <f>I285/D285</f>
        <v>5150.88006812</v>
      </c>
    </row>
    <row r="287" spans="1:9">
      <c r="A287" s="140" t="s">
        <v>610</v>
      </c>
      <c r="B287" s="141"/>
      <c r="C287" s="141"/>
      <c r="D287" s="141"/>
      <c r="E287" s="141"/>
      <c r="F287" s="141"/>
      <c r="G287" s="141"/>
      <c r="H287" s="142"/>
      <c r="I287" s="186">
        <v>1</v>
      </c>
    </row>
    <row r="288" spans="1:9">
      <c r="A288" s="143" t="s">
        <v>611</v>
      </c>
      <c r="B288" s="144"/>
      <c r="C288" s="144"/>
      <c r="D288" s="144"/>
      <c r="E288" s="144"/>
      <c r="F288" s="144"/>
      <c r="G288" s="144"/>
      <c r="H288" s="145"/>
      <c r="I288" s="187">
        <f>I286*I287</f>
        <v>5150.88006812</v>
      </c>
    </row>
    <row r="289" spans="1:9">
      <c r="A289" s="146"/>
      <c r="B289" s="147"/>
      <c r="C289" s="147"/>
      <c r="D289" s="147"/>
      <c r="E289" s="147"/>
      <c r="F289" s="147"/>
      <c r="G289" s="147"/>
      <c r="H289" s="148"/>
      <c r="I289" s="188"/>
    </row>
    <row r="290" spans="1:10">
      <c r="A290" s="101" t="s">
        <v>583</v>
      </c>
      <c r="B290" s="102"/>
      <c r="C290" s="102"/>
      <c r="D290" s="102"/>
      <c r="E290" s="102"/>
      <c r="F290" s="102"/>
      <c r="G290" s="102"/>
      <c r="H290" s="103"/>
      <c r="I290" s="177" t="s">
        <v>675</v>
      </c>
      <c r="J290" s="5" t="s">
        <v>585</v>
      </c>
    </row>
    <row r="291" spans="1:9">
      <c r="A291" s="149" t="s">
        <v>586</v>
      </c>
      <c r="B291" s="150"/>
      <c r="C291" s="150"/>
      <c r="D291" s="150"/>
      <c r="E291" s="150"/>
      <c r="F291" s="150"/>
      <c r="G291" s="151"/>
      <c r="H291" s="108"/>
      <c r="I291" s="179"/>
    </row>
    <row r="292" spans="1:9">
      <c r="A292" s="224" t="s">
        <v>676</v>
      </c>
      <c r="B292" s="234"/>
      <c r="C292" s="111"/>
      <c r="D292" s="111"/>
      <c r="E292" s="112"/>
      <c r="F292" s="111"/>
      <c r="G292" s="113"/>
      <c r="H292" s="114" t="s">
        <v>588</v>
      </c>
      <c r="I292" s="180" t="s">
        <v>163</v>
      </c>
    </row>
    <row r="293" spans="1:9">
      <c r="A293" s="115" t="s">
        <v>590</v>
      </c>
      <c r="B293" s="116"/>
      <c r="C293" s="116"/>
      <c r="D293" s="116"/>
      <c r="E293" s="116"/>
      <c r="F293" s="116"/>
      <c r="G293" s="116"/>
      <c r="H293" s="117"/>
      <c r="I293" s="181"/>
    </row>
    <row r="294" spans="1:9">
      <c r="A294" s="154" t="s">
        <v>591</v>
      </c>
      <c r="B294" s="154" t="s">
        <v>592</v>
      </c>
      <c r="C294" s="119" t="s">
        <v>593</v>
      </c>
      <c r="D294" s="120" t="s">
        <v>594</v>
      </c>
      <c r="E294" s="121" t="s">
        <v>595</v>
      </c>
      <c r="F294" s="122"/>
      <c r="G294" s="122"/>
      <c r="H294" s="235" t="s">
        <v>597</v>
      </c>
      <c r="I294" s="182" t="s">
        <v>599</v>
      </c>
    </row>
    <row r="295" ht="24" spans="1:9">
      <c r="A295" s="227" t="s">
        <v>157</v>
      </c>
      <c r="B295" s="236">
        <v>93281</v>
      </c>
      <c r="C295" s="125" t="s">
        <v>677</v>
      </c>
      <c r="D295" s="126" t="s">
        <v>601</v>
      </c>
      <c r="E295" s="127">
        <v>0.8</v>
      </c>
      <c r="F295" s="127"/>
      <c r="G295" s="128"/>
      <c r="H295" s="129">
        <v>28.53</v>
      </c>
      <c r="I295" s="184">
        <f>E295*F295*G295+E295*H295</f>
        <v>22.824</v>
      </c>
    </row>
    <row r="296" spans="1:9">
      <c r="A296" s="132" t="s">
        <v>606</v>
      </c>
      <c r="B296" s="133"/>
      <c r="C296" s="133"/>
      <c r="D296" s="133"/>
      <c r="E296" s="133"/>
      <c r="F296" s="133"/>
      <c r="G296" s="133"/>
      <c r="H296" s="134"/>
      <c r="I296" s="185">
        <f>SUM(I295:I295)</f>
        <v>22.824</v>
      </c>
    </row>
    <row r="297" spans="1:9">
      <c r="A297" s="152" t="s">
        <v>616</v>
      </c>
      <c r="B297" s="153"/>
      <c r="C297" s="153"/>
      <c r="D297" s="153"/>
      <c r="E297" s="153"/>
      <c r="F297" s="153"/>
      <c r="G297" s="153"/>
      <c r="H297" s="117"/>
      <c r="I297" s="181"/>
    </row>
    <row r="298" spans="1:9">
      <c r="A298" s="154" t="s">
        <v>591</v>
      </c>
      <c r="B298" s="154" t="s">
        <v>592</v>
      </c>
      <c r="C298" s="119" t="s">
        <v>593</v>
      </c>
      <c r="D298" s="120" t="s">
        <v>594</v>
      </c>
      <c r="E298" s="165" t="s">
        <v>595</v>
      </c>
      <c r="F298" s="166"/>
      <c r="G298" s="166"/>
      <c r="H298" s="167" t="s">
        <v>625</v>
      </c>
      <c r="I298" s="190" t="s">
        <v>599</v>
      </c>
    </row>
    <row r="299" spans="1:9">
      <c r="A299" s="227" t="s">
        <v>157</v>
      </c>
      <c r="B299" s="198">
        <v>4766</v>
      </c>
      <c r="C299" s="125" t="s">
        <v>678</v>
      </c>
      <c r="D299" s="126" t="s">
        <v>94</v>
      </c>
      <c r="E299" s="130">
        <v>1</v>
      </c>
      <c r="F299" s="237"/>
      <c r="G299" s="237"/>
      <c r="H299" s="129">
        <v>12.05</v>
      </c>
      <c r="I299" s="184">
        <f>E299*H299</f>
        <v>12.05</v>
      </c>
    </row>
    <row r="300" ht="24" spans="1:9">
      <c r="A300" s="227" t="s">
        <v>157</v>
      </c>
      <c r="B300" s="198">
        <v>1319</v>
      </c>
      <c r="C300" s="125" t="s">
        <v>679</v>
      </c>
      <c r="D300" s="126" t="s">
        <v>94</v>
      </c>
      <c r="E300" s="127">
        <f>0.01*38</f>
        <v>0.38</v>
      </c>
      <c r="F300" s="237"/>
      <c r="G300" s="237"/>
      <c r="H300" s="129">
        <v>11.34</v>
      </c>
      <c r="I300" s="184">
        <f>E300*H300</f>
        <v>4.3092</v>
      </c>
    </row>
    <row r="301" spans="1:9">
      <c r="A301" s="163" t="s">
        <v>606</v>
      </c>
      <c r="B301" s="164"/>
      <c r="C301" s="164"/>
      <c r="D301" s="164"/>
      <c r="E301" s="164"/>
      <c r="F301" s="164"/>
      <c r="G301" s="164"/>
      <c r="H301" s="134"/>
      <c r="I301" s="189">
        <f>SUM(I299:I300)</f>
        <v>16.3592</v>
      </c>
    </row>
    <row r="302" spans="1:9">
      <c r="A302" s="152" t="s">
        <v>624</v>
      </c>
      <c r="B302" s="153"/>
      <c r="C302" s="153"/>
      <c r="D302" s="153"/>
      <c r="E302" s="153"/>
      <c r="F302" s="153"/>
      <c r="G302" s="153"/>
      <c r="H302" s="117"/>
      <c r="I302" s="181"/>
    </row>
    <row r="303" spans="1:9">
      <c r="A303" s="154" t="s">
        <v>591</v>
      </c>
      <c r="B303" s="154" t="s">
        <v>592</v>
      </c>
      <c r="C303" s="119" t="s">
        <v>593</v>
      </c>
      <c r="D303" s="120" t="s">
        <v>594</v>
      </c>
      <c r="E303" s="165" t="s">
        <v>595</v>
      </c>
      <c r="F303" s="166"/>
      <c r="G303" s="166"/>
      <c r="H303" s="167" t="s">
        <v>625</v>
      </c>
      <c r="I303" s="190" t="s">
        <v>599</v>
      </c>
    </row>
    <row r="304" spans="1:9">
      <c r="A304" s="227" t="s">
        <v>157</v>
      </c>
      <c r="B304" s="198">
        <v>6111</v>
      </c>
      <c r="C304" s="159" t="s">
        <v>638</v>
      </c>
      <c r="D304" s="120" t="s">
        <v>601</v>
      </c>
      <c r="E304" s="199">
        <v>2.4</v>
      </c>
      <c r="F304" s="170"/>
      <c r="G304" s="170"/>
      <c r="H304" s="129">
        <v>10.97</v>
      </c>
      <c r="I304" s="191">
        <f>E304*H304</f>
        <v>26.328</v>
      </c>
    </row>
    <row r="305" spans="1:9">
      <c r="A305" s="227" t="s">
        <v>157</v>
      </c>
      <c r="B305" s="198">
        <v>4750</v>
      </c>
      <c r="C305" s="201" t="s">
        <v>637</v>
      </c>
      <c r="D305" s="147" t="s">
        <v>601</v>
      </c>
      <c r="E305" s="199">
        <v>1.2</v>
      </c>
      <c r="F305" s="133"/>
      <c r="G305" s="132"/>
      <c r="H305" s="129">
        <v>18.75</v>
      </c>
      <c r="I305" s="191">
        <f>E305*H305</f>
        <v>22.5</v>
      </c>
    </row>
    <row r="306" spans="1:9">
      <c r="A306" s="132" t="s">
        <v>606</v>
      </c>
      <c r="B306" s="133"/>
      <c r="C306" s="133"/>
      <c r="D306" s="133"/>
      <c r="E306" s="133"/>
      <c r="F306" s="133"/>
      <c r="G306" s="133"/>
      <c r="H306" s="134"/>
      <c r="I306" s="185">
        <f>SUM(I304:I305)</f>
        <v>48.828</v>
      </c>
    </row>
    <row r="307" spans="1:9">
      <c r="A307" s="132" t="s">
        <v>607</v>
      </c>
      <c r="B307" s="133"/>
      <c r="C307" s="135"/>
      <c r="D307" s="136">
        <v>1</v>
      </c>
      <c r="E307" s="132" t="s">
        <v>608</v>
      </c>
      <c r="F307" s="133"/>
      <c r="G307" s="133"/>
      <c r="H307" s="134"/>
      <c r="I307" s="185">
        <f>I306+I301+I296</f>
        <v>88.0112</v>
      </c>
    </row>
    <row r="308" spans="1:9">
      <c r="A308" s="137" t="s">
        <v>609</v>
      </c>
      <c r="B308" s="200"/>
      <c r="C308" s="200"/>
      <c r="D308" s="200"/>
      <c r="E308" s="200"/>
      <c r="F308" s="200"/>
      <c r="G308" s="200"/>
      <c r="H308" s="139"/>
      <c r="I308" s="186">
        <f>I307/D307</f>
        <v>88.0112</v>
      </c>
    </row>
    <row r="309" spans="1:9">
      <c r="A309" s="140" t="s">
        <v>610</v>
      </c>
      <c r="B309" s="141"/>
      <c r="C309" s="141"/>
      <c r="D309" s="141"/>
      <c r="E309" s="141"/>
      <c r="F309" s="141"/>
      <c r="G309" s="141"/>
      <c r="H309" s="142"/>
      <c r="I309" s="186">
        <v>1</v>
      </c>
    </row>
    <row r="310" spans="1:9">
      <c r="A310" s="143" t="s">
        <v>611</v>
      </c>
      <c r="B310" s="144"/>
      <c r="C310" s="144"/>
      <c r="D310" s="144"/>
      <c r="E310" s="144"/>
      <c r="F310" s="144"/>
      <c r="G310" s="144"/>
      <c r="H310" s="145"/>
      <c r="I310" s="187">
        <f>I308*I309</f>
        <v>88.0112</v>
      </c>
    </row>
    <row r="311" spans="1:9">
      <c r="A311" s="146"/>
      <c r="B311" s="147"/>
      <c r="C311" s="147"/>
      <c r="D311" s="147"/>
      <c r="E311" s="147"/>
      <c r="F311" s="147"/>
      <c r="G311" s="147"/>
      <c r="H311" s="148"/>
      <c r="I311" s="188"/>
    </row>
    <row r="312" spans="1:10">
      <c r="A312" s="101" t="s">
        <v>583</v>
      </c>
      <c r="B312" s="102"/>
      <c r="C312" s="102"/>
      <c r="D312" s="102"/>
      <c r="E312" s="102"/>
      <c r="F312" s="102"/>
      <c r="G312" s="102"/>
      <c r="H312" s="103"/>
      <c r="I312" s="177" t="s">
        <v>680</v>
      </c>
      <c r="J312" s="5" t="s">
        <v>585</v>
      </c>
    </row>
    <row r="313" spans="1:9">
      <c r="A313" s="149" t="s">
        <v>586</v>
      </c>
      <c r="B313" s="150"/>
      <c r="C313" s="150"/>
      <c r="D313" s="150"/>
      <c r="E313" s="150"/>
      <c r="F313" s="150"/>
      <c r="G313" s="151"/>
      <c r="H313" s="108"/>
      <c r="I313" s="179"/>
    </row>
    <row r="314" spans="1:9">
      <c r="A314" s="224" t="s">
        <v>681</v>
      </c>
      <c r="B314" s="234"/>
      <c r="C314" s="111"/>
      <c r="D314" s="111"/>
      <c r="E314" s="112"/>
      <c r="F314" s="111"/>
      <c r="G314" s="113"/>
      <c r="H314" s="114" t="s">
        <v>588</v>
      </c>
      <c r="I314" s="180" t="s">
        <v>107</v>
      </c>
    </row>
    <row r="315" spans="1:9">
      <c r="A315" s="115" t="s">
        <v>590</v>
      </c>
      <c r="B315" s="116"/>
      <c r="C315" s="116"/>
      <c r="D315" s="116"/>
      <c r="E315" s="116"/>
      <c r="F315" s="116"/>
      <c r="G315" s="116"/>
      <c r="H315" s="117"/>
      <c r="I315" s="181"/>
    </row>
    <row r="316" spans="1:9">
      <c r="A316" s="154" t="s">
        <v>591</v>
      </c>
      <c r="B316" s="154" t="s">
        <v>592</v>
      </c>
      <c r="C316" s="119" t="s">
        <v>593</v>
      </c>
      <c r="D316" s="120" t="s">
        <v>594</v>
      </c>
      <c r="E316" s="121" t="s">
        <v>595</v>
      </c>
      <c r="F316" s="122"/>
      <c r="G316" s="122"/>
      <c r="H316" s="235" t="s">
        <v>597</v>
      </c>
      <c r="I316" s="182" t="s">
        <v>599</v>
      </c>
    </row>
    <row r="317" ht="24" spans="1:9">
      <c r="A317" s="227" t="s">
        <v>157</v>
      </c>
      <c r="B317" s="236">
        <v>92145</v>
      </c>
      <c r="C317" s="125" t="s">
        <v>682</v>
      </c>
      <c r="D317" s="126" t="s">
        <v>601</v>
      </c>
      <c r="E317" s="127">
        <v>8</v>
      </c>
      <c r="F317" s="127"/>
      <c r="G317" s="128"/>
      <c r="H317" s="129">
        <v>69.21</v>
      </c>
      <c r="I317" s="184">
        <f>E317*F317*G317+E317*H317</f>
        <v>553.68</v>
      </c>
    </row>
    <row r="318" spans="1:9">
      <c r="A318" s="132" t="s">
        <v>606</v>
      </c>
      <c r="B318" s="133"/>
      <c r="C318" s="133"/>
      <c r="D318" s="133"/>
      <c r="E318" s="133"/>
      <c r="F318" s="133"/>
      <c r="G318" s="133"/>
      <c r="H318" s="134"/>
      <c r="I318" s="185">
        <f>SUM(I317:I317)</f>
        <v>553.68</v>
      </c>
    </row>
    <row r="319" spans="1:9">
      <c r="A319" s="152" t="s">
        <v>616</v>
      </c>
      <c r="B319" s="153"/>
      <c r="C319" s="153"/>
      <c r="D319" s="153"/>
      <c r="E319" s="153"/>
      <c r="F319" s="153"/>
      <c r="G319" s="153"/>
      <c r="H319" s="117"/>
      <c r="I319" s="181"/>
    </row>
    <row r="320" spans="1:9">
      <c r="A320" s="154" t="s">
        <v>591</v>
      </c>
      <c r="B320" s="154" t="s">
        <v>592</v>
      </c>
      <c r="C320" s="119" t="s">
        <v>593</v>
      </c>
      <c r="D320" s="120" t="s">
        <v>594</v>
      </c>
      <c r="E320" s="165" t="s">
        <v>595</v>
      </c>
      <c r="F320" s="166"/>
      <c r="G320" s="166"/>
      <c r="H320" s="167" t="s">
        <v>625</v>
      </c>
      <c r="I320" s="190" t="s">
        <v>599</v>
      </c>
    </row>
    <row r="321" spans="1:9">
      <c r="A321" s="238"/>
      <c r="B321" s="239"/>
      <c r="C321" s="240"/>
      <c r="D321" s="222"/>
      <c r="E321" s="223"/>
      <c r="F321" s="241"/>
      <c r="G321" s="241"/>
      <c r="H321" s="129"/>
      <c r="I321" s="246">
        <f>E321*H321</f>
        <v>0</v>
      </c>
    </row>
    <row r="322" spans="1:9">
      <c r="A322" s="238"/>
      <c r="B322" s="238"/>
      <c r="C322" s="240"/>
      <c r="D322" s="222"/>
      <c r="E322" s="223"/>
      <c r="F322" s="241"/>
      <c r="G322" s="241"/>
      <c r="H322" s="129"/>
      <c r="I322" s="246">
        <f>E322*H322</f>
        <v>0</v>
      </c>
    </row>
    <row r="323" spans="1:9">
      <c r="A323" s="163" t="s">
        <v>606</v>
      </c>
      <c r="B323" s="164"/>
      <c r="C323" s="164"/>
      <c r="D323" s="164"/>
      <c r="E323" s="164"/>
      <c r="F323" s="164"/>
      <c r="G323" s="164"/>
      <c r="H323" s="134"/>
      <c r="I323" s="189">
        <f>SUM(I321:I322)</f>
        <v>0</v>
      </c>
    </row>
    <row r="324" spans="1:9">
      <c r="A324" s="152" t="s">
        <v>624</v>
      </c>
      <c r="B324" s="153"/>
      <c r="C324" s="153"/>
      <c r="D324" s="153"/>
      <c r="E324" s="153"/>
      <c r="F324" s="153"/>
      <c r="G324" s="153"/>
      <c r="H324" s="117"/>
      <c r="I324" s="181"/>
    </row>
    <row r="325" spans="1:9">
      <c r="A325" s="154" t="s">
        <v>591</v>
      </c>
      <c r="B325" s="154" t="s">
        <v>592</v>
      </c>
      <c r="C325" s="119" t="s">
        <v>593</v>
      </c>
      <c r="D325" s="120" t="s">
        <v>594</v>
      </c>
      <c r="E325" s="165" t="s">
        <v>595</v>
      </c>
      <c r="F325" s="166"/>
      <c r="G325" s="166"/>
      <c r="H325" s="167" t="s">
        <v>625</v>
      </c>
      <c r="I325" s="190" t="s">
        <v>599</v>
      </c>
    </row>
    <row r="326" spans="1:9">
      <c r="A326" s="227" t="s">
        <v>157</v>
      </c>
      <c r="B326" s="198">
        <v>25957</v>
      </c>
      <c r="C326" s="125" t="s">
        <v>683</v>
      </c>
      <c r="D326" s="126" t="s">
        <v>601</v>
      </c>
      <c r="E326" s="127">
        <v>3</v>
      </c>
      <c r="F326" s="170"/>
      <c r="G326" s="170"/>
      <c r="H326" s="129">
        <v>28.2</v>
      </c>
      <c r="I326" s="186">
        <f>E326*H326</f>
        <v>84.6</v>
      </c>
    </row>
    <row r="327" spans="1:9">
      <c r="A327" s="227" t="s">
        <v>157</v>
      </c>
      <c r="B327" s="198">
        <v>6111</v>
      </c>
      <c r="C327" s="159" t="s">
        <v>638</v>
      </c>
      <c r="D327" s="120" t="s">
        <v>601</v>
      </c>
      <c r="E327" s="196">
        <v>3</v>
      </c>
      <c r="F327" s="171"/>
      <c r="G327" s="171"/>
      <c r="H327" s="129">
        <v>10.97</v>
      </c>
      <c r="I327" s="191">
        <f>E327*H327</f>
        <v>32.91</v>
      </c>
    </row>
    <row r="328" spans="1:9">
      <c r="A328" s="132" t="s">
        <v>606</v>
      </c>
      <c r="B328" s="133"/>
      <c r="C328" s="133"/>
      <c r="D328" s="133"/>
      <c r="E328" s="133"/>
      <c r="F328" s="133"/>
      <c r="G328" s="133"/>
      <c r="H328" s="134"/>
      <c r="I328" s="185">
        <f>SUM(I326:I327)</f>
        <v>117.51</v>
      </c>
    </row>
    <row r="329" spans="1:9">
      <c r="A329" s="132" t="s">
        <v>607</v>
      </c>
      <c r="B329" s="133"/>
      <c r="C329" s="135"/>
      <c r="D329" s="136">
        <v>1</v>
      </c>
      <c r="E329" s="132" t="s">
        <v>608</v>
      </c>
      <c r="F329" s="133"/>
      <c r="G329" s="133"/>
      <c r="H329" s="134"/>
      <c r="I329" s="185">
        <f>I328+I323+I318</f>
        <v>671.19</v>
      </c>
    </row>
    <row r="330" spans="1:9">
      <c r="A330" s="137" t="s">
        <v>609</v>
      </c>
      <c r="B330" s="200"/>
      <c r="C330" s="200"/>
      <c r="D330" s="200"/>
      <c r="E330" s="200"/>
      <c r="F330" s="200"/>
      <c r="G330" s="200"/>
      <c r="H330" s="139"/>
      <c r="I330" s="186">
        <f>I329/D329</f>
        <v>671.19</v>
      </c>
    </row>
    <row r="331" spans="1:9">
      <c r="A331" s="140" t="s">
        <v>610</v>
      </c>
      <c r="B331" s="141"/>
      <c r="C331" s="141"/>
      <c r="D331" s="141"/>
      <c r="E331" s="141"/>
      <c r="F331" s="141"/>
      <c r="G331" s="141"/>
      <c r="H331" s="142"/>
      <c r="I331" s="186">
        <v>1</v>
      </c>
    </row>
    <row r="332" spans="1:9">
      <c r="A332" s="143" t="s">
        <v>611</v>
      </c>
      <c r="B332" s="144"/>
      <c r="C332" s="144"/>
      <c r="D332" s="144"/>
      <c r="E332" s="144"/>
      <c r="F332" s="144"/>
      <c r="G332" s="144"/>
      <c r="H332" s="145"/>
      <c r="I332" s="187">
        <f>I330*I331</f>
        <v>671.19</v>
      </c>
    </row>
    <row r="333" spans="1:9">
      <c r="A333" s="146"/>
      <c r="B333" s="147"/>
      <c r="C333" s="147"/>
      <c r="D333" s="147"/>
      <c r="E333" s="147"/>
      <c r="F333" s="147"/>
      <c r="G333" s="147"/>
      <c r="H333" s="148"/>
      <c r="I333" s="188"/>
    </row>
    <row r="334" spans="1:10">
      <c r="A334" s="101" t="s">
        <v>583</v>
      </c>
      <c r="B334" s="102"/>
      <c r="C334" s="102"/>
      <c r="D334" s="102"/>
      <c r="E334" s="102"/>
      <c r="F334" s="102"/>
      <c r="G334" s="102"/>
      <c r="H334" s="103"/>
      <c r="I334" s="177" t="s">
        <v>684</v>
      </c>
      <c r="J334" s="5" t="s">
        <v>585</v>
      </c>
    </row>
    <row r="335" spans="1:9">
      <c r="A335" s="149" t="s">
        <v>586</v>
      </c>
      <c r="B335" s="150"/>
      <c r="C335" s="150"/>
      <c r="D335" s="150"/>
      <c r="E335" s="150"/>
      <c r="F335" s="150"/>
      <c r="G335" s="151"/>
      <c r="H335" s="108"/>
      <c r="I335" s="179"/>
    </row>
    <row r="336" spans="1:9">
      <c r="A336" s="224" t="s">
        <v>685</v>
      </c>
      <c r="B336" s="234"/>
      <c r="C336" s="111"/>
      <c r="D336" s="111"/>
      <c r="E336" s="112"/>
      <c r="F336" s="111"/>
      <c r="G336" s="113"/>
      <c r="H336" s="114" t="s">
        <v>588</v>
      </c>
      <c r="I336" s="180" t="s">
        <v>107</v>
      </c>
    </row>
    <row r="337" spans="1:9">
      <c r="A337" s="152" t="s">
        <v>616</v>
      </c>
      <c r="B337" s="153"/>
      <c r="C337" s="153"/>
      <c r="D337" s="153"/>
      <c r="E337" s="153"/>
      <c r="F337" s="153"/>
      <c r="G337" s="153"/>
      <c r="H337" s="117"/>
      <c r="I337" s="181"/>
    </row>
    <row r="338" spans="1:9">
      <c r="A338" s="154" t="s">
        <v>591</v>
      </c>
      <c r="B338" s="154" t="s">
        <v>592</v>
      </c>
      <c r="C338" s="119" t="s">
        <v>593</v>
      </c>
      <c r="D338" s="120" t="s">
        <v>594</v>
      </c>
      <c r="E338" s="165" t="s">
        <v>595</v>
      </c>
      <c r="F338" s="166"/>
      <c r="G338" s="166"/>
      <c r="H338" s="167" t="s">
        <v>625</v>
      </c>
      <c r="I338" s="190" t="s">
        <v>599</v>
      </c>
    </row>
    <row r="339" spans="1:9">
      <c r="A339" s="198" t="s">
        <v>626</v>
      </c>
      <c r="B339" s="198" t="s">
        <v>686</v>
      </c>
      <c r="C339" s="242" t="s">
        <v>687</v>
      </c>
      <c r="D339" s="126" t="s">
        <v>163</v>
      </c>
      <c r="E339" s="127">
        <v>1.9</v>
      </c>
      <c r="F339" s="237"/>
      <c r="G339" s="237"/>
      <c r="H339" s="129">
        <v>2.52</v>
      </c>
      <c r="I339" s="184">
        <f>E339*H339</f>
        <v>4.788</v>
      </c>
    </row>
    <row r="340" ht="24" spans="1:9">
      <c r="A340" s="227" t="s">
        <v>157</v>
      </c>
      <c r="B340" s="198">
        <v>4299</v>
      </c>
      <c r="C340" s="125" t="s">
        <v>688</v>
      </c>
      <c r="D340" s="204" t="s">
        <v>107</v>
      </c>
      <c r="E340" s="243">
        <v>2</v>
      </c>
      <c r="F340" s="244"/>
      <c r="G340" s="244"/>
      <c r="H340" s="129">
        <v>1.56</v>
      </c>
      <c r="I340" s="184">
        <f>E340*H340</f>
        <v>3.12</v>
      </c>
    </row>
    <row r="341" ht="24" spans="1:9">
      <c r="A341" s="227" t="s">
        <v>157</v>
      </c>
      <c r="B341" s="198">
        <v>11964</v>
      </c>
      <c r="C341" s="125" t="s">
        <v>689</v>
      </c>
      <c r="D341" s="204" t="s">
        <v>107</v>
      </c>
      <c r="E341" s="243">
        <v>2</v>
      </c>
      <c r="F341" s="244"/>
      <c r="G341" s="244"/>
      <c r="H341" s="129">
        <v>2.45</v>
      </c>
      <c r="I341" s="184">
        <f>E341*H341</f>
        <v>4.9</v>
      </c>
    </row>
    <row r="342" spans="1:9">
      <c r="A342" s="163" t="s">
        <v>606</v>
      </c>
      <c r="B342" s="164"/>
      <c r="C342" s="164"/>
      <c r="D342" s="164"/>
      <c r="E342" s="164"/>
      <c r="F342" s="164"/>
      <c r="G342" s="164"/>
      <c r="H342" s="134"/>
      <c r="I342" s="189">
        <f>SUM(I339:I341)</f>
        <v>12.808</v>
      </c>
    </row>
    <row r="343" spans="1:9">
      <c r="A343" s="152" t="s">
        <v>624</v>
      </c>
      <c r="B343" s="153"/>
      <c r="C343" s="153"/>
      <c r="D343" s="153"/>
      <c r="E343" s="153"/>
      <c r="F343" s="153"/>
      <c r="G343" s="153"/>
      <c r="H343" s="117"/>
      <c r="I343" s="181"/>
    </row>
    <row r="344" spans="1:9">
      <c r="A344" s="154" t="s">
        <v>591</v>
      </c>
      <c r="B344" s="154" t="s">
        <v>592</v>
      </c>
      <c r="C344" s="119" t="s">
        <v>593</v>
      </c>
      <c r="D344" s="120" t="s">
        <v>594</v>
      </c>
      <c r="E344" s="165" t="s">
        <v>595</v>
      </c>
      <c r="F344" s="166"/>
      <c r="G344" s="166"/>
      <c r="H344" s="167" t="s">
        <v>625</v>
      </c>
      <c r="I344" s="190" t="s">
        <v>599</v>
      </c>
    </row>
    <row r="345" spans="1:9">
      <c r="A345" s="227" t="s">
        <v>157</v>
      </c>
      <c r="B345" s="198">
        <v>6111</v>
      </c>
      <c r="C345" s="159" t="s">
        <v>638</v>
      </c>
      <c r="D345" s="120" t="s">
        <v>601</v>
      </c>
      <c r="E345" s="169">
        <v>0.5</v>
      </c>
      <c r="F345" s="171"/>
      <c r="G345" s="171"/>
      <c r="H345" s="129">
        <v>10.97</v>
      </c>
      <c r="I345" s="191">
        <f>E345*H345</f>
        <v>5.485</v>
      </c>
    </row>
    <row r="346" spans="1:9">
      <c r="A346" s="132" t="s">
        <v>606</v>
      </c>
      <c r="B346" s="133"/>
      <c r="C346" s="133"/>
      <c r="D346" s="133"/>
      <c r="E346" s="133"/>
      <c r="F346" s="133"/>
      <c r="G346" s="133"/>
      <c r="H346" s="134"/>
      <c r="I346" s="185">
        <f>SUM(I345:I345)</f>
        <v>5.485</v>
      </c>
    </row>
    <row r="347" spans="1:9">
      <c r="A347" s="132" t="s">
        <v>607</v>
      </c>
      <c r="B347" s="133"/>
      <c r="C347" s="135"/>
      <c r="D347" s="136">
        <v>1</v>
      </c>
      <c r="E347" s="132" t="s">
        <v>608</v>
      </c>
      <c r="F347" s="133"/>
      <c r="G347" s="133"/>
      <c r="H347" s="134"/>
      <c r="I347" s="185">
        <f>I346+I342</f>
        <v>18.293</v>
      </c>
    </row>
    <row r="348" spans="1:9">
      <c r="A348" s="137" t="s">
        <v>609</v>
      </c>
      <c r="B348" s="200"/>
      <c r="C348" s="200"/>
      <c r="D348" s="200"/>
      <c r="E348" s="200"/>
      <c r="F348" s="200"/>
      <c r="G348" s="200"/>
      <c r="H348" s="139"/>
      <c r="I348" s="186">
        <f>I347/D347</f>
        <v>18.293</v>
      </c>
    </row>
    <row r="349" spans="1:9">
      <c r="A349" s="140" t="s">
        <v>610</v>
      </c>
      <c r="B349" s="141"/>
      <c r="C349" s="141"/>
      <c r="D349" s="141"/>
      <c r="E349" s="141"/>
      <c r="F349" s="141"/>
      <c r="G349" s="141"/>
      <c r="H349" s="142"/>
      <c r="I349" s="186">
        <v>1</v>
      </c>
    </row>
    <row r="350" spans="1:9">
      <c r="A350" s="143" t="s">
        <v>611</v>
      </c>
      <c r="B350" s="144"/>
      <c r="C350" s="144"/>
      <c r="D350" s="144"/>
      <c r="E350" s="144"/>
      <c r="F350" s="144"/>
      <c r="G350" s="144"/>
      <c r="H350" s="145"/>
      <c r="I350" s="187">
        <f>I348*I349</f>
        <v>18.293</v>
      </c>
    </row>
    <row r="351" spans="1:9">
      <c r="A351" s="146"/>
      <c r="B351" s="147"/>
      <c r="C351" s="147"/>
      <c r="D351" s="147"/>
      <c r="E351" s="147"/>
      <c r="F351" s="147"/>
      <c r="G351" s="147"/>
      <c r="H351" s="148"/>
      <c r="I351" s="188"/>
    </row>
    <row r="352" spans="1:10">
      <c r="A352" s="101" t="s">
        <v>583</v>
      </c>
      <c r="B352" s="102"/>
      <c r="C352" s="102"/>
      <c r="D352" s="102"/>
      <c r="E352" s="102"/>
      <c r="F352" s="102"/>
      <c r="G352" s="102"/>
      <c r="H352" s="103"/>
      <c r="I352" s="177" t="s">
        <v>690</v>
      </c>
      <c r="J352" s="5" t="s">
        <v>585</v>
      </c>
    </row>
    <row r="353" spans="1:9">
      <c r="A353" s="149" t="s">
        <v>586</v>
      </c>
      <c r="B353" s="150"/>
      <c r="C353" s="150"/>
      <c r="D353" s="150"/>
      <c r="E353" s="150"/>
      <c r="F353" s="150"/>
      <c r="G353" s="151"/>
      <c r="H353" s="108"/>
      <c r="I353" s="179"/>
    </row>
    <row r="354" spans="1:9">
      <c r="A354" s="193" t="s">
        <v>691</v>
      </c>
      <c r="B354" s="194"/>
      <c r="C354" s="194"/>
      <c r="D354" s="194"/>
      <c r="E354" s="194"/>
      <c r="F354" s="194"/>
      <c r="G354" s="195"/>
      <c r="H354" s="114" t="s">
        <v>588</v>
      </c>
      <c r="I354" s="202" t="s">
        <v>155</v>
      </c>
    </row>
    <row r="355" spans="1:9">
      <c r="A355" s="152" t="s">
        <v>624</v>
      </c>
      <c r="B355" s="153"/>
      <c r="C355" s="153"/>
      <c r="D355" s="153"/>
      <c r="E355" s="153"/>
      <c r="F355" s="153"/>
      <c r="G355" s="153"/>
      <c r="H355" s="117"/>
      <c r="I355" s="181"/>
    </row>
    <row r="356" spans="1:9">
      <c r="A356" s="154" t="s">
        <v>591</v>
      </c>
      <c r="B356" s="154" t="s">
        <v>592</v>
      </c>
      <c r="C356" s="119" t="s">
        <v>593</v>
      </c>
      <c r="D356" s="120" t="s">
        <v>594</v>
      </c>
      <c r="E356" s="197" t="s">
        <v>595</v>
      </c>
      <c r="F356" s="166"/>
      <c r="G356" s="166"/>
      <c r="H356" s="167" t="s">
        <v>625</v>
      </c>
      <c r="I356" s="190" t="s">
        <v>599</v>
      </c>
    </row>
    <row r="357" spans="1:9">
      <c r="A357" s="172" t="s">
        <v>157</v>
      </c>
      <c r="B357" s="198">
        <v>2436</v>
      </c>
      <c r="C357" s="159" t="s">
        <v>692</v>
      </c>
      <c r="D357" s="120" t="s">
        <v>601</v>
      </c>
      <c r="E357" s="199">
        <v>44</v>
      </c>
      <c r="F357" s="170"/>
      <c r="G357" s="170"/>
      <c r="H357" s="129">
        <v>18.87</v>
      </c>
      <c r="I357" s="191">
        <f>E357*H357</f>
        <v>830.28</v>
      </c>
    </row>
    <row r="358" spans="1:9">
      <c r="A358" s="172" t="s">
        <v>157</v>
      </c>
      <c r="B358" s="198">
        <v>6111</v>
      </c>
      <c r="C358" s="159" t="s">
        <v>638</v>
      </c>
      <c r="D358" s="120" t="s">
        <v>601</v>
      </c>
      <c r="E358" s="199">
        <v>44</v>
      </c>
      <c r="F358" s="170"/>
      <c r="G358" s="170"/>
      <c r="H358" s="129">
        <v>10.97</v>
      </c>
      <c r="I358" s="191">
        <f>E358*H358</f>
        <v>482.68</v>
      </c>
    </row>
    <row r="359" spans="1:9">
      <c r="A359" s="132" t="s">
        <v>606</v>
      </c>
      <c r="B359" s="133"/>
      <c r="C359" s="133"/>
      <c r="D359" s="133"/>
      <c r="E359" s="133"/>
      <c r="F359" s="133"/>
      <c r="G359" s="133"/>
      <c r="H359" s="134"/>
      <c r="I359" s="185">
        <f>SUM(I357:I358)</f>
        <v>1312.96</v>
      </c>
    </row>
    <row r="360" spans="1:9">
      <c r="A360" s="132" t="s">
        <v>607</v>
      </c>
      <c r="B360" s="133"/>
      <c r="C360" s="135"/>
      <c r="D360" s="136">
        <v>1</v>
      </c>
      <c r="E360" s="132" t="s">
        <v>608</v>
      </c>
      <c r="F360" s="133"/>
      <c r="G360" s="133"/>
      <c r="H360" s="134"/>
      <c r="I360" s="185">
        <f>I359</f>
        <v>1312.96</v>
      </c>
    </row>
    <row r="361" spans="1:9">
      <c r="A361" s="137" t="s">
        <v>609</v>
      </c>
      <c r="B361" s="138"/>
      <c r="C361" s="200"/>
      <c r="D361" s="200"/>
      <c r="E361" s="200"/>
      <c r="F361" s="200"/>
      <c r="G361" s="200"/>
      <c r="H361" s="139"/>
      <c r="I361" s="186">
        <f>I360/D360</f>
        <v>1312.96</v>
      </c>
    </row>
    <row r="362" spans="1:9">
      <c r="A362" s="140" t="s">
        <v>610</v>
      </c>
      <c r="B362" s="141"/>
      <c r="C362" s="141"/>
      <c r="D362" s="141"/>
      <c r="E362" s="141"/>
      <c r="F362" s="141"/>
      <c r="G362" s="141"/>
      <c r="H362" s="142"/>
      <c r="I362" s="186">
        <v>1</v>
      </c>
    </row>
    <row r="363" spans="1:9">
      <c r="A363" s="143" t="s">
        <v>611</v>
      </c>
      <c r="B363" s="144"/>
      <c r="C363" s="144"/>
      <c r="D363" s="144"/>
      <c r="E363" s="144"/>
      <c r="F363" s="144"/>
      <c r="G363" s="144"/>
      <c r="H363" s="145"/>
      <c r="I363" s="187">
        <f>I361*I362</f>
        <v>1312.96</v>
      </c>
    </row>
    <row r="364" spans="1:9">
      <c r="A364" s="146"/>
      <c r="B364" s="147"/>
      <c r="C364" s="147"/>
      <c r="D364" s="147"/>
      <c r="E364" s="147"/>
      <c r="F364" s="147"/>
      <c r="G364" s="147"/>
      <c r="H364" s="148"/>
      <c r="I364" s="188"/>
    </row>
    <row r="365" spans="1:10">
      <c r="A365" s="101" t="s">
        <v>583</v>
      </c>
      <c r="B365" s="102"/>
      <c r="C365" s="102"/>
      <c r="D365" s="102"/>
      <c r="E365" s="102"/>
      <c r="F365" s="102"/>
      <c r="G365" s="102"/>
      <c r="H365" s="103"/>
      <c r="I365" s="177" t="s">
        <v>513</v>
      </c>
      <c r="J365" s="5" t="s">
        <v>585</v>
      </c>
    </row>
    <row r="366" spans="1:9">
      <c r="A366" s="149" t="s">
        <v>586</v>
      </c>
      <c r="B366" s="150"/>
      <c r="C366" s="150"/>
      <c r="D366" s="150"/>
      <c r="E366" s="150"/>
      <c r="F366" s="150"/>
      <c r="G366" s="151"/>
      <c r="H366" s="108"/>
      <c r="I366" s="179"/>
    </row>
    <row r="367" spans="1:9">
      <c r="A367" s="193" t="s">
        <v>693</v>
      </c>
      <c r="B367" s="194"/>
      <c r="C367" s="194"/>
      <c r="D367" s="194"/>
      <c r="E367" s="194"/>
      <c r="F367" s="194"/>
      <c r="G367" s="195"/>
      <c r="H367" s="114" t="s">
        <v>588</v>
      </c>
      <c r="I367" s="202" t="s">
        <v>155</v>
      </c>
    </row>
    <row r="368" spans="1:9">
      <c r="A368" s="152" t="s">
        <v>624</v>
      </c>
      <c r="B368" s="153"/>
      <c r="C368" s="153"/>
      <c r="D368" s="153"/>
      <c r="E368" s="153"/>
      <c r="F368" s="153"/>
      <c r="G368" s="153"/>
      <c r="H368" s="117"/>
      <c r="I368" s="181"/>
    </row>
    <row r="369" spans="1:9">
      <c r="A369" s="154" t="s">
        <v>591</v>
      </c>
      <c r="B369" s="154" t="s">
        <v>592</v>
      </c>
      <c r="C369" s="119" t="s">
        <v>593</v>
      </c>
      <c r="D369" s="120" t="s">
        <v>594</v>
      </c>
      <c r="E369" s="197" t="s">
        <v>595</v>
      </c>
      <c r="F369" s="166"/>
      <c r="G369" s="166"/>
      <c r="H369" s="167" t="s">
        <v>625</v>
      </c>
      <c r="I369" s="190" t="s">
        <v>599</v>
      </c>
    </row>
    <row r="370" spans="1:9">
      <c r="A370" s="172" t="s">
        <v>157</v>
      </c>
      <c r="B370" s="198">
        <v>2436</v>
      </c>
      <c r="C370" s="159" t="s">
        <v>692</v>
      </c>
      <c r="D370" s="120" t="s">
        <v>601</v>
      </c>
      <c r="E370" s="199">
        <v>44</v>
      </c>
      <c r="F370" s="170"/>
      <c r="G370" s="170"/>
      <c r="H370" s="129">
        <v>18.87</v>
      </c>
      <c r="I370" s="191">
        <f>E370*H370</f>
        <v>830.28</v>
      </c>
    </row>
    <row r="371" spans="1:9">
      <c r="A371" s="172" t="s">
        <v>157</v>
      </c>
      <c r="B371" s="198">
        <v>6111</v>
      </c>
      <c r="C371" s="159" t="s">
        <v>638</v>
      </c>
      <c r="D371" s="120" t="s">
        <v>601</v>
      </c>
      <c r="E371" s="199">
        <v>88</v>
      </c>
      <c r="F371" s="170"/>
      <c r="G371" s="170"/>
      <c r="H371" s="129">
        <v>10.97</v>
      </c>
      <c r="I371" s="191">
        <f>E371*H371</f>
        <v>965.36</v>
      </c>
    </row>
    <row r="372" spans="1:9">
      <c r="A372" s="132" t="s">
        <v>606</v>
      </c>
      <c r="B372" s="133"/>
      <c r="C372" s="133"/>
      <c r="D372" s="133"/>
      <c r="E372" s="133"/>
      <c r="F372" s="133"/>
      <c r="G372" s="133"/>
      <c r="H372" s="134"/>
      <c r="I372" s="185">
        <f>SUM(I370:I371)</f>
        <v>1795.64</v>
      </c>
    </row>
    <row r="373" spans="1:9">
      <c r="A373" s="132" t="s">
        <v>607</v>
      </c>
      <c r="B373" s="133"/>
      <c r="C373" s="135"/>
      <c r="D373" s="136">
        <v>1</v>
      </c>
      <c r="E373" s="132" t="s">
        <v>608</v>
      </c>
      <c r="F373" s="133"/>
      <c r="G373" s="133"/>
      <c r="H373" s="134"/>
      <c r="I373" s="185">
        <f>I372</f>
        <v>1795.64</v>
      </c>
    </row>
    <row r="374" spans="1:9">
      <c r="A374" s="137" t="s">
        <v>609</v>
      </c>
      <c r="B374" s="138"/>
      <c r="C374" s="200"/>
      <c r="D374" s="200"/>
      <c r="E374" s="200"/>
      <c r="F374" s="200"/>
      <c r="G374" s="200"/>
      <c r="H374" s="139"/>
      <c r="I374" s="186">
        <f>I373/D373</f>
        <v>1795.64</v>
      </c>
    </row>
    <row r="375" spans="1:9">
      <c r="A375" s="140" t="s">
        <v>610</v>
      </c>
      <c r="B375" s="141"/>
      <c r="C375" s="141"/>
      <c r="D375" s="141"/>
      <c r="E375" s="141"/>
      <c r="F375" s="141"/>
      <c r="G375" s="141"/>
      <c r="H375" s="142"/>
      <c r="I375" s="186">
        <v>1</v>
      </c>
    </row>
    <row r="376" spans="1:9">
      <c r="A376" s="143" t="s">
        <v>611</v>
      </c>
      <c r="B376" s="144"/>
      <c r="C376" s="144"/>
      <c r="D376" s="144"/>
      <c r="E376" s="144"/>
      <c r="F376" s="144"/>
      <c r="G376" s="144"/>
      <c r="H376" s="145"/>
      <c r="I376" s="187">
        <f>I374*I375</f>
        <v>1795.64</v>
      </c>
    </row>
    <row r="377" spans="1:9">
      <c r="A377" s="146"/>
      <c r="B377" s="147"/>
      <c r="C377" s="147"/>
      <c r="D377" s="147"/>
      <c r="E377" s="147"/>
      <c r="F377" s="147"/>
      <c r="G377" s="147"/>
      <c r="H377" s="148"/>
      <c r="I377" s="188"/>
    </row>
    <row r="378" spans="1:10">
      <c r="A378" s="101" t="s">
        <v>583</v>
      </c>
      <c r="B378" s="102"/>
      <c r="C378" s="102"/>
      <c r="D378" s="102"/>
      <c r="E378" s="102"/>
      <c r="F378" s="102"/>
      <c r="G378" s="102"/>
      <c r="H378" s="103"/>
      <c r="I378" s="177" t="s">
        <v>694</v>
      </c>
      <c r="J378" s="5" t="s">
        <v>585</v>
      </c>
    </row>
    <row r="379" spans="1:9">
      <c r="A379" s="149" t="s">
        <v>586</v>
      </c>
      <c r="B379" s="150"/>
      <c r="C379" s="150"/>
      <c r="D379" s="150"/>
      <c r="E379" s="150"/>
      <c r="F379" s="150"/>
      <c r="G379" s="151"/>
      <c r="H379" s="108"/>
      <c r="I379" s="179"/>
    </row>
    <row r="380" spans="1:9">
      <c r="A380" s="224" t="s">
        <v>695</v>
      </c>
      <c r="B380" s="234"/>
      <c r="C380" s="111"/>
      <c r="D380" s="111"/>
      <c r="E380" s="112"/>
      <c r="F380" s="111"/>
      <c r="G380" s="113"/>
      <c r="H380" s="114" t="s">
        <v>588</v>
      </c>
      <c r="I380" s="180" t="s">
        <v>107</v>
      </c>
    </row>
    <row r="381" spans="1:9">
      <c r="A381" s="152" t="s">
        <v>616</v>
      </c>
      <c r="B381" s="153"/>
      <c r="C381" s="153"/>
      <c r="D381" s="153"/>
      <c r="E381" s="153"/>
      <c r="F381" s="153"/>
      <c r="G381" s="153"/>
      <c r="H381" s="117"/>
      <c r="I381" s="181"/>
    </row>
    <row r="382" spans="1:9">
      <c r="A382" s="154" t="s">
        <v>591</v>
      </c>
      <c r="B382" s="154" t="s">
        <v>592</v>
      </c>
      <c r="C382" s="119" t="s">
        <v>593</v>
      </c>
      <c r="D382" s="120" t="s">
        <v>594</v>
      </c>
      <c r="E382" s="165" t="s">
        <v>595</v>
      </c>
      <c r="F382" s="166"/>
      <c r="G382" s="166"/>
      <c r="H382" s="167" t="s">
        <v>625</v>
      </c>
      <c r="I382" s="190" t="s">
        <v>599</v>
      </c>
    </row>
    <row r="383" spans="1:9">
      <c r="A383" s="198" t="s">
        <v>626</v>
      </c>
      <c r="B383" s="198" t="s">
        <v>696</v>
      </c>
      <c r="C383" s="242" t="s">
        <v>697</v>
      </c>
      <c r="D383" s="245" t="s">
        <v>698</v>
      </c>
      <c r="E383" s="127">
        <v>5</v>
      </c>
      <c r="F383" s="237"/>
      <c r="G383" s="237"/>
      <c r="H383" s="129">
        <v>69.04</v>
      </c>
      <c r="I383" s="184">
        <f>E383*H383</f>
        <v>345.2</v>
      </c>
    </row>
    <row r="384" spans="1:9">
      <c r="A384" s="163" t="s">
        <v>606</v>
      </c>
      <c r="B384" s="164"/>
      <c r="C384" s="164"/>
      <c r="D384" s="164"/>
      <c r="E384" s="164"/>
      <c r="F384" s="164"/>
      <c r="G384" s="164"/>
      <c r="H384" s="134"/>
      <c r="I384" s="189">
        <f>SUM(I383:I383)</f>
        <v>345.2</v>
      </c>
    </row>
    <row r="385" spans="1:9">
      <c r="A385" s="152" t="s">
        <v>657</v>
      </c>
      <c r="B385" s="153"/>
      <c r="C385" s="153"/>
      <c r="D385" s="153"/>
      <c r="E385" s="153"/>
      <c r="F385" s="153"/>
      <c r="G385" s="153"/>
      <c r="H385" s="117"/>
      <c r="I385" s="181"/>
    </row>
    <row r="386" spans="1:9">
      <c r="A386" s="154" t="s">
        <v>591</v>
      </c>
      <c r="B386" s="154" t="s">
        <v>592</v>
      </c>
      <c r="C386" s="119" t="s">
        <v>593</v>
      </c>
      <c r="D386" s="120" t="s">
        <v>594</v>
      </c>
      <c r="E386" s="165" t="s">
        <v>595</v>
      </c>
      <c r="F386" s="166"/>
      <c r="G386" s="166"/>
      <c r="H386" s="167" t="s">
        <v>625</v>
      </c>
      <c r="I386" s="190" t="s">
        <v>599</v>
      </c>
    </row>
    <row r="387" ht="25.5" spans="1:9">
      <c r="A387" s="231" t="s">
        <v>626</v>
      </c>
      <c r="B387" s="231" t="s">
        <v>699</v>
      </c>
      <c r="C387" s="219" t="s">
        <v>700</v>
      </c>
      <c r="D387" s="216" t="s">
        <v>73</v>
      </c>
      <c r="E387" s="127">
        <v>0.49</v>
      </c>
      <c r="F387" s="237"/>
      <c r="G387" s="237"/>
      <c r="H387" s="129">
        <v>53.19</v>
      </c>
      <c r="I387" s="136">
        <f t="shared" ref="I387:I398" si="7">E387*H387</f>
        <v>26.0631</v>
      </c>
    </row>
    <row r="388" ht="25.5" spans="1:9">
      <c r="A388" s="232" t="s">
        <v>626</v>
      </c>
      <c r="B388" s="232" t="s">
        <v>100</v>
      </c>
      <c r="C388" s="247" t="s">
        <v>101</v>
      </c>
      <c r="D388" s="220" t="s">
        <v>73</v>
      </c>
      <c r="E388" s="209">
        <v>0.14</v>
      </c>
      <c r="F388" s="210"/>
      <c r="G388" s="210"/>
      <c r="H388" s="213">
        <v>49.99</v>
      </c>
      <c r="I388" s="265">
        <f t="shared" si="7"/>
        <v>6.9986</v>
      </c>
    </row>
    <row r="389" ht="38.25" spans="1:9">
      <c r="A389" s="227" t="s">
        <v>157</v>
      </c>
      <c r="B389" s="248">
        <v>94962</v>
      </c>
      <c r="C389" s="219" t="s">
        <v>98</v>
      </c>
      <c r="D389" s="220" t="s">
        <v>78</v>
      </c>
      <c r="E389" s="209">
        <v>0.06</v>
      </c>
      <c r="F389" s="210"/>
      <c r="G389" s="210"/>
      <c r="H389" s="213">
        <v>351.95</v>
      </c>
      <c r="I389" s="265">
        <f t="shared" si="7"/>
        <v>21.117</v>
      </c>
    </row>
    <row r="390" ht="25.5" spans="1:9">
      <c r="A390" s="227" t="s">
        <v>157</v>
      </c>
      <c r="B390" s="249">
        <v>87298</v>
      </c>
      <c r="C390" s="250" t="s">
        <v>701</v>
      </c>
      <c r="D390" s="126" t="s">
        <v>78</v>
      </c>
      <c r="E390" s="127">
        <v>0.025</v>
      </c>
      <c r="F390" s="237"/>
      <c r="G390" s="237"/>
      <c r="H390" s="129">
        <v>648.77</v>
      </c>
      <c r="I390" s="136">
        <f t="shared" si="7"/>
        <v>16.21925</v>
      </c>
    </row>
    <row r="391" ht="51" spans="1:9">
      <c r="A391" s="227" t="s">
        <v>157</v>
      </c>
      <c r="B391" s="119">
        <v>101230</v>
      </c>
      <c r="C391" s="208" t="s">
        <v>77</v>
      </c>
      <c r="D391" s="126" t="s">
        <v>78</v>
      </c>
      <c r="E391" s="209">
        <v>5.18</v>
      </c>
      <c r="F391" s="210"/>
      <c r="G391" s="210"/>
      <c r="H391" s="213">
        <v>7.89</v>
      </c>
      <c r="I391" s="265">
        <f t="shared" si="7"/>
        <v>40.8702</v>
      </c>
    </row>
    <row r="392" ht="38.25" spans="1:9">
      <c r="A392" s="227" t="s">
        <v>157</v>
      </c>
      <c r="B392" s="119">
        <v>96385</v>
      </c>
      <c r="C392" s="208" t="s">
        <v>83</v>
      </c>
      <c r="D392" s="126" t="s">
        <v>78</v>
      </c>
      <c r="E392" s="209">
        <v>4.47</v>
      </c>
      <c r="F392" s="210"/>
      <c r="G392" s="210"/>
      <c r="H392" s="213">
        <v>9.07</v>
      </c>
      <c r="I392" s="265">
        <f t="shared" si="7"/>
        <v>40.5429</v>
      </c>
    </row>
    <row r="393" spans="1:9">
      <c r="A393" s="227" t="s">
        <v>157</v>
      </c>
      <c r="B393" s="119">
        <v>100574</v>
      </c>
      <c r="C393" s="208" t="s">
        <v>85</v>
      </c>
      <c r="D393" s="126" t="s">
        <v>78</v>
      </c>
      <c r="E393" s="209">
        <v>0.92</v>
      </c>
      <c r="F393" s="210"/>
      <c r="G393" s="210"/>
      <c r="H393" s="213">
        <v>1.2</v>
      </c>
      <c r="I393" s="265">
        <f t="shared" si="7"/>
        <v>1.104</v>
      </c>
    </row>
    <row r="394" ht="25.5" spans="1:9">
      <c r="A394" s="233" t="s">
        <v>626</v>
      </c>
      <c r="B394" s="233" t="s">
        <v>92</v>
      </c>
      <c r="C394" s="208" t="s">
        <v>93</v>
      </c>
      <c r="D394" s="126" t="s">
        <v>94</v>
      </c>
      <c r="E394" s="209">
        <v>12.8</v>
      </c>
      <c r="F394" s="210"/>
      <c r="G394" s="210"/>
      <c r="H394" s="222">
        <v>13.33</v>
      </c>
      <c r="I394" s="265">
        <f t="shared" si="7"/>
        <v>170.624</v>
      </c>
    </row>
    <row r="395" spans="1:9">
      <c r="A395" s="233" t="s">
        <v>626</v>
      </c>
      <c r="B395" s="233" t="s">
        <v>661</v>
      </c>
      <c r="C395" s="208" t="s">
        <v>662</v>
      </c>
      <c r="D395" s="126" t="s">
        <v>78</v>
      </c>
      <c r="E395" s="209">
        <v>0.43</v>
      </c>
      <c r="F395" s="210"/>
      <c r="G395" s="210"/>
      <c r="H395" s="223">
        <v>34.9</v>
      </c>
      <c r="I395" s="265">
        <f t="shared" si="7"/>
        <v>15.007</v>
      </c>
    </row>
    <row r="396" ht="25.5" spans="1:9">
      <c r="A396" s="227" t="s">
        <v>157</v>
      </c>
      <c r="B396" s="233">
        <v>98555</v>
      </c>
      <c r="C396" s="208" t="s">
        <v>664</v>
      </c>
      <c r="D396" s="126" t="s">
        <v>73</v>
      </c>
      <c r="E396" s="209">
        <v>9.03</v>
      </c>
      <c r="F396" s="210"/>
      <c r="G396" s="210"/>
      <c r="H396" s="213">
        <v>25.31</v>
      </c>
      <c r="I396" s="265">
        <f t="shared" si="7"/>
        <v>228.5493</v>
      </c>
    </row>
    <row r="397" ht="24" spans="1:9">
      <c r="A397" s="227" t="s">
        <v>157</v>
      </c>
      <c r="B397" s="198">
        <v>94965</v>
      </c>
      <c r="C397" s="125" t="s">
        <v>702</v>
      </c>
      <c r="D397" s="126" t="s">
        <v>78</v>
      </c>
      <c r="E397" s="127">
        <v>0.16</v>
      </c>
      <c r="F397" s="237"/>
      <c r="G397" s="237"/>
      <c r="H397" s="129">
        <v>466.51</v>
      </c>
      <c r="I397" s="136">
        <f t="shared" si="7"/>
        <v>74.6416</v>
      </c>
    </row>
    <row r="398" spans="1:9">
      <c r="A398" s="227" t="s">
        <v>157</v>
      </c>
      <c r="B398" s="198" t="s">
        <v>501</v>
      </c>
      <c r="C398" s="125" t="s">
        <v>703</v>
      </c>
      <c r="D398" s="126" t="s">
        <v>78</v>
      </c>
      <c r="E398" s="127">
        <v>0.141</v>
      </c>
      <c r="F398" s="237"/>
      <c r="G398" s="237"/>
      <c r="H398" s="129">
        <v>112.58</v>
      </c>
      <c r="I398" s="136">
        <f t="shared" si="7"/>
        <v>15.87378</v>
      </c>
    </row>
    <row r="399" spans="1:9">
      <c r="A399" s="163" t="s">
        <v>606</v>
      </c>
      <c r="B399" s="164"/>
      <c r="C399" s="164"/>
      <c r="D399" s="164"/>
      <c r="E399" s="164"/>
      <c r="F399" s="164"/>
      <c r="G399" s="164"/>
      <c r="H399" s="134"/>
      <c r="I399" s="189">
        <f>SUM(I387:I398)</f>
        <v>657.61073</v>
      </c>
    </row>
    <row r="400" spans="1:9">
      <c r="A400" s="152" t="s">
        <v>624</v>
      </c>
      <c r="B400" s="153"/>
      <c r="C400" s="153"/>
      <c r="D400" s="153"/>
      <c r="E400" s="153"/>
      <c r="F400" s="153"/>
      <c r="G400" s="153"/>
      <c r="H400" s="117"/>
      <c r="I400" s="181"/>
    </row>
    <row r="401" spans="1:9">
      <c r="A401" s="154" t="s">
        <v>591</v>
      </c>
      <c r="B401" s="154" t="s">
        <v>592</v>
      </c>
      <c r="C401" s="119" t="s">
        <v>593</v>
      </c>
      <c r="D401" s="120" t="s">
        <v>594</v>
      </c>
      <c r="E401" s="165" t="s">
        <v>595</v>
      </c>
      <c r="F401" s="166"/>
      <c r="G401" s="166"/>
      <c r="H401" s="167" t="s">
        <v>625</v>
      </c>
      <c r="I401" s="190" t="s">
        <v>599</v>
      </c>
    </row>
    <row r="402" spans="1:9">
      <c r="A402" s="227" t="s">
        <v>157</v>
      </c>
      <c r="B402" s="198">
        <v>4750</v>
      </c>
      <c r="C402" s="201" t="s">
        <v>637</v>
      </c>
      <c r="D402" s="147" t="s">
        <v>601</v>
      </c>
      <c r="E402" s="199">
        <v>1</v>
      </c>
      <c r="F402" s="133"/>
      <c r="G402" s="132"/>
      <c r="H402" s="129">
        <v>18.75</v>
      </c>
      <c r="I402" s="191">
        <f>E402*H402</f>
        <v>18.75</v>
      </c>
    </row>
    <row r="403" spans="1:9">
      <c r="A403" s="227" t="s">
        <v>157</v>
      </c>
      <c r="B403" s="198">
        <v>6111</v>
      </c>
      <c r="C403" s="159" t="s">
        <v>638</v>
      </c>
      <c r="D403" s="120" t="s">
        <v>601</v>
      </c>
      <c r="E403" s="199">
        <v>1</v>
      </c>
      <c r="F403" s="170"/>
      <c r="G403" s="170"/>
      <c r="H403" s="129">
        <v>10.97</v>
      </c>
      <c r="I403" s="191">
        <f>E403*H403</f>
        <v>10.97</v>
      </c>
    </row>
    <row r="404" spans="1:9">
      <c r="A404" s="132" t="s">
        <v>606</v>
      </c>
      <c r="B404" s="133"/>
      <c r="C404" s="133"/>
      <c r="D404" s="133"/>
      <c r="E404" s="133"/>
      <c r="F404" s="133"/>
      <c r="G404" s="133"/>
      <c r="H404" s="134"/>
      <c r="I404" s="185">
        <f>SUM(I402:I403)</f>
        <v>29.72</v>
      </c>
    </row>
    <row r="405" spans="1:9">
      <c r="A405" s="132" t="s">
        <v>607</v>
      </c>
      <c r="B405" s="133"/>
      <c r="C405" s="135"/>
      <c r="D405" s="136">
        <v>1</v>
      </c>
      <c r="E405" s="132" t="s">
        <v>608</v>
      </c>
      <c r="F405" s="133"/>
      <c r="G405" s="133"/>
      <c r="H405" s="134"/>
      <c r="I405" s="185">
        <f>I404+I384+I399</f>
        <v>1032.53073</v>
      </c>
    </row>
    <row r="406" spans="1:9">
      <c r="A406" s="137" t="s">
        <v>609</v>
      </c>
      <c r="B406" s="200"/>
      <c r="C406" s="200"/>
      <c r="D406" s="200"/>
      <c r="E406" s="200"/>
      <c r="F406" s="200"/>
      <c r="G406" s="200"/>
      <c r="H406" s="139"/>
      <c r="I406" s="186">
        <f>I405/D405</f>
        <v>1032.53073</v>
      </c>
    </row>
    <row r="407" spans="1:9">
      <c r="A407" s="140" t="s">
        <v>610</v>
      </c>
      <c r="B407" s="141"/>
      <c r="C407" s="141"/>
      <c r="D407" s="141"/>
      <c r="E407" s="141"/>
      <c r="F407" s="141"/>
      <c r="G407" s="141"/>
      <c r="H407" s="142"/>
      <c r="I407" s="186">
        <v>1</v>
      </c>
    </row>
    <row r="408" spans="1:9">
      <c r="A408" s="143" t="s">
        <v>611</v>
      </c>
      <c r="B408" s="144"/>
      <c r="C408" s="144"/>
      <c r="D408" s="144"/>
      <c r="E408" s="144"/>
      <c r="F408" s="144"/>
      <c r="G408" s="144"/>
      <c r="H408" s="145"/>
      <c r="I408" s="187">
        <f>I406*I407</f>
        <v>1032.53073</v>
      </c>
    </row>
    <row r="409" spans="1:9">
      <c r="A409" s="146"/>
      <c r="B409" s="147"/>
      <c r="C409" s="147"/>
      <c r="D409" s="147"/>
      <c r="E409" s="147"/>
      <c r="F409" s="147"/>
      <c r="G409" s="147"/>
      <c r="H409" s="148"/>
      <c r="I409" s="188"/>
    </row>
    <row r="410" spans="1:10">
      <c r="A410" s="101" t="s">
        <v>583</v>
      </c>
      <c r="B410" s="102"/>
      <c r="C410" s="102"/>
      <c r="D410" s="102"/>
      <c r="E410" s="102"/>
      <c r="F410" s="102"/>
      <c r="G410" s="102"/>
      <c r="H410" s="103"/>
      <c r="I410" s="177" t="s">
        <v>704</v>
      </c>
      <c r="J410" s="5" t="s">
        <v>585</v>
      </c>
    </row>
    <row r="411" spans="1:9">
      <c r="A411" s="149" t="s">
        <v>586</v>
      </c>
      <c r="B411" s="150"/>
      <c r="C411" s="150"/>
      <c r="D411" s="150"/>
      <c r="E411" s="150"/>
      <c r="F411" s="150"/>
      <c r="G411" s="151"/>
      <c r="H411" s="108"/>
      <c r="I411" s="179"/>
    </row>
    <row r="412" spans="1:9">
      <c r="A412" s="193" t="s">
        <v>705</v>
      </c>
      <c r="B412" s="194"/>
      <c r="C412" s="194"/>
      <c r="D412" s="194"/>
      <c r="E412" s="194"/>
      <c r="F412" s="194"/>
      <c r="G412" s="195"/>
      <c r="H412" s="114" t="s">
        <v>588</v>
      </c>
      <c r="I412" s="202" t="s">
        <v>73</v>
      </c>
    </row>
    <row r="413" spans="1:9">
      <c r="A413" s="115" t="s">
        <v>590</v>
      </c>
      <c r="B413" s="116"/>
      <c r="C413" s="116"/>
      <c r="D413" s="116"/>
      <c r="E413" s="116"/>
      <c r="F413" s="116"/>
      <c r="G413" s="116"/>
      <c r="H413" s="117"/>
      <c r="I413" s="181"/>
    </row>
    <row r="414" spans="1:9">
      <c r="A414" s="118" t="s">
        <v>591</v>
      </c>
      <c r="B414" s="118" t="s">
        <v>592</v>
      </c>
      <c r="C414" s="119" t="s">
        <v>593</v>
      </c>
      <c r="D414" s="120" t="s">
        <v>594</v>
      </c>
      <c r="E414" s="121" t="s">
        <v>595</v>
      </c>
      <c r="F414" s="122" t="s">
        <v>596</v>
      </c>
      <c r="G414" s="122" t="s">
        <v>597</v>
      </c>
      <c r="H414" s="123" t="s">
        <v>598</v>
      </c>
      <c r="I414" s="182" t="s">
        <v>599</v>
      </c>
    </row>
    <row r="415" ht="48" spans="1:9">
      <c r="A415" s="172" t="s">
        <v>157</v>
      </c>
      <c r="B415" s="198">
        <v>92106</v>
      </c>
      <c r="C415" s="125" t="s">
        <v>706</v>
      </c>
      <c r="D415" s="126" t="s">
        <v>707</v>
      </c>
      <c r="E415" s="128">
        <v>0.04</v>
      </c>
      <c r="F415" s="170"/>
      <c r="G415" s="170"/>
      <c r="H415" s="129">
        <v>246.05</v>
      </c>
      <c r="I415" s="186">
        <f>E415*H415</f>
        <v>9.842</v>
      </c>
    </row>
    <row r="416" spans="1:9">
      <c r="A416" s="132" t="s">
        <v>606</v>
      </c>
      <c r="B416" s="133"/>
      <c r="C416" s="133"/>
      <c r="D416" s="133"/>
      <c r="E416" s="133"/>
      <c r="F416" s="133"/>
      <c r="G416" s="133"/>
      <c r="H416" s="134"/>
      <c r="I416" s="185">
        <f>SUM(I415)</f>
        <v>9.842</v>
      </c>
    </row>
    <row r="417" spans="1:9">
      <c r="A417" s="132" t="s">
        <v>607</v>
      </c>
      <c r="B417" s="133"/>
      <c r="C417" s="135"/>
      <c r="D417" s="136">
        <v>1</v>
      </c>
      <c r="E417" s="132" t="s">
        <v>608</v>
      </c>
      <c r="F417" s="133"/>
      <c r="G417" s="133"/>
      <c r="H417" s="134"/>
      <c r="I417" s="185">
        <f>I416</f>
        <v>9.842</v>
      </c>
    </row>
    <row r="418" spans="1:9">
      <c r="A418" s="137" t="s">
        <v>609</v>
      </c>
      <c r="B418" s="138"/>
      <c r="C418" s="200"/>
      <c r="D418" s="200"/>
      <c r="E418" s="200"/>
      <c r="F418" s="200"/>
      <c r="G418" s="200"/>
      <c r="H418" s="139"/>
      <c r="I418" s="186">
        <f>I417/D417</f>
        <v>9.842</v>
      </c>
    </row>
    <row r="419" spans="1:9">
      <c r="A419" s="140" t="s">
        <v>610</v>
      </c>
      <c r="B419" s="141"/>
      <c r="C419" s="141"/>
      <c r="D419" s="141"/>
      <c r="E419" s="141"/>
      <c r="F419" s="141"/>
      <c r="G419" s="141"/>
      <c r="H419" s="142"/>
      <c r="I419" s="186">
        <v>1</v>
      </c>
    </row>
    <row r="420" spans="1:9">
      <c r="A420" s="143" t="s">
        <v>611</v>
      </c>
      <c r="B420" s="144"/>
      <c r="C420" s="144"/>
      <c r="D420" s="144"/>
      <c r="E420" s="144"/>
      <c r="F420" s="144"/>
      <c r="G420" s="144"/>
      <c r="H420" s="145"/>
      <c r="I420" s="187">
        <f>I418*I419</f>
        <v>9.842</v>
      </c>
    </row>
    <row r="421" spans="1:9">
      <c r="A421" s="146"/>
      <c r="B421" s="147"/>
      <c r="C421" s="147"/>
      <c r="D421" s="147"/>
      <c r="E421" s="147"/>
      <c r="F421" s="147"/>
      <c r="G421" s="147"/>
      <c r="H421" s="148"/>
      <c r="I421" s="188"/>
    </row>
    <row r="422" spans="1:10">
      <c r="A422" s="101" t="s">
        <v>583</v>
      </c>
      <c r="B422" s="102"/>
      <c r="C422" s="102"/>
      <c r="D422" s="102"/>
      <c r="E422" s="102"/>
      <c r="F422" s="102"/>
      <c r="G422" s="102"/>
      <c r="H422" s="103"/>
      <c r="I422" s="177" t="s">
        <v>708</v>
      </c>
      <c r="J422" s="5" t="s">
        <v>585</v>
      </c>
    </row>
    <row r="423" spans="1:9">
      <c r="A423" s="149" t="s">
        <v>586</v>
      </c>
      <c r="B423" s="150"/>
      <c r="C423" s="150"/>
      <c r="D423" s="150"/>
      <c r="E423" s="150"/>
      <c r="F423" s="150"/>
      <c r="G423" s="151"/>
      <c r="H423" s="108"/>
      <c r="I423" s="179"/>
    </row>
    <row r="424" spans="1:9">
      <c r="A424" s="193" t="s">
        <v>709</v>
      </c>
      <c r="B424" s="194"/>
      <c r="C424" s="194"/>
      <c r="D424" s="194"/>
      <c r="E424" s="194"/>
      <c r="F424" s="194"/>
      <c r="G424" s="195"/>
      <c r="H424" s="114" t="s">
        <v>588</v>
      </c>
      <c r="I424" s="202" t="s">
        <v>155</v>
      </c>
    </row>
    <row r="425" spans="1:9">
      <c r="A425" s="152" t="s">
        <v>624</v>
      </c>
      <c r="B425" s="153"/>
      <c r="C425" s="153"/>
      <c r="D425" s="153"/>
      <c r="E425" s="153"/>
      <c r="F425" s="153"/>
      <c r="G425" s="153"/>
      <c r="H425" s="117"/>
      <c r="I425" s="181"/>
    </row>
    <row r="426" spans="1:9">
      <c r="A426" s="154" t="s">
        <v>591</v>
      </c>
      <c r="B426" s="154" t="s">
        <v>592</v>
      </c>
      <c r="C426" s="119" t="s">
        <v>593</v>
      </c>
      <c r="D426" s="120" t="s">
        <v>594</v>
      </c>
      <c r="E426" s="197" t="s">
        <v>595</v>
      </c>
      <c r="F426" s="166"/>
      <c r="G426" s="166"/>
      <c r="H426" s="167" t="s">
        <v>625</v>
      </c>
      <c r="I426" s="190" t="s">
        <v>599</v>
      </c>
    </row>
    <row r="427" spans="1:9">
      <c r="A427" s="251" t="s">
        <v>157</v>
      </c>
      <c r="B427" s="252" t="s">
        <v>710</v>
      </c>
      <c r="C427" s="253" t="s">
        <v>711</v>
      </c>
      <c r="D427" s="120" t="s">
        <v>601</v>
      </c>
      <c r="E427" s="165">
        <v>24</v>
      </c>
      <c r="F427" s="166"/>
      <c r="G427" s="166"/>
      <c r="H427" s="167">
        <v>94.07</v>
      </c>
      <c r="I427" s="191">
        <f>E427*H427</f>
        <v>2257.68</v>
      </c>
    </row>
    <row r="428" spans="1:9">
      <c r="A428" s="254" t="s">
        <v>157</v>
      </c>
      <c r="B428" s="254" t="s">
        <v>712</v>
      </c>
      <c r="C428" s="253" t="s">
        <v>713</v>
      </c>
      <c r="D428" s="120" t="s">
        <v>601</v>
      </c>
      <c r="E428" s="165">
        <v>16</v>
      </c>
      <c r="F428" s="166"/>
      <c r="G428" s="166"/>
      <c r="H428" s="167">
        <v>29.25</v>
      </c>
      <c r="I428" s="191">
        <f>E428*H428</f>
        <v>468</v>
      </c>
    </row>
    <row r="429" spans="1:9">
      <c r="A429" s="254" t="s">
        <v>157</v>
      </c>
      <c r="B429" s="254">
        <v>88253</v>
      </c>
      <c r="C429" s="253" t="s">
        <v>714</v>
      </c>
      <c r="D429" s="120" t="s">
        <v>601</v>
      </c>
      <c r="E429" s="165">
        <v>16</v>
      </c>
      <c r="F429" s="166"/>
      <c r="G429" s="166"/>
      <c r="H429" s="255">
        <v>13.2</v>
      </c>
      <c r="I429" s="191">
        <f>E429*H429</f>
        <v>211.2</v>
      </c>
    </row>
    <row r="430" spans="1:9">
      <c r="A430" s="172" t="s">
        <v>157</v>
      </c>
      <c r="B430" s="198">
        <v>2707</v>
      </c>
      <c r="C430" s="256" t="s">
        <v>715</v>
      </c>
      <c r="D430" s="120" t="s">
        <v>601</v>
      </c>
      <c r="E430" s="199">
        <v>44</v>
      </c>
      <c r="F430" s="170"/>
      <c r="G430" s="170"/>
      <c r="H430" s="129">
        <v>103.52</v>
      </c>
      <c r="I430" s="191">
        <f>E430*H430</f>
        <v>4554.88</v>
      </c>
    </row>
    <row r="431" spans="1:9">
      <c r="A431" s="132" t="s">
        <v>606</v>
      </c>
      <c r="B431" s="133"/>
      <c r="C431" s="133"/>
      <c r="D431" s="133"/>
      <c r="E431" s="133"/>
      <c r="F431" s="133"/>
      <c r="G431" s="133"/>
      <c r="H431" s="134"/>
      <c r="I431" s="185">
        <f>SUM(I427:I430)</f>
        <v>7491.76</v>
      </c>
    </row>
    <row r="432" spans="1:9">
      <c r="A432" s="132" t="s">
        <v>607</v>
      </c>
      <c r="B432" s="133"/>
      <c r="C432" s="135"/>
      <c r="D432" s="136">
        <v>1</v>
      </c>
      <c r="E432" s="132" t="s">
        <v>608</v>
      </c>
      <c r="F432" s="133"/>
      <c r="G432" s="133"/>
      <c r="H432" s="134"/>
      <c r="I432" s="185">
        <f>I431</f>
        <v>7491.76</v>
      </c>
    </row>
    <row r="433" spans="1:9">
      <c r="A433" s="137" t="s">
        <v>609</v>
      </c>
      <c r="B433" s="138"/>
      <c r="C433" s="200"/>
      <c r="D433" s="200"/>
      <c r="E433" s="200"/>
      <c r="F433" s="200"/>
      <c r="G433" s="200"/>
      <c r="H433" s="139"/>
      <c r="I433" s="186">
        <f>I432/D432</f>
        <v>7491.76</v>
      </c>
    </row>
    <row r="434" spans="1:9">
      <c r="A434" s="140" t="s">
        <v>610</v>
      </c>
      <c r="B434" s="141"/>
      <c r="C434" s="141"/>
      <c r="D434" s="141"/>
      <c r="E434" s="141"/>
      <c r="F434" s="141"/>
      <c r="G434" s="141"/>
      <c r="H434" s="142"/>
      <c r="I434" s="186">
        <v>1</v>
      </c>
    </row>
    <row r="435" spans="1:9">
      <c r="A435" s="143" t="s">
        <v>611</v>
      </c>
      <c r="B435" s="144"/>
      <c r="C435" s="144"/>
      <c r="D435" s="144"/>
      <c r="E435" s="144"/>
      <c r="F435" s="144"/>
      <c r="G435" s="144"/>
      <c r="H435" s="145"/>
      <c r="I435" s="187">
        <f>I433*I434</f>
        <v>7491.76</v>
      </c>
    </row>
    <row r="436" spans="1:9">
      <c r="A436" s="146"/>
      <c r="B436" s="147"/>
      <c r="C436" s="147"/>
      <c r="D436" s="147"/>
      <c r="E436" s="147"/>
      <c r="F436" s="147"/>
      <c r="G436" s="147"/>
      <c r="H436" s="148"/>
      <c r="I436" s="188"/>
    </row>
    <row r="437" spans="1:9">
      <c r="A437" s="101" t="s">
        <v>583</v>
      </c>
      <c r="B437" s="102"/>
      <c r="C437" s="102"/>
      <c r="D437" s="102"/>
      <c r="E437" s="102"/>
      <c r="F437" s="102"/>
      <c r="G437" s="102"/>
      <c r="H437" s="103"/>
      <c r="I437" s="177" t="s">
        <v>716</v>
      </c>
    </row>
    <row r="438" spans="1:9">
      <c r="A438" s="149" t="s">
        <v>586</v>
      </c>
      <c r="B438" s="150"/>
      <c r="C438" s="150"/>
      <c r="D438" s="150"/>
      <c r="E438" s="150"/>
      <c r="F438" s="150"/>
      <c r="G438" s="151"/>
      <c r="H438" s="108"/>
      <c r="I438" s="179"/>
    </row>
    <row r="439" spans="1:9">
      <c r="A439" s="193" t="s">
        <v>717</v>
      </c>
      <c r="B439" s="194"/>
      <c r="C439" s="194"/>
      <c r="D439" s="194"/>
      <c r="E439" s="194"/>
      <c r="F439" s="194"/>
      <c r="G439" s="195"/>
      <c r="H439" s="114" t="s">
        <v>588</v>
      </c>
      <c r="I439" s="202" t="s">
        <v>107</v>
      </c>
    </row>
    <row r="440" spans="1:9">
      <c r="A440" s="152" t="s">
        <v>624</v>
      </c>
      <c r="B440" s="153"/>
      <c r="C440" s="153"/>
      <c r="D440" s="153"/>
      <c r="E440" s="153"/>
      <c r="F440" s="153"/>
      <c r="G440" s="153"/>
      <c r="H440" s="117"/>
      <c r="I440" s="181"/>
    </row>
    <row r="441" spans="1:9">
      <c r="A441" s="154" t="s">
        <v>591</v>
      </c>
      <c r="B441" s="154" t="s">
        <v>592</v>
      </c>
      <c r="C441" s="119" t="s">
        <v>593</v>
      </c>
      <c r="D441" s="120" t="s">
        <v>594</v>
      </c>
      <c r="E441" s="197" t="s">
        <v>595</v>
      </c>
      <c r="F441" s="166"/>
      <c r="G441" s="166"/>
      <c r="H441" s="167" t="s">
        <v>625</v>
      </c>
      <c r="I441" s="190" t="s">
        <v>599</v>
      </c>
    </row>
    <row r="442" ht="24" spans="1:9">
      <c r="A442" s="238" t="s">
        <v>157</v>
      </c>
      <c r="B442" s="198">
        <v>2707</v>
      </c>
      <c r="C442" s="257" t="s">
        <v>718</v>
      </c>
      <c r="D442" s="222" t="s">
        <v>56</v>
      </c>
      <c r="E442" s="129">
        <v>2</v>
      </c>
      <c r="F442" s="258"/>
      <c r="G442" s="258"/>
      <c r="H442" s="129">
        <v>9350</v>
      </c>
      <c r="I442" s="246">
        <f>E442*H442</f>
        <v>18700</v>
      </c>
    </row>
    <row r="443" spans="1:9">
      <c r="A443" s="238" t="s">
        <v>626</v>
      </c>
      <c r="B443" s="238" t="s">
        <v>719</v>
      </c>
      <c r="C443" s="257" t="s">
        <v>720</v>
      </c>
      <c r="D443" s="222" t="s">
        <v>56</v>
      </c>
      <c r="E443" s="129">
        <v>2</v>
      </c>
      <c r="F443" s="258"/>
      <c r="G443" s="258"/>
      <c r="H443" s="129">
        <v>2889.3</v>
      </c>
      <c r="I443" s="246">
        <f>E443*H443</f>
        <v>5778.6</v>
      </c>
    </row>
    <row r="444" spans="1:9">
      <c r="A444" s="238" t="s">
        <v>626</v>
      </c>
      <c r="B444" s="238" t="s">
        <v>721</v>
      </c>
      <c r="C444" s="257" t="s">
        <v>722</v>
      </c>
      <c r="D444" s="222" t="s">
        <v>56</v>
      </c>
      <c r="E444" s="129">
        <v>2</v>
      </c>
      <c r="F444" s="258"/>
      <c r="G444" s="258"/>
      <c r="H444" s="129">
        <v>3556.31</v>
      </c>
      <c r="I444" s="246">
        <f>E444*H444</f>
        <v>7112.62</v>
      </c>
    </row>
    <row r="445" spans="1:9">
      <c r="A445" s="259" t="s">
        <v>606</v>
      </c>
      <c r="B445" s="260"/>
      <c r="C445" s="260"/>
      <c r="D445" s="260"/>
      <c r="E445" s="260"/>
      <c r="F445" s="260"/>
      <c r="G445" s="260"/>
      <c r="H445" s="134"/>
      <c r="I445" s="266">
        <f>SUM(I442:I444)</f>
        <v>31591.22</v>
      </c>
    </row>
    <row r="446" spans="1:9">
      <c r="A446" s="261" t="s">
        <v>152</v>
      </c>
      <c r="B446" s="117"/>
      <c r="C446" s="117"/>
      <c r="D446" s="117"/>
      <c r="E446" s="117"/>
      <c r="F446" s="117"/>
      <c r="G446" s="117"/>
      <c r="H446" s="117"/>
      <c r="I446" s="267"/>
    </row>
    <row r="447" spans="1:9">
      <c r="A447" s="222" t="s">
        <v>591</v>
      </c>
      <c r="B447" s="222" t="s">
        <v>592</v>
      </c>
      <c r="C447" s="262" t="s">
        <v>593</v>
      </c>
      <c r="D447" s="167" t="s">
        <v>594</v>
      </c>
      <c r="E447" s="263" t="s">
        <v>595</v>
      </c>
      <c r="F447" s="264"/>
      <c r="G447" s="264"/>
      <c r="H447" s="167" t="s">
        <v>625</v>
      </c>
      <c r="I447" s="167" t="s">
        <v>599</v>
      </c>
    </row>
    <row r="448" spans="1:9">
      <c r="A448" s="238" t="s">
        <v>147</v>
      </c>
      <c r="B448" s="238"/>
      <c r="C448" s="257" t="s">
        <v>723</v>
      </c>
      <c r="D448" s="222" t="s">
        <v>107</v>
      </c>
      <c r="E448" s="129">
        <v>100</v>
      </c>
      <c r="F448" s="258"/>
      <c r="G448" s="258"/>
      <c r="H448" s="129">
        <v>21</v>
      </c>
      <c r="I448" s="268">
        <f>E448*H448</f>
        <v>2100</v>
      </c>
    </row>
    <row r="449" spans="1:9">
      <c r="A449" s="238" t="s">
        <v>147</v>
      </c>
      <c r="B449" s="238"/>
      <c r="C449" s="257" t="s">
        <v>724</v>
      </c>
      <c r="D449" s="222" t="s">
        <v>107</v>
      </c>
      <c r="E449" s="129">
        <v>15</v>
      </c>
      <c r="F449" s="258"/>
      <c r="G449" s="258"/>
      <c r="H449" s="129">
        <v>1</v>
      </c>
      <c r="I449" s="268">
        <f t="shared" ref="I449:I454" si="8">E449*H449</f>
        <v>15</v>
      </c>
    </row>
    <row r="450" spans="1:9">
      <c r="A450" s="238" t="s">
        <v>147</v>
      </c>
      <c r="B450" s="238"/>
      <c r="C450" s="257" t="s">
        <v>725</v>
      </c>
      <c r="D450" s="222" t="s">
        <v>107</v>
      </c>
      <c r="E450" s="129">
        <v>60</v>
      </c>
      <c r="F450" s="258"/>
      <c r="G450" s="258"/>
      <c r="H450" s="129">
        <v>0.5</v>
      </c>
      <c r="I450" s="268">
        <f t="shared" si="8"/>
        <v>30</v>
      </c>
    </row>
    <row r="451" spans="1:9">
      <c r="A451" s="238" t="s">
        <v>147</v>
      </c>
      <c r="B451" s="238"/>
      <c r="C451" s="257" t="s">
        <v>726</v>
      </c>
      <c r="D451" s="222" t="s">
        <v>107</v>
      </c>
      <c r="E451" s="129">
        <v>50</v>
      </c>
      <c r="F451" s="258"/>
      <c r="G451" s="258"/>
      <c r="H451" s="129">
        <v>0.3</v>
      </c>
      <c r="I451" s="268">
        <f t="shared" si="8"/>
        <v>15</v>
      </c>
    </row>
    <row r="452" spans="1:9">
      <c r="A452" s="238" t="s">
        <v>147</v>
      </c>
      <c r="B452" s="238"/>
      <c r="C452" s="257" t="s">
        <v>727</v>
      </c>
      <c r="D452" s="222" t="s">
        <v>107</v>
      </c>
      <c r="E452" s="129">
        <v>1</v>
      </c>
      <c r="F452" s="258"/>
      <c r="G452" s="258"/>
      <c r="H452" s="129">
        <v>1700</v>
      </c>
      <c r="I452" s="268">
        <f t="shared" si="8"/>
        <v>1700</v>
      </c>
    </row>
    <row r="453" spans="1:9">
      <c r="A453" s="238" t="s">
        <v>147</v>
      </c>
      <c r="B453" s="238"/>
      <c r="C453" s="257" t="s">
        <v>728</v>
      </c>
      <c r="D453" s="222" t="s">
        <v>107</v>
      </c>
      <c r="E453" s="129">
        <v>1</v>
      </c>
      <c r="F453" s="258"/>
      <c r="G453" s="258"/>
      <c r="H453" s="129">
        <v>1700</v>
      </c>
      <c r="I453" s="268">
        <f t="shared" si="8"/>
        <v>1700</v>
      </c>
    </row>
    <row r="454" ht="24" spans="1:9">
      <c r="A454" s="238" t="s">
        <v>147</v>
      </c>
      <c r="B454" s="238"/>
      <c r="C454" s="257" t="s">
        <v>729</v>
      </c>
      <c r="D454" s="222" t="s">
        <v>107</v>
      </c>
      <c r="E454" s="129">
        <v>1</v>
      </c>
      <c r="F454" s="258"/>
      <c r="G454" s="258"/>
      <c r="H454" s="129">
        <v>8000</v>
      </c>
      <c r="I454" s="246">
        <f t="shared" si="8"/>
        <v>8000</v>
      </c>
    </row>
    <row r="455" spans="1:9">
      <c r="A455" s="132" t="s">
        <v>606</v>
      </c>
      <c r="B455" s="133"/>
      <c r="C455" s="133"/>
      <c r="D455" s="133"/>
      <c r="E455" s="133"/>
      <c r="F455" s="133"/>
      <c r="G455" s="133"/>
      <c r="H455" s="134"/>
      <c r="I455" s="185">
        <f>SUM(I448:I454)</f>
        <v>13560</v>
      </c>
    </row>
    <row r="456" spans="1:9">
      <c r="A456" s="132" t="s">
        <v>607</v>
      </c>
      <c r="B456" s="133"/>
      <c r="C456" s="135"/>
      <c r="D456" s="136">
        <v>1</v>
      </c>
      <c r="E456" s="132" t="s">
        <v>608</v>
      </c>
      <c r="F456" s="133"/>
      <c r="G456" s="133"/>
      <c r="H456" s="134"/>
      <c r="I456" s="185">
        <f>I445+I455</f>
        <v>45151.22</v>
      </c>
    </row>
    <row r="457" spans="1:9">
      <c r="A457" s="137" t="s">
        <v>609</v>
      </c>
      <c r="B457" s="200"/>
      <c r="C457" s="200"/>
      <c r="D457" s="200"/>
      <c r="E457" s="200"/>
      <c r="F457" s="200"/>
      <c r="G457" s="200"/>
      <c r="H457" s="139"/>
      <c r="I457" s="186">
        <f>I456/D456</f>
        <v>45151.22</v>
      </c>
    </row>
    <row r="458" spans="1:9">
      <c r="A458" s="140" t="s">
        <v>610</v>
      </c>
      <c r="B458" s="141"/>
      <c r="C458" s="141"/>
      <c r="D458" s="141"/>
      <c r="E458" s="141"/>
      <c r="F458" s="141"/>
      <c r="G458" s="141"/>
      <c r="H458" s="142"/>
      <c r="I458" s="186">
        <v>1</v>
      </c>
    </row>
    <row r="459" spans="1:9">
      <c r="A459" s="143" t="s">
        <v>611</v>
      </c>
      <c r="B459" s="144"/>
      <c r="C459" s="144"/>
      <c r="D459" s="144"/>
      <c r="E459" s="144"/>
      <c r="F459" s="144"/>
      <c r="G459" s="144"/>
      <c r="H459" s="145"/>
      <c r="I459" s="187">
        <f>I457*I458</f>
        <v>45151.22</v>
      </c>
    </row>
    <row r="460" spans="1:9">
      <c r="A460" s="146"/>
      <c r="B460" s="147"/>
      <c r="C460" s="147"/>
      <c r="D460" s="147"/>
      <c r="E460" s="147"/>
      <c r="F460" s="147"/>
      <c r="G460" s="147"/>
      <c r="H460" s="148"/>
      <c r="I460" s="188"/>
    </row>
    <row r="461" spans="9:9">
      <c r="I461" s="4"/>
    </row>
    <row r="462" spans="9:9">
      <c r="I462" s="4"/>
    </row>
    <row r="463" spans="9:9">
      <c r="I463" s="4"/>
    </row>
    <row r="464" spans="9:9">
      <c r="I464" s="4"/>
    </row>
    <row r="465" spans="9:9">
      <c r="I465" s="4"/>
    </row>
    <row r="466" spans="9:9">
      <c r="I466" s="4"/>
    </row>
    <row r="467" spans="9:9">
      <c r="I467" s="4"/>
    </row>
    <row r="468" spans="9:9">
      <c r="I468" s="4"/>
    </row>
    <row r="469" spans="9:9">
      <c r="I469" s="4"/>
    </row>
    <row r="470" spans="9:9">
      <c r="I470" s="4"/>
    </row>
    <row r="471" spans="9:9">
      <c r="I471" s="4"/>
    </row>
    <row r="472" spans="9:9">
      <c r="I472" s="4"/>
    </row>
    <row r="473" spans="9:9">
      <c r="I473" s="4"/>
    </row>
    <row r="474" spans="9:9">
      <c r="I474" s="4"/>
    </row>
    <row r="475" spans="9:9">
      <c r="I475" s="4"/>
    </row>
    <row r="476" spans="9:9">
      <c r="I476" s="4"/>
    </row>
    <row r="477" spans="9:9">
      <c r="I477" s="4"/>
    </row>
    <row r="478" spans="9:9">
      <c r="I478" s="4"/>
    </row>
    <row r="479" spans="9:9">
      <c r="I479" s="4"/>
    </row>
    <row r="480" spans="9:9">
      <c r="I480" s="4"/>
    </row>
    <row r="481" spans="9:9">
      <c r="I481" s="4"/>
    </row>
    <row r="482" spans="9:9">
      <c r="I482" s="4"/>
    </row>
    <row r="483" spans="9:9">
      <c r="I483" s="4"/>
    </row>
    <row r="484" spans="9:9">
      <c r="I484" s="4"/>
    </row>
    <row r="485" spans="9:9">
      <c r="I485" s="4"/>
    </row>
    <row r="486" spans="9:9">
      <c r="I486" s="4"/>
    </row>
    <row r="487" spans="9:9">
      <c r="I487" s="4"/>
    </row>
    <row r="488" spans="9:9">
      <c r="I488" s="4"/>
    </row>
    <row r="489" spans="9:9">
      <c r="I489" s="4"/>
    </row>
    <row r="490" spans="9:9">
      <c r="I490" s="4"/>
    </row>
    <row r="491" spans="9:9">
      <c r="I491" s="4"/>
    </row>
    <row r="492" spans="9:9">
      <c r="I492" s="4"/>
    </row>
    <row r="493" spans="9:9">
      <c r="I493" s="4"/>
    </row>
    <row r="494" spans="9:9">
      <c r="I494" s="4"/>
    </row>
    <row r="495" spans="9:9">
      <c r="I495" s="4"/>
    </row>
    <row r="496" spans="9:9">
      <c r="I496" s="4"/>
    </row>
    <row r="497" spans="9:9">
      <c r="I497" s="4"/>
    </row>
    <row r="498" spans="9:9">
      <c r="I498" s="4"/>
    </row>
    <row r="499" spans="9:9">
      <c r="I499" s="4"/>
    </row>
    <row r="500" spans="9:9">
      <c r="I500" s="4"/>
    </row>
    <row r="501" spans="9:9">
      <c r="I501" s="4"/>
    </row>
    <row r="502" spans="9:9">
      <c r="I502" s="4"/>
    </row>
    <row r="503" spans="9:9">
      <c r="I503" s="4"/>
    </row>
    <row r="504" spans="9:9">
      <c r="I504" s="4"/>
    </row>
    <row r="505" spans="9:9">
      <c r="I505" s="4"/>
    </row>
    <row r="506" spans="9:9">
      <c r="I506" s="4"/>
    </row>
    <row r="507" spans="9:9">
      <c r="I507" s="4"/>
    </row>
    <row r="508" spans="9:9">
      <c r="I508" s="4"/>
    </row>
    <row r="509" spans="9:9">
      <c r="I509" s="4"/>
    </row>
    <row r="510" spans="9:9">
      <c r="I510" s="4"/>
    </row>
    <row r="511" spans="9:9">
      <c r="I511" s="4"/>
    </row>
    <row r="512" spans="9:9">
      <c r="I512" s="4"/>
    </row>
    <row r="513" spans="9:9">
      <c r="I513" s="4"/>
    </row>
    <row r="514" spans="9:9">
      <c r="I514" s="4"/>
    </row>
    <row r="515" spans="9:9">
      <c r="I515" s="4"/>
    </row>
    <row r="516" spans="9:9">
      <c r="I516" s="4"/>
    </row>
    <row r="517" spans="9:9">
      <c r="I517" s="4"/>
    </row>
    <row r="518" spans="9:9">
      <c r="I518" s="4"/>
    </row>
    <row r="519" spans="9:9">
      <c r="I519" s="4"/>
    </row>
    <row r="520" spans="9:9">
      <c r="I520" s="4"/>
    </row>
    <row r="521" spans="9:9">
      <c r="I521" s="4"/>
    </row>
    <row r="522" spans="9:9">
      <c r="I522" s="4"/>
    </row>
    <row r="523" spans="9:9">
      <c r="I523" s="4"/>
    </row>
    <row r="524" spans="9:9">
      <c r="I524" s="4"/>
    </row>
    <row r="525" spans="9:9">
      <c r="I525" s="4"/>
    </row>
    <row r="526" spans="9:9">
      <c r="I526" s="4"/>
    </row>
    <row r="527" spans="9:9">
      <c r="I527" s="4"/>
    </row>
    <row r="528" spans="9:9">
      <c r="I528" s="4"/>
    </row>
    <row r="529" spans="9:9">
      <c r="I529" s="4"/>
    </row>
    <row r="530" spans="9:9">
      <c r="I530" s="4"/>
    </row>
    <row r="531" spans="9:9">
      <c r="I531" s="4"/>
    </row>
    <row r="532" spans="9:9">
      <c r="I532" s="4"/>
    </row>
    <row r="533" spans="9:9">
      <c r="I533" s="4"/>
    </row>
    <row r="534" spans="9:9">
      <c r="I534" s="4"/>
    </row>
    <row r="535" spans="9:9">
      <c r="I535" s="4"/>
    </row>
    <row r="536" spans="9:9">
      <c r="I536" s="4"/>
    </row>
    <row r="537" spans="9:9">
      <c r="I537" s="4"/>
    </row>
    <row r="538" spans="9:9">
      <c r="I538" s="4"/>
    </row>
    <row r="539" spans="9:9">
      <c r="I539" s="4"/>
    </row>
    <row r="540" spans="9:9">
      <c r="I540" s="4"/>
    </row>
    <row r="541" spans="9:9">
      <c r="I541" s="4"/>
    </row>
    <row r="542" spans="9:9">
      <c r="I542" s="4"/>
    </row>
    <row r="543" spans="9:9">
      <c r="I543" s="4"/>
    </row>
    <row r="544" spans="9:9">
      <c r="I544" s="4"/>
    </row>
    <row r="545" spans="9:9">
      <c r="I545" s="4"/>
    </row>
    <row r="546" spans="9:9">
      <c r="I546" s="4"/>
    </row>
    <row r="547" spans="9:9">
      <c r="I547" s="4"/>
    </row>
    <row r="548" spans="9:9">
      <c r="I548" s="4"/>
    </row>
    <row r="549" spans="9:9">
      <c r="I549" s="4"/>
    </row>
    <row r="550" spans="9:9">
      <c r="I550" s="4"/>
    </row>
    <row r="551" spans="9:9">
      <c r="I551" s="4"/>
    </row>
    <row r="552" spans="9:9">
      <c r="I552" s="4"/>
    </row>
    <row r="553" spans="9:9">
      <c r="I553" s="4"/>
    </row>
    <row r="554" spans="9:9">
      <c r="I554" s="4"/>
    </row>
    <row r="555" spans="9:9">
      <c r="I555" s="4"/>
    </row>
    <row r="556" spans="9:9">
      <c r="I556" s="4"/>
    </row>
    <row r="557" spans="9:9">
      <c r="I557" s="4"/>
    </row>
    <row r="558" spans="9:9">
      <c r="I558" s="4"/>
    </row>
    <row r="559" spans="9:9">
      <c r="I559" s="4"/>
    </row>
    <row r="560" spans="9:9">
      <c r="I560" s="4"/>
    </row>
    <row r="561" spans="9:9">
      <c r="I561" s="4"/>
    </row>
    <row r="562" spans="9:9">
      <c r="I562" s="4"/>
    </row>
    <row r="563" spans="9:9">
      <c r="I563" s="4"/>
    </row>
    <row r="564" spans="9:9">
      <c r="I564" s="4"/>
    </row>
    <row r="565" spans="9:9">
      <c r="I565" s="4"/>
    </row>
    <row r="566" spans="9:9">
      <c r="I566" s="4"/>
    </row>
    <row r="567" spans="9:9">
      <c r="I567" s="4"/>
    </row>
    <row r="568" spans="9:9">
      <c r="I568" s="4"/>
    </row>
    <row r="569" spans="9:9">
      <c r="I569" s="4"/>
    </row>
    <row r="570" spans="9:9">
      <c r="I570" s="4"/>
    </row>
    <row r="571" spans="9:9">
      <c r="I571" s="4"/>
    </row>
    <row r="572" spans="9:9">
      <c r="I572" s="4"/>
    </row>
    <row r="573" spans="9:9">
      <c r="I573" s="4"/>
    </row>
    <row r="574" spans="9:9">
      <c r="I574" s="4"/>
    </row>
    <row r="575" spans="9:9">
      <c r="I575" s="4"/>
    </row>
    <row r="576" spans="9:9">
      <c r="I576" s="4"/>
    </row>
    <row r="577" spans="9:9">
      <c r="I577" s="4"/>
    </row>
    <row r="578" spans="9:9">
      <c r="I578" s="4"/>
    </row>
    <row r="579" spans="9:9">
      <c r="I579" s="4"/>
    </row>
    <row r="580" spans="9:9">
      <c r="I580" s="4"/>
    </row>
    <row r="581" spans="9:9">
      <c r="I581" s="4"/>
    </row>
    <row r="582" spans="9:9">
      <c r="I582" s="4"/>
    </row>
    <row r="583" spans="9:9">
      <c r="I583" s="4"/>
    </row>
    <row r="584" spans="9:9">
      <c r="I584" s="4"/>
    </row>
    <row r="585" spans="9:9">
      <c r="I585" s="4"/>
    </row>
    <row r="586" spans="9:9">
      <c r="I586" s="4"/>
    </row>
    <row r="587" spans="9:9">
      <c r="I587" s="4"/>
    </row>
    <row r="588" spans="9:9">
      <c r="I588" s="4"/>
    </row>
    <row r="589" spans="9:9">
      <c r="I589" s="4"/>
    </row>
    <row r="590" spans="9:9">
      <c r="I590" s="4"/>
    </row>
    <row r="591" spans="9:9">
      <c r="I591" s="4"/>
    </row>
    <row r="592" spans="9:9">
      <c r="I592" s="4"/>
    </row>
    <row r="593" spans="9:9">
      <c r="I593" s="4"/>
    </row>
    <row r="594" spans="9:9">
      <c r="I594" s="4"/>
    </row>
    <row r="595" spans="9:9">
      <c r="I595" s="4"/>
    </row>
    <row r="596" spans="9:9">
      <c r="I596" s="4"/>
    </row>
    <row r="597" spans="9:9">
      <c r="I597" s="4"/>
    </row>
    <row r="598" spans="9:9">
      <c r="I598" s="4"/>
    </row>
    <row r="599" spans="9:9">
      <c r="I599" s="4"/>
    </row>
    <row r="600" spans="9:9">
      <c r="I600" s="4"/>
    </row>
    <row r="601" spans="9:9">
      <c r="I601" s="4"/>
    </row>
    <row r="602" spans="9:9">
      <c r="I602" s="4"/>
    </row>
    <row r="603" spans="9:9">
      <c r="I603" s="4"/>
    </row>
    <row r="604" spans="9:9">
      <c r="I604" s="4"/>
    </row>
    <row r="605" spans="9:9">
      <c r="I605" s="4"/>
    </row>
    <row r="606" spans="9:9">
      <c r="I606" s="4"/>
    </row>
    <row r="607" spans="9:9">
      <c r="I607" s="4"/>
    </row>
    <row r="608" spans="9:9">
      <c r="I608" s="4"/>
    </row>
    <row r="609" spans="9:9">
      <c r="I609" s="4"/>
    </row>
    <row r="610" spans="9:9">
      <c r="I610" s="4"/>
    </row>
    <row r="611" spans="9:9">
      <c r="I611" s="4"/>
    </row>
    <row r="612" spans="9:9">
      <c r="I612" s="4"/>
    </row>
    <row r="613" spans="9:9">
      <c r="I613" s="4"/>
    </row>
    <row r="614" spans="9:9">
      <c r="I614" s="4"/>
    </row>
    <row r="615" spans="9:9">
      <c r="I615" s="4"/>
    </row>
    <row r="616" spans="9:9">
      <c r="I616" s="4"/>
    </row>
    <row r="617" spans="9:9">
      <c r="I617" s="4"/>
    </row>
    <row r="618" spans="9:9">
      <c r="I618" s="4"/>
    </row>
    <row r="619" spans="9:9">
      <c r="I619" s="4"/>
    </row>
    <row r="620" spans="9:9">
      <c r="I620" s="4"/>
    </row>
    <row r="621" spans="9:9">
      <c r="I621" s="4"/>
    </row>
    <row r="622" spans="9:9">
      <c r="I622" s="4"/>
    </row>
    <row r="623" spans="9:9">
      <c r="I623" s="4"/>
    </row>
    <row r="624" spans="9:9">
      <c r="I624" s="4"/>
    </row>
    <row r="625" spans="9:9">
      <c r="I625" s="4"/>
    </row>
    <row r="626" spans="9:9">
      <c r="I626" s="4"/>
    </row>
    <row r="627" spans="9:9">
      <c r="I627" s="4"/>
    </row>
    <row r="628" spans="9:9">
      <c r="I628" s="4"/>
    </row>
    <row r="629" spans="9:9">
      <c r="I629" s="4"/>
    </row>
    <row r="630" spans="9:9">
      <c r="I630" s="4"/>
    </row>
    <row r="631" spans="9:9">
      <c r="I631" s="4"/>
    </row>
    <row r="632" spans="9:9">
      <c r="I632" s="4"/>
    </row>
    <row r="633" spans="9:9">
      <c r="I633" s="4"/>
    </row>
    <row r="634" spans="9:9">
      <c r="I634" s="4"/>
    </row>
    <row r="635" spans="9:9">
      <c r="I635" s="4"/>
    </row>
    <row r="636" spans="9:9">
      <c r="I636" s="4"/>
    </row>
    <row r="637" spans="9:9">
      <c r="I637" s="4"/>
    </row>
    <row r="638" spans="9:9">
      <c r="I638" s="4"/>
    </row>
    <row r="639" spans="9:9">
      <c r="I639" s="4"/>
    </row>
    <row r="640" spans="9:9">
      <c r="I640" s="4"/>
    </row>
    <row r="641" spans="9:9">
      <c r="I641" s="4"/>
    </row>
    <row r="642" spans="9:9">
      <c r="I642" s="4"/>
    </row>
    <row r="643" spans="9:9">
      <c r="I643" s="4"/>
    </row>
    <row r="644" spans="9:9">
      <c r="I644" s="4"/>
    </row>
    <row r="645" spans="9:9">
      <c r="I645" s="4"/>
    </row>
    <row r="646" spans="9:9">
      <c r="I646" s="4"/>
    </row>
    <row r="647" spans="9:9">
      <c r="I647" s="4"/>
    </row>
    <row r="648" spans="9:9">
      <c r="I648" s="4"/>
    </row>
    <row r="649" spans="9:9">
      <c r="I649" s="4"/>
    </row>
    <row r="650" spans="9:9">
      <c r="I650" s="4"/>
    </row>
    <row r="651" spans="9:9">
      <c r="I651" s="4"/>
    </row>
    <row r="652" spans="9:9">
      <c r="I652" s="4"/>
    </row>
    <row r="653" spans="9:9">
      <c r="I653" s="4"/>
    </row>
    <row r="654" spans="9:9">
      <c r="I654" s="4"/>
    </row>
    <row r="655" spans="9:9">
      <c r="I655" s="4"/>
    </row>
    <row r="656" spans="9:9">
      <c r="I656" s="4"/>
    </row>
    <row r="657" spans="9:9">
      <c r="I657" s="4"/>
    </row>
    <row r="658" spans="9:9">
      <c r="I658" s="4"/>
    </row>
    <row r="659" spans="9:9">
      <c r="I659" s="4"/>
    </row>
    <row r="660" spans="9:9">
      <c r="I660" s="4"/>
    </row>
    <row r="661" spans="9:9">
      <c r="I661" s="4"/>
    </row>
    <row r="662" spans="9:9">
      <c r="I662" s="4"/>
    </row>
    <row r="663" spans="9:9">
      <c r="I663" s="4"/>
    </row>
    <row r="664" spans="9:9">
      <c r="I664" s="4"/>
    </row>
    <row r="665" spans="9:9">
      <c r="I665" s="4"/>
    </row>
    <row r="666" spans="9:9">
      <c r="I666" s="4"/>
    </row>
    <row r="667" spans="9:9">
      <c r="I667" s="4"/>
    </row>
    <row r="668" spans="9:9">
      <c r="I668" s="4"/>
    </row>
    <row r="669" spans="9:9">
      <c r="I669" s="4"/>
    </row>
    <row r="670" spans="9:9">
      <c r="I670" s="4"/>
    </row>
    <row r="671" spans="9:9">
      <c r="I671" s="4"/>
    </row>
    <row r="672" spans="9:9">
      <c r="I672" s="4"/>
    </row>
    <row r="673" spans="9:9">
      <c r="I673" s="4"/>
    </row>
    <row r="674" spans="9:9">
      <c r="I674" s="4"/>
    </row>
    <row r="675" spans="9:9">
      <c r="I675" s="4"/>
    </row>
    <row r="676" spans="9:9">
      <c r="I676" s="4"/>
    </row>
    <row r="677" spans="9:9">
      <c r="I677" s="4"/>
    </row>
    <row r="678" spans="9:9">
      <c r="I678" s="4"/>
    </row>
    <row r="679" spans="9:9">
      <c r="I679" s="4"/>
    </row>
    <row r="680" spans="9:9">
      <c r="I680" s="4"/>
    </row>
    <row r="681" spans="9:9">
      <c r="I681" s="4"/>
    </row>
    <row r="682" spans="9:9">
      <c r="I682" s="4"/>
    </row>
    <row r="683" spans="9:9">
      <c r="I683" s="4"/>
    </row>
    <row r="684" spans="9:9">
      <c r="I684" s="4"/>
    </row>
    <row r="685" spans="9:9">
      <c r="I685" s="4"/>
    </row>
    <row r="686" spans="9:9">
      <c r="I686" s="4"/>
    </row>
    <row r="687" spans="9:9">
      <c r="I687" s="4"/>
    </row>
    <row r="688" spans="9:9">
      <c r="I688" s="4"/>
    </row>
    <row r="689" spans="9:9">
      <c r="I689" s="4"/>
    </row>
    <row r="690" spans="9:9">
      <c r="I690" s="4"/>
    </row>
    <row r="691" spans="9:9">
      <c r="I691" s="4"/>
    </row>
    <row r="692" spans="9:9">
      <c r="I692" s="4"/>
    </row>
    <row r="693" spans="9:9">
      <c r="I693" s="4"/>
    </row>
    <row r="694" spans="9:9">
      <c r="I694" s="4"/>
    </row>
    <row r="695" spans="9:9">
      <c r="I695" s="4"/>
    </row>
    <row r="696" spans="9:9">
      <c r="I696" s="4"/>
    </row>
    <row r="697" spans="9:9">
      <c r="I697" s="4"/>
    </row>
    <row r="698" spans="9:9">
      <c r="I698" s="4"/>
    </row>
    <row r="699" spans="9:9">
      <c r="I699" s="4"/>
    </row>
    <row r="700" spans="9:9">
      <c r="I700" s="4"/>
    </row>
    <row r="701" spans="9:9">
      <c r="I701" s="4"/>
    </row>
    <row r="702" spans="9:9">
      <c r="I702" s="4"/>
    </row>
    <row r="703" spans="9:9">
      <c r="I703" s="4"/>
    </row>
    <row r="704" spans="9:9">
      <c r="I704" s="4"/>
    </row>
    <row r="705" spans="9:9">
      <c r="I705" s="4"/>
    </row>
    <row r="706" spans="9:9">
      <c r="I706" s="4"/>
    </row>
    <row r="707" spans="9:9">
      <c r="I707" s="4"/>
    </row>
    <row r="708" spans="9:9">
      <c r="I708" s="4"/>
    </row>
    <row r="709" spans="9:9">
      <c r="I709" s="4"/>
    </row>
    <row r="710" spans="9:9">
      <c r="I710" s="4"/>
    </row>
    <row r="711" spans="9:9">
      <c r="I711" s="4"/>
    </row>
    <row r="712" spans="9:9">
      <c r="I712" s="4"/>
    </row>
    <row r="713" spans="9:9">
      <c r="I713" s="4"/>
    </row>
    <row r="714" spans="9:9">
      <c r="I714" s="4"/>
    </row>
    <row r="715" spans="9:9">
      <c r="I715" s="4"/>
    </row>
    <row r="716" spans="9:9">
      <c r="I716" s="4"/>
    </row>
    <row r="717" spans="9:9">
      <c r="I717" s="4"/>
    </row>
    <row r="718" spans="9:9">
      <c r="I718" s="4"/>
    </row>
    <row r="719" spans="9:9">
      <c r="I719" s="4"/>
    </row>
    <row r="720" spans="9:9">
      <c r="I720" s="4"/>
    </row>
    <row r="721" spans="9:9">
      <c r="I721" s="4"/>
    </row>
    <row r="722" spans="9:9">
      <c r="I722" s="4"/>
    </row>
    <row r="723" spans="9:9">
      <c r="I723" s="4"/>
    </row>
    <row r="724" spans="9:9">
      <c r="I724" s="4"/>
    </row>
    <row r="725" spans="9:9">
      <c r="I725" s="4"/>
    </row>
    <row r="726" spans="9:9">
      <c r="I726" s="4"/>
    </row>
    <row r="727" spans="9:9">
      <c r="I727" s="4"/>
    </row>
    <row r="728" spans="9:9">
      <c r="I728" s="4"/>
    </row>
    <row r="729" spans="9:9">
      <c r="I729" s="4"/>
    </row>
    <row r="730" spans="9:9">
      <c r="I730" s="4"/>
    </row>
    <row r="731" spans="9:9">
      <c r="I731" s="4"/>
    </row>
    <row r="732" spans="9:9">
      <c r="I732" s="4"/>
    </row>
    <row r="733" spans="9:9">
      <c r="I733" s="4"/>
    </row>
    <row r="734" spans="9:9">
      <c r="I734" s="4"/>
    </row>
    <row r="735" spans="9:9">
      <c r="I735" s="4"/>
    </row>
    <row r="736" spans="9:9">
      <c r="I736" s="4"/>
    </row>
    <row r="737" spans="9:9">
      <c r="I737" s="4"/>
    </row>
    <row r="738" spans="9:9">
      <c r="I738" s="4"/>
    </row>
    <row r="739" spans="9:9">
      <c r="I739" s="4"/>
    </row>
    <row r="740" spans="9:9">
      <c r="I740" s="4"/>
    </row>
    <row r="741" spans="9:9">
      <c r="I741" s="4"/>
    </row>
    <row r="742" spans="9:9">
      <c r="I742" s="4"/>
    </row>
    <row r="743" spans="9:9">
      <c r="I743" s="4"/>
    </row>
    <row r="744" spans="9:9">
      <c r="I744" s="4"/>
    </row>
    <row r="745" spans="9:9">
      <c r="I745" s="4"/>
    </row>
    <row r="746" spans="9:9">
      <c r="I746" s="4"/>
    </row>
    <row r="747" spans="9:9">
      <c r="I747" s="4"/>
    </row>
    <row r="748" spans="9:9">
      <c r="I748" s="4"/>
    </row>
    <row r="749" spans="9:9">
      <c r="I749" s="4"/>
    </row>
    <row r="750" spans="9:9">
      <c r="I750" s="4"/>
    </row>
    <row r="751" spans="9:9">
      <c r="I751" s="4"/>
    </row>
    <row r="752" spans="9:9">
      <c r="I752" s="4"/>
    </row>
    <row r="753" spans="9:9">
      <c r="I753" s="4"/>
    </row>
    <row r="754" spans="9:9">
      <c r="I754" s="4"/>
    </row>
    <row r="755" spans="9:9">
      <c r="I755" s="4"/>
    </row>
    <row r="756" spans="9:9">
      <c r="I756" s="4"/>
    </row>
    <row r="757" spans="9:9">
      <c r="I757" s="4"/>
    </row>
    <row r="758" spans="9:9">
      <c r="I758" s="4"/>
    </row>
    <row r="759" spans="9:9">
      <c r="I759" s="4"/>
    </row>
    <row r="760" spans="9:9">
      <c r="I760" s="4"/>
    </row>
    <row r="761" spans="9:9">
      <c r="I761" s="4"/>
    </row>
    <row r="762" spans="9:9">
      <c r="I762" s="4"/>
    </row>
    <row r="763" spans="9:9">
      <c r="I763" s="4"/>
    </row>
    <row r="764" spans="9:9">
      <c r="I764" s="4"/>
    </row>
    <row r="765" spans="9:9">
      <c r="I765" s="4"/>
    </row>
    <row r="766" spans="9:9">
      <c r="I766" s="4"/>
    </row>
    <row r="767" spans="9:9">
      <c r="I767" s="4"/>
    </row>
    <row r="768" spans="9:9">
      <c r="I768" s="4"/>
    </row>
    <row r="769" spans="9:9">
      <c r="I769" s="4"/>
    </row>
    <row r="770" spans="9:9">
      <c r="I770" s="4"/>
    </row>
    <row r="771" spans="9:9">
      <c r="I771" s="4"/>
    </row>
    <row r="772" spans="9:9">
      <c r="I772" s="4"/>
    </row>
    <row r="773" spans="9:9">
      <c r="I773" s="4"/>
    </row>
    <row r="774" spans="9:9">
      <c r="I774" s="4"/>
    </row>
    <row r="775" spans="9:9">
      <c r="I775" s="4"/>
    </row>
    <row r="776" spans="9:9">
      <c r="I776" s="4"/>
    </row>
    <row r="777" spans="9:9">
      <c r="I777" s="4"/>
    </row>
    <row r="778" spans="9:9">
      <c r="I778" s="4"/>
    </row>
    <row r="779" spans="9:9">
      <c r="I779" s="4"/>
    </row>
    <row r="780" spans="9:9">
      <c r="I780" s="4"/>
    </row>
    <row r="781" spans="9:9">
      <c r="I781" s="4"/>
    </row>
    <row r="782" spans="9:9">
      <c r="I782" s="4"/>
    </row>
    <row r="783" spans="9:9">
      <c r="I783" s="4"/>
    </row>
    <row r="784" spans="9:9">
      <c r="I784" s="4"/>
    </row>
    <row r="785" spans="9:9">
      <c r="I785" s="4"/>
    </row>
    <row r="786" spans="9:9">
      <c r="I786" s="4"/>
    </row>
    <row r="787" spans="9:9">
      <c r="I787" s="4"/>
    </row>
    <row r="788" spans="9:9">
      <c r="I788" s="4"/>
    </row>
    <row r="789" spans="9:9">
      <c r="I789" s="4"/>
    </row>
    <row r="790" spans="9:9">
      <c r="I790" s="4"/>
    </row>
    <row r="791" spans="9:9">
      <c r="I791" s="4"/>
    </row>
    <row r="792" spans="9:9">
      <c r="I792" s="4"/>
    </row>
    <row r="793" spans="9:9">
      <c r="I793" s="4"/>
    </row>
    <row r="794" spans="9:9">
      <c r="I794" s="4"/>
    </row>
    <row r="795" spans="9:9">
      <c r="I795" s="4"/>
    </row>
    <row r="796" spans="9:9">
      <c r="I796" s="4"/>
    </row>
    <row r="797" spans="9:9">
      <c r="I797" s="4"/>
    </row>
    <row r="798" spans="9:9">
      <c r="I798" s="4"/>
    </row>
    <row r="799" spans="9:9">
      <c r="I799" s="4"/>
    </row>
    <row r="800" spans="9:9">
      <c r="I800" s="4"/>
    </row>
    <row r="801" spans="9:9">
      <c r="I801" s="4"/>
    </row>
    <row r="802" spans="9:9">
      <c r="I802" s="4"/>
    </row>
    <row r="803" spans="9:9">
      <c r="I803" s="4"/>
    </row>
    <row r="804" spans="9:9">
      <c r="I804" s="4"/>
    </row>
    <row r="805" spans="9:9">
      <c r="I805" s="4"/>
    </row>
    <row r="806" spans="9:9">
      <c r="I806" s="4"/>
    </row>
    <row r="807" spans="9:9">
      <c r="I807" s="4"/>
    </row>
    <row r="808" spans="9:9">
      <c r="I808" s="4"/>
    </row>
    <row r="809" spans="9:9">
      <c r="I809" s="4"/>
    </row>
    <row r="810" spans="9:9">
      <c r="I810" s="4"/>
    </row>
    <row r="811" spans="9:9">
      <c r="I811" s="4"/>
    </row>
    <row r="812" spans="9:9">
      <c r="I812" s="4"/>
    </row>
    <row r="813" spans="9:9">
      <c r="I813" s="4"/>
    </row>
    <row r="814" spans="9:9">
      <c r="I814" s="4"/>
    </row>
    <row r="815" spans="9:9">
      <c r="I815" s="4"/>
    </row>
    <row r="816" spans="9:9">
      <c r="I816" s="4"/>
    </row>
    <row r="817" spans="9:9">
      <c r="I817" s="4"/>
    </row>
    <row r="818" spans="9:9">
      <c r="I818" s="4"/>
    </row>
    <row r="819" spans="9:9">
      <c r="I819" s="4"/>
    </row>
    <row r="820" spans="9:9">
      <c r="I820" s="4"/>
    </row>
    <row r="821" spans="9:9">
      <c r="I821" s="4"/>
    </row>
    <row r="822" spans="9:9">
      <c r="I822" s="4"/>
    </row>
    <row r="823" spans="9:9">
      <c r="I823" s="4"/>
    </row>
    <row r="824" spans="9:9">
      <c r="I824" s="4"/>
    </row>
    <row r="825" spans="9:9">
      <c r="I825" s="4"/>
    </row>
    <row r="826" spans="9:9">
      <c r="I826" s="4"/>
    </row>
    <row r="827" spans="9:9">
      <c r="I827" s="4"/>
    </row>
    <row r="828" spans="9:9">
      <c r="I828" s="4"/>
    </row>
    <row r="829" spans="9:9">
      <c r="I829" s="4"/>
    </row>
    <row r="830" spans="9:9">
      <c r="I830" s="4"/>
    </row>
    <row r="831" spans="9:9">
      <c r="I831" s="4"/>
    </row>
    <row r="832" spans="9:9">
      <c r="I832" s="4"/>
    </row>
    <row r="833" spans="9:9">
      <c r="I833" s="4"/>
    </row>
    <row r="834" spans="9:9">
      <c r="I834" s="4"/>
    </row>
    <row r="835" spans="9:9">
      <c r="I835" s="4"/>
    </row>
    <row r="836" spans="9:9">
      <c r="I836" s="4"/>
    </row>
    <row r="837" spans="9:9">
      <c r="I837" s="4"/>
    </row>
    <row r="838" spans="9:9">
      <c r="I838" s="4"/>
    </row>
    <row r="839" spans="9:9">
      <c r="I839" s="4"/>
    </row>
    <row r="840" spans="9:9">
      <c r="I840" s="4"/>
    </row>
    <row r="841" spans="9:9">
      <c r="I841" s="4"/>
    </row>
    <row r="842" spans="9:9">
      <c r="I842" s="4"/>
    </row>
    <row r="843" spans="9:9">
      <c r="I843" s="4"/>
    </row>
    <row r="844" spans="9:9">
      <c r="I844" s="4"/>
    </row>
    <row r="845" spans="9:9">
      <c r="I845" s="4"/>
    </row>
    <row r="846" spans="9:9">
      <c r="I846" s="4"/>
    </row>
    <row r="847" spans="9:9">
      <c r="I847" s="4"/>
    </row>
    <row r="848" spans="9:9">
      <c r="I848" s="4"/>
    </row>
    <row r="849" spans="9:9">
      <c r="I849" s="4"/>
    </row>
    <row r="850" spans="9:9">
      <c r="I850" s="4"/>
    </row>
    <row r="851" spans="9:9">
      <c r="I851" s="4"/>
    </row>
    <row r="852" spans="9:9">
      <c r="I852" s="4"/>
    </row>
    <row r="853" spans="9:9">
      <c r="I853" s="4"/>
    </row>
    <row r="854" spans="9:9">
      <c r="I854" s="4"/>
    </row>
    <row r="855" spans="9:9">
      <c r="I855" s="4"/>
    </row>
    <row r="856" spans="9:9">
      <c r="I856" s="4"/>
    </row>
    <row r="857" spans="9:9">
      <c r="I857" s="4"/>
    </row>
    <row r="858" spans="9:9">
      <c r="I858" s="4"/>
    </row>
    <row r="859" spans="9:9">
      <c r="I859" s="4"/>
    </row>
    <row r="860" spans="9:9">
      <c r="I860" s="4"/>
    </row>
    <row r="861" spans="9:9">
      <c r="I861" s="4"/>
    </row>
    <row r="862" spans="9:9">
      <c r="I862" s="4"/>
    </row>
    <row r="863" spans="9:9">
      <c r="I863" s="4"/>
    </row>
    <row r="864" spans="9:9">
      <c r="I864" s="4"/>
    </row>
    <row r="865" spans="9:9">
      <c r="I865" s="4"/>
    </row>
    <row r="866" spans="9:9">
      <c r="I866" s="4"/>
    </row>
    <row r="867" spans="9:9">
      <c r="I867" s="4"/>
    </row>
    <row r="868" spans="9:9">
      <c r="I868" s="4"/>
    </row>
    <row r="869" spans="9:9">
      <c r="I869" s="4"/>
    </row>
    <row r="870" spans="9:9">
      <c r="I870" s="4"/>
    </row>
    <row r="871" spans="9:9">
      <c r="I871" s="4"/>
    </row>
    <row r="872" spans="9:9">
      <c r="I872" s="4"/>
    </row>
    <row r="873" spans="9:9">
      <c r="I873" s="4"/>
    </row>
    <row r="874" spans="9:9">
      <c r="I874" s="4"/>
    </row>
    <row r="875" spans="9:9">
      <c r="I875" s="4"/>
    </row>
    <row r="876" spans="9:9">
      <c r="I876" s="4"/>
    </row>
    <row r="877" spans="9:9">
      <c r="I877" s="4"/>
    </row>
    <row r="878" spans="9:9">
      <c r="I878" s="4"/>
    </row>
    <row r="879" spans="9:9">
      <c r="I879" s="4"/>
    </row>
    <row r="880" spans="9:9">
      <c r="I880" s="4"/>
    </row>
    <row r="881" spans="9:9">
      <c r="I881" s="4"/>
    </row>
    <row r="882" spans="9:9">
      <c r="I882" s="4"/>
    </row>
    <row r="883" spans="9:9">
      <c r="I883" s="4"/>
    </row>
    <row r="884" spans="9:9">
      <c r="I884" s="4"/>
    </row>
    <row r="885" spans="9:9">
      <c r="I885" s="4"/>
    </row>
    <row r="886" spans="9:9">
      <c r="I886" s="4"/>
    </row>
    <row r="887" spans="9:9">
      <c r="I887" s="4"/>
    </row>
    <row r="888" spans="9:9">
      <c r="I888" s="4"/>
    </row>
    <row r="889" spans="9:9">
      <c r="I889" s="4"/>
    </row>
    <row r="890" spans="9:9">
      <c r="I890" s="4"/>
    </row>
    <row r="891" spans="9:9">
      <c r="I891" s="4"/>
    </row>
    <row r="892" spans="9:9">
      <c r="I892" s="4"/>
    </row>
    <row r="893" spans="9:9">
      <c r="I893" s="4"/>
    </row>
    <row r="894" spans="9:9">
      <c r="I894" s="4"/>
    </row>
    <row r="895" spans="9:9">
      <c r="I895" s="4"/>
    </row>
    <row r="896" spans="9:9">
      <c r="I896" s="4"/>
    </row>
    <row r="897" spans="9:9">
      <c r="I897" s="4"/>
    </row>
    <row r="898" spans="9:9">
      <c r="I898" s="4"/>
    </row>
    <row r="899" spans="9:9">
      <c r="I899" s="4"/>
    </row>
    <row r="900" spans="9:9">
      <c r="I900" s="4"/>
    </row>
    <row r="901" spans="9:9">
      <c r="I901" s="4"/>
    </row>
    <row r="902" spans="9:9">
      <c r="I902" s="4"/>
    </row>
    <row r="903" spans="9:9">
      <c r="I903" s="4"/>
    </row>
    <row r="904" spans="9:9">
      <c r="I904" s="4"/>
    </row>
    <row r="905" spans="9:9">
      <c r="I905" s="4"/>
    </row>
    <row r="906" spans="9:9">
      <c r="I906" s="4"/>
    </row>
    <row r="907" spans="9:9">
      <c r="I907" s="4"/>
    </row>
    <row r="908" spans="9:9">
      <c r="I908" s="4"/>
    </row>
    <row r="909" spans="9:9">
      <c r="I909" s="4"/>
    </row>
    <row r="910" spans="9:9">
      <c r="I910" s="4"/>
    </row>
    <row r="911" spans="9:9">
      <c r="I911" s="4"/>
    </row>
    <row r="912" spans="9:9">
      <c r="I912" s="4"/>
    </row>
    <row r="913" spans="9:9">
      <c r="I913" s="4"/>
    </row>
    <row r="914" spans="9:9">
      <c r="I914" s="4"/>
    </row>
    <row r="915" spans="9:9">
      <c r="I915" s="4"/>
    </row>
    <row r="916" spans="9:9">
      <c r="I916" s="4"/>
    </row>
    <row r="917" spans="9:9">
      <c r="I917" s="4"/>
    </row>
    <row r="918" spans="9:9">
      <c r="I918" s="4"/>
    </row>
    <row r="919" spans="9:9">
      <c r="I919" s="4"/>
    </row>
    <row r="920" spans="9:9">
      <c r="I920" s="4"/>
    </row>
    <row r="921" spans="9:9">
      <c r="I921" s="4"/>
    </row>
    <row r="922" spans="9:9">
      <c r="I922" s="4"/>
    </row>
    <row r="923" spans="9:9">
      <c r="I923" s="4"/>
    </row>
    <row r="924" spans="9:9">
      <c r="I924" s="4"/>
    </row>
    <row r="925" spans="9:9">
      <c r="I925" s="4"/>
    </row>
    <row r="926" spans="9:9">
      <c r="I926" s="4"/>
    </row>
    <row r="927" spans="9:9">
      <c r="I927" s="4"/>
    </row>
    <row r="928" spans="9:9">
      <c r="I928" s="4"/>
    </row>
    <row r="929" spans="9:9">
      <c r="I929" s="4"/>
    </row>
    <row r="930" spans="9:9">
      <c r="I930" s="4"/>
    </row>
    <row r="931" spans="9:9">
      <c r="I931" s="4"/>
    </row>
    <row r="932" spans="9:9">
      <c r="I932" s="4"/>
    </row>
    <row r="933" spans="9:9">
      <c r="I933" s="4"/>
    </row>
    <row r="934" spans="9:9">
      <c r="I934" s="4"/>
    </row>
    <row r="935" spans="9:9">
      <c r="I935" s="4"/>
    </row>
    <row r="936" spans="9:9">
      <c r="I936" s="4"/>
    </row>
    <row r="937" spans="9:9">
      <c r="I937" s="4"/>
    </row>
    <row r="938" spans="9:9">
      <c r="I938" s="4"/>
    </row>
    <row r="939" spans="9:9">
      <c r="I939" s="4"/>
    </row>
    <row r="940" spans="9:9">
      <c r="I940" s="4"/>
    </row>
    <row r="941" spans="9:9">
      <c r="I941" s="4"/>
    </row>
    <row r="942" spans="9:9">
      <c r="I942" s="4"/>
    </row>
    <row r="943" spans="9:9">
      <c r="I943" s="4"/>
    </row>
    <row r="944" spans="9:9">
      <c r="I944" s="4"/>
    </row>
    <row r="945" spans="9:9">
      <c r="I945" s="4"/>
    </row>
    <row r="946" spans="9:9">
      <c r="I946" s="4"/>
    </row>
    <row r="947" spans="9:9">
      <c r="I947" s="4"/>
    </row>
    <row r="948" spans="9:9">
      <c r="I948" s="4"/>
    </row>
    <row r="949" spans="9:9">
      <c r="I949" s="4"/>
    </row>
    <row r="950" spans="9:9">
      <c r="I950" s="4"/>
    </row>
    <row r="951" spans="9:9">
      <c r="I951" s="4"/>
    </row>
    <row r="952" spans="9:9">
      <c r="I952" s="4"/>
    </row>
    <row r="953" spans="9:9">
      <c r="I953" s="4"/>
    </row>
    <row r="954" spans="9:9">
      <c r="I954" s="4"/>
    </row>
    <row r="955" spans="9:9">
      <c r="I955" s="4"/>
    </row>
    <row r="956" spans="9:9">
      <c r="I956" s="4"/>
    </row>
    <row r="957" spans="9:9">
      <c r="I957" s="4"/>
    </row>
    <row r="958" spans="9:9">
      <c r="I958" s="4"/>
    </row>
    <row r="959" spans="9:9">
      <c r="I959" s="4"/>
    </row>
    <row r="960" spans="9:9">
      <c r="I960" s="4"/>
    </row>
    <row r="961" spans="9:9">
      <c r="I961" s="4"/>
    </row>
    <row r="962" spans="9:9">
      <c r="I962" s="4"/>
    </row>
    <row r="963" spans="9:9">
      <c r="I963" s="4"/>
    </row>
    <row r="964" spans="9:9">
      <c r="I964" s="4"/>
    </row>
    <row r="965" spans="9:9">
      <c r="I965" s="4"/>
    </row>
    <row r="966" spans="9:9">
      <c r="I966" s="4"/>
    </row>
    <row r="967" spans="9:9">
      <c r="I967" s="4"/>
    </row>
    <row r="968" spans="9:9">
      <c r="I968" s="4"/>
    </row>
    <row r="969" spans="9:9">
      <c r="I969" s="4"/>
    </row>
    <row r="970" spans="9:9">
      <c r="I970" s="4"/>
    </row>
    <row r="971" spans="9:9">
      <c r="I971" s="4"/>
    </row>
    <row r="972" spans="9:9">
      <c r="I972" s="4"/>
    </row>
    <row r="973" spans="9:9">
      <c r="I973" s="4"/>
    </row>
    <row r="974" spans="9:9">
      <c r="I974" s="4"/>
    </row>
    <row r="975" spans="9:9">
      <c r="I975" s="4"/>
    </row>
    <row r="976" spans="9:9">
      <c r="I976" s="4"/>
    </row>
    <row r="977" spans="9:9">
      <c r="I977" s="4"/>
    </row>
    <row r="978" spans="9:9">
      <c r="I978" s="4"/>
    </row>
    <row r="979" spans="9:9">
      <c r="I979" s="4"/>
    </row>
    <row r="980" spans="9:9">
      <c r="I980" s="4"/>
    </row>
    <row r="981" spans="9:9">
      <c r="I981" s="4"/>
    </row>
    <row r="982" spans="9:9">
      <c r="I982" s="4"/>
    </row>
    <row r="983" spans="9:9">
      <c r="I983" s="4"/>
    </row>
    <row r="984" spans="9:9">
      <c r="I984" s="4"/>
    </row>
    <row r="985" spans="9:9">
      <c r="I985" s="4"/>
    </row>
    <row r="986" spans="9:9">
      <c r="I986" s="4"/>
    </row>
    <row r="987" spans="9:9">
      <c r="I987" s="4"/>
    </row>
    <row r="988" spans="9:9">
      <c r="I988" s="4"/>
    </row>
    <row r="989" spans="9:9">
      <c r="I989" s="4"/>
    </row>
    <row r="990" spans="9:9">
      <c r="I990" s="4"/>
    </row>
    <row r="991" spans="9:9">
      <c r="I991" s="4"/>
    </row>
    <row r="992" spans="9:9">
      <c r="I992" s="4"/>
    </row>
    <row r="993" spans="9:9">
      <c r="I993" s="4"/>
    </row>
    <row r="994" spans="9:9">
      <c r="I994" s="4"/>
    </row>
    <row r="995" spans="9:9">
      <c r="I995" s="4"/>
    </row>
    <row r="996" spans="9:9">
      <c r="I996" s="4"/>
    </row>
    <row r="997" spans="9:9">
      <c r="I997" s="4"/>
    </row>
    <row r="998" spans="9:9">
      <c r="I998" s="4"/>
    </row>
    <row r="999" spans="9:9">
      <c r="I999" s="4"/>
    </row>
    <row r="1000" spans="9:9">
      <c r="I1000" s="4"/>
    </row>
    <row r="1001" spans="9:9">
      <c r="I1001" s="4"/>
    </row>
    <row r="1002" spans="9:9">
      <c r="I1002" s="4"/>
    </row>
    <row r="1003" spans="9:9">
      <c r="I1003" s="4"/>
    </row>
    <row r="1004" spans="9:9">
      <c r="I1004" s="4"/>
    </row>
    <row r="1005" spans="9:9">
      <c r="I1005" s="4"/>
    </row>
    <row r="1006" spans="9:9">
      <c r="I1006" s="4"/>
    </row>
    <row r="1007" spans="9:9">
      <c r="I1007" s="4"/>
    </row>
    <row r="1008" spans="9:9">
      <c r="I1008" s="4"/>
    </row>
    <row r="1009" spans="9:9">
      <c r="I1009" s="4"/>
    </row>
    <row r="1010" spans="9:9">
      <c r="I1010" s="4"/>
    </row>
    <row r="1011" spans="9:9">
      <c r="I1011" s="4"/>
    </row>
    <row r="1012" spans="9:9">
      <c r="I1012" s="4"/>
    </row>
    <row r="1013" spans="9:9">
      <c r="I1013" s="4"/>
    </row>
    <row r="1014" spans="9:9">
      <c r="I1014" s="4"/>
    </row>
    <row r="1015" spans="9:9">
      <c r="I1015" s="4"/>
    </row>
    <row r="1016" spans="9:9">
      <c r="I1016" s="4"/>
    </row>
    <row r="1017" spans="9:9">
      <c r="I1017" s="4"/>
    </row>
    <row r="1018" spans="9:9">
      <c r="I1018" s="4"/>
    </row>
    <row r="1019" spans="9:9">
      <c r="I1019" s="4"/>
    </row>
    <row r="1020" spans="9:9">
      <c r="I1020" s="4"/>
    </row>
    <row r="1021" spans="9:9">
      <c r="I1021" s="4"/>
    </row>
    <row r="1022" spans="9:9">
      <c r="I1022" s="4"/>
    </row>
    <row r="1023" spans="9:9">
      <c r="I1023" s="4"/>
    </row>
    <row r="1024" spans="9:9">
      <c r="I1024" s="4"/>
    </row>
    <row r="1025" spans="9:9">
      <c r="I1025" s="4"/>
    </row>
    <row r="1026" spans="9:9">
      <c r="I1026" s="4"/>
    </row>
    <row r="1027" spans="9:9">
      <c r="I1027" s="4"/>
    </row>
    <row r="1028" spans="9:9">
      <c r="I1028" s="4"/>
    </row>
    <row r="1029" spans="9:9">
      <c r="I1029" s="4"/>
    </row>
    <row r="1030" spans="9:9">
      <c r="I1030" s="4"/>
    </row>
    <row r="1031" spans="9:9">
      <c r="I1031" s="4"/>
    </row>
    <row r="1032" spans="9:9">
      <c r="I1032" s="4"/>
    </row>
    <row r="1033" spans="9:9">
      <c r="I1033" s="4"/>
    </row>
    <row r="1034" spans="9:9">
      <c r="I1034" s="4"/>
    </row>
    <row r="1035" spans="9:9">
      <c r="I1035" s="4"/>
    </row>
    <row r="1036" spans="9:9">
      <c r="I1036" s="4"/>
    </row>
    <row r="1037" spans="9:9">
      <c r="I1037" s="4"/>
    </row>
    <row r="1038" spans="9:9">
      <c r="I1038" s="4"/>
    </row>
    <row r="1039" spans="9:9">
      <c r="I1039" s="4"/>
    </row>
    <row r="1040" spans="9:9">
      <c r="I1040" s="4"/>
    </row>
    <row r="1041" spans="9:9">
      <c r="I1041" s="4"/>
    </row>
    <row r="1042" spans="9:9">
      <c r="I1042" s="4"/>
    </row>
    <row r="1043" spans="9:9">
      <c r="I1043" s="4"/>
    </row>
    <row r="1044" spans="9:9">
      <c r="I1044" s="4"/>
    </row>
    <row r="1045" spans="9:9">
      <c r="I1045" s="4"/>
    </row>
    <row r="1046" spans="9:9">
      <c r="I1046" s="4"/>
    </row>
    <row r="1047" spans="9:9">
      <c r="I1047" s="4"/>
    </row>
    <row r="1048" spans="9:9">
      <c r="I1048" s="4"/>
    </row>
    <row r="1049" spans="9:9">
      <c r="I1049" s="4"/>
    </row>
    <row r="1050" spans="9:9">
      <c r="I1050" s="4"/>
    </row>
    <row r="1051" spans="9:9">
      <c r="I1051" s="4"/>
    </row>
    <row r="1052" spans="9:9">
      <c r="I1052" s="4"/>
    </row>
    <row r="1053" spans="9:9">
      <c r="I1053" s="4"/>
    </row>
    <row r="1054" spans="9:9">
      <c r="I1054" s="4"/>
    </row>
    <row r="1055" spans="9:9">
      <c r="I1055" s="4"/>
    </row>
    <row r="1056" spans="9:9">
      <c r="I1056" s="4"/>
    </row>
    <row r="1057" spans="9:9">
      <c r="I1057" s="4"/>
    </row>
    <row r="1058" spans="9:9">
      <c r="I1058" s="4"/>
    </row>
    <row r="1059" spans="9:9">
      <c r="I1059" s="4"/>
    </row>
    <row r="1060" spans="9:9">
      <c r="I1060" s="4"/>
    </row>
    <row r="1061" spans="9:9">
      <c r="I1061" s="4"/>
    </row>
    <row r="1062" spans="9:9">
      <c r="I1062" s="4"/>
    </row>
    <row r="1063" spans="9:9">
      <c r="I1063" s="4"/>
    </row>
    <row r="1064" spans="9:9">
      <c r="I1064" s="4"/>
    </row>
    <row r="1065" spans="9:9">
      <c r="I1065" s="4"/>
    </row>
    <row r="1066" spans="9:9">
      <c r="I1066" s="4"/>
    </row>
    <row r="1067" spans="9:9">
      <c r="I1067" s="4"/>
    </row>
    <row r="1068" spans="9:9">
      <c r="I1068" s="4"/>
    </row>
    <row r="1069" spans="9:9">
      <c r="I1069" s="4"/>
    </row>
    <row r="1070" spans="9:9">
      <c r="I1070" s="4"/>
    </row>
    <row r="1071" spans="9:9">
      <c r="I1071" s="4"/>
    </row>
    <row r="1072" spans="9:9">
      <c r="I1072" s="4"/>
    </row>
    <row r="1073" spans="9:9">
      <c r="I1073" s="4"/>
    </row>
    <row r="1074" spans="9:9">
      <c r="I1074" s="4"/>
    </row>
    <row r="1075" spans="9:9">
      <c r="I1075" s="4"/>
    </row>
    <row r="1076" spans="9:9">
      <c r="I1076" s="4"/>
    </row>
    <row r="1077" spans="9:9">
      <c r="I1077" s="4"/>
    </row>
    <row r="1078" spans="9:9">
      <c r="I1078" s="4"/>
    </row>
    <row r="1079" spans="9:9">
      <c r="I1079" s="4"/>
    </row>
    <row r="1080" spans="9:9">
      <c r="I1080" s="4"/>
    </row>
    <row r="1081" spans="9:9">
      <c r="I1081" s="4"/>
    </row>
    <row r="1082" spans="9:9">
      <c r="I1082" s="4"/>
    </row>
    <row r="1083" spans="9:9">
      <c r="I1083" s="4"/>
    </row>
    <row r="1084" spans="9:9">
      <c r="I1084" s="4"/>
    </row>
    <row r="1085" spans="9:9">
      <c r="I1085" s="4"/>
    </row>
    <row r="1086" spans="9:9">
      <c r="I1086" s="4"/>
    </row>
    <row r="1087" spans="9:9">
      <c r="I1087" s="4"/>
    </row>
    <row r="1088" spans="9:9">
      <c r="I1088" s="4"/>
    </row>
    <row r="1089" spans="9:9">
      <c r="I1089" s="4"/>
    </row>
    <row r="1090" spans="9:9">
      <c r="I1090" s="4"/>
    </row>
    <row r="1091" spans="9:9">
      <c r="I1091" s="4"/>
    </row>
    <row r="1092" spans="9:9">
      <c r="I1092" s="4"/>
    </row>
    <row r="1093" spans="9:9">
      <c r="I1093" s="4"/>
    </row>
    <row r="1094" spans="9:9">
      <c r="I1094" s="4"/>
    </row>
    <row r="1095" spans="9:9">
      <c r="I1095" s="4"/>
    </row>
    <row r="1096" spans="9:9">
      <c r="I1096" s="4"/>
    </row>
    <row r="1097" spans="9:9">
      <c r="I1097" s="4"/>
    </row>
    <row r="1098" spans="9:9">
      <c r="I1098" s="4"/>
    </row>
    <row r="1099" spans="9:9">
      <c r="I1099" s="4"/>
    </row>
    <row r="1100" spans="9:9">
      <c r="I1100" s="4"/>
    </row>
    <row r="1101" spans="9:9">
      <c r="I1101" s="4"/>
    </row>
    <row r="1102" spans="9:9">
      <c r="I1102" s="4"/>
    </row>
    <row r="1103" spans="9:9">
      <c r="I1103" s="4"/>
    </row>
    <row r="1104" spans="9:9">
      <c r="I1104" s="4"/>
    </row>
    <row r="1105" spans="9:9">
      <c r="I1105" s="4"/>
    </row>
    <row r="1106" spans="9:9">
      <c r="I1106" s="4"/>
    </row>
    <row r="1107" spans="9:9">
      <c r="I1107" s="4"/>
    </row>
    <row r="1108" spans="9:9">
      <c r="I1108" s="4"/>
    </row>
    <row r="1109" spans="9:9">
      <c r="I1109" s="4"/>
    </row>
    <row r="1110" spans="9:9">
      <c r="I1110" s="4"/>
    </row>
    <row r="1111" spans="9:9">
      <c r="I1111" s="4"/>
    </row>
    <row r="1112" spans="9:9">
      <c r="I1112" s="4"/>
    </row>
    <row r="1113" spans="9:9">
      <c r="I1113" s="4"/>
    </row>
    <row r="1114" spans="9:9">
      <c r="I1114" s="4"/>
    </row>
    <row r="1115" spans="9:9">
      <c r="I1115" s="4"/>
    </row>
    <row r="1116" spans="9:9">
      <c r="I1116" s="4"/>
    </row>
    <row r="1117" spans="9:9">
      <c r="I1117" s="4"/>
    </row>
    <row r="1118" spans="9:9">
      <c r="I1118" s="4"/>
    </row>
    <row r="1119" spans="9:9">
      <c r="I1119" s="4"/>
    </row>
    <row r="1120" spans="9:9">
      <c r="I1120" s="4"/>
    </row>
    <row r="1121" spans="9:9">
      <c r="I1121" s="4"/>
    </row>
    <row r="1122" spans="9:9">
      <c r="I1122" s="4"/>
    </row>
    <row r="1123" spans="9:9">
      <c r="I1123" s="4"/>
    </row>
    <row r="1124" spans="9:9">
      <c r="I1124" s="4"/>
    </row>
    <row r="1125" spans="9:9">
      <c r="I1125" s="4"/>
    </row>
    <row r="1126" spans="9:9">
      <c r="I1126" s="4"/>
    </row>
    <row r="1127" spans="9:9">
      <c r="I1127" s="4"/>
    </row>
    <row r="1128" spans="9:9">
      <c r="I1128" s="4"/>
    </row>
    <row r="1129" spans="9:9">
      <c r="I1129" s="4"/>
    </row>
    <row r="1130" spans="9:9">
      <c r="I1130" s="4"/>
    </row>
    <row r="1131" spans="9:9">
      <c r="I1131" s="4"/>
    </row>
    <row r="1132" spans="9:9">
      <c r="I1132" s="4"/>
    </row>
    <row r="1133" spans="9:9">
      <c r="I1133" s="4"/>
    </row>
    <row r="1134" spans="9:9">
      <c r="I1134" s="4"/>
    </row>
    <row r="1135" spans="9:9">
      <c r="I1135" s="4"/>
    </row>
    <row r="1136" spans="9:9">
      <c r="I1136" s="4"/>
    </row>
  </sheetData>
  <mergeCells count="290">
    <mergeCell ref="A1:I1"/>
    <mergeCell ref="A2:I2"/>
    <mergeCell ref="A3:I3"/>
    <mergeCell ref="A4:G4"/>
    <mergeCell ref="H4:I4"/>
    <mergeCell ref="A5:G5"/>
    <mergeCell ref="H5:I5"/>
    <mergeCell ref="A6:I6"/>
    <mergeCell ref="A7:I7"/>
    <mergeCell ref="A8:H8"/>
    <mergeCell ref="A9:G9"/>
    <mergeCell ref="A11:I11"/>
    <mergeCell ref="A17:H17"/>
    <mergeCell ref="A18:C18"/>
    <mergeCell ref="E18:H18"/>
    <mergeCell ref="A19:H19"/>
    <mergeCell ref="A20:H20"/>
    <mergeCell ref="A21:H21"/>
    <mergeCell ref="A22:I22"/>
    <mergeCell ref="A23:H23"/>
    <mergeCell ref="A24:G24"/>
    <mergeCell ref="A26:I26"/>
    <mergeCell ref="A32:H32"/>
    <mergeCell ref="A33:C33"/>
    <mergeCell ref="E33:H33"/>
    <mergeCell ref="A34:H34"/>
    <mergeCell ref="A35:H35"/>
    <mergeCell ref="A36:H36"/>
    <mergeCell ref="A37:I37"/>
    <mergeCell ref="A38:H38"/>
    <mergeCell ref="A39:G39"/>
    <mergeCell ref="A41:I41"/>
    <mergeCell ref="A49:H49"/>
    <mergeCell ref="A50:I50"/>
    <mergeCell ref="A57:H57"/>
    <mergeCell ref="A58:C58"/>
    <mergeCell ref="E58:H58"/>
    <mergeCell ref="A59:H59"/>
    <mergeCell ref="A60:H60"/>
    <mergeCell ref="A61:H61"/>
    <mergeCell ref="A62:I62"/>
    <mergeCell ref="A63:H63"/>
    <mergeCell ref="A64:G64"/>
    <mergeCell ref="A65:G65"/>
    <mergeCell ref="A66:I66"/>
    <mergeCell ref="A70:H70"/>
    <mergeCell ref="A71:C71"/>
    <mergeCell ref="E71:H71"/>
    <mergeCell ref="A72:H72"/>
    <mergeCell ref="A73:H73"/>
    <mergeCell ref="A74:H74"/>
    <mergeCell ref="A75:I75"/>
    <mergeCell ref="A76:H76"/>
    <mergeCell ref="A77:G77"/>
    <mergeCell ref="A78:G78"/>
    <mergeCell ref="A79:I79"/>
    <mergeCell ref="A82:H82"/>
    <mergeCell ref="A83:C83"/>
    <mergeCell ref="E83:H83"/>
    <mergeCell ref="A84:H84"/>
    <mergeCell ref="A85:H85"/>
    <mergeCell ref="A86:H86"/>
    <mergeCell ref="A87:I87"/>
    <mergeCell ref="A88:H88"/>
    <mergeCell ref="A89:G89"/>
    <mergeCell ref="A90:G90"/>
    <mergeCell ref="A91:I91"/>
    <mergeCell ref="A94:H94"/>
    <mergeCell ref="A95:C95"/>
    <mergeCell ref="E95:H95"/>
    <mergeCell ref="A96:H96"/>
    <mergeCell ref="A97:H97"/>
    <mergeCell ref="A98:H98"/>
    <mergeCell ref="A99:I99"/>
    <mergeCell ref="A100:H100"/>
    <mergeCell ref="A101:G101"/>
    <mergeCell ref="A102:G102"/>
    <mergeCell ref="A103:I103"/>
    <mergeCell ref="A106:H106"/>
    <mergeCell ref="A107:I107"/>
    <mergeCell ref="A110:H110"/>
    <mergeCell ref="A111:C111"/>
    <mergeCell ref="E111:H111"/>
    <mergeCell ref="A112:H112"/>
    <mergeCell ref="A113:H113"/>
    <mergeCell ref="A114:H114"/>
    <mergeCell ref="A115:I115"/>
    <mergeCell ref="A116:H116"/>
    <mergeCell ref="A117:G117"/>
    <mergeCell ref="A118:G118"/>
    <mergeCell ref="A119:I119"/>
    <mergeCell ref="A123:H123"/>
    <mergeCell ref="A124:I124"/>
    <mergeCell ref="A127:H127"/>
    <mergeCell ref="A128:C128"/>
    <mergeCell ref="E128:H128"/>
    <mergeCell ref="A129:H129"/>
    <mergeCell ref="A130:H130"/>
    <mergeCell ref="A131:H131"/>
    <mergeCell ref="A132:I132"/>
    <mergeCell ref="A133:H133"/>
    <mergeCell ref="A134:G134"/>
    <mergeCell ref="A135:G135"/>
    <mergeCell ref="A136:I136"/>
    <mergeCell ref="A141:H141"/>
    <mergeCell ref="A142:I142"/>
    <mergeCell ref="A146:H146"/>
    <mergeCell ref="A147:C147"/>
    <mergeCell ref="E147:H147"/>
    <mergeCell ref="A148:H148"/>
    <mergeCell ref="A149:H149"/>
    <mergeCell ref="A150:H150"/>
    <mergeCell ref="A151:I151"/>
    <mergeCell ref="A152:H152"/>
    <mergeCell ref="A153:G153"/>
    <mergeCell ref="A154:G154"/>
    <mergeCell ref="A155:I155"/>
    <mergeCell ref="A169:H169"/>
    <mergeCell ref="A170:C170"/>
    <mergeCell ref="E170:H170"/>
    <mergeCell ref="A171:H171"/>
    <mergeCell ref="A172:H172"/>
    <mergeCell ref="A173:H173"/>
    <mergeCell ref="A174:I174"/>
    <mergeCell ref="A175:H175"/>
    <mergeCell ref="A176:G176"/>
    <mergeCell ref="A177:G177"/>
    <mergeCell ref="A178:I178"/>
    <mergeCell ref="A192:H192"/>
    <mergeCell ref="A193:C193"/>
    <mergeCell ref="E193:H193"/>
    <mergeCell ref="A194:H194"/>
    <mergeCell ref="A195:H195"/>
    <mergeCell ref="A196:H196"/>
    <mergeCell ref="A197:I197"/>
    <mergeCell ref="A198:H198"/>
    <mergeCell ref="A199:G199"/>
    <mergeCell ref="A200:G200"/>
    <mergeCell ref="A201:I201"/>
    <mergeCell ref="A215:H215"/>
    <mergeCell ref="A216:C216"/>
    <mergeCell ref="E216:H216"/>
    <mergeCell ref="A217:H217"/>
    <mergeCell ref="A218:H218"/>
    <mergeCell ref="A219:H219"/>
    <mergeCell ref="A220:I220"/>
    <mergeCell ref="A221:H221"/>
    <mergeCell ref="A222:G222"/>
    <mergeCell ref="A223:G223"/>
    <mergeCell ref="A224:I224"/>
    <mergeCell ref="A238:H238"/>
    <mergeCell ref="A239:C239"/>
    <mergeCell ref="E239:H239"/>
    <mergeCell ref="A240:H240"/>
    <mergeCell ref="A241:H241"/>
    <mergeCell ref="A242:H242"/>
    <mergeCell ref="A243:I243"/>
    <mergeCell ref="A244:H244"/>
    <mergeCell ref="A245:G245"/>
    <mergeCell ref="A246:G246"/>
    <mergeCell ref="A247:I247"/>
    <mergeCell ref="A261:H261"/>
    <mergeCell ref="A262:C262"/>
    <mergeCell ref="E262:H262"/>
    <mergeCell ref="A263:H263"/>
    <mergeCell ref="A264:H264"/>
    <mergeCell ref="A265:H265"/>
    <mergeCell ref="A266:I266"/>
    <mergeCell ref="A267:H267"/>
    <mergeCell ref="A268:G268"/>
    <mergeCell ref="A269:G269"/>
    <mergeCell ref="A270:I270"/>
    <mergeCell ref="A284:H284"/>
    <mergeCell ref="A285:C285"/>
    <mergeCell ref="E285:H285"/>
    <mergeCell ref="A286:H286"/>
    <mergeCell ref="A287:H287"/>
    <mergeCell ref="A288:H288"/>
    <mergeCell ref="A289:I289"/>
    <mergeCell ref="A290:H290"/>
    <mergeCell ref="A291:G291"/>
    <mergeCell ref="A293:I293"/>
    <mergeCell ref="A296:H296"/>
    <mergeCell ref="A297:I297"/>
    <mergeCell ref="A301:H301"/>
    <mergeCell ref="A302:I302"/>
    <mergeCell ref="A306:H306"/>
    <mergeCell ref="A307:C307"/>
    <mergeCell ref="E307:H307"/>
    <mergeCell ref="A308:H308"/>
    <mergeCell ref="A309:H309"/>
    <mergeCell ref="A310:H310"/>
    <mergeCell ref="A311:I311"/>
    <mergeCell ref="A312:H312"/>
    <mergeCell ref="A313:G313"/>
    <mergeCell ref="A315:I315"/>
    <mergeCell ref="A318:H318"/>
    <mergeCell ref="A319:I319"/>
    <mergeCell ref="A323:H323"/>
    <mergeCell ref="A324:I324"/>
    <mergeCell ref="A328:H328"/>
    <mergeCell ref="A329:C329"/>
    <mergeCell ref="E329:H329"/>
    <mergeCell ref="A330:H330"/>
    <mergeCell ref="A331:H331"/>
    <mergeCell ref="A332:H332"/>
    <mergeCell ref="A333:I333"/>
    <mergeCell ref="A334:H334"/>
    <mergeCell ref="A335:G335"/>
    <mergeCell ref="A337:I337"/>
    <mergeCell ref="A342:H342"/>
    <mergeCell ref="A343:I343"/>
    <mergeCell ref="A346:H346"/>
    <mergeCell ref="A347:C347"/>
    <mergeCell ref="E347:H347"/>
    <mergeCell ref="A348:H348"/>
    <mergeCell ref="A349:H349"/>
    <mergeCell ref="A350:H350"/>
    <mergeCell ref="A351:I351"/>
    <mergeCell ref="A352:H352"/>
    <mergeCell ref="A353:G353"/>
    <mergeCell ref="A354:G354"/>
    <mergeCell ref="A355:I355"/>
    <mergeCell ref="A359:H359"/>
    <mergeCell ref="A360:C360"/>
    <mergeCell ref="E360:H360"/>
    <mergeCell ref="A361:H361"/>
    <mergeCell ref="A362:H362"/>
    <mergeCell ref="A363:H363"/>
    <mergeCell ref="A364:I364"/>
    <mergeCell ref="A365:H365"/>
    <mergeCell ref="A366:G366"/>
    <mergeCell ref="A367:G367"/>
    <mergeCell ref="A368:I368"/>
    <mergeCell ref="A372:H372"/>
    <mergeCell ref="A373:C373"/>
    <mergeCell ref="E373:H373"/>
    <mergeCell ref="A374:H374"/>
    <mergeCell ref="A375:H375"/>
    <mergeCell ref="A376:H376"/>
    <mergeCell ref="A377:I377"/>
    <mergeCell ref="A378:H378"/>
    <mergeCell ref="A379:G379"/>
    <mergeCell ref="A381:I381"/>
    <mergeCell ref="A384:H384"/>
    <mergeCell ref="A385:I385"/>
    <mergeCell ref="A399:H399"/>
    <mergeCell ref="A400:I400"/>
    <mergeCell ref="A404:H404"/>
    <mergeCell ref="A405:C405"/>
    <mergeCell ref="E405:H405"/>
    <mergeCell ref="A406:H406"/>
    <mergeCell ref="A407:H407"/>
    <mergeCell ref="A408:H408"/>
    <mergeCell ref="A409:I409"/>
    <mergeCell ref="A410:H410"/>
    <mergeCell ref="A411:G411"/>
    <mergeCell ref="A412:G412"/>
    <mergeCell ref="A413:I413"/>
    <mergeCell ref="A416:H416"/>
    <mergeCell ref="A417:C417"/>
    <mergeCell ref="E417:H417"/>
    <mergeCell ref="A418:H418"/>
    <mergeCell ref="A419:H419"/>
    <mergeCell ref="A420:H420"/>
    <mergeCell ref="A421:I421"/>
    <mergeCell ref="A422:H422"/>
    <mergeCell ref="A423:G423"/>
    <mergeCell ref="A424:G424"/>
    <mergeCell ref="A425:I425"/>
    <mergeCell ref="A431:H431"/>
    <mergeCell ref="A432:C432"/>
    <mergeCell ref="E432:H432"/>
    <mergeCell ref="A433:H433"/>
    <mergeCell ref="A434:H434"/>
    <mergeCell ref="A435:H435"/>
    <mergeCell ref="A436:I436"/>
    <mergeCell ref="A437:H437"/>
    <mergeCell ref="A438:G438"/>
    <mergeCell ref="A439:G439"/>
    <mergeCell ref="A440:I440"/>
    <mergeCell ref="A445:H445"/>
    <mergeCell ref="A446:I446"/>
    <mergeCell ref="A455:H455"/>
    <mergeCell ref="A456:C456"/>
    <mergeCell ref="E456:H456"/>
    <mergeCell ref="A457:H457"/>
    <mergeCell ref="A458:H458"/>
    <mergeCell ref="A459:H459"/>
    <mergeCell ref="A460:I460"/>
  </mergeCells>
  <pageMargins left="0.984027777777778" right="0.984027777777778" top="0.984027777777778" bottom="0.984027777777778" header="0.393055555555556" footer="0.196527777777778"/>
  <pageSetup paperSize="9" scale="59" fitToHeight="0" orientation="portrait" horizontalDpi="600" verticalDpi="600"/>
  <headerFooter alignWithMargins="0">
    <oddHeader>&amp;L&amp;G&amp;R&amp;G</oddHeader>
    <oddFooter>&amp;CPágina &amp;P de &amp;N</oddFooter>
  </headerFooter>
  <rowBreaks count="4" manualBreakCount="4">
    <brk id="151" max="8" man="1"/>
    <brk id="197" max="8" man="1"/>
    <brk id="242" max="8" man="1"/>
    <brk id="288" max="8" man="1"/>
  </rowBreaks>
  <legacyDrawingHF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showZeros="0" view="pageBreakPreview" zoomScaleNormal="100" zoomScaleSheetLayoutView="100" workbookViewId="0">
      <selection activeCell="E41" sqref="E41"/>
    </sheetView>
  </sheetViews>
  <sheetFormatPr defaultColWidth="9.14285714285714" defaultRowHeight="12.75"/>
  <cols>
    <col min="1" max="1" width="7.71428571428571" style="3" customWidth="1"/>
    <col min="2" max="2" width="40.7142857142857" style="4" customWidth="1"/>
    <col min="3" max="3" width="9.71428571428571" style="4" customWidth="1"/>
    <col min="4" max="4" width="8.71428571428571" style="4" customWidth="1"/>
    <col min="5" max="5" width="10.7142857142857" style="4" customWidth="1"/>
    <col min="6" max="6" width="13.7142857142857" style="4" customWidth="1"/>
    <col min="7" max="7" width="14.4285714285714" style="4" customWidth="1"/>
    <col min="8" max="8" width="9.14285714285714" style="4"/>
    <col min="9" max="9" width="9.14285714285714" style="5"/>
    <col min="10" max="16384" width="9.14285714285714" style="4"/>
  </cols>
  <sheetData>
    <row r="1" ht="18" customHeight="1" spans="1:9">
      <c r="A1" s="6" t="s">
        <v>0</v>
      </c>
      <c r="B1" s="7"/>
      <c r="C1" s="7"/>
      <c r="D1" s="7"/>
      <c r="E1" s="7"/>
      <c r="F1" s="7"/>
      <c r="G1" s="8"/>
      <c r="H1" s="9"/>
      <c r="I1" s="4"/>
    </row>
    <row r="2" ht="18" customHeight="1" spans="1:9">
      <c r="A2" s="10" t="s">
        <v>1</v>
      </c>
      <c r="B2" s="11"/>
      <c r="C2" s="11"/>
      <c r="D2" s="11"/>
      <c r="E2" s="11"/>
      <c r="F2" s="11"/>
      <c r="G2" s="12"/>
      <c r="H2" s="9"/>
      <c r="I2" s="4"/>
    </row>
    <row r="3" ht="18" customHeight="1" spans="1:9">
      <c r="A3" s="13" t="s">
        <v>2</v>
      </c>
      <c r="B3" s="14"/>
      <c r="C3" s="14"/>
      <c r="D3" s="14"/>
      <c r="E3" s="14"/>
      <c r="F3" s="14"/>
      <c r="G3" s="15"/>
      <c r="H3" s="9"/>
      <c r="I3" s="4"/>
    </row>
    <row r="4" s="1" customFormat="1" ht="24.95" customHeight="1" spans="1:9">
      <c r="A4" s="16" t="s">
        <v>3</v>
      </c>
      <c r="B4" s="17"/>
      <c r="C4" s="17"/>
      <c r="D4" s="17"/>
      <c r="E4" s="17"/>
      <c r="F4" s="18"/>
      <c r="G4" s="19" t="s">
        <v>36</v>
      </c>
      <c r="I4" s="80"/>
    </row>
    <row r="5" s="1" customFormat="1" ht="24.95" customHeight="1" spans="1:9">
      <c r="A5" s="20" t="s">
        <v>27</v>
      </c>
      <c r="B5" s="21"/>
      <c r="C5" s="21"/>
      <c r="D5" s="21"/>
      <c r="E5" s="21"/>
      <c r="F5" s="22"/>
      <c r="G5" s="23"/>
      <c r="I5" s="80"/>
    </row>
    <row r="6" s="2" customFormat="1" ht="7.5" customHeight="1" spans="1:7">
      <c r="A6" s="20"/>
      <c r="B6" s="21"/>
      <c r="C6" s="21"/>
      <c r="D6" s="21"/>
      <c r="E6" s="21"/>
      <c r="F6" s="21"/>
      <c r="G6" s="22"/>
    </row>
    <row r="7" customFormat="1" ht="18" customHeight="1" spans="1:9">
      <c r="A7" s="24" t="s">
        <v>730</v>
      </c>
      <c r="B7" s="25"/>
      <c r="C7" s="25"/>
      <c r="D7" s="25"/>
      <c r="E7" s="25"/>
      <c r="F7" s="25"/>
      <c r="G7" s="26"/>
      <c r="I7" s="81"/>
    </row>
    <row r="8" s="2" customFormat="1" ht="7.5" customHeight="1" spans="1:7">
      <c r="A8" s="20"/>
      <c r="B8" s="21"/>
      <c r="C8" s="21"/>
      <c r="D8" s="21"/>
      <c r="E8" s="21"/>
      <c r="F8" s="21"/>
      <c r="G8" s="22"/>
    </row>
    <row r="9" spans="2:7">
      <c r="B9" s="27"/>
      <c r="C9" s="27"/>
      <c r="D9" s="27"/>
      <c r="E9" s="27"/>
      <c r="F9" s="27"/>
      <c r="G9" s="28"/>
    </row>
    <row r="10" spans="1:7">
      <c r="A10" s="29" t="s">
        <v>37</v>
      </c>
      <c r="B10" s="30" t="s">
        <v>731</v>
      </c>
      <c r="C10" s="31"/>
      <c r="D10" s="32" t="s">
        <v>732</v>
      </c>
      <c r="E10" s="33"/>
      <c r="F10" s="33"/>
      <c r="G10" s="34"/>
    </row>
    <row r="11" spans="1:7">
      <c r="A11" s="35"/>
      <c r="B11" s="36"/>
      <c r="C11" s="37"/>
      <c r="D11" s="38"/>
      <c r="E11" s="39"/>
      <c r="F11" s="39"/>
      <c r="G11" s="40"/>
    </row>
    <row r="12" spans="1:7">
      <c r="A12" s="41"/>
      <c r="B12" s="42"/>
      <c r="C12" s="43"/>
      <c r="D12" s="44"/>
      <c r="E12" s="45"/>
      <c r="F12" s="45"/>
      <c r="G12" s="46"/>
    </row>
    <row r="13" spans="1:7">
      <c r="A13" s="47">
        <v>1</v>
      </c>
      <c r="B13" s="48" t="s">
        <v>733</v>
      </c>
      <c r="C13" s="49"/>
      <c r="D13" s="50">
        <v>4.93</v>
      </c>
      <c r="E13" s="51" t="s">
        <v>734</v>
      </c>
      <c r="F13" s="52" t="s">
        <v>735</v>
      </c>
      <c r="G13" s="53"/>
    </row>
    <row r="14" spans="1:7">
      <c r="A14" s="54"/>
      <c r="B14" s="48"/>
      <c r="C14" s="49"/>
      <c r="D14" s="55" t="s">
        <v>736</v>
      </c>
      <c r="E14" s="56"/>
      <c r="F14" s="56"/>
      <c r="G14" s="57"/>
    </row>
    <row r="15" spans="1:7">
      <c r="A15" s="47">
        <v>2</v>
      </c>
      <c r="B15" s="48" t="s">
        <v>737</v>
      </c>
      <c r="C15" s="49"/>
      <c r="D15" s="50">
        <f>SUM(D16:D18)</f>
        <v>8.65</v>
      </c>
      <c r="E15" s="51" t="s">
        <v>738</v>
      </c>
      <c r="F15" s="52" t="s">
        <v>739</v>
      </c>
      <c r="G15" s="53"/>
    </row>
    <row r="16" spans="1:7">
      <c r="A16" s="54" t="s">
        <v>68</v>
      </c>
      <c r="B16" s="58" t="s">
        <v>740</v>
      </c>
      <c r="C16" s="59"/>
      <c r="D16" s="82">
        <v>5</v>
      </c>
      <c r="E16" s="56"/>
      <c r="F16" s="56"/>
      <c r="G16" s="57"/>
    </row>
    <row r="17" spans="1:7">
      <c r="A17" s="54" t="s">
        <v>70</v>
      </c>
      <c r="B17" s="48" t="s">
        <v>741</v>
      </c>
      <c r="C17" s="49"/>
      <c r="D17" s="82">
        <v>0.65</v>
      </c>
      <c r="E17" s="56"/>
      <c r="F17" s="56"/>
      <c r="G17" s="57"/>
    </row>
    <row r="18" spans="1:7">
      <c r="A18" s="54" t="s">
        <v>71</v>
      </c>
      <c r="B18" s="48" t="s">
        <v>742</v>
      </c>
      <c r="C18" s="49"/>
      <c r="D18" s="82">
        <v>3</v>
      </c>
      <c r="E18" s="51" t="s">
        <v>736</v>
      </c>
      <c r="F18" s="60" t="s">
        <v>736</v>
      </c>
      <c r="G18" s="53" t="s">
        <v>736</v>
      </c>
    </row>
    <row r="19" spans="1:7">
      <c r="A19" s="54"/>
      <c r="B19" s="48"/>
      <c r="C19" s="49"/>
      <c r="D19" s="55"/>
      <c r="E19" s="56"/>
      <c r="F19" s="56"/>
      <c r="G19" s="57"/>
    </row>
    <row r="20" spans="1:7">
      <c r="A20" s="47">
        <v>3</v>
      </c>
      <c r="B20" s="48" t="s">
        <v>743</v>
      </c>
      <c r="C20" s="49"/>
      <c r="D20" s="50">
        <f>0.49+2.51</f>
        <v>3</v>
      </c>
      <c r="E20" s="51" t="s">
        <v>744</v>
      </c>
      <c r="F20" s="52" t="s">
        <v>745</v>
      </c>
      <c r="G20" s="53"/>
    </row>
    <row r="21" spans="1:7">
      <c r="A21" s="54"/>
      <c r="B21" s="48"/>
      <c r="C21" s="49"/>
      <c r="D21" s="55"/>
      <c r="E21" s="51" t="s">
        <v>736</v>
      </c>
      <c r="F21" s="60" t="s">
        <v>736</v>
      </c>
      <c r="G21" s="53"/>
    </row>
    <row r="22" spans="1:7">
      <c r="A22" s="47">
        <v>4</v>
      </c>
      <c r="B22" s="48" t="s">
        <v>746</v>
      </c>
      <c r="C22" s="49"/>
      <c r="D22" s="50">
        <v>0.99</v>
      </c>
      <c r="E22" s="51" t="s">
        <v>747</v>
      </c>
      <c r="F22" s="52" t="s">
        <v>748</v>
      </c>
      <c r="G22" s="53"/>
    </row>
    <row r="23" spans="1:7">
      <c r="A23" s="54"/>
      <c r="B23" s="48"/>
      <c r="C23" s="49"/>
      <c r="D23" s="55"/>
      <c r="E23" s="52"/>
      <c r="F23" s="52"/>
      <c r="G23" s="53"/>
    </row>
    <row r="24" spans="1:7">
      <c r="A24" s="47">
        <v>5</v>
      </c>
      <c r="B24" s="48" t="s">
        <v>749</v>
      </c>
      <c r="C24" s="49"/>
      <c r="D24" s="50">
        <v>8.04</v>
      </c>
      <c r="E24" s="51" t="s">
        <v>750</v>
      </c>
      <c r="F24" s="52" t="s">
        <v>751</v>
      </c>
      <c r="G24" s="53"/>
    </row>
    <row r="25" spans="1:7">
      <c r="A25" s="54"/>
      <c r="B25" s="48"/>
      <c r="C25" s="49"/>
      <c r="D25" s="50"/>
      <c r="E25" s="33"/>
      <c r="F25" s="33"/>
      <c r="G25" s="34"/>
    </row>
    <row r="26" spans="1:7">
      <c r="A26" s="61"/>
      <c r="B26" s="56"/>
      <c r="C26" s="56"/>
      <c r="D26" s="56"/>
      <c r="E26" s="33"/>
      <c r="F26" s="33"/>
      <c r="G26" s="34"/>
    </row>
    <row r="27" ht="18" spans="1:7">
      <c r="A27" s="62" t="s">
        <v>752</v>
      </c>
      <c r="B27" s="63"/>
      <c r="C27" s="63"/>
      <c r="D27" s="64"/>
      <c r="E27" s="65"/>
      <c r="F27" s="65"/>
      <c r="G27" s="66"/>
    </row>
    <row r="28" ht="15" spans="1:7">
      <c r="A28" s="67" t="s">
        <v>753</v>
      </c>
      <c r="B28" s="68">
        <f>((((1+D13/100+D20/100)*(1+D22/100)*(1+D24/100))/(1-D15/100))-1)*100</f>
        <v>28.9129578136836</v>
      </c>
      <c r="C28" s="69" t="s">
        <v>754</v>
      </c>
      <c r="D28" s="57"/>
      <c r="E28" s="70"/>
      <c r="F28" s="70"/>
      <c r="G28" s="71"/>
    </row>
    <row r="29" ht="15" spans="1:7">
      <c r="A29" s="72" t="s">
        <v>753</v>
      </c>
      <c r="B29" s="73">
        <v>28.9</v>
      </c>
      <c r="C29" s="74" t="s">
        <v>755</v>
      </c>
      <c r="D29" s="75"/>
      <c r="E29" s="33"/>
      <c r="F29" s="33"/>
      <c r="G29" s="34"/>
    </row>
    <row r="30" spans="1:7">
      <c r="A30" s="61" t="s">
        <v>736</v>
      </c>
      <c r="B30" s="56"/>
      <c r="C30" s="56"/>
      <c r="D30" s="56"/>
      <c r="E30" s="33"/>
      <c r="F30" s="33"/>
      <c r="G30" s="34"/>
    </row>
    <row r="31" spans="1:7">
      <c r="A31" s="76" t="s">
        <v>756</v>
      </c>
      <c r="B31" s="56"/>
      <c r="C31" s="56"/>
      <c r="D31" s="56"/>
      <c r="E31" s="33"/>
      <c r="F31" s="33"/>
      <c r="G31" s="34"/>
    </row>
    <row r="32" spans="1:7">
      <c r="A32" s="77"/>
      <c r="B32" s="78"/>
      <c r="C32" s="78"/>
      <c r="D32" s="78"/>
      <c r="E32" s="78"/>
      <c r="F32" s="78"/>
      <c r="G32" s="79"/>
    </row>
  </sheetData>
  <mergeCells count="33">
    <mergeCell ref="A1:G1"/>
    <mergeCell ref="A2:G2"/>
    <mergeCell ref="A3:G3"/>
    <mergeCell ref="A4:F4"/>
    <mergeCell ref="A5:F5"/>
    <mergeCell ref="A6:G6"/>
    <mergeCell ref="A7:G7"/>
    <mergeCell ref="A8:G8"/>
    <mergeCell ref="E11:G11"/>
    <mergeCell ref="B12:C12"/>
    <mergeCell ref="B13:C13"/>
    <mergeCell ref="B14:C14"/>
    <mergeCell ref="E14:G14"/>
    <mergeCell ref="B15:C15"/>
    <mergeCell ref="B16:C16"/>
    <mergeCell ref="E16:G16"/>
    <mergeCell ref="B17:C17"/>
    <mergeCell ref="E17:G17"/>
    <mergeCell ref="B18:C18"/>
    <mergeCell ref="B19:C19"/>
    <mergeCell ref="E19:G19"/>
    <mergeCell ref="B20:C20"/>
    <mergeCell ref="B21:C21"/>
    <mergeCell ref="B22:C22"/>
    <mergeCell ref="B23:C23"/>
    <mergeCell ref="B24:C24"/>
    <mergeCell ref="B25:C25"/>
    <mergeCell ref="A27:D27"/>
    <mergeCell ref="A30:B30"/>
    <mergeCell ref="A10:A11"/>
    <mergeCell ref="D10:D11"/>
    <mergeCell ref="G4:G5"/>
    <mergeCell ref="B10:C11"/>
  </mergeCells>
  <printOptions horizontalCentered="1"/>
  <pageMargins left="0.984251968503937" right="0.984251968503937" top="1.18110236220472" bottom="0.984251968503937" header="0.393700787401575" footer="0.196850393700787"/>
  <pageSetup paperSize="9" scale="75" orientation="portrait" horizontalDpi="600" verticalDpi="600"/>
  <headerFooter alignWithMargins="0">
    <oddHeader>&amp;L&amp;G&amp;R&amp;G</oddHeader>
  </headerFooter>
  <colBreaks count="1" manualBreakCount="1">
    <brk id="7" max="1048575" man="1"/>
  </colBreaks>
  <legacyDrawingHF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showZeros="0" view="pageBreakPreview" zoomScaleNormal="100" zoomScaleSheetLayoutView="100" workbookViewId="0">
      <selection activeCell="K19" sqref="K19"/>
    </sheetView>
  </sheetViews>
  <sheetFormatPr defaultColWidth="9.14285714285714" defaultRowHeight="12.75"/>
  <cols>
    <col min="1" max="1" width="7.71428571428571" style="3" customWidth="1"/>
    <col min="2" max="2" width="40.7142857142857" style="4" customWidth="1"/>
    <col min="3" max="3" width="9.71428571428571" style="4" customWidth="1"/>
    <col min="4" max="4" width="8.71428571428571" style="4" customWidth="1"/>
    <col min="5" max="5" width="10.7142857142857" style="4" customWidth="1"/>
    <col min="6" max="6" width="13.7142857142857" style="4" customWidth="1"/>
    <col min="7" max="7" width="14.2857142857143" style="4" customWidth="1"/>
    <col min="8" max="8" width="9.14285714285714" style="4"/>
    <col min="9" max="9" width="9.14285714285714" style="5"/>
    <col min="10" max="16384" width="9.14285714285714" style="4"/>
  </cols>
  <sheetData>
    <row r="1" ht="18" customHeight="1" spans="1:9">
      <c r="A1" s="6" t="s">
        <v>0</v>
      </c>
      <c r="B1" s="7"/>
      <c r="C1" s="7"/>
      <c r="D1" s="7"/>
      <c r="E1" s="7"/>
      <c r="F1" s="7"/>
      <c r="G1" s="8"/>
      <c r="H1" s="9"/>
      <c r="I1" s="4"/>
    </row>
    <row r="2" ht="18" customHeight="1" spans="1:9">
      <c r="A2" s="10" t="s">
        <v>1</v>
      </c>
      <c r="B2" s="11"/>
      <c r="C2" s="11"/>
      <c r="D2" s="11"/>
      <c r="E2" s="11"/>
      <c r="F2" s="11"/>
      <c r="G2" s="12"/>
      <c r="H2" s="9"/>
      <c r="I2" s="4"/>
    </row>
    <row r="3" ht="18" customHeight="1" spans="1:9">
      <c r="A3" s="13" t="s">
        <v>2</v>
      </c>
      <c r="B3" s="14"/>
      <c r="C3" s="14"/>
      <c r="D3" s="14"/>
      <c r="E3" s="14"/>
      <c r="F3" s="14"/>
      <c r="G3" s="15"/>
      <c r="H3" s="9"/>
      <c r="I3" s="4"/>
    </row>
    <row r="4" s="1" customFormat="1" ht="24.95" customHeight="1" spans="1:9">
      <c r="A4" s="16" t="s">
        <v>3</v>
      </c>
      <c r="B4" s="17"/>
      <c r="C4" s="17"/>
      <c r="D4" s="17"/>
      <c r="E4" s="17"/>
      <c r="F4" s="18"/>
      <c r="G4" s="19" t="s">
        <v>36</v>
      </c>
      <c r="I4" s="80"/>
    </row>
    <row r="5" s="1" customFormat="1" ht="24.95" customHeight="1" spans="1:9">
      <c r="A5" s="20" t="s">
        <v>27</v>
      </c>
      <c r="B5" s="21"/>
      <c r="C5" s="21"/>
      <c r="D5" s="21"/>
      <c r="E5" s="21"/>
      <c r="F5" s="22"/>
      <c r="G5" s="23"/>
      <c r="I5" s="80"/>
    </row>
    <row r="6" s="2" customFormat="1" ht="7.5" customHeight="1" spans="1:7">
      <c r="A6" s="20"/>
      <c r="B6" s="21"/>
      <c r="C6" s="21"/>
      <c r="D6" s="21"/>
      <c r="E6" s="21"/>
      <c r="F6" s="21"/>
      <c r="G6" s="22"/>
    </row>
    <row r="7" customFormat="1" ht="18" customHeight="1" spans="1:9">
      <c r="A7" s="24" t="s">
        <v>757</v>
      </c>
      <c r="B7" s="25"/>
      <c r="C7" s="25"/>
      <c r="D7" s="25"/>
      <c r="E7" s="25"/>
      <c r="F7" s="25"/>
      <c r="G7" s="26"/>
      <c r="I7" s="81"/>
    </row>
    <row r="8" s="2" customFormat="1" ht="7.5" customHeight="1" spans="1:7">
      <c r="A8" s="20"/>
      <c r="B8" s="21"/>
      <c r="C8" s="21"/>
      <c r="D8" s="21"/>
      <c r="E8" s="21"/>
      <c r="F8" s="21"/>
      <c r="G8" s="22"/>
    </row>
    <row r="9" spans="2:7">
      <c r="B9" s="27"/>
      <c r="C9" s="27"/>
      <c r="D9" s="27"/>
      <c r="E9" s="27"/>
      <c r="F9" s="27"/>
      <c r="G9" s="28"/>
    </row>
    <row r="10" spans="1:7">
      <c r="A10" s="29" t="s">
        <v>37</v>
      </c>
      <c r="B10" s="30" t="s">
        <v>731</v>
      </c>
      <c r="C10" s="31"/>
      <c r="D10" s="32" t="s">
        <v>732</v>
      </c>
      <c r="E10" s="33"/>
      <c r="F10" s="33"/>
      <c r="G10" s="34"/>
    </row>
    <row r="11" spans="1:7">
      <c r="A11" s="35"/>
      <c r="B11" s="36"/>
      <c r="C11" s="37"/>
      <c r="D11" s="38"/>
      <c r="E11" s="39"/>
      <c r="F11" s="39"/>
      <c r="G11" s="40"/>
    </row>
    <row r="12" spans="1:7">
      <c r="A12" s="41"/>
      <c r="B12" s="42"/>
      <c r="C12" s="43"/>
      <c r="D12" s="44"/>
      <c r="E12" s="45"/>
      <c r="F12" s="45"/>
      <c r="G12" s="46"/>
    </row>
    <row r="13" spans="1:7">
      <c r="A13" s="47">
        <v>1</v>
      </c>
      <c r="B13" s="48" t="s">
        <v>733</v>
      </c>
      <c r="C13" s="49"/>
      <c r="D13" s="50">
        <v>3.45</v>
      </c>
      <c r="E13" s="51" t="s">
        <v>734</v>
      </c>
      <c r="F13" s="52" t="s">
        <v>735</v>
      </c>
      <c r="G13" s="53"/>
    </row>
    <row r="14" spans="1:7">
      <c r="A14" s="54"/>
      <c r="B14" s="48"/>
      <c r="C14" s="49"/>
      <c r="D14" s="55" t="s">
        <v>736</v>
      </c>
      <c r="E14" s="56"/>
      <c r="F14" s="56"/>
      <c r="G14" s="57"/>
    </row>
    <row r="15" spans="1:7">
      <c r="A15" s="47">
        <v>2</v>
      </c>
      <c r="B15" s="48" t="s">
        <v>737</v>
      </c>
      <c r="C15" s="49"/>
      <c r="D15" s="50">
        <f>SUM(D16:D18)</f>
        <v>3.65</v>
      </c>
      <c r="E15" s="51" t="s">
        <v>738</v>
      </c>
      <c r="F15" s="52" t="s">
        <v>739</v>
      </c>
      <c r="G15" s="53"/>
    </row>
    <row r="16" spans="1:7">
      <c r="A16" s="54" t="s">
        <v>68</v>
      </c>
      <c r="B16" s="58" t="s">
        <v>740</v>
      </c>
      <c r="C16" s="59"/>
      <c r="D16" s="50">
        <v>0</v>
      </c>
      <c r="E16" s="56"/>
      <c r="F16" s="56"/>
      <c r="G16" s="57"/>
    </row>
    <row r="17" spans="1:7">
      <c r="A17" s="54" t="s">
        <v>70</v>
      </c>
      <c r="B17" s="48" t="s">
        <v>741</v>
      </c>
      <c r="C17" s="49"/>
      <c r="D17" s="50">
        <v>0.65</v>
      </c>
      <c r="E17" s="56"/>
      <c r="F17" s="56"/>
      <c r="G17" s="57"/>
    </row>
    <row r="18" spans="1:7">
      <c r="A18" s="54" t="s">
        <v>71</v>
      </c>
      <c r="B18" s="48" t="s">
        <v>742</v>
      </c>
      <c r="C18" s="49"/>
      <c r="D18" s="50">
        <v>3</v>
      </c>
      <c r="E18" s="51" t="s">
        <v>736</v>
      </c>
      <c r="F18" s="60" t="s">
        <v>736</v>
      </c>
      <c r="G18" s="53" t="s">
        <v>736</v>
      </c>
    </row>
    <row r="19" spans="1:7">
      <c r="A19" s="54"/>
      <c r="B19" s="48"/>
      <c r="C19" s="49"/>
      <c r="D19" s="55"/>
      <c r="E19" s="56"/>
      <c r="F19" s="56"/>
      <c r="G19" s="57"/>
    </row>
    <row r="20" spans="1:7">
      <c r="A20" s="47">
        <v>3</v>
      </c>
      <c r="B20" s="48" t="s">
        <v>743</v>
      </c>
      <c r="C20" s="49"/>
      <c r="D20" s="50">
        <f>0.48+0.85</f>
        <v>1.33</v>
      </c>
      <c r="E20" s="51" t="s">
        <v>744</v>
      </c>
      <c r="F20" s="52" t="s">
        <v>745</v>
      </c>
      <c r="G20" s="53"/>
    </row>
    <row r="21" spans="1:7">
      <c r="A21" s="54"/>
      <c r="B21" s="48"/>
      <c r="C21" s="49"/>
      <c r="D21" s="50"/>
      <c r="E21" s="51" t="s">
        <v>736</v>
      </c>
      <c r="F21" s="60" t="s">
        <v>736</v>
      </c>
      <c r="G21" s="53"/>
    </row>
    <row r="22" spans="1:7">
      <c r="A22" s="47">
        <v>4</v>
      </c>
      <c r="B22" s="48" t="s">
        <v>746</v>
      </c>
      <c r="C22" s="49"/>
      <c r="D22" s="50">
        <v>0.85</v>
      </c>
      <c r="E22" s="51" t="s">
        <v>747</v>
      </c>
      <c r="F22" s="52" t="s">
        <v>748</v>
      </c>
      <c r="G22" s="53"/>
    </row>
    <row r="23" spans="1:7">
      <c r="A23" s="54"/>
      <c r="B23" s="48"/>
      <c r="C23" s="49"/>
      <c r="D23" s="50"/>
      <c r="E23" s="52"/>
      <c r="F23" s="52"/>
      <c r="G23" s="53"/>
    </row>
    <row r="24" spans="1:7">
      <c r="A24" s="47">
        <v>5</v>
      </c>
      <c r="B24" s="48" t="s">
        <v>749</v>
      </c>
      <c r="C24" s="49"/>
      <c r="D24" s="50">
        <v>5.11</v>
      </c>
      <c r="E24" s="51" t="s">
        <v>750</v>
      </c>
      <c r="F24" s="52" t="s">
        <v>751</v>
      </c>
      <c r="G24" s="53"/>
    </row>
    <row r="25" spans="1:7">
      <c r="A25" s="54"/>
      <c r="B25" s="48"/>
      <c r="C25" s="49"/>
      <c r="D25" s="50"/>
      <c r="E25" s="33"/>
      <c r="F25" s="33"/>
      <c r="G25" s="34"/>
    </row>
    <row r="26" spans="1:7">
      <c r="A26" s="61"/>
      <c r="B26" s="56"/>
      <c r="C26" s="56"/>
      <c r="D26" s="56"/>
      <c r="E26" s="33"/>
      <c r="F26" s="33"/>
      <c r="G26" s="34"/>
    </row>
    <row r="27" ht="18" spans="1:7">
      <c r="A27" s="62" t="s">
        <v>752</v>
      </c>
      <c r="B27" s="63"/>
      <c r="C27" s="63"/>
      <c r="D27" s="64"/>
      <c r="E27" s="65"/>
      <c r="F27" s="65"/>
      <c r="G27" s="66"/>
    </row>
    <row r="28" ht="15" spans="1:7">
      <c r="A28" s="67" t="s">
        <v>753</v>
      </c>
      <c r="B28" s="68">
        <f>((((1+D13/100+D20/100)*(1+D22/100)*(1+D24/100))/(1-D15/100))-1)*100</f>
        <v>15.2780479429164</v>
      </c>
      <c r="C28" s="69" t="s">
        <v>754</v>
      </c>
      <c r="D28" s="57"/>
      <c r="E28" s="70"/>
      <c r="F28" s="70"/>
      <c r="G28" s="71"/>
    </row>
    <row r="29" ht="15" spans="1:7">
      <c r="A29" s="72" t="s">
        <v>753</v>
      </c>
      <c r="B29" s="73">
        <v>15.3</v>
      </c>
      <c r="C29" s="74" t="s">
        <v>755</v>
      </c>
      <c r="D29" s="75"/>
      <c r="E29" s="33"/>
      <c r="F29" s="33"/>
      <c r="G29" s="34"/>
    </row>
    <row r="30" spans="1:7">
      <c r="A30" s="61" t="s">
        <v>736</v>
      </c>
      <c r="B30" s="56"/>
      <c r="C30" s="56"/>
      <c r="D30" s="56"/>
      <c r="E30" s="33"/>
      <c r="F30" s="33"/>
      <c r="G30" s="34"/>
    </row>
    <row r="31" spans="1:7">
      <c r="A31" s="76" t="s">
        <v>756</v>
      </c>
      <c r="B31" s="56"/>
      <c r="C31" s="56"/>
      <c r="D31" s="56"/>
      <c r="E31" s="33"/>
      <c r="F31" s="33"/>
      <c r="G31" s="34"/>
    </row>
    <row r="32" spans="1:7">
      <c r="A32" s="77"/>
      <c r="B32" s="78"/>
      <c r="C32" s="78"/>
      <c r="D32" s="78"/>
      <c r="E32" s="78"/>
      <c r="F32" s="78"/>
      <c r="G32" s="79"/>
    </row>
  </sheetData>
  <mergeCells count="33">
    <mergeCell ref="A1:G1"/>
    <mergeCell ref="A2:G2"/>
    <mergeCell ref="A3:G3"/>
    <mergeCell ref="A4:F4"/>
    <mergeCell ref="A5:F5"/>
    <mergeCell ref="A6:G6"/>
    <mergeCell ref="A7:G7"/>
    <mergeCell ref="A8:G8"/>
    <mergeCell ref="E11:G11"/>
    <mergeCell ref="B12:C12"/>
    <mergeCell ref="B13:C13"/>
    <mergeCell ref="B14:C14"/>
    <mergeCell ref="E14:G14"/>
    <mergeCell ref="B15:C15"/>
    <mergeCell ref="B16:C16"/>
    <mergeCell ref="E16:G16"/>
    <mergeCell ref="B17:C17"/>
    <mergeCell ref="E17:G17"/>
    <mergeCell ref="B18:C18"/>
    <mergeCell ref="B19:C19"/>
    <mergeCell ref="E19:G19"/>
    <mergeCell ref="B20:C20"/>
    <mergeCell ref="B21:C21"/>
    <mergeCell ref="B22:C22"/>
    <mergeCell ref="B23:C23"/>
    <mergeCell ref="B24:C24"/>
    <mergeCell ref="B25:C25"/>
    <mergeCell ref="A27:D27"/>
    <mergeCell ref="A30:B30"/>
    <mergeCell ref="A10:A11"/>
    <mergeCell ref="D10:D11"/>
    <mergeCell ref="G4:G5"/>
    <mergeCell ref="B10:C11"/>
  </mergeCells>
  <printOptions horizontalCentered="1"/>
  <pageMargins left="0.984251968503937" right="0.984251968503937" top="1.18110236220472" bottom="0.984251968503937" header="0.393700787401575" footer="0.196850393700787"/>
  <pageSetup paperSize="9" scale="75" orientation="portrait" horizontalDpi="600" verticalDpi="600"/>
  <headerFooter alignWithMargins="0">
    <oddHeader>&amp;L&amp;G&amp;R&amp;G</oddHeader>
  </headerFooter>
  <colBreaks count="1" manualBreakCount="1">
    <brk id="7" max="1048575" man="1"/>
  </colBreaks>
  <legacyDrawingHF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CRON</vt:lpstr>
      <vt:lpstr>RESUMO</vt:lpstr>
      <vt:lpstr>ORÇAMENTO</vt:lpstr>
      <vt:lpstr>CPU</vt:lpstr>
      <vt:lpstr>BDI_SERV</vt:lpstr>
      <vt:lpstr>BDI_MAT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aristeu</dc:creator>
  <cp:lastModifiedBy>johnnatan.nogueira</cp:lastModifiedBy>
  <dcterms:created xsi:type="dcterms:W3CDTF">2008-03-03T18:32:00Z</dcterms:created>
  <cp:lastPrinted>2021-10-06T19:22:00Z</cp:lastPrinted>
  <dcterms:modified xsi:type="dcterms:W3CDTF">2021-11-23T18:08:23Z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1046-11.2.0.8942</vt:lpwstr>
  </property>
</Properties>
</file>