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emf" ContentType="image/x-emf"/>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8695" windowHeight="13740" tabRatio="915" firstSheet="3" activeTab="13"/>
  </bookViews>
  <sheets>
    <sheet name="BA - ENC. SOCIAIS COM E SEM DES" sheetId="6" r:id="rId1"/>
    <sheet name="ANEXO III - BDI" sheetId="13" r:id="rId2"/>
    <sheet name="ANEXO IV - PLANILHA DE CUSTOS" sheetId="12" r:id="rId3"/>
    <sheet name="EQ. F - NIV. GEOMÉTRICO" sheetId="14" r:id="rId4"/>
    <sheet name="EQ. I - LEV. PLANIALT. CAD" sheetId="1" r:id="rId5"/>
    <sheet name="EQ. J - EQ. TOPOGRAFIA" sheetId="15" r:id="rId6"/>
    <sheet name="EQ. LOCAÇÃO RTK- GPS 2 FREQ." sheetId="11" r:id="rId7"/>
    <sheet name="EQ. LEV. GNSS - LEI 10267" sheetId="4" r:id="rId8"/>
    <sheet name="SALARIO ENG. CONSULIVA" sheetId="5" r:id="rId9"/>
    <sheet name="VEÍCULO PICK UP" sheetId="7" r:id="rId10"/>
    <sheet name="VEÍCULO GOL" sheetId="8" r:id="rId11"/>
    <sheet name="VIAGENS" sheetId="10" r:id="rId12"/>
    <sheet name="DESPESAS GERAIS" sheetId="16" r:id="rId13"/>
    <sheet name="ALIMENTAÇÃO" sheetId="17" r:id="rId14"/>
    <sheet name="COTAÇÕES" sheetId="9" r:id="rId15"/>
  </sheets>
  <definedNames>
    <definedName name="_xlnm.Print_Area" localSheetId="13">ALIMENTAÇÃO!$A$1:$H$55</definedName>
    <definedName name="_xlnm.Print_Area" localSheetId="2">'ANEXO IV - PLANILHA DE CUSTOS'!$A$1:$H$20</definedName>
    <definedName name="_xlnm.Print_Area" localSheetId="0">'BA - ENC. SOCIAIS COM E SEM DES'!$A$1:$T$54</definedName>
    <definedName name="_xlnm.Print_Area" localSheetId="12">'DESPESAS GERAIS'!$A$1:$H$28</definedName>
    <definedName name="_xlnm.Print_Area" localSheetId="3">'EQ. F - NIV. GEOMÉTRICO'!$A$1:$F$54</definedName>
    <definedName name="_xlnm.Print_Area" localSheetId="4">'EQ. I - LEV. PLANIALT. CAD'!$A$1:$F$56</definedName>
    <definedName name="_xlnm.Print_Area" localSheetId="5">'EQ. J - EQ. TOPOGRAFIA'!$A$1:$F$50</definedName>
    <definedName name="_xlnm.Print_Area" localSheetId="7">'EQ. LEV. GNSS - LEI 10267'!$A$1:$F$54</definedName>
    <definedName name="_xlnm.Print_Area" localSheetId="6">'EQ. LOCAÇÃO RTK- GPS 2 FREQ.'!$A$1:$F$53</definedName>
    <definedName name="_xlnm.Print_Area" localSheetId="10">'VEÍCULO GOL'!$A$1:$C$56</definedName>
    <definedName name="_xlnm.Print_Area" localSheetId="9">'VEÍCULO PICK UP'!$A$1:$C$56</definedName>
    <definedName name="_xlnm.Print_Area" localSheetId="11">VIAGENS!$A$6:$H$29</definedName>
  </definedNames>
  <calcPr calcId="124519"/>
</workbook>
</file>

<file path=xl/calcChain.xml><?xml version="1.0" encoding="utf-8"?>
<calcChain xmlns="http://schemas.openxmlformats.org/spreadsheetml/2006/main">
  <c r="D36" i="9"/>
  <c r="C25" i="13"/>
  <c r="E41" i="4"/>
  <c r="F41" s="1"/>
  <c r="E40" i="11"/>
  <c r="F40" s="1"/>
  <c r="E41" i="15"/>
  <c r="F41" s="1"/>
  <c r="E40" i="1"/>
  <c r="F40" s="1"/>
  <c r="E41" i="14"/>
  <c r="F41" s="1"/>
  <c r="F52" i="17"/>
  <c r="F51"/>
  <c r="F50"/>
  <c r="F49"/>
  <c r="F43"/>
  <c r="F42"/>
  <c r="F41"/>
  <c r="F40"/>
  <c r="F34"/>
  <c r="F33"/>
  <c r="F32"/>
  <c r="F31"/>
  <c r="F25"/>
  <c r="F24"/>
  <c r="F23"/>
  <c r="F22"/>
  <c r="F16"/>
  <c r="F15"/>
  <c r="F14"/>
  <c r="F13"/>
  <c r="H10" i="16"/>
  <c r="H11"/>
  <c r="H12"/>
  <c r="H13"/>
  <c r="H14"/>
  <c r="H15"/>
  <c r="H22"/>
  <c r="H23"/>
  <c r="H9"/>
  <c r="O34"/>
  <c r="O35"/>
  <c r="G26" s="1"/>
  <c r="H26" s="1"/>
  <c r="G24"/>
  <c r="H24" s="1"/>
  <c r="G22"/>
  <c r="G17"/>
  <c r="H17" s="1"/>
  <c r="G16"/>
  <c r="H16" s="1"/>
  <c r="N34"/>
  <c r="N35" s="1"/>
  <c r="G25" s="1"/>
  <c r="H25" s="1"/>
  <c r="M34"/>
  <c r="M35" s="1"/>
  <c r="J34"/>
  <c r="K34"/>
  <c r="K35" s="1"/>
  <c r="L34"/>
  <c r="L35" s="1"/>
  <c r="G23" s="1"/>
  <c r="J35"/>
  <c r="G20" s="1"/>
  <c r="H20" s="1"/>
  <c r="I34"/>
  <c r="I35" s="1"/>
  <c r="G19" s="1"/>
  <c r="H19" s="1"/>
  <c r="H34"/>
  <c r="H35" s="1"/>
  <c r="G18" s="1"/>
  <c r="H18" s="1"/>
  <c r="G35"/>
  <c r="G34"/>
  <c r="F35"/>
  <c r="F34"/>
  <c r="F17" i="17" l="1"/>
  <c r="F35"/>
  <c r="F44"/>
  <c r="F53"/>
  <c r="F26"/>
  <c r="H27" i="16"/>
  <c r="G21"/>
  <c r="H21" s="1"/>
  <c r="F35" i="4" l="1"/>
  <c r="F35" i="14"/>
  <c r="F34" i="1"/>
  <c r="F35" i="15"/>
  <c r="F34" i="11"/>
  <c r="I50" i="15" l="1"/>
  <c r="E42"/>
  <c r="F13" i="12"/>
  <c r="G13" s="1"/>
  <c r="K13" s="1"/>
  <c r="I76" i="9"/>
  <c r="F29" i="11"/>
  <c r="C41" i="7"/>
  <c r="C43" s="1"/>
  <c r="C32"/>
  <c r="C35" s="1"/>
  <c r="C25"/>
  <c r="C27" s="1"/>
  <c r="C10"/>
  <c r="C13" s="1"/>
  <c r="E163" i="9"/>
  <c r="E161"/>
  <c r="E154"/>
  <c r="E147"/>
  <c r="E145"/>
  <c r="E139"/>
  <c r="E132"/>
  <c r="C10" i="8"/>
  <c r="C13" s="1"/>
  <c r="C21" s="1"/>
  <c r="C25"/>
  <c r="C27" s="1"/>
  <c r="E104" i="9"/>
  <c r="E115"/>
  <c r="C32" i="8" s="1"/>
  <c r="E123" i="9"/>
  <c r="C41" i="8" s="1"/>
  <c r="D39" i="9"/>
  <c r="D38"/>
  <c r="D37"/>
  <c r="E19" i="5"/>
  <c r="F19" s="1"/>
  <c r="E20"/>
  <c r="F20" s="1"/>
  <c r="E21"/>
  <c r="F21" s="1"/>
  <c r="E22"/>
  <c r="F22" s="1"/>
  <c r="E23"/>
  <c r="F23" s="1"/>
  <c r="E24"/>
  <c r="F24" s="1"/>
  <c r="E25"/>
  <c r="F25" s="1"/>
  <c r="E26"/>
  <c r="F26" s="1"/>
  <c r="E27"/>
  <c r="F27" s="1"/>
  <c r="E28"/>
  <c r="F28" s="1"/>
  <c r="E29"/>
  <c r="F29" s="1"/>
  <c r="E15"/>
  <c r="F15" s="1"/>
  <c r="E16"/>
  <c r="F16" s="1"/>
  <c r="E17"/>
  <c r="F17" s="1"/>
  <c r="E18"/>
  <c r="F18" s="1"/>
  <c r="E14"/>
  <c r="F14" s="1"/>
  <c r="E13"/>
  <c r="F13" s="1"/>
  <c r="F42" i="11"/>
  <c r="F43"/>
  <c r="F37" i="10"/>
  <c r="F31"/>
  <c r="H14"/>
  <c r="F17" s="1"/>
  <c r="E14"/>
  <c r="C17" s="1"/>
  <c r="F43" i="1"/>
  <c r="F42"/>
  <c r="F43" i="14"/>
  <c r="F44"/>
  <c r="F89" i="9"/>
  <c r="I26" i="12"/>
  <c r="I28"/>
  <c r="I27"/>
  <c r="I25"/>
  <c r="I24"/>
  <c r="F44" i="15"/>
  <c r="F43"/>
  <c r="E14"/>
  <c r="F14" s="1"/>
  <c r="E13"/>
  <c r="F13" s="1"/>
  <c r="E12"/>
  <c r="F12" s="1"/>
  <c r="E12" i="4"/>
  <c r="F12" s="1"/>
  <c r="E11" i="11"/>
  <c r="F11" s="1"/>
  <c r="E11" i="1"/>
  <c r="F11" s="1"/>
  <c r="E12" i="14"/>
  <c r="F12" s="1"/>
  <c r="J53" i="4"/>
  <c r="E16" i="14"/>
  <c r="F16" s="1"/>
  <c r="E14"/>
  <c r="F14" s="1"/>
  <c r="E13"/>
  <c r="F13" s="1"/>
  <c r="H42" i="12"/>
  <c r="C32" i="13"/>
  <c r="H30"/>
  <c r="C21"/>
  <c r="F17" i="15" l="1"/>
  <c r="C17" i="7"/>
  <c r="C50" s="1"/>
  <c r="C53" s="1"/>
  <c r="C21"/>
  <c r="H13" i="12"/>
  <c r="F17" i="14"/>
  <c r="D39" i="13"/>
  <c r="E39" i="15" l="1"/>
  <c r="E38" i="1"/>
  <c r="E38" i="11"/>
  <c r="E39" i="4"/>
  <c r="E39" i="14"/>
  <c r="E28" i="11"/>
  <c r="F28" s="1"/>
  <c r="F30" s="1"/>
  <c r="E15"/>
  <c r="F15" s="1"/>
  <c r="E13"/>
  <c r="F13" s="1"/>
  <c r="E12"/>
  <c r="F12" s="1"/>
  <c r="S52" i="6"/>
  <c r="S48"/>
  <c r="S41"/>
  <c r="S29"/>
  <c r="F44" i="4"/>
  <c r="F43"/>
  <c r="E16"/>
  <c r="F16" s="1"/>
  <c r="E14"/>
  <c r="F14" s="1"/>
  <c r="E13"/>
  <c r="F13" s="1"/>
  <c r="F39" i="10"/>
  <c r="F38"/>
  <c r="F33"/>
  <c r="F32"/>
  <c r="H16"/>
  <c r="E16"/>
  <c r="H15"/>
  <c r="E15"/>
  <c r="G43" i="9"/>
  <c r="G42"/>
  <c r="G41"/>
  <c r="G40"/>
  <c r="G39"/>
  <c r="E29" i="4"/>
  <c r="F29" s="1"/>
  <c r="E30" i="15"/>
  <c r="F30" s="1"/>
  <c r="K31" i="9"/>
  <c r="K22"/>
  <c r="K21"/>
  <c r="K20"/>
  <c r="K14"/>
  <c r="K12"/>
  <c r="C42" i="8"/>
  <c r="C30"/>
  <c r="C42" i="7"/>
  <c r="C30"/>
  <c r="C38" s="1"/>
  <c r="E15" i="1"/>
  <c r="F15" s="1"/>
  <c r="E13"/>
  <c r="F13" s="1"/>
  <c r="E12"/>
  <c r="F12" s="1"/>
  <c r="F17" i="4" l="1"/>
  <c r="F16" i="1"/>
  <c r="F16" i="11"/>
  <c r="D46" i="9"/>
  <c r="H57"/>
  <c r="H63"/>
  <c r="H64" s="1"/>
  <c r="H51"/>
  <c r="D45"/>
  <c r="H58" s="1"/>
  <c r="C38" i="8"/>
  <c r="C43" s="1"/>
  <c r="C35"/>
  <c r="D44" i="9"/>
  <c r="G38"/>
  <c r="G36"/>
  <c r="E29" i="14" s="1"/>
  <c r="F29" s="1"/>
  <c r="G37" i="9"/>
  <c r="E29" i="15"/>
  <c r="F29" s="1"/>
  <c r="F31" s="1"/>
  <c r="E28" i="1"/>
  <c r="F28" s="1"/>
  <c r="G44" i="9"/>
  <c r="G46"/>
  <c r="S53" i="6"/>
  <c r="H39" i="9"/>
  <c r="F42" i="15" s="1"/>
  <c r="H18" i="10"/>
  <c r="C17" i="8"/>
  <c r="C50" l="1"/>
  <c r="C53" s="1"/>
  <c r="H56" i="9"/>
  <c r="H59" s="1"/>
  <c r="H50"/>
  <c r="H52" s="1"/>
  <c r="G45"/>
  <c r="H44" s="1"/>
  <c r="I44" s="1"/>
  <c r="E18" i="15"/>
  <c r="F18" s="1"/>
  <c r="F19" s="1"/>
  <c r="E18" i="14"/>
  <c r="F18" s="1"/>
  <c r="F19" s="1"/>
  <c r="E17" i="1"/>
  <c r="F17" s="1"/>
  <c r="F18" s="1"/>
  <c r="E17" i="11"/>
  <c r="F17" s="1"/>
  <c r="F18" s="1"/>
  <c r="E18" i="4"/>
  <c r="F18" s="1"/>
  <c r="F19" s="1"/>
  <c r="H36" i="9"/>
  <c r="I36" s="1"/>
  <c r="E41" i="1"/>
  <c r="F41" s="1"/>
  <c r="E42" i="14"/>
  <c r="F42" s="1"/>
  <c r="E41" i="11"/>
  <c r="F41" s="1"/>
  <c r="E42" i="4"/>
  <c r="F42" s="1"/>
  <c r="E29" i="1" l="1"/>
  <c r="F29" s="1"/>
  <c r="F30" s="1"/>
  <c r="E30" i="14"/>
  <c r="F30" s="1"/>
  <c r="F31" s="1"/>
  <c r="E30" i="4"/>
  <c r="F30" s="1"/>
  <c r="F31" s="1"/>
  <c r="E23" i="15"/>
  <c r="F23" s="1"/>
  <c r="E23" i="14"/>
  <c r="F23" s="1"/>
  <c r="E23" i="4"/>
  <c r="F23" s="1"/>
  <c r="E22" i="1"/>
  <c r="F22" s="1"/>
  <c r="E22" i="11"/>
  <c r="F22" s="1"/>
  <c r="E25" i="14"/>
  <c r="F25" s="1"/>
  <c r="E25" i="15"/>
  <c r="F25" s="1"/>
  <c r="E25" i="4"/>
  <c r="F25" s="1"/>
  <c r="E24" i="11"/>
  <c r="F24" s="1"/>
  <c r="E24" i="1"/>
  <c r="F24" s="1"/>
  <c r="F25" i="11" l="1"/>
  <c r="F32" s="1"/>
  <c r="F36" s="1"/>
  <c r="F38" s="1"/>
  <c r="F39" s="1"/>
  <c r="F26" i="4"/>
  <c r="F33" s="1"/>
  <c r="F37" s="1"/>
  <c r="F39" s="1"/>
  <c r="F40" s="1"/>
  <c r="F26" i="15"/>
  <c r="F33" s="1"/>
  <c r="F37" s="1"/>
  <c r="F39" s="1"/>
  <c r="F40" s="1"/>
  <c r="F25" i="1"/>
  <c r="F32" s="1"/>
  <c r="F36" s="1"/>
  <c r="F38" s="1"/>
  <c r="F39" s="1"/>
  <c r="F26" i="14"/>
  <c r="F33" s="1"/>
  <c r="F37" s="1"/>
  <c r="F39" s="1"/>
  <c r="F40" s="1"/>
  <c r="F46" i="4" l="1"/>
  <c r="F48" s="1"/>
  <c r="F52" s="1"/>
  <c r="F46" i="15"/>
  <c r="F48" s="1"/>
  <c r="F45" i="1"/>
  <c r="F47" s="1"/>
  <c r="F51" s="1"/>
  <c r="F54" s="1"/>
  <c r="F9" i="12" s="1"/>
  <c r="F45" i="11"/>
  <c r="F47" s="1"/>
  <c r="F51" s="1"/>
  <c r="F11" i="12" s="1"/>
  <c r="F46" i="14"/>
  <c r="F48" s="1"/>
  <c r="F52" s="1"/>
  <c r="F12" i="12" l="1"/>
  <c r="K53" i="4"/>
  <c r="F10" i="12"/>
  <c r="G10"/>
  <c r="F8"/>
  <c r="G8"/>
  <c r="G9"/>
  <c r="K9" s="1"/>
  <c r="G11"/>
  <c r="K11" s="1"/>
  <c r="G12"/>
  <c r="K12" s="1"/>
  <c r="H10" l="1"/>
  <c r="K10"/>
  <c r="H8"/>
  <c r="K8"/>
  <c r="J26"/>
  <c r="K26" s="1"/>
  <c r="J24"/>
  <c r="K24" s="1"/>
  <c r="J27"/>
  <c r="K27" s="1"/>
  <c r="H11"/>
  <c r="J25"/>
  <c r="K25" s="1"/>
  <c r="H9"/>
  <c r="J28"/>
  <c r="K28" s="1"/>
  <c r="H12"/>
  <c r="K14" l="1"/>
  <c r="H14"/>
  <c r="K29"/>
</calcChain>
</file>

<file path=xl/sharedStrings.xml><?xml version="1.0" encoding="utf-8"?>
<sst xmlns="http://schemas.openxmlformats.org/spreadsheetml/2006/main" count="1320" uniqueCount="633">
  <si>
    <t>MÃO DE OBRA</t>
  </si>
  <si>
    <t>UNID.</t>
  </si>
  <si>
    <t>COEF.</t>
  </si>
  <si>
    <t>VALOR R$</t>
  </si>
  <si>
    <t>1.1</t>
  </si>
  <si>
    <t>Campo</t>
  </si>
  <si>
    <t>Topógrafo</t>
  </si>
  <si>
    <t>Aux. De Topografia</t>
  </si>
  <si>
    <t>mês</t>
  </si>
  <si>
    <t>1.2</t>
  </si>
  <si>
    <t>Gabinete</t>
  </si>
  <si>
    <t>Coordenador/Campo</t>
  </si>
  <si>
    <t>Cadista/Calculista</t>
  </si>
  <si>
    <t xml:space="preserve">SUBTOTAL  </t>
  </si>
  <si>
    <t xml:space="preserve">TOTAL DO ITEM 1  </t>
  </si>
  <si>
    <t xml:space="preserve">ENCARGOS SOCIAIS  </t>
  </si>
  <si>
    <t>LOCOMOÇÃO</t>
  </si>
  <si>
    <t>2.1</t>
  </si>
  <si>
    <t>2.2</t>
  </si>
  <si>
    <t>Equipe de Campo</t>
  </si>
  <si>
    <t>SALÁRO BASE (R$)</t>
  </si>
  <si>
    <t>VALOR (R$)</t>
  </si>
  <si>
    <t>CUSTO (R$)</t>
  </si>
  <si>
    <t xml:space="preserve">TOTAL DO ITEM 2  </t>
  </si>
  <si>
    <t>EQUIPAMENTOS</t>
  </si>
  <si>
    <t>Estação Total com acessórios</t>
  </si>
  <si>
    <t>Micro/software</t>
  </si>
  <si>
    <t xml:space="preserve">TOTAL DO ITEM 3  </t>
  </si>
  <si>
    <t xml:space="preserve">TOTAL DOS ITENS 1, 2 E 3  </t>
  </si>
  <si>
    <t xml:space="preserve">TOTAL DOS ITENS 1, 2, 3 E 4  </t>
  </si>
  <si>
    <t>PREÇO MENSAL DA EQUIPE = 1+2+3+4+5</t>
  </si>
  <si>
    <t>HOSPEDAGEM</t>
  </si>
  <si>
    <t>LEVANTAMENTO PLANIALTIMÉTRICO CADASTRAL UTILIZANDO METODOLOGIA I PAC</t>
  </si>
  <si>
    <t>EQUIPE I</t>
  </si>
  <si>
    <t>ha/dia</t>
  </si>
  <si>
    <t>PRODUTIVIDADE</t>
  </si>
  <si>
    <t>PREÇO UNITÁRIO (R$)</t>
  </si>
  <si>
    <t>km</t>
  </si>
  <si>
    <t>CUSTO EQUIPE I</t>
  </si>
  <si>
    <t>SERVIÇO:</t>
  </si>
  <si>
    <t>UNIDADE:</t>
  </si>
  <si>
    <t>EQUIPE/DIA</t>
  </si>
  <si>
    <t>SALÁRIO BASE</t>
  </si>
  <si>
    <t>Coordenador/campo</t>
  </si>
  <si>
    <t>Aux. de topografia</t>
  </si>
  <si>
    <t>COEF</t>
  </si>
  <si>
    <t>CUSTOS (R$)</t>
  </si>
  <si>
    <t>Coordenador de campo</t>
  </si>
  <si>
    <t>Equipe de campo</t>
  </si>
  <si>
    <t>PREÇO UNITÁRIO</t>
  </si>
  <si>
    <t>TOTAL DO ITEM 2</t>
  </si>
  <si>
    <t>TOTAL DO ITEM 3</t>
  </si>
  <si>
    <t>PONTO GPS COM RECEPTOR DE DUPLA FREQUENCIA (L1/L2)</t>
  </si>
  <si>
    <t>UND</t>
  </si>
  <si>
    <t>GPS (Geodesico L1/L2)</t>
  </si>
  <si>
    <t>Micro/Software</t>
  </si>
  <si>
    <t>Categoria</t>
  </si>
  <si>
    <t>Profissional</t>
  </si>
  <si>
    <t>C</t>
  </si>
  <si>
    <t>Consultor</t>
  </si>
  <si>
    <t>P0</t>
  </si>
  <si>
    <t>-</t>
  </si>
  <si>
    <t>P1</t>
  </si>
  <si>
    <t>P2</t>
  </si>
  <si>
    <t>P3</t>
  </si>
  <si>
    <t>P4</t>
  </si>
  <si>
    <t>TS</t>
  </si>
  <si>
    <t>T0</t>
  </si>
  <si>
    <t>T1</t>
  </si>
  <si>
    <t>T2</t>
  </si>
  <si>
    <t>T3</t>
  </si>
  <si>
    <t>T4</t>
  </si>
  <si>
    <t>Servente/Contínuos</t>
  </si>
  <si>
    <t>AS</t>
  </si>
  <si>
    <t>A0</t>
  </si>
  <si>
    <t>Secretária</t>
  </si>
  <si>
    <t>A1</t>
  </si>
  <si>
    <t>A2</t>
  </si>
  <si>
    <t>A3</t>
  </si>
  <si>
    <t>A4</t>
  </si>
  <si>
    <t>Técnico - Profissional Sênior</t>
  </si>
  <si>
    <t>Técnico - Profissional Especial</t>
  </si>
  <si>
    <t>Técnico - Profissional Pleno</t>
  </si>
  <si>
    <t>Técnico - Profissional Júnior</t>
  </si>
  <si>
    <t>Técnico Auxiliar</t>
  </si>
  <si>
    <t>Chefe de Escritório</t>
  </si>
  <si>
    <t>Assistente Administrativo</t>
  </si>
  <si>
    <t>Ajudante Administrativo</t>
  </si>
  <si>
    <t>Auxiliar Administrativo/Motorista</t>
  </si>
  <si>
    <t>Serviços Gerais/Vigia</t>
  </si>
  <si>
    <t>Salálio mensal (R$)</t>
  </si>
  <si>
    <t>Encargos Sociais (R$)</t>
  </si>
  <si>
    <t>Encargos Sociais (%)</t>
  </si>
  <si>
    <t>SALÁRIOS - ENGENHARIA CONSULTIVA - 2020</t>
  </si>
  <si>
    <t xml:space="preserve">DATA:  </t>
  </si>
  <si>
    <t>BAHIA</t>
  </si>
  <si>
    <t xml:space="preserve">LOCALIDADE:  </t>
  </si>
  <si>
    <t>ENCARGOS SOCIAIS:</t>
  </si>
  <si>
    <t xml:space="preserve">HORISTA:  </t>
  </si>
  <si>
    <t xml:space="preserve">MENSALISTA:  </t>
  </si>
  <si>
    <t>Sálario mensal c/ encargos (R$)</t>
  </si>
  <si>
    <t>NÍVEL</t>
  </si>
  <si>
    <t>TEMPO DE FORMAÇÃO(ANOS)</t>
  </si>
  <si>
    <t>EXPERIÊNCIA (PROJETO)</t>
  </si>
  <si>
    <t>PÓS-GRADUAÇÃO</t>
  </si>
  <si>
    <t>SUPERIOR</t>
  </si>
  <si>
    <t>MÉDIO/ESPECIALIZADO</t>
  </si>
  <si>
    <t>ELEMENTAR</t>
  </si>
  <si>
    <t>MÉDIO</t>
  </si>
  <si>
    <t>T &gt;15</t>
  </si>
  <si>
    <t>10 &lt; T &lt; 15</t>
  </si>
  <si>
    <t>8 &lt; T &lt; 10</t>
  </si>
  <si>
    <t>4 &lt; T &lt; 8</t>
  </si>
  <si>
    <t xml:space="preserve"> T &lt; 4</t>
  </si>
  <si>
    <t>T &gt;10</t>
  </si>
  <si>
    <t>5 &lt; T &lt; 10</t>
  </si>
  <si>
    <t>T &lt; 5</t>
  </si>
  <si>
    <t>8 &lt; T &lt; 15</t>
  </si>
  <si>
    <t>T &gt; 8</t>
  </si>
  <si>
    <t>T &lt; 8</t>
  </si>
  <si>
    <t>+ 20</t>
  </si>
  <si>
    <t>+ 15</t>
  </si>
  <si>
    <t>+ 10</t>
  </si>
  <si>
    <t>+ 5</t>
  </si>
  <si>
    <t>+ 2</t>
  </si>
  <si>
    <t>Nos salários acima  não foi considerada a incidência de Encargos Sociais</t>
  </si>
  <si>
    <r>
      <t xml:space="preserve">Salário-hora adotado (R$) </t>
    </r>
    <r>
      <rPr>
        <b/>
        <sz val="8"/>
        <color theme="1"/>
        <rFont val="Cambria"/>
        <family val="1"/>
        <scheme val="major"/>
      </rPr>
      <t>(1)</t>
    </r>
  </si>
  <si>
    <t>176 horas/mês para o cálculo do salário mensal</t>
  </si>
  <si>
    <t xml:space="preserve">1.  </t>
  </si>
  <si>
    <t xml:space="preserve">2.  </t>
  </si>
  <si>
    <t xml:space="preserve">Observações:  </t>
  </si>
  <si>
    <t xml:space="preserve">3.  </t>
  </si>
  <si>
    <t>Compilada dos arquivos:</t>
  </si>
  <si>
    <t>2ªSR e 6ªSR-- SALÁRIOS -- PROFISSIONAIS -- Engenharia Consultiva -- Jan 2020 -- BA</t>
  </si>
  <si>
    <t>2ªSR e 6ªSR-- SALÁRIOS -- Tabela -- Engenharia Consultiva -- Jan 2020 -- BA</t>
  </si>
  <si>
    <t>A</t>
  </si>
  <si>
    <t>Depreciação mensal do equipamento</t>
  </si>
  <si>
    <t>Tempo previsto de vida útil (meses)</t>
  </si>
  <si>
    <t>Previsão de recup. Na venda do bem usado</t>
  </si>
  <si>
    <t>Custo mensal [A1-(A3xA1)]/A2</t>
  </si>
  <si>
    <t>B</t>
  </si>
  <si>
    <t>Juros pelo Capital empregado</t>
  </si>
  <si>
    <t>B1</t>
  </si>
  <si>
    <t xml:space="preserve">Taxa mensal de Juros </t>
  </si>
  <si>
    <t>B2</t>
  </si>
  <si>
    <t>Juros s/depreciação/aluguel (B1xA4)</t>
  </si>
  <si>
    <t xml:space="preserve">Conservação e manutenção </t>
  </si>
  <si>
    <t>C1</t>
  </si>
  <si>
    <t>Taxa de gastos s/a deprec. Inc. seguros (%)</t>
  </si>
  <si>
    <t>C2</t>
  </si>
  <si>
    <t>Incidência mensal (C1xA4)</t>
  </si>
  <si>
    <t xml:space="preserve"> </t>
  </si>
  <si>
    <t>D</t>
  </si>
  <si>
    <t>Combustível</t>
  </si>
  <si>
    <t>D1</t>
  </si>
  <si>
    <t>Média mensal de quilômetro por veículo</t>
  </si>
  <si>
    <t>D2</t>
  </si>
  <si>
    <t>Preço do litro de combustível (Cotação)</t>
  </si>
  <si>
    <t>D3</t>
  </si>
  <si>
    <t>Quilômetros rodados com um litro combustivel</t>
  </si>
  <si>
    <t>D4</t>
  </si>
  <si>
    <t>Combustivel    (D1/D3)*D2</t>
  </si>
  <si>
    <t>E</t>
  </si>
  <si>
    <t>Lubrificantes</t>
  </si>
  <si>
    <t>E1</t>
  </si>
  <si>
    <t xml:space="preserve">Quilometragem do Contrato </t>
  </si>
  <si>
    <t>E2</t>
  </si>
  <si>
    <t>Franquia por troca de óleo (km)</t>
  </si>
  <si>
    <t>E3</t>
  </si>
  <si>
    <t>Preço do litro de óleo (Cotação)</t>
  </si>
  <si>
    <t>E4</t>
  </si>
  <si>
    <t>Quantidade de litros de óleo por troca</t>
  </si>
  <si>
    <t>E5</t>
  </si>
  <si>
    <t>Quantidade de dias do Contrato</t>
  </si>
  <si>
    <t>E6</t>
  </si>
  <si>
    <t>Lubrificantes  E = (E1*E3*E4*30)/E2*E5</t>
  </si>
  <si>
    <t>F</t>
  </si>
  <si>
    <t>Pneus</t>
  </si>
  <si>
    <t>F1</t>
  </si>
  <si>
    <t>F2</t>
  </si>
  <si>
    <t>Vida do Pneu em quilômetros</t>
  </si>
  <si>
    <t>F3</t>
  </si>
  <si>
    <t>Quantidade de pneus</t>
  </si>
  <si>
    <t>F4</t>
  </si>
  <si>
    <t>Preço do Pneu (Cotação)</t>
  </si>
  <si>
    <t>F5</t>
  </si>
  <si>
    <t xml:space="preserve">Quantidade de dias do contrato </t>
  </si>
  <si>
    <t>F6</t>
  </si>
  <si>
    <t>Pneus = (F1*F3*F4*30)/(F2*F5)</t>
  </si>
  <si>
    <t>G</t>
  </si>
  <si>
    <t>Motorista</t>
  </si>
  <si>
    <t>Salario e encargos sociais</t>
  </si>
  <si>
    <t>H</t>
  </si>
  <si>
    <t>Custo Mensal</t>
  </si>
  <si>
    <t>Sem Motorista</t>
  </si>
  <si>
    <t>I</t>
  </si>
  <si>
    <t>Custos Direto p/ km rodado</t>
  </si>
  <si>
    <t>Postos (gasolina)</t>
  </si>
  <si>
    <t>Preço em 15/07/21</t>
  </si>
  <si>
    <t>Magalães Neto</t>
  </si>
  <si>
    <t>Maxx Posto VI</t>
  </si>
  <si>
    <t>Auto Posto Satélite VI</t>
  </si>
  <si>
    <t>Posto Gruta</t>
  </si>
  <si>
    <t>Média (app menor preço Bahia)</t>
  </si>
  <si>
    <t>Preço de Aquisição (TABELA FIPE) PICK UP</t>
  </si>
  <si>
    <t>DUSTER OROCH Expression 1.6 Flex 16V Mec</t>
  </si>
  <si>
    <t>Saveiro CROSS 1.6 T.Flex 16V CD</t>
  </si>
  <si>
    <t>Strada Volcano 1.3 Flex 8V CD</t>
  </si>
  <si>
    <t>Média</t>
  </si>
  <si>
    <t>oleo 5w40 - 1l</t>
  </si>
  <si>
    <t>saveiro</t>
  </si>
  <si>
    <t>castrol</t>
  </si>
  <si>
    <t>lubrax</t>
  </si>
  <si>
    <t>média</t>
  </si>
  <si>
    <t>oleo 0w20 - 1l</t>
  </si>
  <si>
    <t>strada</t>
  </si>
  <si>
    <t>Acdelco</t>
  </si>
  <si>
    <t>petronas</t>
  </si>
  <si>
    <t>havoline</t>
  </si>
  <si>
    <t>média geral óleo</t>
  </si>
  <si>
    <t>pneu 205/60R15</t>
  </si>
  <si>
    <t>strada/saveiro</t>
  </si>
  <si>
    <t>hankook</t>
  </si>
  <si>
    <t>goodyear</t>
  </si>
  <si>
    <t>pirelli cinturato</t>
  </si>
  <si>
    <t>firestone</t>
  </si>
  <si>
    <t>pneu 215/65R16</t>
  </si>
  <si>
    <t>oroch</t>
  </si>
  <si>
    <t>continental</t>
  </si>
  <si>
    <t>semperity by continental</t>
  </si>
  <si>
    <t>firentone</t>
  </si>
  <si>
    <t>media geral pneu</t>
  </si>
  <si>
    <t>GOL 1.0 FLEX 12V 5P</t>
  </si>
  <si>
    <t>Preço de Aquisição (FIPE 5490-9)</t>
  </si>
  <si>
    <t>Preço de Aquisição (FIPE)</t>
  </si>
  <si>
    <t>Preço de Aquisição (TABELA FIPE 5490-9)</t>
  </si>
  <si>
    <t>pneu 185/65 R14</t>
  </si>
  <si>
    <t>Preço em 27/07/21</t>
  </si>
  <si>
    <t>GOL</t>
  </si>
  <si>
    <t>GENERAL TIRE CONTINENTAL</t>
  </si>
  <si>
    <t>PNEU APTANY ARO 14</t>
  </si>
  <si>
    <t>Pneu Aro 14” Michelin 185/65R14 86H - Energy XM2+</t>
  </si>
  <si>
    <t>Pneu Ceat Aro 14 EcoDrive</t>
  </si>
  <si>
    <t>Veículo Gol 1.0 12V 5p</t>
  </si>
  <si>
    <t>Veículo pick up flex Cabine dupla</t>
  </si>
  <si>
    <t>equipamentos de topografia</t>
  </si>
  <si>
    <t>Ordem</t>
  </si>
  <si>
    <t>Equipamento</t>
  </si>
  <si>
    <t>Referência</t>
  </si>
  <si>
    <t>Valor</t>
  </si>
  <si>
    <t>Período</t>
  </si>
  <si>
    <t>Empresa</t>
  </si>
  <si>
    <t>Contato/Obs.</t>
  </si>
  <si>
    <t>Valor mês em compras</t>
  </si>
  <si>
    <t>Nível classe 2 - CODEVASF (10192)</t>
  </si>
  <si>
    <t>por mês</t>
  </si>
  <si>
    <t>ORSE</t>
  </si>
  <si>
    <t>Pesquisa 07/07/21</t>
  </si>
  <si>
    <t>Nível classe 3 NA2 - CODEVASF</t>
  </si>
  <si>
    <t>Nível leica N3</t>
  </si>
  <si>
    <t>(31) 997792512</t>
  </si>
  <si>
    <t>Nível Leica n2</t>
  </si>
  <si>
    <t>Estação Total Topcon 236</t>
  </si>
  <si>
    <t>Equipamento GNSS V30 L1L2 PAR</t>
  </si>
  <si>
    <t>Níve óptico Wild N2</t>
  </si>
  <si>
    <t>TEOMAC</t>
  </si>
  <si>
    <t>email</t>
  </si>
  <si>
    <t>Estação Total Zoom 10 Geomax</t>
  </si>
  <si>
    <t>GPS RTK Geomaxx Completo</t>
  </si>
  <si>
    <t>julho</t>
  </si>
  <si>
    <t>Software Métrica TOPO</t>
  </si>
  <si>
    <t>venda</t>
  </si>
  <si>
    <t>métrica</t>
  </si>
  <si>
    <t>site</t>
  </si>
  <si>
    <t>AutoCAD</t>
  </si>
  <si>
    <t>por me</t>
  </si>
  <si>
    <t>Autodesk</t>
  </si>
  <si>
    <t>licença mensal-site</t>
  </si>
  <si>
    <t>ZWCAD</t>
  </si>
  <si>
    <t>VENDA</t>
  </si>
  <si>
    <t>TOTALCAD</t>
  </si>
  <si>
    <t>licenca perm.-site</t>
  </si>
  <si>
    <t>Aluguel de computador note book 10540-ORSE</t>
  </si>
  <si>
    <t>orse</t>
  </si>
  <si>
    <t>pesquisa 08/07/21</t>
  </si>
  <si>
    <t>Aluguel casa 3Q - BOM JESUS DA LAP</t>
  </si>
  <si>
    <t>ARILDSON IMPVEIS</t>
  </si>
  <si>
    <t>SITE EM 08/07/21</t>
  </si>
  <si>
    <t>MGF IMÓVEIS</t>
  </si>
  <si>
    <t>SITE EM 08/07/21+iptu</t>
  </si>
  <si>
    <t>BricsCAD - Software CAD</t>
  </si>
  <si>
    <t>LSC CAD</t>
  </si>
  <si>
    <t>EMAIL</t>
  </si>
  <si>
    <t>Software TBC - Trimble</t>
  </si>
  <si>
    <t>S &amp; C</t>
  </si>
  <si>
    <t>Software Spectar Precision</t>
  </si>
  <si>
    <t>S&amp; C</t>
  </si>
  <si>
    <t>Internet - dispêndio mensal (10558)</t>
  </si>
  <si>
    <t>energia elétrica (10555)</t>
  </si>
  <si>
    <t>água - dispêndio mensal (10554)</t>
  </si>
  <si>
    <t>120,00 (Estimado)</t>
  </si>
  <si>
    <t>MATERIAL LIMPEZA (10563)</t>
  </si>
  <si>
    <t>Material de escritório</t>
  </si>
  <si>
    <t>Software Geooffice</t>
  </si>
  <si>
    <t>allcomp</t>
  </si>
  <si>
    <t>pesquisa em 16/07/21</t>
  </si>
  <si>
    <t>Software Ezsurv</t>
  </si>
  <si>
    <t>geotrack</t>
  </si>
  <si>
    <t>Estação total Spectra -  Focus</t>
  </si>
  <si>
    <t>Schmidt</t>
  </si>
  <si>
    <t>Software Datageosis</t>
  </si>
  <si>
    <t>alezi teodollini</t>
  </si>
  <si>
    <t>GNSS Carlson BRx5</t>
  </si>
  <si>
    <t>pesquisa em 19/07/21</t>
  </si>
  <si>
    <t>Valores Médios</t>
  </si>
  <si>
    <t>Quantidade</t>
  </si>
  <si>
    <t>Valor Mês</t>
  </si>
  <si>
    <t>Total</t>
  </si>
  <si>
    <t>Por Mês/3</t>
  </si>
  <si>
    <t>Nível</t>
  </si>
  <si>
    <t>Estção</t>
  </si>
  <si>
    <t>GNSS</t>
  </si>
  <si>
    <t>Casa</t>
  </si>
  <si>
    <t>Água</t>
  </si>
  <si>
    <t>Energia</t>
  </si>
  <si>
    <t>Internet</t>
  </si>
  <si>
    <t>Limpeza</t>
  </si>
  <si>
    <t>10540 ORSE</t>
  </si>
  <si>
    <t>Aluguel de computador notebook</t>
  </si>
  <si>
    <t>Unid. x Mês</t>
  </si>
  <si>
    <t>1</t>
  </si>
  <si>
    <t>TOTAL</t>
  </si>
  <si>
    <t>CODIGO:</t>
  </si>
  <si>
    <t>PFS-II</t>
  </si>
  <si>
    <t>OBRAS(S):</t>
  </si>
  <si>
    <t>OBJETO:</t>
  </si>
  <si>
    <t>CATEGORIA</t>
  </si>
  <si>
    <t>ALIMENTAÇÃO</t>
  </si>
  <si>
    <t>QUANT.</t>
  </si>
  <si>
    <t>TOTAL (R$)</t>
  </si>
  <si>
    <t>EQUIPE DE TOPOGRAFIA</t>
  </si>
  <si>
    <t>Auxiliar de Topografia</t>
  </si>
  <si>
    <t>TOTAL:</t>
  </si>
  <si>
    <t>TOTAL GERAL COM ALIMENTAÇÃO/HOSPEDAGEM</t>
  </si>
  <si>
    <t>NOME DO INFORMANTE:</t>
  </si>
  <si>
    <t>QUALIFICAÇÃO:</t>
  </si>
  <si>
    <t>ASSINATURA:</t>
  </si>
  <si>
    <t>DATA</t>
  </si>
  <si>
    <t>OBSERVAÇÃO:</t>
  </si>
  <si>
    <t>Os quantitativos referentes a HOSPEDAGEM referem-se a possíveis deslocamentos para onde não há Escritório/Alojamento</t>
  </si>
  <si>
    <t>Os valores referentes a HOSPEDAGEM somente serão pagos caso haja o efetivo deslocamento</t>
  </si>
  <si>
    <t>Os deslocamentos, nos termos acima, somente serão realizados caso expressamente autorizados pela FISCALIZAÇÃO</t>
  </si>
  <si>
    <t>alimentação</t>
  </si>
  <si>
    <t>nº de dias em viagem/mês</t>
  </si>
  <si>
    <t>topógrafos</t>
  </si>
  <si>
    <t>auxiliares</t>
  </si>
  <si>
    <t>hospedagem</t>
  </si>
  <si>
    <t>EQ. L</t>
  </si>
  <si>
    <t>EQ. I</t>
  </si>
  <si>
    <t>UND/DIA</t>
  </si>
  <si>
    <t>EQUIPE LEVANTAMENTO DE PONTOS GNSS - LEI Nº 10.267</t>
  </si>
  <si>
    <t xml:space="preserve">PREÇO UNITÁRIO POR DIA (22 DIAS/MÊS)  </t>
  </si>
  <si>
    <t>NOME DA CONSULTORA:</t>
  </si>
  <si>
    <t>OBRA (S):</t>
  </si>
  <si>
    <t>DISCRIMINAÇÃO</t>
  </si>
  <si>
    <t>VALORES</t>
  </si>
  <si>
    <t>%</t>
  </si>
  <si>
    <t>INSS</t>
  </si>
  <si>
    <t>SESI</t>
  </si>
  <si>
    <t>SENAI</t>
  </si>
  <si>
    <t>INCRA</t>
  </si>
  <si>
    <t>A5</t>
  </si>
  <si>
    <t>SEBRAE</t>
  </si>
  <si>
    <t>A6</t>
  </si>
  <si>
    <t xml:space="preserve">Salário Educação </t>
  </si>
  <si>
    <t>A7</t>
  </si>
  <si>
    <t>A8</t>
  </si>
  <si>
    <t>FGTS</t>
  </si>
  <si>
    <t>A9</t>
  </si>
  <si>
    <t>SECONCI</t>
  </si>
  <si>
    <t>SUBTOTAL DE "A"</t>
  </si>
  <si>
    <t>Repouso Semanal Remunerado</t>
  </si>
  <si>
    <t>Feriado</t>
  </si>
  <si>
    <t>B3</t>
  </si>
  <si>
    <t>Auxílio enfermidade</t>
  </si>
  <si>
    <t>B4</t>
  </si>
  <si>
    <t xml:space="preserve">13º Salário  </t>
  </si>
  <si>
    <t>B5</t>
  </si>
  <si>
    <t>Licença Paternidade</t>
  </si>
  <si>
    <t>B6</t>
  </si>
  <si>
    <t>Faltas Justificadas</t>
  </si>
  <si>
    <t>B7</t>
  </si>
  <si>
    <t>Dias de chuvas</t>
  </si>
  <si>
    <t>B8</t>
  </si>
  <si>
    <t>Auxílio Acidente de Trabalho</t>
  </si>
  <si>
    <t>B9</t>
  </si>
  <si>
    <t>Férias Gozadas</t>
  </si>
  <si>
    <t>B10</t>
  </si>
  <si>
    <t>Salário Maternidade</t>
  </si>
  <si>
    <t>SUBTOTAL DE  "B"</t>
  </si>
  <si>
    <t>Aviso Prévio Indenizado</t>
  </si>
  <si>
    <t>Aviso Prévio Trabalhado</t>
  </si>
  <si>
    <t>C3</t>
  </si>
  <si>
    <t>Férias Indenizadas</t>
  </si>
  <si>
    <t>Depósito Rescisão Sem Justa Causa</t>
  </si>
  <si>
    <t>Indenização Adicional</t>
  </si>
  <si>
    <t>SUBTOTAL DE "C"</t>
  </si>
  <si>
    <t>Reincidência de "A" sobre "B"</t>
  </si>
  <si>
    <t>Reincidência de Grupo A sobre Aviso Prévio Trabalhado e Reincidência do FGTS sobre Aviso Prévio Indenizado.</t>
  </si>
  <si>
    <t>SUBTOTAL DE "D"</t>
  </si>
  <si>
    <t>TOTAIS DE ENCARGOS SOCIAIS</t>
  </si>
  <si>
    <t>GRUPO A - ENCARGOS SOCIAIS BÁSICOS</t>
  </si>
  <si>
    <t>Seguro contra acidente de trabalho</t>
  </si>
  <si>
    <t>GRUPO B - ENCARGOS SOCIAIS QUE RECEBEM INCIDÊNCIA DE "A"</t>
  </si>
  <si>
    <t xml:space="preserve"> GRUPO C - ENCARGOS SOCIAIS QUE NÃO RECEBEM INCIDÊNCIA DE "A"</t>
  </si>
  <si>
    <t>C4</t>
  </si>
  <si>
    <t>C5</t>
  </si>
  <si>
    <t>GRIPO D - REINCIDÊNCIAS</t>
  </si>
  <si>
    <t>m²</t>
  </si>
  <si>
    <t>LEVANTAMENTO DE PONTOS GNSS - LEI Nº 10.267 - ESTÁTICO</t>
  </si>
  <si>
    <t>EQUIPE LOCAÇÃO RTK</t>
  </si>
  <si>
    <t>Grupo</t>
  </si>
  <si>
    <t>Itens</t>
  </si>
  <si>
    <t>Serviços</t>
  </si>
  <si>
    <t>Unidade</t>
  </si>
  <si>
    <t>Preço Unitário (R$)</t>
  </si>
  <si>
    <t>Preço (R$)</t>
  </si>
  <si>
    <t>Preço Total (R$)</t>
  </si>
  <si>
    <t>LUCRO</t>
  </si>
  <si>
    <t>und</t>
  </si>
  <si>
    <t>GERÊNCIA REGIONAL DE INFRA-ESTRUTURA - 2ª GRD</t>
  </si>
  <si>
    <t>ORGÃO EXECUTOR: CODEVASF</t>
  </si>
  <si>
    <t>FAIXAS DE ADMISSIBILIDADE DE ACORDO COM O ACORDÃO N. 2622/2013 DO TCU</t>
  </si>
  <si>
    <t>ITEM</t>
  </si>
  <si>
    <t xml:space="preserve">DISCRIMINAÇÃO </t>
  </si>
  <si>
    <t>MÍNIMO</t>
  </si>
  <si>
    <t>MÁXIMO</t>
  </si>
  <si>
    <t>1.00</t>
  </si>
  <si>
    <t xml:space="preserve"> Despesas Indiretas</t>
  </si>
  <si>
    <t>Seguro e Garantia</t>
  </si>
  <si>
    <t>Riscos e Imprevistos</t>
  </si>
  <si>
    <t>Despesas Financeiras</t>
  </si>
  <si>
    <t>Administração Central</t>
  </si>
  <si>
    <t>Total do Grupo A =</t>
  </si>
  <si>
    <t>2.00</t>
  </si>
  <si>
    <t>Benefício</t>
  </si>
  <si>
    <t>B-1</t>
  </si>
  <si>
    <t>Total do Grupo B =</t>
  </si>
  <si>
    <t>3.00</t>
  </si>
  <si>
    <t>Impostos</t>
  </si>
  <si>
    <t>CÁLCULO DO ISS</t>
  </si>
  <si>
    <t>C-1</t>
  </si>
  <si>
    <t>PIS / PASEP</t>
  </si>
  <si>
    <t>ALÍQUOTA MUNICIPAL (%)</t>
  </si>
  <si>
    <t>% DE MÃO DE OBRA</t>
  </si>
  <si>
    <t>ALÍQUOTA FINAL (%)</t>
  </si>
  <si>
    <t>C-2</t>
  </si>
  <si>
    <t>COFINS</t>
  </si>
  <si>
    <t>C-3</t>
  </si>
  <si>
    <t>ISS</t>
  </si>
  <si>
    <t>C-4</t>
  </si>
  <si>
    <t>CPRB (Contribuição Previdenciária sobre o Lucro Bruto)</t>
  </si>
  <si>
    <t>Total do Grupo C =</t>
  </si>
  <si>
    <t>Fórmula Para Cálculo do B.D.I</t>
  </si>
  <si>
    <t>BDI =(((1+A4+A1+A2)*(1+A3)*(1+B1))/(1-C))-1</t>
  </si>
  <si>
    <t>Bonificação Sobre Despesas indiretas (B.D.I) =</t>
  </si>
  <si>
    <t>PERC.  (%)</t>
  </si>
  <si>
    <t xml:space="preserve"> MINISTÉRIO DO DESENVOLVIMENTO REGIONAL - MDR</t>
  </si>
  <si>
    <t>CIA DE DESENVOLVIMENTO DOS VALES DO SÃO FRANCISCO E DO PARNAÍBA</t>
  </si>
  <si>
    <t>2ª SUPERINTENDÊNCIA REGIONAL - BOM JESUS DA LAPA - BA</t>
  </si>
  <si>
    <t>BDI</t>
  </si>
  <si>
    <t>LEVANTAMENTO TOPOGRÁFICO PLANIALTIMÉTRICO CADASTRAL</t>
  </si>
  <si>
    <t>LOCAÇÃO DE PONTOS/MARCOS GNSS COM RECEPTORES DE DUPLA FREQUENCIA - LOCAÇÃO RTK</t>
  </si>
  <si>
    <t>CUSTO EQUIPE LOCAÇÃO RTK</t>
  </si>
  <si>
    <t>NIVELAMENTO GEOMÉTRICO IIN</t>
  </si>
  <si>
    <t>km/dia</t>
  </si>
  <si>
    <t>UNIDADE</t>
  </si>
  <si>
    <t>Nível Classe II</t>
  </si>
  <si>
    <t>CUSTO EQUIPE F</t>
  </si>
  <si>
    <t>EQUIPE F</t>
  </si>
  <si>
    <t>EQ. F</t>
  </si>
  <si>
    <t>SFW. CAD</t>
  </si>
  <si>
    <t>SFW. GNSS</t>
  </si>
  <si>
    <t>SFW. TOP</t>
  </si>
  <si>
    <t>CUSTO EQUIPE J</t>
  </si>
  <si>
    <t>CUSTO EQUIPE LEVANTAMENTO GNSS</t>
  </si>
  <si>
    <t>FORNECIMENTO DE EQUIPE DE TOPOGRAFIA</t>
  </si>
  <si>
    <t xml:space="preserve">FORNECIMENTO DE EQUIPE DE TOPOGRAFIA </t>
  </si>
  <si>
    <t>eq./dia</t>
  </si>
  <si>
    <t>levantamento topográfico planialtimétrico cadastral</t>
  </si>
  <si>
    <t>Produt./dia</t>
  </si>
  <si>
    <t>Dias/mês</t>
  </si>
  <si>
    <t>Meses</t>
  </si>
  <si>
    <t>Locação de pontos rtk</t>
  </si>
  <si>
    <t>Levantamento de pontos GNSS</t>
  </si>
  <si>
    <t>nivelamento geométrico</t>
  </si>
  <si>
    <t>Máximo</t>
  </si>
  <si>
    <t>Fornecimento de equipe</t>
  </si>
  <si>
    <t>PU (R$)</t>
  </si>
  <si>
    <t>Valor Total</t>
  </si>
  <si>
    <t>FORNECIMENTO DE MARCO TOPOGRÁFICO PADRÃO INCRA</t>
  </si>
  <si>
    <t>COTAÇÕES</t>
  </si>
  <si>
    <t>Valor Médio</t>
  </si>
  <si>
    <t>Anúncio</t>
  </si>
  <si>
    <t>Item</t>
  </si>
  <si>
    <t>Código BR</t>
  </si>
  <si>
    <t>Descrição</t>
  </si>
  <si>
    <t>ALLCOMP</t>
  </si>
  <si>
    <t>IDEALSTELL</t>
  </si>
  <si>
    <t>PAINEL DE PREÇOS</t>
  </si>
  <si>
    <t>BR00094420</t>
  </si>
  <si>
    <t>Marco para georreferenciamento, confeccionados em tubos galvanizados de 2”, possuir plaqueta fixa com campo para gravação, tamanho mínimo do marco de 0,40 m, deve ser cravado no chão com uso de marreta.</t>
  </si>
  <si>
    <t>Valores unitários = estabelecido dividindo o valor anunciado pela quantidade em 05/08/21</t>
  </si>
  <si>
    <t>Endereço eletrônico</t>
  </si>
  <si>
    <t>MARCO</t>
  </si>
  <si>
    <t>https://loja.allcomp.com.br/marco-de-aco-galvanizado-c-placa-tip-tampa-de-marretar-40cm</t>
  </si>
  <si>
    <t>https://paineldeprecos.planejamento.gov.br/analise-materiais</t>
  </si>
  <si>
    <t>Valor Produto</t>
  </si>
  <si>
    <t>Frete</t>
  </si>
  <si>
    <t>Valor Unitário</t>
  </si>
  <si>
    <t>SI</t>
  </si>
  <si>
    <t>** Mediana</t>
  </si>
  <si>
    <t>SI = Sem Informação do frete</t>
  </si>
  <si>
    <t>ANEXO IV - PLANILHA DE CUSTOS</t>
  </si>
  <si>
    <t>Coordenador</t>
  </si>
  <si>
    <t xml:space="preserve">SM 2021:  </t>
  </si>
  <si>
    <t>4.</t>
  </si>
  <si>
    <t>Encargos Sociais com data-base de out/2020</t>
  </si>
  <si>
    <t>5.</t>
  </si>
  <si>
    <t>Salário Mínimo 2021</t>
  </si>
  <si>
    <t>Valores de alimentação e hospedagem tem como referência a Tabela de Diárias da Codevasf em jul/21</t>
  </si>
  <si>
    <t>BDI APLICADO NO SERVIÇO</t>
  </si>
  <si>
    <t>Objeto: Contratação de serviços técnicos de topografia para apoio, execução, acompanhamento e fiscalização de obras, em atendimento às demandas na área de atuação da 2ª Superintendência Regional da CODEVASF, no Estado da Bahia.</t>
  </si>
  <si>
    <t>https://www.mfrural.com.br/detalhe/203971/marco-e-plaqueta-para-georreferenciamento</t>
  </si>
  <si>
    <t>Custo Unitário</t>
  </si>
  <si>
    <t>** BDI INCIDENTE NO CUSTO UNITÁRIO DE 11,10% CONFORME ACORDÃO Nº2622/2013-TCU NO ITEM 6</t>
  </si>
  <si>
    <t>* BDI JÁ INCIDENTE NOS PREÇOS DOS ITEN 1 A 5, CONFORME PLANILHAS DE COMPOSIÇÃO DE PREÇOS</t>
  </si>
  <si>
    <t>un</t>
  </si>
  <si>
    <t>03118/ORSE</t>
  </si>
  <si>
    <t>Cartucho para impressora - colorido</t>
  </si>
  <si>
    <t>03117/ORSE</t>
  </si>
  <si>
    <t>Cartucho para impressora - cor preta</t>
  </si>
  <si>
    <t>10562/ORSE</t>
  </si>
  <si>
    <t>m</t>
  </si>
  <si>
    <t>11984/ORSE</t>
  </si>
  <si>
    <t>Encadernações</t>
  </si>
  <si>
    <t>05934/ORSE</t>
  </si>
  <si>
    <t>Gravação em cd</t>
  </si>
  <si>
    <t>05554/ORSE</t>
  </si>
  <si>
    <t>Plotagem em papel formato A-1</t>
  </si>
  <si>
    <t>00924/ORSE</t>
  </si>
  <si>
    <t>Estacas de madeira para demarcação, seção 5x5cm, altura 50 cm</t>
  </si>
  <si>
    <t>00293/ORSE</t>
  </si>
  <si>
    <t>Bota borracha (sete léguas ou similar)</t>
  </si>
  <si>
    <t>pr</t>
  </si>
  <si>
    <t>00294/ORSE</t>
  </si>
  <si>
    <t>Bota couro solado de borracha</t>
  </si>
  <si>
    <t>00536/ORSE</t>
  </si>
  <si>
    <t>Capacete c/ aba</t>
  </si>
  <si>
    <t>00941/ORSE</t>
  </si>
  <si>
    <t>Fardamento</t>
  </si>
  <si>
    <t>00977/ORSE</t>
  </si>
  <si>
    <t>Fita de sinalização amarela e preta</t>
  </si>
  <si>
    <t>10595/ORSE</t>
  </si>
  <si>
    <t>Luva de raspa</t>
  </si>
  <si>
    <t>par</t>
  </si>
  <si>
    <t>11403/ORSE</t>
  </si>
  <si>
    <t>Luva malha Pigmentada</t>
  </si>
  <si>
    <t>01599/ORSE</t>
  </si>
  <si>
    <t>Máscara descartável (3m ou similar)</t>
  </si>
  <si>
    <t>01651/ORSE</t>
  </si>
  <si>
    <t>Óculos branco proteção</t>
  </si>
  <si>
    <t>11455/ORSE</t>
  </si>
  <si>
    <t>Protetor auricular tipo plug de silicone</t>
  </si>
  <si>
    <t>10599/ORSE</t>
  </si>
  <si>
    <t>Protetor solar fps 30 com 120ml</t>
  </si>
  <si>
    <t>Und</t>
  </si>
  <si>
    <t>Topografo</t>
  </si>
  <si>
    <t>Auxiliar</t>
  </si>
  <si>
    <t>Nº Máximo</t>
  </si>
  <si>
    <t>Equipe</t>
  </si>
  <si>
    <t>Escitório</t>
  </si>
  <si>
    <t>EPI</t>
  </si>
  <si>
    <t>No Ano</t>
  </si>
  <si>
    <t>Custo aproximado por mês</t>
  </si>
  <si>
    <t>Bota Couro</t>
  </si>
  <si>
    <t xml:space="preserve">Bota Borracha </t>
  </si>
  <si>
    <t>Luva Pigmentada</t>
  </si>
  <si>
    <t>Máscara Descartável</t>
  </si>
  <si>
    <t>Óculos branco de proteção</t>
  </si>
  <si>
    <t>Protetor Auricular tipo plug</t>
  </si>
  <si>
    <t>Protetor Solar</t>
  </si>
  <si>
    <t>DESPESAS GERAIS E MATERIAL DE CONSUMO</t>
  </si>
  <si>
    <t>CONSUMO ANUAL DE EPI</t>
  </si>
  <si>
    <t>Hospedagem</t>
  </si>
  <si>
    <t>MINISTÉRIO DO DESENVOLVIMENTO REGIONAL - MDR</t>
  </si>
  <si>
    <t>Código</t>
  </si>
  <si>
    <t>VEÍCULO: PICK UP COM MOTOR FLEX, CABINE DUPLA</t>
  </si>
  <si>
    <t>VEÍCULO: GOL 1.0 FLEX 12V 5P</t>
  </si>
  <si>
    <t>40862/SINAPI</t>
  </si>
  <si>
    <t>Alimentacao - mensalista (coletado caixa)</t>
  </si>
  <si>
    <t>mes</t>
  </si>
  <si>
    <t>REFERÊNCIA: MAIO/2021</t>
  </si>
  <si>
    <t>DESPESAS COM ALIMENTAÇÃO/HOSPEDAGEM - VIAGENS</t>
  </si>
  <si>
    <t>ALIMENTAÇÃO MENSAL</t>
  </si>
  <si>
    <t>VALOR</t>
  </si>
  <si>
    <t>ALIMENTAÇÃO EQUIPE F</t>
  </si>
  <si>
    <t>ALIMENTAÇÃO EQUIPE I</t>
  </si>
  <si>
    <t>ALIMENTAÇÃO EQUIPE J</t>
  </si>
  <si>
    <t>ALIMENTAÇÃO LOCAÇÃO RTK</t>
  </si>
  <si>
    <t>ALIMENTAÇÃO EQUIPE PONTOS GNSS</t>
  </si>
  <si>
    <t>Alimentação equipe de campo</t>
  </si>
  <si>
    <t>Aluguel mensal</t>
  </si>
  <si>
    <t>Alimentação mensal</t>
  </si>
  <si>
    <t xml:space="preserve">TOTAL DOS ITENS 1 A 10  </t>
  </si>
  <si>
    <t>brigestone</t>
  </si>
  <si>
    <t>GEOMAT</t>
  </si>
  <si>
    <t>Engenheiro/Arquiteto e Urbanista - Profissional Médio</t>
  </si>
  <si>
    <t>Engenheiro/Arquiteto e Urbanista - Profissional Sênior</t>
  </si>
  <si>
    <t>Engenheiro/Arquiteto e Urbanista - Profissional Júnior</t>
  </si>
  <si>
    <t>Engenheiro/Arquiteto e Urbanista - Profissional Trainee</t>
  </si>
  <si>
    <t>Engenheiro/Arquiteto e Urbanista - Profissional Pleno</t>
  </si>
  <si>
    <t xml:space="preserve">BDI PARA ITENS DE MERO FORNECIMENTO DE MATERIAIS E EQUIPAMENTOS </t>
  </si>
  <si>
    <t>BDI APLICADO NO FORNECIMENTO - QUADRO 2</t>
  </si>
  <si>
    <t>3º QUARTIL</t>
  </si>
  <si>
    <t>1º QUARTIL</t>
  </si>
  <si>
    <t>BDI SOBRE FORNECIMENTO</t>
  </si>
  <si>
    <t xml:space="preserve"> * CONFORME O ACORDÃO N. 2622/2013 DO TCU</t>
  </si>
  <si>
    <t>MEMÓRIA DE CALCULO DO BDI  APLICADO NO SERVIÇO - QUADRO I</t>
  </si>
  <si>
    <t>DESPESAS GERAIS E MATERIAIS DE CONSUMO</t>
  </si>
  <si>
    <t>ANEXO III - BAHIA - ENCARGOS SOCIAIS COM E SEM DESONERAÇÃO - PO-XIV</t>
  </si>
  <si>
    <t>ANEXO III - PLANILHA DE DETALHAMENTO DO BDI - SEM DESONERAÇÃO - PO-XV</t>
  </si>
  <si>
    <t>ANEXO III - DETALHAMENTO DE ENCARGOS SOCIAIS - PO-XIV</t>
  </si>
</sst>
</file>

<file path=xl/styles.xml><?xml version="1.0" encoding="utf-8"?>
<styleSheet xmlns="http://schemas.openxmlformats.org/spreadsheetml/2006/main">
  <numFmts count="15">
    <numFmt numFmtId="43" formatCode="_-* #,##0.00_-;\-* #,##0.00_-;_-* &quot;-&quot;??_-;_-@_-"/>
    <numFmt numFmtId="164" formatCode="&quot;R$&quot;\ #,##0.00;[Red]\-&quot;R$&quot;\ #,##0.00"/>
    <numFmt numFmtId="165" formatCode="_(* #,##0.00_);_(* \(#,##0.00\);_(* &quot;-&quot;??_);_(@_)"/>
    <numFmt numFmtId="166" formatCode="_(* #,##0.000_);_(* \(#,##0.000\);_(* &quot;-&quot;??_);_(@_)"/>
    <numFmt numFmtId="167" formatCode="_(* #,##0.00_);_(* \(#,##0.00\);_(* \-??_);_(@_)"/>
    <numFmt numFmtId="168" formatCode="#,##0.00\ ;&quot; (&quot;#,##0.00\);&quot; -&quot;#\ ;@\ "/>
    <numFmt numFmtId="169" formatCode="_-[$R$-416]\ * #,##0.00_-;\-[$R$-416]\ * #,##0.00_-;_-[$R$-416]\ * &quot;-&quot;??_-;_-@_-"/>
    <numFmt numFmtId="170" formatCode="#,##0.00_ ;\-#,##0.00\ "/>
    <numFmt numFmtId="171" formatCode="00"/>
    <numFmt numFmtId="172" formatCode="General_)"/>
    <numFmt numFmtId="173" formatCode="0_)"/>
    <numFmt numFmtId="174" formatCode="_(&quot;R$ &quot;* #,##0.00_);_(&quot;R$ &quot;* \(#,##0.00\);_(&quot;R$ &quot;* &quot;-&quot;??_);_(@_)"/>
    <numFmt numFmtId="175" formatCode="&quot;R$&quot;\ #,##0.00"/>
    <numFmt numFmtId="176" formatCode="_(* #,##0_);_(* \(#,##0\);_(* \-??_);_(@_)"/>
    <numFmt numFmtId="177" formatCode="0.000"/>
  </numFmts>
  <fonts count="47">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i/>
      <sz val="11"/>
      <color theme="1"/>
      <name val="Cambria"/>
      <family val="1"/>
      <scheme val="major"/>
    </font>
    <font>
      <sz val="10"/>
      <name val="Arial"/>
      <family val="2"/>
    </font>
    <font>
      <b/>
      <sz val="8"/>
      <color theme="1"/>
      <name val="Cambria"/>
      <family val="1"/>
      <scheme val="major"/>
    </font>
    <font>
      <sz val="11"/>
      <name val="Cambria"/>
      <family val="1"/>
      <scheme val="major"/>
    </font>
    <font>
      <b/>
      <sz val="11"/>
      <name val="Cambria"/>
      <family val="1"/>
      <scheme val="major"/>
    </font>
    <font>
      <b/>
      <sz val="12"/>
      <color theme="1"/>
      <name val="Cambria"/>
      <family val="1"/>
      <scheme val="major"/>
    </font>
    <font>
      <sz val="11"/>
      <color indexed="8"/>
      <name val="Calibri"/>
      <family val="2"/>
    </font>
    <font>
      <sz val="11"/>
      <color indexed="8"/>
      <name val="Cambria"/>
      <family val="1"/>
      <scheme val="major"/>
    </font>
    <font>
      <sz val="11"/>
      <color rgb="FFFF0000"/>
      <name val="Cambria"/>
      <family val="1"/>
      <scheme val="major"/>
    </font>
    <font>
      <sz val="10"/>
      <color theme="3" tint="0.39997558519241921"/>
      <name val="Arial"/>
      <family val="2"/>
    </font>
    <font>
      <sz val="9"/>
      <color theme="3" tint="0.39997558519241921"/>
      <name val="Arial"/>
      <family val="2"/>
    </font>
    <font>
      <sz val="8"/>
      <color theme="3" tint="0.39997558519241921"/>
      <name val="Verdana"/>
      <family val="2"/>
    </font>
    <font>
      <sz val="10"/>
      <color rgb="FFFF0000"/>
      <name val="Arial"/>
      <family val="2"/>
    </font>
    <font>
      <sz val="10"/>
      <color theme="6" tint="-0.249977111117893"/>
      <name val="Arial"/>
      <family val="2"/>
    </font>
    <font>
      <sz val="10"/>
      <color rgb="FF00B050"/>
      <name val="Arial"/>
      <family val="2"/>
    </font>
    <font>
      <sz val="10"/>
      <color rgb="FF7030A0"/>
      <name val="Arial"/>
      <family val="2"/>
    </font>
    <font>
      <sz val="10"/>
      <color theme="9" tint="-0.249977111117893"/>
      <name val="Arial"/>
      <family val="2"/>
    </font>
    <font>
      <sz val="10"/>
      <color theme="2" tint="-0.499984740745262"/>
      <name val="Arial"/>
      <family val="2"/>
    </font>
    <font>
      <sz val="8"/>
      <name val="Arial"/>
      <family val="2"/>
    </font>
    <font>
      <sz val="7"/>
      <name val="Arial"/>
      <family val="2"/>
    </font>
    <font>
      <b/>
      <sz val="8"/>
      <name val="Arial"/>
      <family val="2"/>
    </font>
    <font>
      <sz val="8"/>
      <name val="Helv"/>
      <family val="2"/>
    </font>
    <font>
      <b/>
      <sz val="10"/>
      <name val="Cambria"/>
      <family val="1"/>
      <scheme val="major"/>
    </font>
    <font>
      <sz val="10"/>
      <color theme="1"/>
      <name val="Cambria"/>
      <family val="1"/>
      <scheme val="major"/>
    </font>
    <font>
      <b/>
      <sz val="10"/>
      <color indexed="8"/>
      <name val="Cambria"/>
      <family val="1"/>
      <scheme val="major"/>
    </font>
    <font>
      <sz val="10"/>
      <name val="Cambria"/>
      <family val="1"/>
      <scheme val="major"/>
    </font>
    <font>
      <b/>
      <strike/>
      <sz val="10"/>
      <name val="Cambria"/>
      <family val="1"/>
      <scheme val="major"/>
    </font>
    <font>
      <b/>
      <sz val="10"/>
      <color theme="0"/>
      <name val="Cambria"/>
      <family val="1"/>
      <scheme val="major"/>
    </font>
    <font>
      <b/>
      <sz val="10"/>
      <color theme="1"/>
      <name val="Cambria"/>
      <family val="1"/>
      <scheme val="major"/>
    </font>
    <font>
      <sz val="11"/>
      <color theme="1"/>
      <name val="Cambria"/>
      <family val="1"/>
    </font>
    <font>
      <b/>
      <sz val="11"/>
      <color theme="1"/>
      <name val="Cambria"/>
      <family val="1"/>
    </font>
    <font>
      <b/>
      <sz val="11"/>
      <color rgb="FFFF0000"/>
      <name val="Cambria"/>
      <family val="1"/>
    </font>
    <font>
      <b/>
      <i/>
      <sz val="11"/>
      <color theme="1"/>
      <name val="Cambria"/>
      <family val="1"/>
    </font>
    <font>
      <i/>
      <sz val="11"/>
      <color theme="1"/>
      <name val="Cambria"/>
      <family val="1"/>
    </font>
    <font>
      <sz val="8"/>
      <color rgb="FF000000"/>
      <name val="Cambria"/>
      <family val="1"/>
      <scheme val="major"/>
    </font>
    <font>
      <sz val="11"/>
      <color rgb="FF000000"/>
      <name val="Cambria"/>
      <family val="1"/>
      <scheme val="major"/>
    </font>
    <font>
      <b/>
      <sz val="11"/>
      <name val="Arial"/>
      <family val="2"/>
    </font>
    <font>
      <sz val="8"/>
      <name val="Cambria"/>
      <family val="1"/>
      <scheme val="major"/>
    </font>
    <font>
      <sz val="7"/>
      <name val="Cambria"/>
      <family val="1"/>
      <scheme val="major"/>
    </font>
    <font>
      <b/>
      <sz val="8"/>
      <name val="Cambria"/>
      <family val="1"/>
      <scheme val="major"/>
    </font>
    <font>
      <sz val="8"/>
      <color rgb="FFFF0000"/>
      <name val="Cambria"/>
      <family val="1"/>
      <scheme val="major"/>
    </font>
    <font>
      <sz val="9"/>
      <name val="Cambria"/>
      <family val="1"/>
      <scheme val="major"/>
    </font>
    <font>
      <i/>
      <sz val="10"/>
      <color theme="1"/>
      <name val="Cambria"/>
      <family val="1"/>
      <scheme val="major"/>
    </font>
  </fonts>
  <fills count="11">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47"/>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31"/>
      </patternFill>
    </fill>
    <fill>
      <patternFill patternType="solid">
        <fgColor theme="0" tint="-0.14999847407452621"/>
        <bgColor indexed="47"/>
      </patternFill>
    </fill>
  </fills>
  <borders count="13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top/>
      <bottom/>
      <diagonal/>
    </border>
    <border>
      <left style="medium">
        <color indexed="8"/>
      </left>
      <right style="medium">
        <color indexed="8"/>
      </right>
      <top/>
      <bottom/>
      <diagonal/>
    </border>
    <border>
      <left/>
      <right style="medium">
        <color indexed="64"/>
      </right>
      <top/>
      <bottom/>
      <diagonal/>
    </border>
    <border>
      <left style="medium">
        <color auto="1"/>
      </left>
      <right/>
      <top/>
      <bottom/>
      <diagonal/>
    </border>
    <border>
      <left style="medium">
        <color auto="1"/>
      </left>
      <right style="medium">
        <color indexed="8"/>
      </right>
      <top/>
      <bottom/>
      <diagonal/>
    </border>
    <border>
      <left style="medium">
        <color indexed="8"/>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8"/>
      </left>
      <right style="medium">
        <color indexed="64"/>
      </right>
      <top style="medium">
        <color indexed="64"/>
      </top>
      <bottom style="thin">
        <color indexed="8"/>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medium">
        <color indexed="64"/>
      </left>
      <right style="thin">
        <color indexed="8"/>
      </right>
      <top/>
      <bottom style="medium">
        <color indexed="64"/>
      </bottom>
      <diagonal/>
    </border>
    <border>
      <left style="medium">
        <color indexed="8"/>
      </left>
      <right style="medium">
        <color indexed="64"/>
      </right>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style="medium">
        <color indexed="64"/>
      </right>
      <top style="double">
        <color indexed="8"/>
      </top>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medium">
        <color indexed="64"/>
      </right>
      <top style="thin">
        <color indexed="8"/>
      </top>
      <bottom/>
      <diagonal/>
    </border>
    <border>
      <left style="medium">
        <color indexed="64"/>
      </left>
      <right/>
      <top/>
      <bottom style="double">
        <color indexed="8"/>
      </bottom>
      <diagonal/>
    </border>
    <border>
      <left/>
      <right style="thin">
        <color indexed="8"/>
      </right>
      <top/>
      <bottom style="double">
        <color indexed="8"/>
      </bottom>
      <diagonal/>
    </border>
    <border>
      <left style="thin">
        <color indexed="8"/>
      </left>
      <right/>
      <top/>
      <bottom style="double">
        <color indexed="8"/>
      </bottom>
      <diagonal/>
    </border>
    <border>
      <left/>
      <right/>
      <top/>
      <bottom style="double">
        <color indexed="8"/>
      </bottom>
      <diagonal/>
    </border>
    <border>
      <left/>
      <right style="medium">
        <color indexed="64"/>
      </right>
      <top/>
      <bottom style="double">
        <color indexed="8"/>
      </bottom>
      <diagonal/>
    </border>
    <border>
      <left style="medium">
        <color indexed="64"/>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style="medium">
        <color indexed="64"/>
      </right>
      <top style="double">
        <color indexed="8"/>
      </top>
      <bottom style="thin">
        <color indexed="8"/>
      </bottom>
      <diagonal/>
    </border>
    <border>
      <left style="medium">
        <color indexed="64"/>
      </left>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style="thin">
        <color indexed="8"/>
      </top>
      <bottom style="thin">
        <color indexed="8"/>
      </bottom>
      <diagonal/>
    </border>
    <border>
      <left style="medium">
        <color indexed="64"/>
      </left>
      <right/>
      <top style="double">
        <color indexed="8"/>
      </top>
      <bottom style="double">
        <color indexed="64"/>
      </bottom>
      <diagonal/>
    </border>
    <border>
      <left style="thin">
        <color indexed="8"/>
      </left>
      <right style="medium">
        <color indexed="64"/>
      </right>
      <top style="double">
        <color indexed="8"/>
      </top>
      <bottom style="double">
        <color indexed="64"/>
      </bottom>
      <diagonal/>
    </border>
    <border>
      <left style="medium">
        <color indexed="64"/>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double">
        <color indexed="8"/>
      </top>
      <bottom style="double">
        <color indexed="64"/>
      </bottom>
      <diagonal/>
    </border>
    <border>
      <left style="medium">
        <color indexed="64"/>
      </left>
      <right style="thin">
        <color indexed="8"/>
      </right>
      <top/>
      <bottom/>
      <diagonal/>
    </border>
    <border>
      <left style="thin">
        <color indexed="8"/>
      </left>
      <right style="thin">
        <color indexed="8"/>
      </right>
      <top/>
      <bottom/>
      <diagonal/>
    </border>
    <border>
      <left/>
      <right/>
      <top/>
      <bottom style="thin">
        <color indexed="8"/>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8"/>
      </bottom>
      <diagonal/>
    </border>
    <border>
      <left/>
      <right style="medium">
        <color indexed="64"/>
      </right>
      <top style="thin">
        <color indexed="8"/>
      </top>
      <bottom style="double">
        <color indexed="8"/>
      </bottom>
      <diagonal/>
    </border>
    <border>
      <left style="medium">
        <color indexed="64"/>
      </left>
      <right style="thin">
        <color indexed="8"/>
      </right>
      <top style="thin">
        <color indexed="8"/>
      </top>
      <bottom/>
      <diagonal/>
    </border>
    <border>
      <left/>
      <right style="thin">
        <color indexed="8"/>
      </right>
      <top style="double">
        <color indexed="8"/>
      </top>
      <bottom style="double">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medium">
        <color indexed="8"/>
      </right>
      <top/>
      <bottom style="medium">
        <color indexed="64"/>
      </bottom>
      <diagonal/>
    </border>
    <border>
      <left/>
      <right style="medium">
        <color indexed="8"/>
      </right>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13">
    <xf numFmtId="0" fontId="0" fillId="0" borderId="0"/>
    <xf numFmtId="43" fontId="1" fillId="0" borderId="0" applyFont="0" applyFill="0" applyBorder="0" applyAlignment="0" applyProtection="0"/>
    <xf numFmtId="0" fontId="10" fillId="0" borderId="0"/>
    <xf numFmtId="168" fontId="5" fillId="0" borderId="0" applyFill="0" applyBorder="0" applyAlignment="0" applyProtection="0"/>
    <xf numFmtId="0" fontId="1" fillId="0" borderId="0"/>
    <xf numFmtId="0" fontId="5" fillId="0" borderId="0"/>
    <xf numFmtId="0" fontId="5" fillId="0" borderId="0"/>
    <xf numFmtId="0" fontId="5" fillId="0" borderId="0"/>
    <xf numFmtId="166" fontId="25" fillId="0" borderId="0"/>
    <xf numFmtId="0" fontId="5" fillId="0" borderId="0"/>
    <xf numFmtId="0" fontId="5" fillId="0" borderId="0"/>
    <xf numFmtId="0" fontId="1" fillId="0" borderId="0"/>
    <xf numFmtId="43" fontId="1" fillId="0" borderId="0" applyFont="0" applyFill="0" applyBorder="0" applyAlignment="0" applyProtection="0"/>
  </cellStyleXfs>
  <cellXfs count="956">
    <xf numFmtId="0" fontId="0" fillId="0" borderId="0" xfId="0"/>
    <xf numFmtId="0" fontId="0" fillId="0" borderId="1" xfId="0" applyBorder="1"/>
    <xf numFmtId="0" fontId="3" fillId="0" borderId="0" xfId="0" applyFont="1"/>
    <xf numFmtId="0" fontId="3" fillId="0" borderId="0" xfId="0" applyFont="1" applyAlignment="1">
      <alignment horizontal="center"/>
    </xf>
    <xf numFmtId="0" fontId="2" fillId="0" borderId="1" xfId="0" applyFont="1" applyBorder="1" applyAlignment="1">
      <alignment horizontal="center" vertical="center"/>
    </xf>
    <xf numFmtId="0" fontId="2" fillId="0" borderId="1" xfId="0" applyFont="1" applyBorder="1" applyAlignment="1">
      <alignment vertical="center"/>
    </xf>
    <xf numFmtId="0" fontId="3" fillId="0" borderId="1" xfId="0" applyFont="1" applyBorder="1" applyAlignment="1">
      <alignment horizontal="center" vertical="center"/>
    </xf>
    <xf numFmtId="0" fontId="3" fillId="0" borderId="0" xfId="0" applyFont="1" applyAlignment="1">
      <alignment vertical="center"/>
    </xf>
    <xf numFmtId="0" fontId="3" fillId="0" borderId="1" xfId="0" applyFont="1" applyBorder="1" applyAlignment="1">
      <alignment vertical="center"/>
    </xf>
    <xf numFmtId="10" fontId="3" fillId="0" borderId="1" xfId="0" applyNumberFormat="1" applyFont="1" applyBorder="1" applyAlignment="1">
      <alignment horizontal="center" vertical="center"/>
    </xf>
    <xf numFmtId="0" fontId="3" fillId="0" borderId="0" xfId="0" applyFont="1" applyAlignment="1">
      <alignment horizontal="center" vertical="center"/>
    </xf>
    <xf numFmtId="2" fontId="3" fillId="0" borderId="1" xfId="0" applyNumberFormat="1" applyFont="1" applyBorder="1" applyAlignment="1">
      <alignment horizontal="center" vertical="center"/>
    </xf>
    <xf numFmtId="0" fontId="3" fillId="0" borderId="12" xfId="0" applyFont="1" applyBorder="1" applyAlignment="1">
      <alignment vertical="center"/>
    </xf>
    <xf numFmtId="0" fontId="3" fillId="0" borderId="12" xfId="0" applyFont="1" applyBorder="1" applyAlignment="1">
      <alignment horizontal="center" vertical="center"/>
    </xf>
    <xf numFmtId="0" fontId="3" fillId="0" borderId="0" xfId="0" applyFont="1" applyAlignment="1">
      <alignment horizontal="left" vertical="center"/>
    </xf>
    <xf numFmtId="0" fontId="3" fillId="0" borderId="4" xfId="0" applyFont="1" applyBorder="1" applyAlignment="1">
      <alignment vertical="center"/>
    </xf>
    <xf numFmtId="0" fontId="3" fillId="0" borderId="12" xfId="0" applyFont="1" applyBorder="1" applyAlignment="1">
      <alignment horizontal="left" vertical="center"/>
    </xf>
    <xf numFmtId="0" fontId="2" fillId="0" borderId="6" xfId="0" applyFont="1" applyBorder="1" applyAlignment="1">
      <alignment horizontal="center" vertical="center"/>
    </xf>
    <xf numFmtId="0" fontId="3" fillId="0" borderId="23" xfId="0" applyFont="1" applyBorder="1" applyAlignment="1">
      <alignment horizontal="center" vertical="center"/>
    </xf>
    <xf numFmtId="0" fontId="3" fillId="0" borderId="25" xfId="0" applyFont="1" applyBorder="1" applyAlignment="1">
      <alignment horizontal="right" vertical="center"/>
    </xf>
    <xf numFmtId="0" fontId="7" fillId="0" borderId="0" xfId="0" applyFont="1" applyBorder="1" applyAlignment="1">
      <alignment horizontal="center" vertical="center"/>
    </xf>
    <xf numFmtId="0" fontId="8" fillId="0" borderId="1" xfId="0" applyFont="1" applyBorder="1" applyAlignment="1">
      <alignment horizontal="center" vertical="center"/>
    </xf>
    <xf numFmtId="0" fontId="7" fillId="0" borderId="1" xfId="0" applyFont="1" applyBorder="1" applyAlignment="1">
      <alignment horizontal="center" vertical="center"/>
    </xf>
    <xf numFmtId="165" fontId="7" fillId="0" borderId="1" xfId="1" applyNumberFormat="1" applyFont="1" applyBorder="1" applyAlignment="1">
      <alignment horizontal="center" vertical="center"/>
    </xf>
    <xf numFmtId="0" fontId="8" fillId="0" borderId="0" xfId="0" applyFont="1" applyBorder="1" applyAlignment="1">
      <alignment horizontal="center" vertical="center"/>
    </xf>
    <xf numFmtId="0" fontId="3" fillId="0" borderId="20" xfId="0" applyFont="1" applyBorder="1" applyAlignment="1">
      <alignment horizontal="center" vertical="center"/>
    </xf>
    <xf numFmtId="0" fontId="7" fillId="0" borderId="27" xfId="0" applyFont="1" applyBorder="1" applyAlignment="1">
      <alignment horizontal="left" vertical="center"/>
    </xf>
    <xf numFmtId="0" fontId="7" fillId="0" borderId="22" xfId="0" applyFont="1" applyBorder="1" applyAlignment="1">
      <alignment horizontal="left" vertical="center"/>
    </xf>
    <xf numFmtId="0" fontId="7" fillId="0" borderId="0" xfId="0" applyFont="1" applyBorder="1" applyAlignment="1">
      <alignment horizontal="left" vertical="center"/>
    </xf>
    <xf numFmtId="0" fontId="8" fillId="0" borderId="1" xfId="0" applyFont="1" applyBorder="1" applyAlignment="1">
      <alignment horizontal="left" vertical="center"/>
    </xf>
    <xf numFmtId="0" fontId="7" fillId="0" borderId="1" xfId="0" applyFont="1" applyBorder="1" applyAlignment="1">
      <alignment horizontal="left" vertical="center"/>
    </xf>
    <xf numFmtId="165" fontId="7" fillId="0" borderId="1" xfId="0" applyNumberFormat="1" applyFont="1" applyBorder="1" applyAlignment="1">
      <alignment horizontal="left" vertical="center"/>
    </xf>
    <xf numFmtId="165" fontId="8" fillId="0" borderId="1" xfId="0" applyNumberFormat="1" applyFont="1" applyBorder="1" applyAlignment="1">
      <alignment horizontal="left" vertical="center"/>
    </xf>
    <xf numFmtId="165" fontId="7" fillId="0" borderId="1" xfId="1" applyNumberFormat="1" applyFont="1" applyBorder="1" applyAlignment="1">
      <alignment horizontal="left" vertical="center"/>
    </xf>
    <xf numFmtId="4" fontId="8" fillId="0" borderId="1" xfId="0" applyNumberFormat="1" applyFont="1" applyBorder="1" applyAlignment="1">
      <alignment horizontal="right" vertical="center"/>
    </xf>
    <xf numFmtId="4" fontId="7" fillId="0" borderId="1" xfId="0" applyNumberFormat="1" applyFont="1" applyBorder="1" applyAlignment="1">
      <alignment horizontal="right" vertical="center"/>
    </xf>
    <xf numFmtId="0" fontId="7" fillId="0" borderId="4" xfId="0" applyFont="1" applyBorder="1" applyAlignment="1">
      <alignment horizontal="center" vertical="center"/>
    </xf>
    <xf numFmtId="0" fontId="7" fillId="0" borderId="4" xfId="0" applyFont="1" applyBorder="1" applyAlignment="1">
      <alignment horizontal="left" vertical="center"/>
    </xf>
    <xf numFmtId="165" fontId="7" fillId="0" borderId="4" xfId="1" applyNumberFormat="1" applyFont="1" applyBorder="1" applyAlignment="1">
      <alignment horizontal="center" vertical="center"/>
    </xf>
    <xf numFmtId="165" fontId="7" fillId="0" borderId="4" xfId="0" applyNumberFormat="1" applyFont="1" applyBorder="1" applyAlignment="1">
      <alignment horizontal="left" vertical="center"/>
    </xf>
    <xf numFmtId="165" fontId="7" fillId="0" borderId="4" xfId="1" applyNumberFormat="1" applyFont="1" applyBorder="1" applyAlignment="1">
      <alignment horizontal="left" vertical="center"/>
    </xf>
    <xf numFmtId="4" fontId="7" fillId="0" borderId="4" xfId="0" applyNumberFormat="1" applyFont="1" applyBorder="1" applyAlignment="1">
      <alignment horizontal="left" vertical="center"/>
    </xf>
    <xf numFmtId="0" fontId="8" fillId="0" borderId="31" xfId="0" applyFont="1" applyBorder="1" applyAlignment="1">
      <alignment horizontal="center" vertical="center"/>
    </xf>
    <xf numFmtId="0" fontId="8" fillId="0" borderId="31" xfId="0" applyFont="1" applyBorder="1" applyAlignment="1">
      <alignment horizontal="left" vertical="center"/>
    </xf>
    <xf numFmtId="0" fontId="7" fillId="0" borderId="31" xfId="0" applyFont="1" applyBorder="1" applyAlignment="1">
      <alignment horizontal="center" vertical="center"/>
    </xf>
    <xf numFmtId="0" fontId="7" fillId="0" borderId="31" xfId="0" applyFont="1" applyBorder="1" applyAlignment="1">
      <alignment horizontal="left" vertical="center"/>
    </xf>
    <xf numFmtId="165" fontId="8" fillId="0" borderId="31" xfId="0" applyNumberFormat="1" applyFont="1" applyBorder="1" applyAlignment="1">
      <alignment horizontal="left" vertic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right" vertical="center"/>
    </xf>
    <xf numFmtId="164" fontId="3" fillId="0" borderId="0" xfId="0" applyNumberFormat="1" applyFont="1" applyAlignment="1">
      <alignment horizontal="left" vertical="center"/>
    </xf>
    <xf numFmtId="17" fontId="3" fillId="0" borderId="0" xfId="0" applyNumberFormat="1" applyFont="1" applyAlignment="1">
      <alignment horizontal="right" vertical="center"/>
    </xf>
    <xf numFmtId="10" fontId="3" fillId="0" borderId="0" xfId="0" applyNumberFormat="1" applyFont="1" applyAlignment="1">
      <alignment horizontal="left" vertical="center"/>
    </xf>
    <xf numFmtId="0" fontId="2" fillId="0" borderId="1" xfId="0" applyFont="1" applyBorder="1" applyAlignment="1">
      <alignment horizontal="center" vertical="center" wrapText="1"/>
    </xf>
    <xf numFmtId="4"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4" fillId="0" borderId="0" xfId="0" applyFont="1"/>
    <xf numFmtId="0" fontId="4" fillId="0" borderId="0" xfId="0" applyFont="1" applyAlignment="1">
      <alignment horizontal="right" vertical="center"/>
    </xf>
    <xf numFmtId="0" fontId="11" fillId="0" borderId="32" xfId="2" applyFont="1" applyBorder="1" applyAlignment="1">
      <alignment horizontal="center" vertical="center"/>
    </xf>
    <xf numFmtId="0" fontId="7" fillId="0" borderId="33" xfId="2" applyFont="1" applyBorder="1" applyAlignment="1">
      <alignment vertical="center"/>
    </xf>
    <xf numFmtId="167" fontId="11" fillId="0" borderId="34" xfId="3" applyNumberFormat="1" applyFont="1" applyBorder="1" applyAlignment="1">
      <alignment vertical="center"/>
    </xf>
    <xf numFmtId="0" fontId="11" fillId="0" borderId="33" xfId="2" applyFont="1" applyBorder="1" applyAlignment="1">
      <alignment vertical="center"/>
    </xf>
    <xf numFmtId="9" fontId="11" fillId="0" borderId="34" xfId="3" applyNumberFormat="1" applyFont="1" applyBorder="1" applyAlignment="1">
      <alignment vertical="center"/>
    </xf>
    <xf numFmtId="167" fontId="7" fillId="0" borderId="34" xfId="3" applyNumberFormat="1" applyFont="1" applyBorder="1" applyAlignment="1">
      <alignment vertical="center"/>
    </xf>
    <xf numFmtId="168" fontId="7" fillId="0" borderId="34" xfId="2" applyNumberFormat="1" applyFont="1" applyBorder="1" applyAlignment="1">
      <alignment vertical="center"/>
    </xf>
    <xf numFmtId="0" fontId="11" fillId="0" borderId="34" xfId="2" applyFont="1" applyBorder="1" applyAlignment="1">
      <alignment vertical="center"/>
    </xf>
    <xf numFmtId="167" fontId="11" fillId="0" borderId="34" xfId="3" applyNumberFormat="1" applyFont="1" applyFill="1" applyBorder="1" applyAlignment="1">
      <alignment vertical="center"/>
    </xf>
    <xf numFmtId="0" fontId="11" fillId="0" borderId="35" xfId="2" applyFont="1" applyBorder="1" applyAlignment="1">
      <alignment horizontal="center" vertical="center"/>
    </xf>
    <xf numFmtId="0" fontId="3" fillId="0" borderId="34" xfId="4" applyFont="1" applyBorder="1"/>
    <xf numFmtId="0" fontId="11" fillId="0" borderId="36" xfId="2" applyFont="1" applyBorder="1" applyAlignment="1">
      <alignment horizontal="center" vertical="center"/>
    </xf>
    <xf numFmtId="0" fontId="11" fillId="0" borderId="0" xfId="2" applyFont="1" applyBorder="1" applyAlignment="1">
      <alignment vertical="center"/>
    </xf>
    <xf numFmtId="168" fontId="11" fillId="0" borderId="37" xfId="2" applyNumberFormat="1" applyFont="1" applyBorder="1" applyAlignment="1">
      <alignment vertical="center"/>
    </xf>
    <xf numFmtId="0" fontId="3" fillId="0" borderId="35" xfId="4" applyFont="1" applyBorder="1"/>
    <xf numFmtId="0" fontId="3" fillId="0" borderId="38" xfId="4" applyFont="1" applyBorder="1"/>
    <xf numFmtId="169" fontId="3" fillId="0" borderId="34" xfId="4" applyNumberFormat="1" applyFont="1" applyBorder="1"/>
    <xf numFmtId="0" fontId="3" fillId="0" borderId="20" xfId="4" applyFont="1" applyBorder="1"/>
    <xf numFmtId="0" fontId="3" fillId="0" borderId="39" xfId="4" applyFont="1" applyBorder="1"/>
    <xf numFmtId="169" fontId="3" fillId="0" borderId="22" xfId="4" applyNumberFormat="1" applyFont="1" applyBorder="1"/>
    <xf numFmtId="0" fontId="3" fillId="0" borderId="0" xfId="4" applyFont="1"/>
    <xf numFmtId="169" fontId="3" fillId="0" borderId="0" xfId="4" applyNumberFormat="1" applyFont="1"/>
    <xf numFmtId="0" fontId="3" fillId="0" borderId="1" xfId="4" applyFont="1" applyBorder="1"/>
    <xf numFmtId="0" fontId="3" fillId="0" borderId="1" xfId="4" applyFont="1" applyFill="1" applyBorder="1"/>
    <xf numFmtId="2" fontId="3" fillId="0" borderId="1" xfId="4" applyNumberFormat="1" applyFont="1" applyFill="1" applyBorder="1" applyAlignment="1">
      <alignment horizontal="center"/>
    </xf>
    <xf numFmtId="0" fontId="12" fillId="0" borderId="1" xfId="4" applyFont="1" applyBorder="1"/>
    <xf numFmtId="2" fontId="12" fillId="0" borderId="1" xfId="4" applyNumberFormat="1" applyFont="1" applyBorder="1" applyAlignment="1">
      <alignment horizontal="center"/>
    </xf>
    <xf numFmtId="0" fontId="11" fillId="0" borderId="1" xfId="2" applyFont="1" applyBorder="1" applyAlignment="1">
      <alignment vertical="center"/>
    </xf>
    <xf numFmtId="14" fontId="3" fillId="0" borderId="1" xfId="4" applyNumberFormat="1" applyFont="1" applyBorder="1"/>
    <xf numFmtId="4" fontId="3" fillId="0" borderId="1" xfId="4" applyNumberFormat="1" applyFont="1" applyBorder="1" applyAlignment="1">
      <alignment horizontal="center"/>
    </xf>
    <xf numFmtId="0" fontId="12" fillId="0" borderId="1" xfId="2" applyFont="1" applyBorder="1" applyAlignment="1">
      <alignment vertical="center"/>
    </xf>
    <xf numFmtId="4" fontId="12" fillId="0" borderId="1" xfId="4" applyNumberFormat="1" applyFont="1" applyBorder="1" applyAlignment="1">
      <alignment horizontal="center"/>
    </xf>
    <xf numFmtId="2" fontId="3" fillId="0" borderId="1" xfId="4" applyNumberFormat="1" applyFont="1" applyBorder="1"/>
    <xf numFmtId="2" fontId="12" fillId="0" borderId="1" xfId="4" applyNumberFormat="1" applyFont="1" applyBorder="1"/>
    <xf numFmtId="0" fontId="3" fillId="0" borderId="0" xfId="4" applyFont="1" applyBorder="1"/>
    <xf numFmtId="2" fontId="3" fillId="0" borderId="0" xfId="4" applyNumberFormat="1" applyFont="1" applyBorder="1"/>
    <xf numFmtId="0" fontId="3" fillId="0" borderId="1" xfId="4" applyFont="1" applyBorder="1" applyAlignment="1">
      <alignment wrapText="1"/>
    </xf>
    <xf numFmtId="0" fontId="8" fillId="0" borderId="33" xfId="2" applyFont="1" applyBorder="1" applyAlignment="1">
      <alignment vertical="center"/>
    </xf>
    <xf numFmtId="0" fontId="5" fillId="0" borderId="0" xfId="5" applyFont="1" applyAlignment="1">
      <alignment horizontal="center" vertical="center"/>
    </xf>
    <xf numFmtId="0" fontId="5" fillId="0" borderId="0" xfId="5" applyFont="1" applyAlignment="1">
      <alignment vertical="center"/>
    </xf>
    <xf numFmtId="0" fontId="5" fillId="0" borderId="11" xfId="5" applyFont="1" applyBorder="1" applyAlignment="1">
      <alignment horizontal="left" vertical="center"/>
    </xf>
    <xf numFmtId="0" fontId="5" fillId="0" borderId="40" xfId="5" applyFont="1" applyBorder="1" applyAlignment="1">
      <alignment horizontal="center" vertical="center"/>
    </xf>
    <xf numFmtId="38" fontId="5" fillId="0" borderId="40" xfId="1" applyNumberFormat="1" applyFont="1" applyFill="1" applyBorder="1" applyAlignment="1">
      <alignment horizontal="right" vertical="center"/>
    </xf>
    <xf numFmtId="0" fontId="5" fillId="0" borderId="1" xfId="5" applyFont="1" applyFill="1" applyBorder="1" applyAlignment="1">
      <alignment vertical="center"/>
    </xf>
    <xf numFmtId="0" fontId="5" fillId="0" borderId="1" xfId="5" applyFont="1" applyBorder="1" applyAlignment="1">
      <alignment horizontal="center" vertical="center"/>
    </xf>
    <xf numFmtId="2" fontId="13" fillId="0" borderId="1" xfId="5" applyNumberFormat="1" applyFont="1" applyBorder="1" applyAlignment="1">
      <alignment vertical="center"/>
    </xf>
    <xf numFmtId="38" fontId="13" fillId="0" borderId="1" xfId="1" applyNumberFormat="1" applyFont="1" applyFill="1" applyBorder="1" applyAlignment="1">
      <alignment horizontal="right" vertical="center"/>
    </xf>
    <xf numFmtId="0" fontId="13" fillId="0" borderId="1" xfId="5" applyFont="1" applyFill="1" applyBorder="1" applyAlignment="1">
      <alignment vertical="center"/>
    </xf>
    <xf numFmtId="0" fontId="13" fillId="0" borderId="1" xfId="5" applyFont="1" applyBorder="1" applyAlignment="1">
      <alignment vertical="center"/>
    </xf>
    <xf numFmtId="2" fontId="5" fillId="0" borderId="1" xfId="5" applyNumberFormat="1" applyFont="1" applyBorder="1" applyAlignment="1">
      <alignment vertical="center"/>
    </xf>
    <xf numFmtId="38" fontId="5" fillId="0" borderId="1" xfId="1" applyNumberFormat="1" applyFont="1" applyFill="1" applyBorder="1" applyAlignment="1">
      <alignment horizontal="right" vertical="center"/>
    </xf>
    <xf numFmtId="0" fontId="5" fillId="0" borderId="1" xfId="5" applyFont="1" applyBorder="1" applyAlignment="1">
      <alignment vertical="center"/>
    </xf>
    <xf numFmtId="0" fontId="16" fillId="0" borderId="1" xfId="5" applyFont="1" applyBorder="1" applyAlignment="1">
      <alignment horizontal="center" vertical="center"/>
    </xf>
    <xf numFmtId="2" fontId="16" fillId="0" borderId="1" xfId="5" applyNumberFormat="1" applyFont="1" applyBorder="1" applyAlignment="1">
      <alignment vertical="center"/>
    </xf>
    <xf numFmtId="38" fontId="16" fillId="0" borderId="1" xfId="1" applyNumberFormat="1" applyFont="1" applyFill="1" applyBorder="1" applyAlignment="1">
      <alignment horizontal="right" vertical="center"/>
    </xf>
    <xf numFmtId="0" fontId="16" fillId="0" borderId="1" xfId="5" applyFont="1" applyFill="1" applyBorder="1" applyAlignment="1">
      <alignment vertical="center"/>
    </xf>
    <xf numFmtId="0" fontId="16" fillId="0" borderId="1" xfId="5" applyFont="1" applyBorder="1" applyAlignment="1">
      <alignment vertical="center"/>
    </xf>
    <xf numFmtId="0" fontId="17" fillId="0" borderId="1" xfId="5" applyFont="1" applyBorder="1" applyAlignment="1">
      <alignment horizontal="center" vertical="center"/>
    </xf>
    <xf numFmtId="2" fontId="17" fillId="0" borderId="1" xfId="5" applyNumberFormat="1" applyFont="1" applyBorder="1" applyAlignment="1">
      <alignment vertical="center"/>
    </xf>
    <xf numFmtId="38" fontId="17" fillId="0" borderId="1" xfId="1" applyNumberFormat="1" applyFont="1" applyFill="1" applyBorder="1" applyAlignment="1">
      <alignment horizontal="right" vertical="center"/>
    </xf>
    <xf numFmtId="0" fontId="17" fillId="0" borderId="1" xfId="5" applyFont="1" applyFill="1" applyBorder="1" applyAlignment="1">
      <alignment vertical="center"/>
    </xf>
    <xf numFmtId="0" fontId="17" fillId="0" borderId="1" xfId="5" applyFont="1" applyBorder="1" applyAlignment="1">
      <alignment vertical="center"/>
    </xf>
    <xf numFmtId="0" fontId="18" fillId="0" borderId="1" xfId="5" applyFont="1" applyBorder="1" applyAlignment="1">
      <alignment horizontal="center" vertical="center"/>
    </xf>
    <xf numFmtId="2" fontId="18" fillId="0" borderId="1" xfId="5" applyNumberFormat="1" applyFont="1" applyBorder="1" applyAlignment="1">
      <alignment vertical="center"/>
    </xf>
    <xf numFmtId="38" fontId="18" fillId="0" borderId="1" xfId="1" applyNumberFormat="1" applyFont="1" applyFill="1" applyBorder="1" applyAlignment="1">
      <alignment horizontal="right" vertical="center"/>
    </xf>
    <xf numFmtId="0" fontId="18" fillId="0" borderId="1" xfId="5" applyFont="1" applyFill="1" applyBorder="1" applyAlignment="1">
      <alignment vertical="center"/>
    </xf>
    <xf numFmtId="0" fontId="18" fillId="0" borderId="1" xfId="5" applyFont="1" applyBorder="1" applyAlignment="1">
      <alignment vertical="center"/>
    </xf>
    <xf numFmtId="2" fontId="18" fillId="0" borderId="1" xfId="5" applyNumberFormat="1" applyFont="1" applyBorder="1" applyAlignment="1">
      <alignment horizontal="center" vertical="center"/>
    </xf>
    <xf numFmtId="0" fontId="19" fillId="0" borderId="1" xfId="5" applyFont="1" applyBorder="1" applyAlignment="1">
      <alignment horizontal="center" vertical="center"/>
    </xf>
    <xf numFmtId="2" fontId="19" fillId="0" borderId="1" xfId="5" applyNumberFormat="1" applyFont="1" applyBorder="1" applyAlignment="1">
      <alignment vertical="center"/>
    </xf>
    <xf numFmtId="38" fontId="19" fillId="0" borderId="1" xfId="1" applyNumberFormat="1" applyFont="1" applyFill="1" applyBorder="1" applyAlignment="1">
      <alignment horizontal="right" vertical="center"/>
    </xf>
    <xf numFmtId="0" fontId="19" fillId="0" borderId="1" xfId="5" applyFont="1" applyFill="1" applyBorder="1" applyAlignment="1">
      <alignment vertical="center"/>
    </xf>
    <xf numFmtId="0" fontId="19" fillId="0" borderId="1" xfId="5" applyFont="1" applyBorder="1" applyAlignment="1">
      <alignment vertical="center"/>
    </xf>
    <xf numFmtId="0" fontId="20" fillId="0" borderId="1" xfId="5" applyFont="1" applyBorder="1" applyAlignment="1">
      <alignment horizontal="center" vertical="center"/>
    </xf>
    <xf numFmtId="2" fontId="20" fillId="0" borderId="1" xfId="5" applyNumberFormat="1" applyFont="1" applyBorder="1" applyAlignment="1">
      <alignment vertical="center"/>
    </xf>
    <xf numFmtId="38" fontId="20" fillId="0" borderId="1" xfId="1" applyNumberFormat="1" applyFont="1" applyFill="1" applyBorder="1" applyAlignment="1">
      <alignment horizontal="right" vertical="center"/>
    </xf>
    <xf numFmtId="0" fontId="20" fillId="0" borderId="1" xfId="5" applyFont="1" applyFill="1" applyBorder="1" applyAlignment="1">
      <alignment vertical="center"/>
    </xf>
    <xf numFmtId="0" fontId="20" fillId="0" borderId="1" xfId="5" applyFont="1" applyBorder="1" applyAlignment="1">
      <alignment vertical="center"/>
    </xf>
    <xf numFmtId="2" fontId="5" fillId="0" borderId="1" xfId="5" applyNumberFormat="1" applyFont="1" applyBorder="1" applyAlignment="1">
      <alignment horizontal="center" vertical="center"/>
    </xf>
    <xf numFmtId="0" fontId="21" fillId="0" borderId="1" xfId="5" applyFont="1" applyBorder="1" applyAlignment="1">
      <alignment horizontal="center" vertical="center"/>
    </xf>
    <xf numFmtId="2" fontId="21" fillId="0" borderId="1" xfId="5" applyNumberFormat="1" applyFont="1" applyBorder="1" applyAlignment="1">
      <alignment vertical="center"/>
    </xf>
    <xf numFmtId="38" fontId="21" fillId="0" borderId="1" xfId="1" applyNumberFormat="1" applyFont="1" applyFill="1" applyBorder="1" applyAlignment="1">
      <alignment horizontal="right" vertical="center"/>
    </xf>
    <xf numFmtId="0" fontId="21" fillId="0" borderId="1" xfId="5" applyFont="1" applyFill="1" applyBorder="1" applyAlignment="1">
      <alignment vertical="center"/>
    </xf>
    <xf numFmtId="0" fontId="21" fillId="0" borderId="1" xfId="5" applyFont="1" applyBorder="1" applyAlignment="1">
      <alignment vertical="center"/>
    </xf>
    <xf numFmtId="2" fontId="21" fillId="0" borderId="1" xfId="5" applyNumberFormat="1" applyFont="1" applyBorder="1" applyAlignment="1">
      <alignment horizontal="center" vertical="center"/>
    </xf>
    <xf numFmtId="0" fontId="17" fillId="0" borderId="1" xfId="5" applyFont="1" applyFill="1" applyBorder="1" applyAlignment="1">
      <alignment horizontal="center" vertical="center"/>
    </xf>
    <xf numFmtId="0" fontId="16" fillId="0" borderId="0" xfId="5" applyFont="1" applyBorder="1" applyAlignment="1">
      <alignment horizontal="center" vertical="center"/>
    </xf>
    <xf numFmtId="0" fontId="16" fillId="0" borderId="0" xfId="5" applyFont="1" applyFill="1" applyBorder="1" applyAlignment="1">
      <alignment horizontal="center" vertical="center"/>
    </xf>
    <xf numFmtId="0" fontId="16" fillId="0" borderId="0" xfId="5" applyFont="1" applyBorder="1" applyAlignment="1">
      <alignment vertical="center"/>
    </xf>
    <xf numFmtId="38" fontId="16" fillId="0" borderId="0" xfId="1" applyNumberFormat="1" applyFont="1" applyFill="1" applyBorder="1" applyAlignment="1">
      <alignment horizontal="right" vertical="center"/>
    </xf>
    <xf numFmtId="0" fontId="16" fillId="0" borderId="0" xfId="5" applyFont="1" applyFill="1" applyBorder="1" applyAlignment="1">
      <alignment vertical="center"/>
    </xf>
    <xf numFmtId="0" fontId="5" fillId="0" borderId="0" xfId="5" applyFont="1" applyFill="1" applyAlignment="1">
      <alignment vertical="center"/>
    </xf>
    <xf numFmtId="38" fontId="5" fillId="0" borderId="0" xfId="1" applyNumberFormat="1" applyFont="1" applyFill="1" applyAlignment="1">
      <alignment horizontal="right" vertical="center"/>
    </xf>
    <xf numFmtId="0" fontId="5" fillId="0" borderId="15" xfId="5" applyFont="1" applyFill="1" applyBorder="1" applyAlignment="1">
      <alignment vertical="center"/>
    </xf>
    <xf numFmtId="0" fontId="5" fillId="0" borderId="16" xfId="5" applyFont="1" applyFill="1" applyBorder="1" applyAlignment="1">
      <alignment horizontal="center" vertical="center"/>
    </xf>
    <xf numFmtId="0" fontId="5" fillId="0" borderId="16" xfId="5" applyFont="1" applyBorder="1" applyAlignment="1">
      <alignment horizontal="center" vertical="center"/>
    </xf>
    <xf numFmtId="38" fontId="5" fillId="0" borderId="16" xfId="1" applyNumberFormat="1" applyFont="1" applyFill="1" applyBorder="1" applyAlignment="1">
      <alignment horizontal="center" vertical="center"/>
    </xf>
    <xf numFmtId="0" fontId="5" fillId="0" borderId="10" xfId="5" applyFont="1" applyFill="1" applyBorder="1" applyAlignment="1">
      <alignment horizontal="center" vertical="center"/>
    </xf>
    <xf numFmtId="0" fontId="13" fillId="0" borderId="42" xfId="5" applyFont="1" applyFill="1" applyBorder="1" applyAlignment="1">
      <alignment horizontal="center" vertical="center"/>
    </xf>
    <xf numFmtId="2" fontId="5" fillId="0" borderId="43" xfId="5" applyNumberFormat="1" applyFont="1" applyFill="1" applyBorder="1" applyAlignment="1">
      <alignment horizontal="center" vertical="center"/>
    </xf>
    <xf numFmtId="2" fontId="5" fillId="0" borderId="43" xfId="5" applyNumberFormat="1" applyFont="1" applyBorder="1" applyAlignment="1">
      <alignment horizontal="center" vertical="center"/>
    </xf>
    <xf numFmtId="0" fontId="16" fillId="0" borderId="5" xfId="5" applyFont="1" applyFill="1" applyBorder="1" applyAlignment="1">
      <alignment horizontal="center" vertical="center"/>
    </xf>
    <xf numFmtId="2" fontId="5" fillId="0" borderId="1" xfId="5" applyNumberFormat="1" applyFont="1" applyFill="1" applyBorder="1" applyAlignment="1">
      <alignment horizontal="center" vertical="center"/>
    </xf>
    <xf numFmtId="0" fontId="17" fillId="0" borderId="46" xfId="5" applyFont="1" applyFill="1" applyBorder="1" applyAlignment="1">
      <alignment horizontal="center" vertical="center"/>
    </xf>
    <xf numFmtId="2" fontId="5" fillId="0" borderId="47" xfId="5" applyNumberFormat="1" applyFont="1" applyFill="1" applyBorder="1" applyAlignment="1">
      <alignment horizontal="center" vertical="center"/>
    </xf>
    <xf numFmtId="2" fontId="5" fillId="0" borderId="40" xfId="5" applyNumberFormat="1" applyFont="1" applyBorder="1" applyAlignment="1">
      <alignment horizontal="center" vertical="center"/>
    </xf>
    <xf numFmtId="0" fontId="20" fillId="0" borderId="42" xfId="5" applyFont="1" applyFill="1" applyBorder="1" applyAlignment="1">
      <alignment horizontal="center" vertical="center"/>
    </xf>
    <xf numFmtId="0" fontId="5" fillId="0" borderId="43" xfId="5" applyFont="1" applyFill="1" applyBorder="1" applyAlignment="1">
      <alignment horizontal="center" vertical="center"/>
    </xf>
    <xf numFmtId="0" fontId="5" fillId="0" borderId="43" xfId="5" applyFont="1" applyBorder="1" applyAlignment="1">
      <alignment horizontal="center" vertical="center"/>
    </xf>
    <xf numFmtId="0" fontId="20" fillId="0" borderId="5" xfId="5" applyFont="1" applyFill="1" applyBorder="1" applyAlignment="1">
      <alignment horizontal="center" vertical="center"/>
    </xf>
    <xf numFmtId="0" fontId="20" fillId="0" borderId="46" xfId="5" applyFont="1" applyFill="1" applyBorder="1" applyAlignment="1">
      <alignment horizontal="center" vertical="center"/>
    </xf>
    <xf numFmtId="0" fontId="5" fillId="0" borderId="47" xfId="5" applyFont="1" applyFill="1" applyBorder="1" applyAlignment="1">
      <alignment horizontal="center" vertical="center"/>
    </xf>
    <xf numFmtId="0" fontId="5" fillId="0" borderId="47" xfId="5" applyFont="1" applyBorder="1" applyAlignment="1">
      <alignment horizontal="center" vertical="center"/>
    </xf>
    <xf numFmtId="0" fontId="19" fillId="0" borderId="11" xfId="5" applyFont="1" applyFill="1" applyBorder="1" applyAlignment="1">
      <alignment horizontal="center" vertical="center"/>
    </xf>
    <xf numFmtId="2" fontId="5" fillId="0" borderId="49" xfId="5" applyNumberFormat="1" applyFont="1" applyFill="1" applyBorder="1" applyAlignment="1">
      <alignment horizontal="center" vertical="center"/>
    </xf>
    <xf numFmtId="2" fontId="5" fillId="0" borderId="49" xfId="5" applyNumberFormat="1" applyFont="1" applyBorder="1" applyAlignment="1">
      <alignment horizontal="center" vertical="center"/>
    </xf>
    <xf numFmtId="0" fontId="21" fillId="0" borderId="5" xfId="5" applyFont="1" applyFill="1" applyBorder="1" applyAlignment="1">
      <alignment vertical="center"/>
    </xf>
    <xf numFmtId="0" fontId="18" fillId="0" borderId="46" xfId="5" applyFont="1" applyFill="1" applyBorder="1" applyAlignment="1">
      <alignment vertical="center"/>
    </xf>
    <xf numFmtId="38" fontId="5" fillId="4" borderId="1" xfId="1" applyNumberFormat="1" applyFont="1" applyFill="1" applyBorder="1" applyAlignment="1" applyProtection="1">
      <alignment horizontal="center" vertical="center" wrapText="1"/>
    </xf>
    <xf numFmtId="43" fontId="5" fillId="4" borderId="1" xfId="5" applyNumberFormat="1" applyFont="1" applyFill="1" applyBorder="1" applyAlignment="1">
      <alignment horizontal="center" vertical="center"/>
    </xf>
    <xf numFmtId="43" fontId="5" fillId="0" borderId="0" xfId="1" applyNumberFormat="1" applyFont="1" applyFill="1" applyBorder="1" applyAlignment="1" applyProtection="1">
      <alignment vertical="center"/>
    </xf>
    <xf numFmtId="170" fontId="5" fillId="0" borderId="0" xfId="1" applyNumberFormat="1" applyFont="1" applyFill="1" applyBorder="1" applyAlignment="1" applyProtection="1">
      <alignment vertical="center"/>
    </xf>
    <xf numFmtId="43" fontId="5" fillId="4" borderId="1" xfId="5" applyNumberFormat="1" applyFont="1" applyFill="1" applyBorder="1" applyAlignment="1">
      <alignment vertical="center" wrapText="1"/>
    </xf>
    <xf numFmtId="0" fontId="0" fillId="0" borderId="0" xfId="0" applyBorder="1"/>
    <xf numFmtId="2" fontId="5" fillId="0" borderId="47" xfId="5" applyNumberFormat="1" applyFont="1" applyBorder="1" applyAlignment="1">
      <alignment horizontal="center" vertical="center"/>
    </xf>
    <xf numFmtId="43" fontId="0" fillId="0" borderId="1" xfId="0" applyNumberFormat="1" applyBorder="1"/>
    <xf numFmtId="2" fontId="3" fillId="0" borderId="0" xfId="0" applyNumberFormat="1" applyFont="1" applyAlignment="1">
      <alignment vertical="center"/>
    </xf>
    <xf numFmtId="4" fontId="3" fillId="0" borderId="0" xfId="0" applyNumberFormat="1" applyFont="1" applyAlignment="1">
      <alignment horizontal="center" vertical="center"/>
    </xf>
    <xf numFmtId="4" fontId="3" fillId="0" borderId="0" xfId="0" applyNumberFormat="1" applyFont="1" applyAlignment="1">
      <alignment vertical="center"/>
    </xf>
    <xf numFmtId="40" fontId="3" fillId="0" borderId="1" xfId="0" applyNumberFormat="1" applyFont="1" applyBorder="1" applyAlignment="1">
      <alignment horizontal="center" vertical="center"/>
    </xf>
    <xf numFmtId="0" fontId="22" fillId="0" borderId="0" xfId="6" applyFont="1" applyAlignment="1">
      <alignment vertical="center"/>
    </xf>
    <xf numFmtId="0" fontId="22" fillId="0" borderId="0" xfId="6" applyFont="1" applyFill="1" applyAlignment="1">
      <alignment vertical="center"/>
    </xf>
    <xf numFmtId="43" fontId="5" fillId="0" borderId="1" xfId="5" applyNumberFormat="1" applyFont="1" applyFill="1" applyBorder="1" applyAlignment="1">
      <alignment horizontal="center" vertical="center"/>
    </xf>
    <xf numFmtId="43" fontId="5" fillId="4" borderId="29" xfId="5" applyNumberFormat="1" applyFont="1" applyFill="1" applyBorder="1" applyAlignment="1">
      <alignment horizontal="center" vertical="center"/>
    </xf>
    <xf numFmtId="43" fontId="0" fillId="0" borderId="29" xfId="0" applyNumberFormat="1" applyBorder="1"/>
    <xf numFmtId="0" fontId="7" fillId="0" borderId="2" xfId="0" applyFont="1" applyBorder="1" applyAlignment="1">
      <alignment horizontal="center" vertical="center"/>
    </xf>
    <xf numFmtId="0" fontId="7" fillId="0" borderId="2" xfId="0" applyFont="1" applyBorder="1" applyAlignment="1">
      <alignment horizontal="left" vertical="center"/>
    </xf>
    <xf numFmtId="4" fontId="7" fillId="0" borderId="2" xfId="0" applyNumberFormat="1" applyFont="1" applyBorder="1" applyAlignment="1">
      <alignment horizontal="left" vertical="center"/>
    </xf>
    <xf numFmtId="0" fontId="7" fillId="0" borderId="1" xfId="1" applyNumberFormat="1" applyFont="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left" vertical="center"/>
    </xf>
    <xf numFmtId="0" fontId="7" fillId="0" borderId="66" xfId="0" applyFont="1" applyBorder="1" applyAlignment="1">
      <alignment horizontal="center" vertical="center"/>
    </xf>
    <xf numFmtId="0" fontId="7" fillId="0" borderId="66" xfId="0" applyFont="1" applyBorder="1" applyAlignment="1">
      <alignment horizontal="left" vertical="center"/>
    </xf>
    <xf numFmtId="4" fontId="3" fillId="0" borderId="1" xfId="0" applyNumberFormat="1" applyFont="1" applyBorder="1" applyAlignment="1">
      <alignment horizontal="right" vertical="center"/>
    </xf>
    <xf numFmtId="4" fontId="2" fillId="0" borderId="6" xfId="0" applyNumberFormat="1" applyFont="1" applyBorder="1" applyAlignment="1">
      <alignment horizontal="right" vertical="center"/>
    </xf>
    <xf numFmtId="4" fontId="2" fillId="0" borderId="1" xfId="0" applyNumberFormat="1" applyFont="1" applyBorder="1" applyAlignment="1">
      <alignment horizontal="right" vertical="center"/>
    </xf>
    <xf numFmtId="0" fontId="2" fillId="0" borderId="1" xfId="0" applyFont="1" applyBorder="1" applyAlignment="1">
      <alignment horizontal="center" vertical="center"/>
    </xf>
    <xf numFmtId="0" fontId="8" fillId="0" borderId="1" xfId="0" applyFont="1" applyBorder="1" applyAlignment="1">
      <alignment horizontal="center" vertical="center"/>
    </xf>
    <xf numFmtId="43" fontId="3" fillId="0" borderId="0" xfId="0" applyNumberFormat="1" applyFont="1" applyAlignment="1">
      <alignment vertical="center"/>
    </xf>
    <xf numFmtId="0" fontId="22" fillId="0" borderId="35" xfId="9" applyFont="1" applyBorder="1" applyAlignment="1">
      <alignment vertical="center"/>
    </xf>
    <xf numFmtId="0" fontId="22" fillId="0" borderId="0" xfId="9" applyFont="1" applyBorder="1" applyAlignment="1">
      <alignment vertical="center"/>
    </xf>
    <xf numFmtId="0" fontId="22" fillId="0" borderId="34" xfId="9" applyFont="1" applyBorder="1" applyAlignment="1">
      <alignment vertical="center"/>
    </xf>
    <xf numFmtId="0" fontId="23" fillId="0" borderId="72" xfId="9" applyFont="1" applyBorder="1" applyAlignment="1">
      <alignment horizontal="left" vertical="top"/>
    </xf>
    <xf numFmtId="0" fontId="23" fillId="0" borderId="73" xfId="9" applyFont="1" applyBorder="1" applyAlignment="1">
      <alignment horizontal="left" vertical="top"/>
    </xf>
    <xf numFmtId="0" fontId="23" fillId="0" borderId="74" xfId="9" applyFont="1" applyBorder="1" applyAlignment="1">
      <alignment horizontal="left" vertical="top"/>
    </xf>
    <xf numFmtId="0" fontId="22" fillId="0" borderId="77" xfId="9" applyFont="1" applyBorder="1" applyAlignment="1">
      <alignment horizontal="left" vertical="center"/>
    </xf>
    <xf numFmtId="0" fontId="22" fillId="0" borderId="78" xfId="9" applyFont="1" applyBorder="1" applyAlignment="1">
      <alignment horizontal="left" vertical="center"/>
    </xf>
    <xf numFmtId="0" fontId="22" fillId="0" borderId="79" xfId="9" applyFont="1" applyBorder="1" applyAlignment="1">
      <alignment horizontal="left" vertical="center"/>
    </xf>
    <xf numFmtId="0" fontId="24" fillId="0" borderId="82" xfId="9" applyFont="1" applyBorder="1" applyAlignment="1">
      <alignment horizontal="center" vertical="center" wrapText="1"/>
    </xf>
    <xf numFmtId="0" fontId="22" fillId="4" borderId="84" xfId="9" applyFont="1" applyFill="1" applyBorder="1" applyAlignment="1">
      <alignment horizontal="center" vertical="center"/>
    </xf>
    <xf numFmtId="10" fontId="22" fillId="4" borderId="88" xfId="1" applyNumberFormat="1" applyFont="1" applyFill="1" applyBorder="1" applyAlignment="1" applyProtection="1">
      <alignment horizontal="center"/>
    </xf>
    <xf numFmtId="10" fontId="22" fillId="4" borderId="89" xfId="0" applyNumberFormat="1" applyFont="1" applyFill="1" applyBorder="1" applyAlignment="1">
      <alignment horizontal="center"/>
    </xf>
    <xf numFmtId="10" fontId="22" fillId="4" borderId="90" xfId="1" applyNumberFormat="1" applyFont="1" applyFill="1" applyBorder="1" applyAlignment="1" applyProtection="1">
      <alignment horizontal="center"/>
    </xf>
    <xf numFmtId="0" fontId="22" fillId="4" borderId="64" xfId="9" applyFont="1" applyFill="1" applyBorder="1" applyAlignment="1">
      <alignment horizontal="center" vertical="center"/>
    </xf>
    <xf numFmtId="10" fontId="22" fillId="4" borderId="65" xfId="1" applyNumberFormat="1" applyFont="1" applyFill="1" applyBorder="1" applyAlignment="1" applyProtection="1">
      <alignment horizontal="center" vertical="center"/>
    </xf>
    <xf numFmtId="10" fontId="22" fillId="4" borderId="65" xfId="9" applyNumberFormat="1" applyFont="1" applyFill="1" applyBorder="1" applyAlignment="1">
      <alignment horizontal="center" vertical="center"/>
    </xf>
    <xf numFmtId="0" fontId="24" fillId="0" borderId="89" xfId="0" applyFont="1" applyBorder="1" applyAlignment="1">
      <alignment horizontal="center"/>
    </xf>
    <xf numFmtId="0" fontId="22" fillId="4" borderId="93" xfId="9" applyFont="1" applyFill="1" applyBorder="1" applyAlignment="1">
      <alignment horizontal="center" vertical="center"/>
    </xf>
    <xf numFmtId="0" fontId="22" fillId="4" borderId="106" xfId="9" applyFont="1" applyFill="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4" fontId="3" fillId="0" borderId="0" xfId="0" applyNumberFormat="1" applyFont="1" applyBorder="1" applyAlignment="1">
      <alignment horizontal="right" vertical="center"/>
    </xf>
    <xf numFmtId="10" fontId="7" fillId="0" borderId="13" xfId="1" applyNumberFormat="1" applyFont="1" applyBorder="1" applyAlignment="1">
      <alignment vertical="center"/>
    </xf>
    <xf numFmtId="0" fontId="26" fillId="0" borderId="32" xfId="0" applyFont="1" applyBorder="1" applyAlignment="1">
      <alignment vertical="top" wrapText="1"/>
    </xf>
    <xf numFmtId="0" fontId="29" fillId="0" borderId="0" xfId="10" applyFont="1" applyBorder="1"/>
    <xf numFmtId="0" fontId="29" fillId="0" borderId="34" xfId="10" applyFont="1" applyBorder="1"/>
    <xf numFmtId="0" fontId="29" fillId="0" borderId="0" xfId="11" applyFont="1" applyBorder="1" applyAlignment="1">
      <alignment vertical="center"/>
    </xf>
    <xf numFmtId="165" fontId="26" fillId="0" borderId="113" xfId="11" applyNumberFormat="1" applyFont="1" applyFill="1" applyBorder="1" applyAlignment="1">
      <alignment horizontal="center" vertical="center" wrapText="1"/>
    </xf>
    <xf numFmtId="0" fontId="26" fillId="0" borderId="0" xfId="11" applyFont="1" applyFill="1" applyBorder="1" applyAlignment="1">
      <alignment horizontal="justify" vertical="center" wrapText="1"/>
    </xf>
    <xf numFmtId="0" fontId="26" fillId="0" borderId="113" xfId="11" applyFont="1" applyFill="1" applyBorder="1" applyAlignment="1">
      <alignment horizontal="justify" vertical="center" wrapText="1"/>
    </xf>
    <xf numFmtId="0" fontId="29" fillId="0" borderId="64" xfId="11" applyFont="1" applyBorder="1" applyAlignment="1">
      <alignment horizontal="center" vertical="center"/>
    </xf>
    <xf numFmtId="0" fontId="29" fillId="0" borderId="1" xfId="11" applyFont="1" applyFill="1" applyBorder="1" applyAlignment="1">
      <alignment vertical="center"/>
    </xf>
    <xf numFmtId="10" fontId="29" fillId="7" borderId="65" xfId="12" applyNumberFormat="1" applyFont="1" applyFill="1" applyBorder="1" applyAlignment="1" applyProtection="1">
      <alignment horizontal="center" vertical="center"/>
      <protection locked="0"/>
    </xf>
    <xf numFmtId="10" fontId="29" fillId="0" borderId="0" xfId="12" applyNumberFormat="1" applyFont="1" applyBorder="1" applyAlignment="1">
      <alignment horizontal="center" vertical="center"/>
    </xf>
    <xf numFmtId="10" fontId="29" fillId="0" borderId="64" xfId="12" applyNumberFormat="1" applyFont="1" applyBorder="1" applyAlignment="1">
      <alignment horizontal="center" vertical="center"/>
    </xf>
    <xf numFmtId="10" fontId="29" fillId="0" borderId="65" xfId="12" applyNumberFormat="1" applyFont="1" applyBorder="1" applyAlignment="1">
      <alignment horizontal="center" vertical="center"/>
    </xf>
    <xf numFmtId="10" fontId="26" fillId="0" borderId="118" xfId="12" applyNumberFormat="1" applyFont="1" applyBorder="1" applyAlignment="1">
      <alignment horizontal="center" vertical="center"/>
    </xf>
    <xf numFmtId="10" fontId="26" fillId="0" borderId="0" xfId="12" applyNumberFormat="1" applyFont="1" applyBorder="1" applyAlignment="1">
      <alignment horizontal="center" vertical="center"/>
    </xf>
    <xf numFmtId="10" fontId="29" fillId="0" borderId="119" xfId="12" applyNumberFormat="1" applyFont="1" applyBorder="1" applyAlignment="1">
      <alignment horizontal="center" vertical="center"/>
    </xf>
    <xf numFmtId="10" fontId="29" fillId="0" borderId="118" xfId="12" applyNumberFormat="1" applyFont="1" applyBorder="1" applyAlignment="1">
      <alignment horizontal="center" vertical="center"/>
    </xf>
    <xf numFmtId="0" fontId="29" fillId="0" borderId="0" xfId="11" applyFont="1" applyBorder="1" applyAlignment="1">
      <alignment horizontal="center" vertical="center"/>
    </xf>
    <xf numFmtId="10" fontId="29" fillId="0" borderId="34" xfId="12" applyNumberFormat="1" applyFont="1" applyBorder="1" applyAlignment="1">
      <alignment horizontal="center" vertical="center"/>
    </xf>
    <xf numFmtId="10" fontId="29" fillId="0" borderId="113" xfId="12" applyNumberFormat="1" applyFont="1" applyBorder="1" applyAlignment="1">
      <alignment horizontal="center" vertical="center"/>
    </xf>
    <xf numFmtId="10" fontId="29" fillId="0" borderId="114" xfId="12" applyNumberFormat="1" applyFont="1" applyBorder="1" applyAlignment="1">
      <alignment horizontal="center" vertical="center"/>
    </xf>
    <xf numFmtId="10" fontId="29" fillId="0" borderId="65" xfId="12" applyNumberFormat="1" applyFont="1" applyFill="1" applyBorder="1" applyAlignment="1" applyProtection="1">
      <alignment horizontal="center" vertical="center"/>
      <protection locked="0"/>
    </xf>
    <xf numFmtId="0" fontId="29" fillId="0" borderId="115" xfId="11" applyFont="1" applyBorder="1" applyAlignment="1">
      <alignment horizontal="center" vertical="center"/>
    </xf>
    <xf numFmtId="0" fontId="29" fillId="0" borderId="40" xfId="11" applyFont="1" applyFill="1" applyBorder="1" applyAlignment="1">
      <alignment vertical="center"/>
    </xf>
    <xf numFmtId="10" fontId="29" fillId="0" borderId="15" xfId="12" applyNumberFormat="1" applyFont="1" applyBorder="1" applyAlignment="1">
      <alignment horizontal="center" vertical="center"/>
    </xf>
    <xf numFmtId="10" fontId="29" fillId="0" borderId="10" xfId="12" applyNumberFormat="1" applyFont="1" applyBorder="1" applyAlignment="1">
      <alignment horizontal="center" vertical="center"/>
    </xf>
    <xf numFmtId="0" fontId="29" fillId="0" borderId="40" xfId="11" applyFont="1" applyFill="1" applyBorder="1" applyAlignment="1">
      <alignment vertical="center" wrapText="1"/>
    </xf>
    <xf numFmtId="10" fontId="29" fillId="0" borderId="0" xfId="12" applyNumberFormat="1" applyFont="1" applyBorder="1" applyAlignment="1">
      <alignment vertical="center"/>
    </xf>
    <xf numFmtId="10" fontId="29" fillId="0" borderId="34" xfId="12" applyNumberFormat="1" applyFont="1" applyBorder="1" applyAlignment="1">
      <alignment vertical="center"/>
    </xf>
    <xf numFmtId="0" fontId="29" fillId="0" borderId="0" xfId="11" applyFont="1" applyFill="1" applyBorder="1" applyAlignment="1">
      <alignment horizontal="center" vertical="center"/>
    </xf>
    <xf numFmtId="165" fontId="29" fillId="0" borderId="0" xfId="11" applyNumberFormat="1" applyFont="1" applyBorder="1" applyAlignment="1">
      <alignment vertical="center"/>
    </xf>
    <xf numFmtId="0" fontId="29" fillId="0" borderId="32" xfId="11" applyFont="1" applyFill="1" applyBorder="1" applyAlignment="1">
      <alignment horizontal="center" vertical="center"/>
    </xf>
    <xf numFmtId="0" fontId="26" fillId="0" borderId="0" xfId="11" applyFont="1" applyFill="1" applyBorder="1" applyAlignment="1">
      <alignment horizontal="center" vertical="center"/>
    </xf>
    <xf numFmtId="0" fontId="29" fillId="0" borderId="32" xfId="11" applyFont="1" applyFill="1" applyBorder="1" applyAlignment="1">
      <alignment horizontal="right" vertical="center"/>
    </xf>
    <xf numFmtId="0" fontId="29" fillId="0" borderId="0" xfId="11" applyFont="1" applyFill="1" applyBorder="1" applyAlignment="1">
      <alignment horizontal="right" vertical="center"/>
    </xf>
    <xf numFmtId="174" fontId="30" fillId="0" borderId="0" xfId="12" applyNumberFormat="1" applyFont="1" applyBorder="1" applyAlignment="1">
      <alignment vertical="center"/>
    </xf>
    <xf numFmtId="10" fontId="29" fillId="0" borderId="21" xfId="12" applyNumberFormat="1" applyFont="1" applyBorder="1" applyAlignment="1">
      <alignment vertical="center"/>
    </xf>
    <xf numFmtId="10" fontId="29" fillId="0" borderId="22" xfId="12" applyNumberFormat="1" applyFont="1" applyBorder="1" applyAlignment="1">
      <alignment vertical="center"/>
    </xf>
    <xf numFmtId="0" fontId="27" fillId="0" borderId="0" xfId="0" applyFont="1"/>
    <xf numFmtId="49" fontId="28" fillId="0" borderId="0" xfId="0" applyNumberFormat="1" applyFont="1" applyBorder="1" applyAlignment="1">
      <alignment horizontal="center" vertical="top" wrapText="1"/>
    </xf>
    <xf numFmtId="49" fontId="31" fillId="7" borderId="32" xfId="11" applyNumberFormat="1" applyFont="1" applyFill="1" applyBorder="1" applyAlignment="1">
      <alignment horizontal="center" vertical="center"/>
    </xf>
    <xf numFmtId="49" fontId="31" fillId="7" borderId="0" xfId="11" applyNumberFormat="1" applyFont="1" applyFill="1" applyBorder="1" applyAlignment="1">
      <alignment horizontal="center" vertical="center"/>
    </xf>
    <xf numFmtId="0" fontId="27" fillId="0" borderId="0" xfId="11" applyFont="1" applyBorder="1"/>
    <xf numFmtId="0" fontId="27" fillId="0" borderId="34" xfId="11" applyFont="1" applyBorder="1"/>
    <xf numFmtId="0" fontId="26" fillId="7" borderId="0" xfId="11" applyFont="1" applyFill="1" applyBorder="1" applyAlignment="1">
      <alignment horizontal="center" vertical="center"/>
    </xf>
    <xf numFmtId="0" fontId="26" fillId="0" borderId="119" xfId="11" applyFont="1" applyFill="1" applyBorder="1" applyAlignment="1">
      <alignment horizontal="center" vertical="center"/>
    </xf>
    <xf numFmtId="0" fontId="26" fillId="0" borderId="118" xfId="11" applyFont="1" applyFill="1" applyBorder="1" applyAlignment="1">
      <alignment horizontal="center" vertical="center"/>
    </xf>
    <xf numFmtId="0" fontId="27" fillId="0" borderId="114" xfId="11" applyFont="1" applyBorder="1"/>
    <xf numFmtId="0" fontId="27" fillId="0" borderId="26" xfId="0" applyFont="1" applyBorder="1"/>
    <xf numFmtId="10" fontId="2" fillId="0" borderId="5" xfId="0" applyNumberFormat="1" applyFont="1" applyBorder="1" applyAlignment="1">
      <alignment vertical="center"/>
    </xf>
    <xf numFmtId="3" fontId="3" fillId="0" borderId="1" xfId="0" applyNumberFormat="1" applyFont="1" applyBorder="1" applyAlignment="1">
      <alignment horizontal="center" vertical="center"/>
    </xf>
    <xf numFmtId="167" fontId="3" fillId="0" borderId="0" xfId="0" applyNumberFormat="1" applyFont="1" applyAlignment="1">
      <alignment vertical="center"/>
    </xf>
    <xf numFmtId="0" fontId="2" fillId="0" borderId="18" xfId="0" applyFont="1" applyBorder="1" applyAlignment="1">
      <alignment horizontal="left" vertical="top"/>
    </xf>
    <xf numFmtId="0" fontId="3" fillId="0" borderId="17" xfId="0" applyFont="1" applyBorder="1" applyAlignment="1">
      <alignment horizontal="right" vertical="top"/>
    </xf>
    <xf numFmtId="0" fontId="3" fillId="0" borderId="7" xfId="0" applyFont="1" applyBorder="1" applyAlignment="1">
      <alignment horizontal="right" vertical="top"/>
    </xf>
    <xf numFmtId="0" fontId="2" fillId="0" borderId="26" xfId="0" applyFont="1" applyBorder="1" applyAlignment="1">
      <alignment horizontal="left" vertical="center"/>
    </xf>
    <xf numFmtId="0" fontId="3" fillId="0" borderId="29" xfId="0" applyFont="1" applyBorder="1" applyAlignment="1">
      <alignment horizontal="center" vertical="center"/>
    </xf>
    <xf numFmtId="4" fontId="3" fillId="0" borderId="1" xfId="0" applyNumberFormat="1" applyFont="1" applyBorder="1" applyAlignment="1">
      <alignment vertical="center"/>
    </xf>
    <xf numFmtId="4" fontId="3" fillId="0" borderId="29" xfId="0" applyNumberFormat="1" applyFont="1" applyBorder="1" applyAlignment="1">
      <alignment horizontal="center" vertical="center"/>
    </xf>
    <xf numFmtId="4" fontId="3" fillId="0" borderId="121" xfId="0" applyNumberFormat="1" applyFont="1" applyBorder="1" applyAlignment="1">
      <alignment horizontal="center" vertical="center"/>
    </xf>
    <xf numFmtId="0" fontId="3" fillId="0" borderId="40" xfId="0" applyFont="1" applyBorder="1" applyAlignment="1">
      <alignment horizontal="center" vertical="center"/>
    </xf>
    <xf numFmtId="3" fontId="3" fillId="0" borderId="40" xfId="0" applyNumberFormat="1" applyFont="1" applyBorder="1" applyAlignment="1">
      <alignment horizontal="center" vertical="center"/>
    </xf>
    <xf numFmtId="4" fontId="3" fillId="0" borderId="40" xfId="0" applyNumberFormat="1" applyFont="1" applyBorder="1" applyAlignment="1">
      <alignment horizontal="center" vertical="center"/>
    </xf>
    <xf numFmtId="0" fontId="7" fillId="6" borderId="1" xfId="0" applyFont="1" applyFill="1" applyBorder="1" applyAlignment="1">
      <alignment horizontal="center" vertical="center"/>
    </xf>
    <xf numFmtId="0" fontId="33" fillId="0" borderId="0" xfId="0" applyFont="1"/>
    <xf numFmtId="0" fontId="33" fillId="0" borderId="0" xfId="0" applyFont="1" applyAlignment="1">
      <alignment horizontal="center"/>
    </xf>
    <xf numFmtId="0" fontId="34" fillId="0" borderId="0" xfId="0" applyFont="1"/>
    <xf numFmtId="0" fontId="34" fillId="0" borderId="0" xfId="0" applyFont="1" applyAlignment="1">
      <alignment horizontal="center"/>
    </xf>
    <xf numFmtId="0" fontId="34" fillId="0" borderId="0" xfId="0" applyFont="1" applyBorder="1" applyAlignment="1"/>
    <xf numFmtId="0" fontId="34" fillId="0" borderId="1" xfId="0" applyFont="1" applyBorder="1" applyAlignment="1">
      <alignment horizontal="center"/>
    </xf>
    <xf numFmtId="0" fontId="34" fillId="0" borderId="1" xfId="0" applyFont="1" applyBorder="1" applyAlignment="1">
      <alignment horizontal="center" vertical="center"/>
    </xf>
    <xf numFmtId="0" fontId="34" fillId="0" borderId="3" xfId="0" applyFont="1" applyBorder="1" applyAlignment="1">
      <alignment horizontal="center" vertical="center"/>
    </xf>
    <xf numFmtId="0" fontId="34" fillId="0" borderId="49" xfId="0" applyFont="1" applyFill="1" applyBorder="1" applyAlignment="1">
      <alignment horizontal="center" vertical="center"/>
    </xf>
    <xf numFmtId="0" fontId="34" fillId="0" borderId="1" xfId="0" applyFont="1" applyFill="1" applyBorder="1" applyAlignment="1">
      <alignment horizontal="center" vertical="center"/>
    </xf>
    <xf numFmtId="0" fontId="34" fillId="0" borderId="3" xfId="0" applyFont="1" applyFill="1" applyBorder="1" applyAlignment="1">
      <alignment horizontal="center" vertical="center"/>
    </xf>
    <xf numFmtId="0" fontId="33" fillId="0" borderId="1" xfId="0" applyFont="1" applyBorder="1" applyAlignment="1">
      <alignment horizontal="center" vertical="center"/>
    </xf>
    <xf numFmtId="0" fontId="33" fillId="0" borderId="3" xfId="0" applyFont="1" applyBorder="1" applyAlignment="1">
      <alignment horizontal="left" vertical="center" wrapText="1"/>
    </xf>
    <xf numFmtId="0" fontId="33" fillId="0" borderId="1" xfId="0" applyFont="1" applyBorder="1" applyAlignment="1">
      <alignment horizontal="center" vertical="center" wrapText="1"/>
    </xf>
    <xf numFmtId="175" fontId="33" fillId="0" borderId="1" xfId="0" applyNumberFormat="1" applyFont="1" applyBorder="1" applyAlignment="1">
      <alignment horizontal="center" vertical="center"/>
    </xf>
    <xf numFmtId="175" fontId="35" fillId="2" borderId="1" xfId="0" applyNumberFormat="1" applyFont="1" applyFill="1" applyBorder="1" applyAlignment="1">
      <alignment horizontal="center" vertical="center"/>
    </xf>
    <xf numFmtId="175" fontId="33" fillId="0" borderId="0" xfId="0" applyNumberFormat="1" applyFont="1"/>
    <xf numFmtId="0" fontId="36" fillId="0" borderId="0" xfId="0" applyFont="1"/>
    <xf numFmtId="0" fontId="33" fillId="0" borderId="1"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vertical="center"/>
    </xf>
    <xf numFmtId="2" fontId="33" fillId="0" borderId="1" xfId="0" applyNumberFormat="1" applyFont="1" applyBorder="1" applyAlignment="1">
      <alignment horizontal="center" vertical="center"/>
    </xf>
    <xf numFmtId="0" fontId="37" fillId="0" borderId="0" xfId="0" applyFont="1" applyAlignment="1">
      <alignment horizontal="center"/>
    </xf>
    <xf numFmtId="0" fontId="36" fillId="0" borderId="0" xfId="0" applyFont="1" applyAlignment="1">
      <alignment horizontal="left"/>
    </xf>
    <xf numFmtId="0" fontId="2" fillId="0" borderId="39" xfId="0" applyFont="1" applyBorder="1" applyAlignment="1">
      <alignment horizontal="center" vertical="center"/>
    </xf>
    <xf numFmtId="17" fontId="7" fillId="0" borderId="0" xfId="0" applyNumberFormat="1" applyFont="1" applyAlignment="1">
      <alignment horizontal="left" vertical="center"/>
    </xf>
    <xf numFmtId="4" fontId="3" fillId="0" borderId="0" xfId="0" applyNumberFormat="1" applyFont="1" applyAlignment="1">
      <alignment horizontal="center"/>
    </xf>
    <xf numFmtId="4" fontId="7" fillId="0" borderId="1" xfId="0" applyNumberFormat="1" applyFont="1" applyBorder="1" applyAlignment="1">
      <alignment horizontal="center" vertical="center"/>
    </xf>
    <xf numFmtId="10" fontId="29" fillId="0" borderId="121" xfId="12" applyNumberFormat="1" applyFont="1" applyFill="1" applyBorder="1" applyAlignment="1" applyProtection="1">
      <alignment vertical="center"/>
      <protection locked="0"/>
    </xf>
    <xf numFmtId="4" fontId="3" fillId="6" borderId="29" xfId="0" applyNumberFormat="1" applyFont="1" applyFill="1" applyBorder="1" applyAlignment="1">
      <alignment vertical="center"/>
    </xf>
    <xf numFmtId="176" fontId="7" fillId="0" borderId="34" xfId="3" applyNumberFormat="1" applyFont="1" applyBorder="1" applyAlignment="1">
      <alignment vertical="center"/>
    </xf>
    <xf numFmtId="2" fontId="0" fillId="0" borderId="1" xfId="0" applyNumberFormat="1" applyBorder="1"/>
    <xf numFmtId="2" fontId="0" fillId="0" borderId="1" xfId="0" applyNumberFormat="1" applyBorder="1" applyAlignment="1">
      <alignment horizontal="right"/>
    </xf>
    <xf numFmtId="43" fontId="5" fillId="4" borderId="1" xfId="5" applyNumberFormat="1" applyFont="1" applyFill="1" applyBorder="1" applyAlignment="1">
      <alignment horizontal="center" vertical="center" wrapText="1"/>
    </xf>
    <xf numFmtId="43" fontId="0" fillId="0" borderId="29" xfId="0" applyNumberFormat="1" applyBorder="1" applyAlignment="1">
      <alignment horizontal="center"/>
    </xf>
    <xf numFmtId="176" fontId="11" fillId="0" borderId="34" xfId="3" applyNumberFormat="1" applyFont="1" applyBorder="1" applyAlignment="1">
      <alignment vertical="center"/>
    </xf>
    <xf numFmtId="0" fontId="27" fillId="0" borderId="132" xfId="0" applyFont="1" applyBorder="1"/>
    <xf numFmtId="0" fontId="27" fillId="0" borderId="133" xfId="0" applyFont="1" applyBorder="1"/>
    <xf numFmtId="0" fontId="27" fillId="0" borderId="32" xfId="0" applyFont="1" applyBorder="1"/>
    <xf numFmtId="0" fontId="27" fillId="0" borderId="0" xfId="0" applyFont="1" applyBorder="1"/>
    <xf numFmtId="0" fontId="3" fillId="0" borderId="1" xfId="0" applyFont="1" applyBorder="1" applyAlignment="1">
      <alignment horizontal="center" vertical="center"/>
    </xf>
    <xf numFmtId="0" fontId="33" fillId="0" borderId="1" xfId="0" applyFont="1" applyBorder="1" applyAlignment="1">
      <alignment horizontal="center" vertical="center"/>
    </xf>
    <xf numFmtId="0" fontId="7" fillId="0" borderId="29" xfId="0" applyFont="1" applyBorder="1" applyAlignment="1">
      <alignment horizontal="center" vertical="center"/>
    </xf>
    <xf numFmtId="3" fontId="7" fillId="0" borderId="29" xfId="0" applyNumberFormat="1" applyFont="1" applyBorder="1" applyAlignment="1">
      <alignment horizontal="center" vertical="center"/>
    </xf>
    <xf numFmtId="4" fontId="7" fillId="0" borderId="29" xfId="0" applyNumberFormat="1" applyFont="1" applyBorder="1" applyAlignment="1">
      <alignment horizontal="center" vertical="center"/>
    </xf>
    <xf numFmtId="0" fontId="7" fillId="0" borderId="40" xfId="0" applyFont="1" applyBorder="1" applyAlignment="1">
      <alignment horizontal="center" vertical="center"/>
    </xf>
    <xf numFmtId="0" fontId="4" fillId="0" borderId="0" xfId="0" applyFont="1" applyAlignment="1">
      <alignment horizontal="left" vertical="center"/>
    </xf>
    <xf numFmtId="49" fontId="28" fillId="0" borderId="0" xfId="0" applyNumberFormat="1" applyFont="1" applyBorder="1" applyAlignment="1">
      <alignment vertical="center" wrapText="1"/>
    </xf>
    <xf numFmtId="0" fontId="3" fillId="0" borderId="32"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0" borderId="1" xfId="0" applyFont="1" applyBorder="1" applyAlignment="1">
      <alignment horizontal="center" vertical="center"/>
    </xf>
    <xf numFmtId="0" fontId="8"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0" fillId="0" borderId="0" xfId="0" applyNumberFormat="1"/>
    <xf numFmtId="0" fontId="0" fillId="0" borderId="0" xfId="0" applyNumberFormat="1" applyAlignment="1">
      <alignment horizontal="center"/>
    </xf>
    <xf numFmtId="0" fontId="0" fillId="0" borderId="0" xfId="0" applyNumberFormat="1" applyAlignment="1">
      <alignment horizontal="center" vertical="center"/>
    </xf>
    <xf numFmtId="177" fontId="0" fillId="0" borderId="6" xfId="0" applyNumberFormat="1" applyBorder="1" applyAlignment="1">
      <alignment horizontal="center" vertical="center"/>
    </xf>
    <xf numFmtId="177" fontId="0" fillId="0" borderId="0" xfId="0" applyNumberFormat="1" applyBorder="1" applyAlignment="1">
      <alignment horizontal="center" vertical="center"/>
    </xf>
    <xf numFmtId="0" fontId="3" fillId="0" borderId="132" xfId="0" applyFont="1" applyBorder="1" applyAlignment="1">
      <alignment vertical="center"/>
    </xf>
    <xf numFmtId="0" fontId="3" fillId="0" borderId="32"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0" xfId="0" applyFont="1" applyBorder="1" applyAlignment="1">
      <alignment vertical="center"/>
    </xf>
    <xf numFmtId="0" fontId="3" fillId="0" borderId="34" xfId="0" applyFont="1" applyBorder="1" applyAlignment="1">
      <alignment vertical="center"/>
    </xf>
    <xf numFmtId="0" fontId="3" fillId="0" borderId="133" xfId="0" applyFont="1" applyBorder="1" applyAlignment="1">
      <alignment vertical="center"/>
    </xf>
    <xf numFmtId="49" fontId="28" fillId="0" borderId="133" xfId="0" applyNumberFormat="1" applyFont="1" applyBorder="1" applyAlignment="1">
      <alignment vertical="center" wrapText="1"/>
    </xf>
    <xf numFmtId="49" fontId="28" fillId="0" borderId="32" xfId="0" applyNumberFormat="1" applyFont="1" applyBorder="1" applyAlignment="1">
      <alignment vertical="center" wrapText="1"/>
    </xf>
    <xf numFmtId="0" fontId="3" fillId="0" borderId="132"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Border="1" applyAlignment="1">
      <alignment horizontal="center"/>
    </xf>
    <xf numFmtId="0" fontId="3" fillId="0" borderId="133" xfId="0" applyFont="1" applyBorder="1"/>
    <xf numFmtId="0" fontId="3" fillId="0" borderId="133" xfId="0" applyFont="1" applyBorder="1" applyAlignment="1">
      <alignment horizontal="center"/>
    </xf>
    <xf numFmtId="0" fontId="3" fillId="0" borderId="26" xfId="0" applyFont="1" applyBorder="1" applyAlignment="1">
      <alignment horizontal="center"/>
    </xf>
    <xf numFmtId="0" fontId="3" fillId="0" borderId="0" xfId="0" applyFont="1" applyBorder="1"/>
    <xf numFmtId="0" fontId="3" fillId="0" borderId="34" xfId="0" applyFont="1" applyBorder="1" applyAlignment="1">
      <alignment horizontal="center"/>
    </xf>
    <xf numFmtId="0" fontId="3" fillId="0" borderId="21" xfId="0" applyFont="1" applyBorder="1"/>
    <xf numFmtId="0" fontId="3" fillId="0" borderId="21" xfId="0" applyFont="1" applyBorder="1" applyAlignment="1">
      <alignment horizontal="center"/>
    </xf>
    <xf numFmtId="0" fontId="3" fillId="0" borderId="22" xfId="0" applyFont="1" applyBorder="1" applyAlignment="1">
      <alignment horizontal="center"/>
    </xf>
    <xf numFmtId="0" fontId="22" fillId="0" borderId="32" xfId="9" applyFont="1" applyBorder="1" applyAlignment="1">
      <alignment vertical="center"/>
    </xf>
    <xf numFmtId="0" fontId="0" fillId="0" borderId="132" xfId="0" applyBorder="1"/>
    <xf numFmtId="0" fontId="0" fillId="0" borderId="133" xfId="0" applyBorder="1"/>
    <xf numFmtId="0" fontId="0" fillId="0" borderId="32" xfId="0" applyBorder="1"/>
    <xf numFmtId="0" fontId="22" fillId="0" borderId="21" xfId="9" applyFont="1" applyBorder="1" applyAlignment="1">
      <alignment vertical="center"/>
    </xf>
    <xf numFmtId="0" fontId="22" fillId="0" borderId="22" xfId="9" applyFont="1" applyBorder="1" applyAlignment="1">
      <alignment vertical="center"/>
    </xf>
    <xf numFmtId="0" fontId="3" fillId="0" borderId="132" xfId="0" applyFont="1" applyBorder="1"/>
    <xf numFmtId="0" fontId="3" fillId="0" borderId="32" xfId="0" applyFont="1" applyBorder="1"/>
    <xf numFmtId="0" fontId="3" fillId="0" borderId="20" xfId="0" applyFont="1" applyBorder="1"/>
    <xf numFmtId="0" fontId="3" fillId="0" borderId="22" xfId="0" applyFont="1" applyBorder="1"/>
    <xf numFmtId="169" fontId="2" fillId="0" borderId="34" xfId="4" applyNumberFormat="1" applyFont="1" applyFill="1" applyBorder="1"/>
    <xf numFmtId="0" fontId="0" fillId="0" borderId="26" xfId="0" applyBorder="1"/>
    <xf numFmtId="0" fontId="0" fillId="0" borderId="34" xfId="0" applyBorder="1"/>
    <xf numFmtId="0" fontId="0" fillId="0" borderId="20" xfId="0" applyBorder="1"/>
    <xf numFmtId="0" fontId="0" fillId="0" borderId="21" xfId="0" applyBorder="1"/>
    <xf numFmtId="0" fontId="0" fillId="0" borderId="22" xfId="0" applyBorder="1"/>
    <xf numFmtId="0" fontId="0" fillId="0" borderId="132" xfId="0" applyNumberFormat="1" applyBorder="1" applyAlignment="1">
      <alignment horizontal="center"/>
    </xf>
    <xf numFmtId="0" fontId="0" fillId="0" borderId="133" xfId="0" applyNumberFormat="1" applyBorder="1" applyAlignment="1">
      <alignment horizontal="center"/>
    </xf>
    <xf numFmtId="0" fontId="0" fillId="0" borderId="133" xfId="0" applyNumberFormat="1" applyBorder="1"/>
    <xf numFmtId="0" fontId="0" fillId="0" borderId="32" xfId="0" applyNumberFormat="1" applyBorder="1" applyAlignment="1">
      <alignment horizontal="center"/>
    </xf>
    <xf numFmtId="0" fontId="0" fillId="0" borderId="0" xfId="0" applyNumberFormat="1" applyBorder="1" applyAlignment="1">
      <alignment horizontal="center"/>
    </xf>
    <xf numFmtId="0" fontId="0" fillId="0" borderId="0" xfId="0" applyNumberFormat="1" applyBorder="1"/>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1" xfId="0" applyNumberFormat="1" applyBorder="1"/>
    <xf numFmtId="0" fontId="0" fillId="0" borderId="21" xfId="0" applyNumberFormat="1" applyBorder="1" applyAlignment="1">
      <alignment horizontal="center" vertical="center"/>
    </xf>
    <xf numFmtId="0" fontId="0" fillId="0" borderId="22" xfId="0" applyNumberFormat="1" applyBorder="1" applyAlignment="1">
      <alignment horizontal="center" vertical="center"/>
    </xf>
    <xf numFmtId="4" fontId="2" fillId="2" borderId="118" xfId="0" applyNumberFormat="1" applyFont="1" applyFill="1" applyBorder="1" applyAlignment="1">
      <alignment horizontal="center" vertical="center"/>
    </xf>
    <xf numFmtId="165" fontId="8" fillId="8" borderId="10" xfId="0" applyNumberFormat="1" applyFont="1" applyFill="1" applyBorder="1" applyAlignment="1">
      <alignment horizontal="right" vertical="center"/>
    </xf>
    <xf numFmtId="4" fontId="2" fillId="8" borderId="10" xfId="0" applyNumberFormat="1" applyFont="1" applyFill="1" applyBorder="1" applyAlignment="1">
      <alignment horizontal="right" vertical="center"/>
    </xf>
    <xf numFmtId="165" fontId="7" fillId="2" borderId="1" xfId="1" applyNumberFormat="1" applyFont="1" applyFill="1" applyBorder="1" applyAlignment="1">
      <alignment horizontal="left" vertical="center"/>
    </xf>
    <xf numFmtId="4" fontId="3" fillId="2" borderId="1" xfId="0" applyNumberFormat="1" applyFont="1" applyFill="1" applyBorder="1" applyAlignment="1">
      <alignment horizontal="center" vertical="center"/>
    </xf>
    <xf numFmtId="4" fontId="8" fillId="2" borderId="6" xfId="0" applyNumberFormat="1" applyFont="1" applyFill="1" applyBorder="1" applyAlignment="1">
      <alignment horizontal="right" vertical="center"/>
    </xf>
    <xf numFmtId="165" fontId="7" fillId="2" borderId="1" xfId="1" applyNumberFormat="1" applyFont="1" applyFill="1" applyBorder="1" applyAlignment="1">
      <alignment horizontal="center" vertical="center"/>
    </xf>
    <xf numFmtId="10" fontId="24" fillId="2" borderId="92" xfId="1" applyNumberFormat="1" applyFont="1" applyFill="1" applyBorder="1" applyAlignment="1" applyProtection="1">
      <alignment horizontal="center" vertical="center"/>
    </xf>
    <xf numFmtId="10" fontId="24" fillId="0" borderId="105" xfId="0" applyNumberFormat="1" applyFont="1" applyFill="1" applyBorder="1" applyAlignment="1">
      <alignment horizontal="center"/>
    </xf>
    <xf numFmtId="10" fontId="24" fillId="0" borderId="105" xfId="0" applyNumberFormat="1" applyFont="1" applyFill="1" applyBorder="1" applyAlignment="1">
      <alignment horizontal="center" vertical="center"/>
    </xf>
    <xf numFmtId="10" fontId="24" fillId="0" borderId="89" xfId="0" applyNumberFormat="1" applyFont="1" applyFill="1" applyBorder="1" applyAlignment="1">
      <alignment horizontal="center"/>
    </xf>
    <xf numFmtId="10" fontId="24" fillId="0" borderId="65" xfId="0" applyNumberFormat="1" applyFont="1" applyFill="1" applyBorder="1" applyAlignment="1">
      <alignment horizontal="center"/>
    </xf>
    <xf numFmtId="0" fontId="11" fillId="8" borderId="32" xfId="2" applyFont="1" applyFill="1" applyBorder="1" applyAlignment="1">
      <alignment horizontal="center" vertical="center"/>
    </xf>
    <xf numFmtId="0" fontId="8" fillId="8" borderId="33" xfId="2" applyFont="1" applyFill="1" applyBorder="1" applyAlignment="1">
      <alignment vertical="center"/>
    </xf>
    <xf numFmtId="167" fontId="11" fillId="8" borderId="34" xfId="3" applyNumberFormat="1" applyFont="1" applyFill="1" applyBorder="1" applyAlignment="1">
      <alignment vertical="center"/>
    </xf>
    <xf numFmtId="0" fontId="3" fillId="8" borderId="35" xfId="4" applyFont="1" applyFill="1" applyBorder="1" applyAlignment="1">
      <alignment horizontal="center"/>
    </xf>
    <xf numFmtId="0" fontId="2" fillId="8" borderId="38" xfId="4" applyFont="1" applyFill="1" applyBorder="1"/>
    <xf numFmtId="0" fontId="3" fillId="8" borderId="34" xfId="4" applyFont="1" applyFill="1" applyBorder="1"/>
    <xf numFmtId="0" fontId="3" fillId="8" borderId="38" xfId="4" applyFont="1" applyFill="1" applyBorder="1"/>
    <xf numFmtId="169" fontId="8" fillId="2" borderId="34" xfId="2" applyNumberFormat="1" applyFont="1" applyFill="1" applyBorder="1" applyAlignment="1">
      <alignment vertical="center"/>
    </xf>
    <xf numFmtId="0" fontId="3" fillId="0" borderId="0" xfId="0" applyNumberFormat="1" applyFont="1" applyAlignment="1">
      <alignment horizontal="center"/>
    </xf>
    <xf numFmtId="0" fontId="3" fillId="0" borderId="0" xfId="0" applyNumberFormat="1" applyFont="1"/>
    <xf numFmtId="0" fontId="3" fillId="0" borderId="43" xfId="0" applyNumberFormat="1" applyFont="1" applyBorder="1" applyAlignment="1">
      <alignment horizontal="center" vertical="center"/>
    </xf>
    <xf numFmtId="2" fontId="3" fillId="0" borderId="114" xfId="0" applyNumberFormat="1" applyFont="1" applyBorder="1" applyAlignment="1">
      <alignment horizontal="center" vertical="center"/>
    </xf>
    <xf numFmtId="0" fontId="3" fillId="0" borderId="1" xfId="0" applyNumberFormat="1" applyFont="1" applyBorder="1" applyAlignment="1">
      <alignment horizontal="center" vertical="center"/>
    </xf>
    <xf numFmtId="2" fontId="3" fillId="0" borderId="65" xfId="0" applyNumberFormat="1" applyFont="1" applyBorder="1" applyAlignment="1">
      <alignment horizontal="center" vertical="center"/>
    </xf>
    <xf numFmtId="0" fontId="3" fillId="0" borderId="1" xfId="0" applyNumberFormat="1" applyFont="1" applyFill="1" applyBorder="1" applyAlignment="1">
      <alignment horizontal="center" vertical="center"/>
    </xf>
    <xf numFmtId="0" fontId="3" fillId="0" borderId="47" xfId="0" applyNumberFormat="1" applyFont="1" applyFill="1" applyBorder="1" applyAlignment="1">
      <alignment horizontal="center" vertical="center"/>
    </xf>
    <xf numFmtId="2" fontId="3" fillId="0" borderId="122" xfId="0" applyNumberFormat="1" applyFont="1" applyBorder="1" applyAlignment="1">
      <alignment horizontal="center" vertical="center"/>
    </xf>
    <xf numFmtId="0" fontId="3" fillId="0" borderId="16" xfId="0" applyNumberFormat="1" applyFont="1" applyBorder="1" applyAlignment="1">
      <alignment horizontal="center" vertical="center"/>
    </xf>
    <xf numFmtId="2" fontId="3" fillId="0" borderId="10" xfId="0" applyNumberFormat="1" applyFont="1" applyBorder="1" applyAlignment="1">
      <alignment horizontal="center" vertical="center"/>
    </xf>
    <xf numFmtId="2" fontId="3" fillId="0" borderId="43" xfId="0" applyNumberFormat="1" applyFont="1" applyBorder="1" applyAlignment="1">
      <alignment horizontal="center" vertical="center"/>
    </xf>
    <xf numFmtId="2" fontId="3" fillId="0" borderId="121" xfId="0" applyNumberFormat="1" applyFont="1" applyBorder="1" applyAlignment="1">
      <alignment horizontal="center" vertical="center"/>
    </xf>
    <xf numFmtId="0" fontId="3" fillId="0" borderId="47" xfId="0" applyNumberFormat="1" applyFont="1" applyBorder="1" applyAlignment="1">
      <alignment horizontal="center" vertical="center"/>
    </xf>
    <xf numFmtId="2" fontId="3" fillId="0" borderId="118" xfId="0" applyNumberFormat="1" applyFont="1" applyBorder="1" applyAlignment="1">
      <alignment horizontal="center" vertical="center"/>
    </xf>
    <xf numFmtId="0" fontId="39" fillId="0" borderId="40" xfId="0" applyNumberFormat="1" applyFont="1" applyFill="1" applyBorder="1" applyAlignment="1">
      <alignment horizontal="center" wrapText="1"/>
    </xf>
    <xf numFmtId="0" fontId="39" fillId="0" borderId="43" xfId="0" applyNumberFormat="1" applyFont="1" applyFill="1" applyBorder="1" applyAlignment="1">
      <alignment horizontal="center" wrapText="1"/>
    </xf>
    <xf numFmtId="0" fontId="39" fillId="0" borderId="1" xfId="0" applyNumberFormat="1" applyFont="1" applyFill="1" applyBorder="1" applyAlignment="1">
      <alignment wrapText="1"/>
    </xf>
    <xf numFmtId="0" fontId="39" fillId="0" borderId="1" xfId="0" applyNumberFormat="1" applyFont="1" applyFill="1" applyBorder="1" applyAlignment="1">
      <alignment horizontal="center" wrapText="1"/>
    </xf>
    <xf numFmtId="0" fontId="39" fillId="0" borderId="1" xfId="0" applyFont="1" applyFill="1" applyBorder="1" applyAlignment="1">
      <alignment wrapText="1"/>
    </xf>
    <xf numFmtId="0" fontId="39" fillId="0" borderId="1" xfId="0" applyFont="1" applyFill="1" applyBorder="1" applyAlignment="1">
      <alignment horizontal="center" wrapText="1"/>
    </xf>
    <xf numFmtId="0" fontId="39" fillId="0" borderId="47" xfId="0" applyFont="1" applyFill="1" applyBorder="1" applyAlignment="1">
      <alignment wrapText="1"/>
    </xf>
    <xf numFmtId="0" fontId="39" fillId="0" borderId="47" xfId="0" applyFont="1" applyFill="1" applyBorder="1" applyAlignment="1">
      <alignment horizontal="center" wrapText="1"/>
    </xf>
    <xf numFmtId="0" fontId="39" fillId="0" borderId="16" xfId="0" applyFont="1" applyFill="1" applyBorder="1" applyAlignment="1">
      <alignment wrapText="1"/>
    </xf>
    <xf numFmtId="0" fontId="39" fillId="0" borderId="16" xfId="0" applyFont="1" applyFill="1" applyBorder="1" applyAlignment="1">
      <alignment horizontal="center" wrapText="1"/>
    </xf>
    <xf numFmtId="0" fontId="39" fillId="0" borderId="43" xfId="0" applyFont="1" applyFill="1" applyBorder="1" applyAlignment="1">
      <alignment wrapText="1"/>
    </xf>
    <xf numFmtId="0" fontId="39" fillId="0" borderId="43" xfId="0" applyFont="1" applyFill="1" applyBorder="1" applyAlignment="1">
      <alignment horizontal="center" wrapText="1"/>
    </xf>
    <xf numFmtId="0" fontId="3" fillId="0" borderId="21" xfId="0" applyNumberFormat="1" applyFont="1" applyBorder="1" applyAlignment="1">
      <alignment horizontal="center"/>
    </xf>
    <xf numFmtId="0" fontId="39" fillId="0" borderId="29" xfId="0" applyNumberFormat="1" applyFont="1" applyFill="1" applyBorder="1" applyAlignment="1">
      <alignment horizontal="center" wrapText="1"/>
    </xf>
    <xf numFmtId="0" fontId="39" fillId="0" borderId="13" xfId="0" applyNumberFormat="1" applyFont="1" applyFill="1" applyBorder="1" applyAlignment="1">
      <alignment wrapText="1"/>
    </xf>
    <xf numFmtId="0" fontId="39" fillId="0" borderId="29" xfId="0" applyNumberFormat="1" applyFont="1" applyFill="1" applyBorder="1" applyAlignment="1">
      <alignment wrapText="1"/>
    </xf>
    <xf numFmtId="0" fontId="3" fillId="0" borderId="7" xfId="0" applyNumberFormat="1" applyFont="1" applyBorder="1" applyAlignment="1">
      <alignment horizontal="center" vertical="center"/>
    </xf>
    <xf numFmtId="0" fontId="38" fillId="0" borderId="6" xfId="0" applyNumberFormat="1" applyFont="1" applyFill="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16" xfId="0" applyNumberFormat="1" applyFont="1" applyBorder="1" applyAlignment="1">
      <alignment horizontal="center" vertical="center" wrapText="1"/>
    </xf>
    <xf numFmtId="0" fontId="3" fillId="0" borderId="17" xfId="0" applyNumberFormat="1" applyFont="1" applyBorder="1" applyAlignment="1">
      <alignment horizontal="center" vertical="center" wrapText="1"/>
    </xf>
    <xf numFmtId="0" fontId="3" fillId="0" borderId="17" xfId="0" applyNumberFormat="1" applyFont="1" applyBorder="1" applyAlignment="1">
      <alignment horizontal="center" wrapText="1"/>
    </xf>
    <xf numFmtId="0" fontId="3" fillId="0" borderId="136" xfId="0" applyNumberFormat="1" applyFont="1" applyBorder="1"/>
    <xf numFmtId="0" fontId="3" fillId="0" borderId="137" xfId="0" applyNumberFormat="1" applyFont="1" applyBorder="1" applyAlignment="1">
      <alignment horizontal="center" vertical="center"/>
    </xf>
    <xf numFmtId="0" fontId="3" fillId="0" borderId="113" xfId="0" applyNumberFormat="1" applyFont="1" applyBorder="1" applyAlignment="1">
      <alignment horizontal="center"/>
    </xf>
    <xf numFmtId="0" fontId="3" fillId="0" borderId="44" xfId="0" applyNumberFormat="1" applyFont="1" applyBorder="1" applyAlignment="1">
      <alignment horizontal="center" vertical="center"/>
    </xf>
    <xf numFmtId="0" fontId="3" fillId="0" borderId="43" xfId="0" applyNumberFormat="1" applyFont="1" applyFill="1" applyBorder="1" applyAlignment="1">
      <alignment horizontal="center" vertical="center"/>
    </xf>
    <xf numFmtId="0" fontId="3" fillId="0" borderId="44" xfId="0" applyNumberFormat="1" applyFont="1" applyBorder="1" applyAlignment="1">
      <alignment horizontal="center"/>
    </xf>
    <xf numFmtId="0" fontId="3" fillId="0" borderId="114" xfId="0" applyNumberFormat="1" applyFont="1" applyBorder="1" applyAlignment="1">
      <alignment horizontal="center"/>
    </xf>
    <xf numFmtId="0" fontId="3" fillId="0" borderId="101" xfId="0" applyNumberFormat="1" applyFont="1" applyBorder="1"/>
    <xf numFmtId="0" fontId="3" fillId="0" borderId="135" xfId="0" applyNumberFormat="1" applyFont="1" applyBorder="1" applyAlignment="1">
      <alignment horizontal="center" vertical="center"/>
    </xf>
    <xf numFmtId="0" fontId="3" fillId="0" borderId="64" xfId="0" applyNumberFormat="1" applyFont="1" applyBorder="1" applyAlignment="1">
      <alignment horizontal="center"/>
    </xf>
    <xf numFmtId="0" fontId="3" fillId="0" borderId="3" xfId="0" applyNumberFormat="1" applyFont="1" applyBorder="1" applyAlignment="1">
      <alignment horizontal="center" vertical="center"/>
    </xf>
    <xf numFmtId="0" fontId="3" fillId="0" borderId="3" xfId="0" applyNumberFormat="1" applyFont="1" applyBorder="1" applyAlignment="1">
      <alignment horizontal="center"/>
    </xf>
    <xf numFmtId="0" fontId="3" fillId="0" borderId="65" xfId="0" applyNumberFormat="1" applyFont="1" applyBorder="1" applyAlignment="1">
      <alignment horizontal="center"/>
    </xf>
    <xf numFmtId="0" fontId="3" fillId="0" borderId="134" xfId="0" applyNumberFormat="1" applyFont="1" applyBorder="1"/>
    <xf numFmtId="0" fontId="3" fillId="0" borderId="125" xfId="0" applyNumberFormat="1" applyFont="1" applyBorder="1" applyAlignment="1">
      <alignment horizontal="center" vertical="center"/>
    </xf>
    <xf numFmtId="0" fontId="3" fillId="0" borderId="119" xfId="0" applyNumberFormat="1" applyFont="1" applyBorder="1" applyAlignment="1">
      <alignment horizontal="center"/>
    </xf>
    <xf numFmtId="0" fontId="3" fillId="0" borderId="52" xfId="0" applyNumberFormat="1" applyFont="1" applyBorder="1" applyAlignment="1">
      <alignment horizontal="center" vertical="center"/>
    </xf>
    <xf numFmtId="0" fontId="3" fillId="0" borderId="52" xfId="0" applyNumberFormat="1" applyFont="1" applyBorder="1" applyAlignment="1">
      <alignment horizontal="center"/>
    </xf>
    <xf numFmtId="0" fontId="3" fillId="0" borderId="118" xfId="0" applyNumberFormat="1" applyFont="1" applyBorder="1" applyAlignment="1">
      <alignment horizontal="center"/>
    </xf>
    <xf numFmtId="0" fontId="3" fillId="0" borderId="43" xfId="0" applyNumberFormat="1" applyFont="1" applyBorder="1" applyAlignment="1">
      <alignment horizontal="center"/>
    </xf>
    <xf numFmtId="0" fontId="3" fillId="0" borderId="114" xfId="0" applyNumberFormat="1" applyFont="1" applyBorder="1" applyAlignment="1">
      <alignment horizontal="center" vertical="center"/>
    </xf>
    <xf numFmtId="2" fontId="3" fillId="0" borderId="119" xfId="0" applyNumberFormat="1" applyFont="1" applyBorder="1" applyAlignment="1">
      <alignment horizontal="center"/>
    </xf>
    <xf numFmtId="2" fontId="3" fillId="0" borderId="47" xfId="0" applyNumberFormat="1" applyFont="1" applyBorder="1" applyAlignment="1">
      <alignment horizontal="center"/>
    </xf>
    <xf numFmtId="2" fontId="3" fillId="0" borderId="52" xfId="0" applyNumberFormat="1" applyFont="1" applyBorder="1" applyAlignment="1">
      <alignment horizontal="center"/>
    </xf>
    <xf numFmtId="2" fontId="3" fillId="0" borderId="47" xfId="0" applyNumberFormat="1" applyFont="1" applyBorder="1" applyAlignment="1">
      <alignment horizontal="center" vertical="center"/>
    </xf>
    <xf numFmtId="2" fontId="3" fillId="0" borderId="52" xfId="0" applyNumberFormat="1" applyFont="1" applyBorder="1" applyAlignment="1">
      <alignment horizontal="center" vertical="center"/>
    </xf>
    <xf numFmtId="0" fontId="7" fillId="0" borderId="1" xfId="0" applyFont="1" applyBorder="1" applyAlignment="1">
      <alignment vertical="center" wrapText="1"/>
    </xf>
    <xf numFmtId="0" fontId="7" fillId="0" borderId="40" xfId="0" applyFont="1" applyBorder="1" applyAlignment="1">
      <alignment vertical="center" wrapText="1"/>
    </xf>
    <xf numFmtId="0" fontId="41" fillId="10" borderId="53" xfId="0" applyFont="1" applyFill="1" applyBorder="1" applyAlignment="1">
      <alignment horizontal="center" vertical="center"/>
    </xf>
    <xf numFmtId="0" fontId="41" fillId="0" borderId="35" xfId="6" applyFont="1" applyBorder="1" applyAlignment="1">
      <alignment vertical="center"/>
    </xf>
    <xf numFmtId="0" fontId="41" fillId="0" borderId="0" xfId="6" applyFont="1" applyBorder="1" applyAlignment="1">
      <alignment vertical="center"/>
    </xf>
    <xf numFmtId="0" fontId="41" fillId="0" borderId="0" xfId="6" applyFont="1" applyFill="1" applyBorder="1" applyAlignment="1">
      <alignment vertical="center"/>
    </xf>
    <xf numFmtId="0" fontId="41" fillId="0" borderId="0" xfId="6" applyFont="1" applyAlignment="1">
      <alignment vertical="center"/>
    </xf>
    <xf numFmtId="0" fontId="41" fillId="0" borderId="131" xfId="6" applyFont="1" applyBorder="1" applyAlignment="1">
      <alignment vertical="center"/>
    </xf>
    <xf numFmtId="0" fontId="43" fillId="0" borderId="23" xfId="6" applyFont="1" applyBorder="1" applyAlignment="1">
      <alignment horizontal="center" vertical="center"/>
    </xf>
    <xf numFmtId="0" fontId="43" fillId="0" borderId="35" xfId="6" applyFont="1" applyBorder="1" applyAlignment="1">
      <alignment horizontal="center" vertical="center"/>
    </xf>
    <xf numFmtId="0" fontId="41" fillId="0" borderId="34" xfId="6" applyFont="1" applyBorder="1" applyAlignment="1">
      <alignment vertical="center"/>
    </xf>
    <xf numFmtId="0" fontId="41" fillId="0" borderId="0" xfId="6" applyFont="1" applyBorder="1" applyAlignment="1">
      <alignment horizontal="left" vertical="top"/>
    </xf>
    <xf numFmtId="0" fontId="41" fillId="0" borderId="0" xfId="6" applyFont="1" applyFill="1" applyBorder="1" applyAlignment="1">
      <alignment horizontal="left" vertical="top"/>
    </xf>
    <xf numFmtId="0" fontId="41" fillId="0" borderId="0" xfId="6" applyFont="1" applyFill="1" applyAlignment="1">
      <alignment vertical="center"/>
    </xf>
    <xf numFmtId="4" fontId="41" fillId="0" borderId="0" xfId="6" applyNumberFormat="1" applyFont="1" applyAlignment="1">
      <alignment vertical="center"/>
    </xf>
    <xf numFmtId="172" fontId="41" fillId="0" borderId="0" xfId="8" applyNumberFormat="1" applyFont="1" applyFill="1" applyBorder="1" applyAlignment="1">
      <alignment horizontal="justify" vertical="center" wrapText="1"/>
    </xf>
    <xf numFmtId="0" fontId="41" fillId="0" borderId="1" xfId="6" applyFont="1" applyFill="1" applyBorder="1" applyAlignment="1">
      <alignment vertical="center"/>
    </xf>
    <xf numFmtId="0" fontId="41" fillId="0" borderId="1" xfId="6" applyFont="1" applyBorder="1" applyAlignment="1">
      <alignment horizontal="center" vertical="center"/>
    </xf>
    <xf numFmtId="3" fontId="41" fillId="0" borderId="1" xfId="6" applyNumberFormat="1" applyFont="1" applyBorder="1" applyAlignment="1">
      <alignment horizontal="center" vertical="center"/>
    </xf>
    <xf numFmtId="0" fontId="8" fillId="10" borderId="130" xfId="7" applyFont="1" applyFill="1" applyBorder="1" applyAlignment="1">
      <alignment horizontal="center" vertical="center"/>
    </xf>
    <xf numFmtId="0" fontId="26" fillId="0" borderId="60" xfId="6" applyFont="1" applyFill="1" applyBorder="1" applyAlignment="1">
      <alignment horizontal="center" vertical="center"/>
    </xf>
    <xf numFmtId="0" fontId="26" fillId="0" borderId="61" xfId="6" applyFont="1" applyBorder="1" applyAlignment="1">
      <alignment horizontal="center" vertical="center"/>
    </xf>
    <xf numFmtId="0" fontId="26" fillId="0" borderId="62" xfId="6" applyFont="1" applyBorder="1" applyAlignment="1">
      <alignment horizontal="center" vertical="center"/>
    </xf>
    <xf numFmtId="0" fontId="26" fillId="0" borderId="63" xfId="6" applyFont="1" applyBorder="1" applyAlignment="1">
      <alignment horizontal="center" vertical="center"/>
    </xf>
    <xf numFmtId="172" fontId="29" fillId="4" borderId="64" xfId="8" applyNumberFormat="1" applyFont="1" applyFill="1" applyBorder="1" applyAlignment="1">
      <alignment horizontal="left" vertical="center" wrapText="1"/>
    </xf>
    <xf numFmtId="172" fontId="29" fillId="4" borderId="1" xfId="8" applyNumberFormat="1" applyFont="1" applyFill="1" applyBorder="1" applyAlignment="1">
      <alignment horizontal="center" vertical="center"/>
    </xf>
    <xf numFmtId="4" fontId="29" fillId="3" borderId="1" xfId="6" applyNumberFormat="1" applyFont="1" applyFill="1" applyBorder="1" applyAlignment="1">
      <alignment horizontal="right" vertical="center"/>
    </xf>
    <xf numFmtId="4" fontId="29" fillId="0" borderId="1" xfId="6" applyNumberFormat="1" applyFont="1" applyFill="1" applyBorder="1" applyAlignment="1">
      <alignment horizontal="right" vertical="center"/>
    </xf>
    <xf numFmtId="4" fontId="29" fillId="3" borderId="1" xfId="0" applyNumberFormat="1" applyFont="1" applyFill="1" applyBorder="1" applyAlignment="1" applyProtection="1">
      <alignment horizontal="right" vertical="center"/>
      <protection locked="0"/>
    </xf>
    <xf numFmtId="40" fontId="29" fillId="3" borderId="1" xfId="1" applyNumberFormat="1" applyFont="1" applyFill="1" applyBorder="1" applyAlignment="1">
      <alignment horizontal="right" vertical="center"/>
    </xf>
    <xf numFmtId="43" fontId="29" fillId="0" borderId="65" xfId="1" applyNumberFormat="1" applyFont="1" applyFill="1" applyBorder="1" applyAlignment="1">
      <alignment horizontal="right" vertical="center"/>
    </xf>
    <xf numFmtId="173" fontId="29" fillId="4" borderId="1" xfId="8" applyNumberFormat="1" applyFont="1" applyFill="1" applyBorder="1" applyAlignment="1" applyProtection="1">
      <alignment horizontal="center" vertical="center"/>
      <protection locked="0"/>
    </xf>
    <xf numFmtId="0" fontId="26" fillId="0" borderId="19" xfId="6" applyFont="1" applyFill="1" applyBorder="1" applyAlignment="1">
      <alignment vertical="center"/>
    </xf>
    <xf numFmtId="4" fontId="26" fillId="0" borderId="25" xfId="6" applyNumberFormat="1" applyFont="1" applyBorder="1" applyAlignment="1"/>
    <xf numFmtId="0" fontId="26" fillId="0" borderId="19" xfId="6" applyFont="1" applyBorder="1" applyAlignment="1"/>
    <xf numFmtId="4" fontId="26" fillId="0" borderId="26" xfId="6" applyNumberFormat="1" applyFont="1" applyBorder="1" applyAlignment="1"/>
    <xf numFmtId="0" fontId="45" fillId="0" borderId="23" xfId="6" applyFont="1" applyBorder="1" applyAlignment="1">
      <alignment horizontal="left" vertical="top"/>
    </xf>
    <xf numFmtId="0" fontId="45" fillId="0" borderId="19" xfId="6" applyFont="1" applyBorder="1" applyAlignment="1">
      <alignment horizontal="left" vertical="top"/>
    </xf>
    <xf numFmtId="0" fontId="45" fillId="0" borderId="19" xfId="6" applyFont="1" applyFill="1" applyBorder="1" applyAlignment="1">
      <alignment horizontal="left" vertical="top"/>
    </xf>
    <xf numFmtId="0" fontId="45" fillId="0" borderId="20" xfId="0" applyFont="1" applyBorder="1" applyAlignment="1">
      <alignment horizontal="left" vertical="center"/>
    </xf>
    <xf numFmtId="0" fontId="45" fillId="0" borderId="21" xfId="6" applyFont="1" applyBorder="1" applyAlignment="1">
      <alignment vertical="center"/>
    </xf>
    <xf numFmtId="0" fontId="45" fillId="0" borderId="0" xfId="6" applyFont="1" applyFill="1" applyBorder="1" applyAlignment="1">
      <alignment vertical="center"/>
    </xf>
    <xf numFmtId="0" fontId="29" fillId="0" borderId="32" xfId="6" applyFont="1" applyBorder="1" applyAlignment="1">
      <alignment horizontal="left" vertical="top"/>
    </xf>
    <xf numFmtId="0" fontId="29" fillId="0" borderId="35" xfId="6" applyFont="1" applyBorder="1" applyAlignment="1">
      <alignment horizontal="left" vertical="top"/>
    </xf>
    <xf numFmtId="4" fontId="7" fillId="8" borderId="1"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8" borderId="1" xfId="0" applyFont="1" applyFill="1" applyBorder="1" applyAlignment="1">
      <alignment vertical="center"/>
    </xf>
    <xf numFmtId="0" fontId="7" fillId="8" borderId="0" xfId="0" applyFont="1" applyFill="1" applyAlignment="1">
      <alignment vertical="center"/>
    </xf>
    <xf numFmtId="49" fontId="7" fillId="8" borderId="1" xfId="0" applyNumberFormat="1" applyFont="1" applyFill="1" applyBorder="1" applyAlignment="1">
      <alignment horizontal="center" vertical="center"/>
    </xf>
    <xf numFmtId="0" fontId="0" fillId="0" borderId="0" xfId="0" applyAlignment="1">
      <alignment horizontal="center" vertical="center"/>
    </xf>
    <xf numFmtId="0" fontId="39" fillId="0" borderId="1" xfId="0" applyFont="1" applyFill="1" applyBorder="1" applyAlignment="1">
      <alignment horizontal="center" vertical="center" wrapText="1"/>
    </xf>
    <xf numFmtId="0" fontId="4" fillId="0" borderId="0" xfId="0" applyFont="1" applyAlignment="1">
      <alignment horizontal="center"/>
    </xf>
    <xf numFmtId="43" fontId="0" fillId="0" borderId="0" xfId="0" applyNumberFormat="1"/>
    <xf numFmtId="0" fontId="3" fillId="0" borderId="1" xfId="0" applyFont="1" applyBorder="1" applyAlignment="1">
      <alignment horizontal="left" vertical="center"/>
    </xf>
    <xf numFmtId="0" fontId="13" fillId="3" borderId="1" xfId="5" applyFont="1" applyFill="1" applyBorder="1" applyAlignment="1">
      <alignment horizontal="center" vertical="center"/>
    </xf>
    <xf numFmtId="0" fontId="16" fillId="3" borderId="1" xfId="5" applyFont="1" applyFill="1" applyBorder="1" applyAlignment="1">
      <alignment horizontal="center" vertical="center"/>
    </xf>
    <xf numFmtId="0" fontId="17" fillId="3" borderId="1" xfId="5" applyFont="1" applyFill="1" applyBorder="1" applyAlignment="1">
      <alignment horizontal="center" vertical="center"/>
    </xf>
    <xf numFmtId="0" fontId="20" fillId="3" borderId="1" xfId="5" applyFont="1" applyFill="1" applyBorder="1" applyAlignment="1">
      <alignment horizontal="center" vertical="center"/>
    </xf>
    <xf numFmtId="0" fontId="5" fillId="3" borderId="1" xfId="5" applyFont="1" applyFill="1" applyBorder="1" applyAlignment="1">
      <alignment horizontal="center" vertical="center"/>
    </xf>
    <xf numFmtId="0" fontId="5" fillId="2" borderId="0" xfId="5" applyFont="1" applyFill="1" applyAlignment="1">
      <alignment horizontal="center" vertical="center"/>
    </xf>
    <xf numFmtId="0" fontId="5" fillId="2" borderId="1" xfId="5" applyFont="1" applyFill="1" applyBorder="1" applyAlignment="1">
      <alignment horizontal="center" vertical="center"/>
    </xf>
    <xf numFmtId="0" fontId="5" fillId="2" borderId="0" xfId="5" applyFont="1" applyFill="1" applyBorder="1" applyAlignment="1">
      <alignment horizontal="center" vertical="center"/>
    </xf>
    <xf numFmtId="0" fontId="34" fillId="0" borderId="30" xfId="0" applyFont="1" applyBorder="1" applyAlignment="1"/>
    <xf numFmtId="0" fontId="33" fillId="0" borderId="30" xfId="0" applyFont="1" applyBorder="1" applyAlignment="1"/>
    <xf numFmtId="0" fontId="33" fillId="0" borderId="0" xfId="0" applyFont="1" applyBorder="1" applyAlignment="1"/>
    <xf numFmtId="0" fontId="3" fillId="0" borderId="30" xfId="0" applyFont="1" applyBorder="1" applyAlignment="1"/>
    <xf numFmtId="0" fontId="3" fillId="0" borderId="0" xfId="0" applyFont="1" applyBorder="1" applyAlignment="1"/>
    <xf numFmtId="0" fontId="5" fillId="0" borderId="0" xfId="5" applyFont="1" applyFill="1" applyAlignment="1">
      <alignment horizontal="center" vertical="center"/>
    </xf>
    <xf numFmtId="10" fontId="3" fillId="0" borderId="0" xfId="0" applyNumberFormat="1" applyFont="1" applyAlignment="1">
      <alignment vertical="center"/>
    </xf>
    <xf numFmtId="177" fontId="3" fillId="0" borderId="0" xfId="0" applyNumberFormat="1" applyFont="1" applyAlignment="1">
      <alignment vertical="center"/>
    </xf>
    <xf numFmtId="0" fontId="2" fillId="0" borderId="0" xfId="0" applyFont="1"/>
    <xf numFmtId="0" fontId="32" fillId="0" borderId="1" xfId="0" applyFont="1" applyBorder="1" applyAlignment="1">
      <alignment horizontal="center" vertical="center"/>
    </xf>
    <xf numFmtId="10" fontId="27" fillId="0" borderId="1" xfId="0" applyNumberFormat="1" applyFont="1" applyBorder="1" applyAlignment="1">
      <alignment horizontal="center"/>
    </xf>
    <xf numFmtId="0" fontId="32" fillId="0" borderId="11" xfId="0" applyFont="1" applyBorder="1" applyAlignment="1">
      <alignment wrapText="1"/>
    </xf>
    <xf numFmtId="10" fontId="32" fillId="2" borderId="10" xfId="0" applyNumberFormat="1" applyFont="1" applyFill="1" applyBorder="1"/>
    <xf numFmtId="0" fontId="46" fillId="0" borderId="0" xfId="0" applyFont="1"/>
    <xf numFmtId="0" fontId="0" fillId="0" borderId="0" xfId="0" applyAlignment="1"/>
    <xf numFmtId="0" fontId="0" fillId="0" borderId="0" xfId="0" applyNumberFormat="1" applyAlignment="1"/>
    <xf numFmtId="0" fontId="3" fillId="0" borderId="0" xfId="0" applyFont="1" applyAlignment="1"/>
    <xf numFmtId="0" fontId="3" fillId="0" borderId="0" xfId="0" applyFont="1" applyAlignment="1">
      <alignment vertical="center" wrapText="1"/>
    </xf>
    <xf numFmtId="0" fontId="27" fillId="0" borderId="0" xfId="0" applyFont="1" applyAlignment="1"/>
    <xf numFmtId="0" fontId="9" fillId="2" borderId="30" xfId="0" applyFont="1" applyFill="1" applyBorder="1" applyAlignment="1">
      <alignment horizontal="center"/>
    </xf>
    <xf numFmtId="0" fontId="9" fillId="2" borderId="0" xfId="0" applyFont="1" applyFill="1" applyBorder="1" applyAlignment="1">
      <alignment horizontal="center"/>
    </xf>
    <xf numFmtId="0" fontId="40" fillId="5" borderId="132" xfId="9" applyFont="1" applyFill="1" applyBorder="1" applyAlignment="1">
      <alignment horizontal="center" vertical="center"/>
    </xf>
    <xf numFmtId="0" fontId="40" fillId="5" borderId="133" xfId="9" applyFont="1" applyFill="1" applyBorder="1" applyAlignment="1">
      <alignment horizontal="center" vertical="center"/>
    </xf>
    <xf numFmtId="0" fontId="40" fillId="5" borderId="26" xfId="9" applyFont="1" applyFill="1" applyBorder="1" applyAlignment="1">
      <alignment horizontal="center" vertical="center"/>
    </xf>
    <xf numFmtId="0" fontId="40" fillId="5" borderId="75" xfId="9" applyFont="1" applyFill="1" applyBorder="1" applyAlignment="1">
      <alignment horizontal="center" vertical="center"/>
    </xf>
    <xf numFmtId="0" fontId="40" fillId="5" borderId="78" xfId="9" applyFont="1" applyFill="1" applyBorder="1" applyAlignment="1">
      <alignment horizontal="center" vertical="center"/>
    </xf>
    <xf numFmtId="0" fontId="40" fillId="5" borderId="79" xfId="9" applyFont="1" applyFill="1" applyBorder="1" applyAlignment="1">
      <alignment horizontal="center" vertical="center"/>
    </xf>
    <xf numFmtId="0" fontId="23" fillId="0" borderId="67" xfId="9" applyFont="1" applyBorder="1" applyAlignment="1">
      <alignment horizontal="left" vertical="top"/>
    </xf>
    <xf numFmtId="0" fontId="23" fillId="0" borderId="68" xfId="9" applyFont="1" applyBorder="1" applyAlignment="1">
      <alignment horizontal="left" vertical="top"/>
    </xf>
    <xf numFmtId="0" fontId="23" fillId="0" borderId="69" xfId="9" applyFont="1" applyBorder="1" applyAlignment="1">
      <alignment horizontal="left" vertical="top"/>
    </xf>
    <xf numFmtId="0" fontId="23" fillId="0" borderId="70" xfId="9" applyFont="1" applyBorder="1" applyAlignment="1">
      <alignment horizontal="left" vertical="top"/>
    </xf>
    <xf numFmtId="0" fontId="23" fillId="0" borderId="71" xfId="9" applyFont="1" applyBorder="1" applyAlignment="1">
      <alignment horizontal="left" vertical="top"/>
    </xf>
    <xf numFmtId="0" fontId="23" fillId="0" borderId="75" xfId="9" applyFont="1" applyBorder="1" applyAlignment="1">
      <alignment horizontal="left" vertical="top"/>
    </xf>
    <xf numFmtId="0" fontId="23" fillId="0" borderId="76" xfId="9" applyFont="1" applyBorder="1" applyAlignment="1">
      <alignment horizontal="left" vertical="top"/>
    </xf>
    <xf numFmtId="0" fontId="24" fillId="0" borderId="80" xfId="9" applyFont="1" applyBorder="1" applyAlignment="1">
      <alignment horizontal="center" vertical="center"/>
    </xf>
    <xf numFmtId="0" fontId="24" fillId="0" borderId="81" xfId="9" applyFont="1" applyBorder="1" applyAlignment="1">
      <alignment horizontal="center" vertical="center"/>
    </xf>
    <xf numFmtId="0" fontId="24" fillId="0" borderId="98" xfId="9" applyFont="1" applyBorder="1" applyAlignment="1">
      <alignment horizontal="center" vertical="center"/>
    </xf>
    <xf numFmtId="0" fontId="24" fillId="0" borderId="99" xfId="9" applyFont="1" applyBorder="1" applyAlignment="1">
      <alignment horizontal="center" vertical="center"/>
    </xf>
    <xf numFmtId="49" fontId="28" fillId="0" borderId="133" xfId="0" applyNumberFormat="1" applyFont="1" applyBorder="1" applyAlignment="1">
      <alignment horizontal="left" vertical="center" wrapText="1"/>
    </xf>
    <xf numFmtId="49" fontId="28" fillId="0" borderId="26" xfId="0" applyNumberFormat="1" applyFont="1" applyBorder="1" applyAlignment="1">
      <alignment horizontal="left" vertical="center" wrapText="1"/>
    </xf>
    <xf numFmtId="49" fontId="28" fillId="0" borderId="0" xfId="0" applyNumberFormat="1" applyFont="1" applyBorder="1" applyAlignment="1">
      <alignment horizontal="left" vertical="center" wrapText="1"/>
    </xf>
    <xf numFmtId="49" fontId="28" fillId="0" borderId="34" xfId="0" applyNumberFormat="1" applyFont="1" applyBorder="1" applyAlignment="1">
      <alignment horizontal="left" vertical="center" wrapText="1"/>
    </xf>
    <xf numFmtId="0" fontId="0" fillId="0" borderId="0" xfId="0" applyAlignment="1">
      <alignment horizontal="center"/>
    </xf>
    <xf numFmtId="0" fontId="22" fillId="4" borderId="111" xfId="9" applyFont="1" applyFill="1" applyBorder="1" applyAlignment="1">
      <alignment horizontal="left" vertical="center" wrapText="1"/>
    </xf>
    <xf numFmtId="0" fontId="22" fillId="4" borderId="96" xfId="9" applyFont="1" applyFill="1" applyBorder="1" applyAlignment="1">
      <alignment horizontal="left" vertical="center" wrapText="1"/>
    </xf>
    <xf numFmtId="0" fontId="22" fillId="4" borderId="112" xfId="9" applyFont="1" applyFill="1" applyBorder="1" applyAlignment="1">
      <alignment horizontal="left" vertical="center" wrapText="1"/>
    </xf>
    <xf numFmtId="0" fontId="24" fillId="0" borderId="1" xfId="9" applyFont="1" applyFill="1" applyBorder="1" applyAlignment="1">
      <alignment horizontal="center" vertical="center"/>
    </xf>
    <xf numFmtId="0" fontId="22" fillId="4" borderId="1" xfId="0" applyFont="1" applyFill="1" applyBorder="1" applyAlignment="1">
      <alignment horizontal="left" vertical="center"/>
    </xf>
    <xf numFmtId="0" fontId="24" fillId="8" borderId="1" xfId="9" applyFont="1" applyFill="1" applyBorder="1" applyAlignment="1">
      <alignment horizontal="center" vertical="center"/>
    </xf>
    <xf numFmtId="0" fontId="24" fillId="0" borderId="70" xfId="9" applyFont="1" applyFill="1" applyBorder="1" applyAlignment="1">
      <alignment horizontal="center" vertical="center"/>
    </xf>
    <xf numFmtId="0" fontId="24" fillId="0" borderId="73" xfId="9" applyFont="1" applyFill="1" applyBorder="1" applyAlignment="1">
      <alignment horizontal="center" vertical="center"/>
    </xf>
    <xf numFmtId="0" fontId="24" fillId="0" borderId="71" xfId="9" applyFont="1" applyFill="1" applyBorder="1" applyAlignment="1">
      <alignment horizontal="center" vertical="center"/>
    </xf>
    <xf numFmtId="0" fontId="24" fillId="8" borderId="64" xfId="9" applyFont="1" applyFill="1" applyBorder="1" applyAlignment="1">
      <alignment horizontal="center" vertical="center"/>
    </xf>
    <xf numFmtId="0" fontId="24" fillId="8" borderId="65" xfId="9" applyFont="1" applyFill="1" applyBorder="1" applyAlignment="1">
      <alignment horizontal="center" vertical="center"/>
    </xf>
    <xf numFmtId="0" fontId="24" fillId="0" borderId="101" xfId="9" applyFont="1" applyFill="1" applyBorder="1" applyAlignment="1">
      <alignment horizontal="center" vertical="center"/>
    </xf>
    <xf numFmtId="0" fontId="24" fillId="0" borderId="4" xfId="9" applyFont="1" applyFill="1" applyBorder="1" applyAlignment="1">
      <alignment horizontal="center" vertical="center"/>
    </xf>
    <xf numFmtId="0" fontId="24" fillId="0" borderId="5" xfId="9" applyFont="1" applyFill="1" applyBorder="1" applyAlignment="1">
      <alignment horizontal="center" vertical="center"/>
    </xf>
    <xf numFmtId="0" fontId="24" fillId="8" borderId="102" xfId="9" applyFont="1" applyFill="1" applyBorder="1" applyAlignment="1">
      <alignment horizontal="center" vertical="center"/>
    </xf>
    <xf numFmtId="0" fontId="24" fillId="8" borderId="2" xfId="9" applyFont="1" applyFill="1" applyBorder="1" applyAlignment="1">
      <alignment horizontal="center" vertical="center"/>
    </xf>
    <xf numFmtId="0" fontId="24" fillId="8" borderId="103" xfId="9" applyFont="1" applyFill="1" applyBorder="1" applyAlignment="1">
      <alignment horizontal="center" vertical="center"/>
    </xf>
    <xf numFmtId="0" fontId="22" fillId="4" borderId="108" xfId="0" applyFont="1" applyFill="1" applyBorder="1" applyAlignment="1">
      <alignment horizontal="left" vertical="center"/>
    </xf>
    <xf numFmtId="0" fontId="22" fillId="4" borderId="4" xfId="0" applyFont="1" applyFill="1" applyBorder="1" applyAlignment="1">
      <alignment horizontal="left" vertical="center"/>
    </xf>
    <xf numFmtId="0" fontId="22" fillId="4" borderId="109" xfId="0" applyFont="1" applyFill="1" applyBorder="1" applyAlignment="1">
      <alignment horizontal="left" vertical="center"/>
    </xf>
    <xf numFmtId="0" fontId="24" fillId="2" borderId="91" xfId="9" applyNumberFormat="1" applyFont="1" applyFill="1" applyBorder="1" applyAlignment="1">
      <alignment horizontal="center" vertical="center"/>
    </xf>
    <xf numFmtId="0" fontId="24" fillId="2" borderId="97" xfId="9" applyNumberFormat="1" applyFont="1" applyFill="1" applyBorder="1" applyAlignment="1">
      <alignment horizontal="center" vertical="center"/>
    </xf>
    <xf numFmtId="0" fontId="24" fillId="2" borderId="107" xfId="9" applyNumberFormat="1" applyFont="1" applyFill="1" applyBorder="1" applyAlignment="1">
      <alignment horizontal="center" vertical="center"/>
    </xf>
    <xf numFmtId="0" fontId="22" fillId="4" borderId="85" xfId="0" applyFont="1" applyFill="1" applyBorder="1" applyAlignment="1">
      <alignment horizontal="left" vertical="center"/>
    </xf>
    <xf numFmtId="0" fontId="22" fillId="4" borderId="86" xfId="0" applyFont="1" applyFill="1" applyBorder="1" applyAlignment="1">
      <alignment horizontal="left" vertical="center"/>
    </xf>
    <xf numFmtId="0" fontId="22" fillId="4" borderId="87" xfId="0" applyFont="1" applyFill="1" applyBorder="1" applyAlignment="1">
      <alignment horizontal="left" vertical="center"/>
    </xf>
    <xf numFmtId="0" fontId="22" fillId="4" borderId="3" xfId="0" applyFont="1" applyFill="1" applyBorder="1" applyAlignment="1">
      <alignment horizontal="left" vertical="center"/>
    </xf>
    <xf numFmtId="0" fontId="22" fillId="4" borderId="5" xfId="0" applyFont="1" applyFill="1" applyBorder="1" applyAlignment="1">
      <alignment horizontal="left" vertical="center"/>
    </xf>
    <xf numFmtId="0" fontId="22" fillId="4" borderId="94" xfId="9" applyFont="1" applyFill="1" applyBorder="1" applyAlignment="1">
      <alignment horizontal="left" vertical="center"/>
    </xf>
    <xf numFmtId="0" fontId="22" fillId="4" borderId="95" xfId="9" applyFont="1" applyFill="1" applyBorder="1" applyAlignment="1">
      <alignment horizontal="left" vertical="center"/>
    </xf>
    <xf numFmtId="0" fontId="22" fillId="4" borderId="110" xfId="9" applyFont="1" applyFill="1" applyBorder="1" applyAlignment="1">
      <alignment horizontal="left" vertical="center"/>
    </xf>
    <xf numFmtId="0" fontId="24" fillId="8" borderId="83" xfId="9" applyFont="1" applyFill="1" applyBorder="1" applyAlignment="1">
      <alignment horizontal="center" vertical="center"/>
    </xf>
    <xf numFmtId="0" fontId="24" fillId="8" borderId="100" xfId="9" applyFont="1" applyFill="1" applyBorder="1" applyAlignment="1">
      <alignment horizontal="center" vertical="center"/>
    </xf>
    <xf numFmtId="0" fontId="24" fillId="8" borderId="104" xfId="9" applyFont="1" applyFill="1" applyBorder="1" applyAlignment="1">
      <alignment horizontal="center" vertical="center"/>
    </xf>
    <xf numFmtId="0" fontId="27" fillId="0" borderId="0" xfId="0" applyFont="1" applyAlignment="1">
      <alignment horizont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8" xfId="0" applyFont="1" applyFill="1" applyBorder="1" applyAlignment="1">
      <alignment horizontal="center" vertical="center"/>
    </xf>
    <xf numFmtId="0" fontId="29" fillId="0" borderId="20" xfId="0" applyFont="1" applyBorder="1" applyAlignment="1">
      <alignment horizontal="left" vertical="center" wrapText="1"/>
    </xf>
    <xf numFmtId="0" fontId="29" fillId="0" borderId="21" xfId="0" applyFont="1" applyBorder="1" applyAlignment="1">
      <alignment horizontal="left" vertical="center" wrapText="1"/>
    </xf>
    <xf numFmtId="0" fontId="29" fillId="0" borderId="22" xfId="0" applyFont="1" applyBorder="1" applyAlignment="1">
      <alignment horizontal="left" vertical="center" wrapText="1"/>
    </xf>
    <xf numFmtId="49" fontId="28" fillId="0" borderId="19" xfId="0" applyNumberFormat="1" applyFont="1" applyBorder="1" applyAlignment="1">
      <alignment horizontal="left" vertical="center" wrapText="1"/>
    </xf>
    <xf numFmtId="49" fontId="28" fillId="0" borderId="0" xfId="0" applyNumberFormat="1" applyFont="1" applyBorder="1" applyAlignment="1">
      <alignment vertical="center" wrapText="1"/>
    </xf>
    <xf numFmtId="49" fontId="28" fillId="0" borderId="34" xfId="0" applyNumberFormat="1" applyFont="1" applyBorder="1" applyAlignment="1">
      <alignment vertical="center" wrapText="1"/>
    </xf>
    <xf numFmtId="0" fontId="29" fillId="0" borderId="23"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34" xfId="0" applyFont="1" applyBorder="1" applyAlignment="1">
      <alignment horizontal="center" vertical="center" wrapText="1"/>
    </xf>
    <xf numFmtId="10" fontId="29" fillId="0" borderId="3" xfId="12" applyNumberFormat="1" applyFont="1" applyBorder="1" applyAlignment="1">
      <alignment horizontal="center" vertical="center"/>
    </xf>
    <xf numFmtId="10" fontId="29" fillId="0" borderId="5" xfId="12" applyNumberFormat="1" applyFont="1" applyBorder="1" applyAlignment="1">
      <alignment horizontal="center" vertical="center"/>
    </xf>
    <xf numFmtId="49" fontId="26" fillId="8" borderId="7" xfId="11" applyNumberFormat="1" applyFont="1" applyFill="1" applyBorder="1" applyAlignment="1">
      <alignment horizontal="center" vertical="center"/>
    </xf>
    <xf numFmtId="49" fontId="26" fillId="8" borderId="8" xfId="11" applyNumberFormat="1" applyFont="1" applyFill="1" applyBorder="1" applyAlignment="1">
      <alignment horizontal="center" vertical="center"/>
    </xf>
    <xf numFmtId="49" fontId="26" fillId="8" borderId="18" xfId="11" applyNumberFormat="1" applyFont="1" applyFill="1" applyBorder="1" applyAlignment="1">
      <alignment horizontal="center" vertical="center"/>
    </xf>
    <xf numFmtId="49" fontId="26" fillId="8" borderId="113" xfId="11" applyNumberFormat="1" applyFont="1" applyFill="1" applyBorder="1" applyAlignment="1">
      <alignment horizontal="center" vertical="center" wrapText="1"/>
    </xf>
    <xf numFmtId="49" fontId="26" fillId="8" borderId="43" xfId="11" applyNumberFormat="1" applyFont="1" applyFill="1" applyBorder="1" applyAlignment="1">
      <alignment horizontal="center" vertical="center" wrapText="1"/>
    </xf>
    <xf numFmtId="49" fontId="26" fillId="8" borderId="44" xfId="11" applyNumberFormat="1" applyFont="1" applyFill="1" applyBorder="1" applyAlignment="1">
      <alignment horizontal="center" vertical="center" wrapText="1"/>
    </xf>
    <xf numFmtId="49" fontId="26" fillId="8" borderId="114" xfId="11" applyNumberFormat="1" applyFont="1" applyFill="1" applyBorder="1" applyAlignment="1">
      <alignment horizontal="center" vertical="center" wrapText="1"/>
    </xf>
    <xf numFmtId="49" fontId="26" fillId="8" borderId="64" xfId="11" applyNumberFormat="1" applyFont="1" applyFill="1" applyBorder="1" applyAlignment="1">
      <alignment horizontal="center" vertical="center" wrapText="1"/>
    </xf>
    <xf numFmtId="49" fontId="26" fillId="8" borderId="1" xfId="11" applyNumberFormat="1" applyFont="1" applyFill="1" applyBorder="1" applyAlignment="1">
      <alignment horizontal="center" vertical="center" wrapText="1"/>
    </xf>
    <xf numFmtId="49" fontId="26" fillId="8" borderId="3" xfId="11" applyNumberFormat="1" applyFont="1" applyFill="1" applyBorder="1" applyAlignment="1">
      <alignment horizontal="center" vertical="center" wrapText="1"/>
    </xf>
    <xf numFmtId="49" fontId="26" fillId="8" borderId="65" xfId="11" applyNumberFormat="1" applyFont="1" applyFill="1" applyBorder="1" applyAlignment="1">
      <alignment horizontal="center" vertical="center" wrapText="1"/>
    </xf>
    <xf numFmtId="0" fontId="26" fillId="0" borderId="120" xfId="11" applyFont="1" applyFill="1" applyBorder="1" applyAlignment="1">
      <alignment horizontal="center" vertical="center"/>
    </xf>
    <xf numFmtId="0" fontId="26" fillId="0" borderId="119" xfId="11" applyFont="1" applyFill="1" applyBorder="1" applyAlignment="1">
      <alignment horizontal="center" vertical="center"/>
    </xf>
    <xf numFmtId="0" fontId="26" fillId="0" borderId="29" xfId="11" applyFont="1" applyFill="1" applyBorder="1" applyAlignment="1">
      <alignment horizontal="center" vertical="center"/>
    </xf>
    <xf numFmtId="0" fontId="26" fillId="0" borderId="47" xfId="11" applyFont="1" applyFill="1" applyBorder="1" applyAlignment="1">
      <alignment horizontal="center" vertical="center"/>
    </xf>
    <xf numFmtId="0" fontId="26" fillId="0" borderId="121" xfId="11" applyFont="1" applyFill="1" applyBorder="1" applyAlignment="1">
      <alignment horizontal="center" vertical="center"/>
    </xf>
    <xf numFmtId="0" fontId="26" fillId="0" borderId="118" xfId="11" applyFont="1" applyFill="1" applyBorder="1" applyAlignment="1">
      <alignment horizontal="center" vertical="center"/>
    </xf>
    <xf numFmtId="0" fontId="26" fillId="7" borderId="52" xfId="11" applyFont="1" applyFill="1" applyBorder="1" applyAlignment="1">
      <alignment horizontal="center" vertical="center"/>
    </xf>
    <xf numFmtId="0" fontId="26" fillId="7" borderId="46" xfId="11" applyFont="1" applyFill="1" applyBorder="1" applyAlignment="1">
      <alignment horizontal="center" vertical="center"/>
    </xf>
    <xf numFmtId="0" fontId="29" fillId="0" borderId="32" xfId="11" applyFont="1" applyBorder="1" applyAlignment="1">
      <alignment vertical="center"/>
    </xf>
    <xf numFmtId="0" fontId="29" fillId="0" borderId="0" xfId="11" applyFont="1" applyBorder="1" applyAlignment="1">
      <alignment vertical="center"/>
    </xf>
    <xf numFmtId="0" fontId="26" fillId="0" borderId="43" xfId="11" applyFont="1" applyFill="1" applyBorder="1" applyAlignment="1">
      <alignment horizontal="justify" vertical="center" wrapText="1"/>
    </xf>
    <xf numFmtId="0" fontId="26" fillId="0" borderId="114" xfId="11" applyFont="1" applyFill="1" applyBorder="1" applyAlignment="1">
      <alignment horizontal="justify" vertical="center" wrapText="1"/>
    </xf>
    <xf numFmtId="0" fontId="27" fillId="0" borderId="44" xfId="11" applyFont="1" applyBorder="1" applyAlignment="1">
      <alignment horizontal="center"/>
    </xf>
    <xf numFmtId="0" fontId="27" fillId="0" borderId="42" xfId="11" applyFont="1" applyBorder="1" applyAlignment="1">
      <alignment horizontal="center"/>
    </xf>
    <xf numFmtId="49" fontId="26" fillId="8" borderId="23" xfId="11" applyNumberFormat="1" applyFont="1" applyFill="1" applyBorder="1" applyAlignment="1">
      <alignment horizontal="center" vertical="center" wrapText="1"/>
    </xf>
    <xf numFmtId="49" fontId="26" fillId="8" borderId="19" xfId="11" applyNumberFormat="1" applyFont="1" applyFill="1" applyBorder="1" applyAlignment="1">
      <alignment horizontal="center" vertical="center" wrapText="1"/>
    </xf>
    <xf numFmtId="49" fontId="26" fillId="8" borderId="26" xfId="11" applyNumberFormat="1" applyFont="1" applyFill="1" applyBorder="1" applyAlignment="1">
      <alignment horizontal="center" vertical="center" wrapText="1"/>
    </xf>
    <xf numFmtId="0" fontId="26" fillId="0" borderId="119" xfId="11" applyFont="1" applyFill="1" applyBorder="1" applyAlignment="1">
      <alignment horizontal="right" vertical="center"/>
    </xf>
    <xf numFmtId="0" fontId="26" fillId="0" borderId="47" xfId="11" applyFont="1" applyFill="1" applyBorder="1" applyAlignment="1">
      <alignment horizontal="right" vertical="center"/>
    </xf>
    <xf numFmtId="10" fontId="29" fillId="0" borderId="52" xfId="12" applyNumberFormat="1" applyFont="1" applyBorder="1" applyAlignment="1">
      <alignment horizontal="center" vertical="center"/>
    </xf>
    <xf numFmtId="10" fontId="29" fillId="0" borderId="46" xfId="12" applyNumberFormat="1" applyFont="1" applyBorder="1" applyAlignment="1">
      <alignment horizontal="center" vertical="center"/>
    </xf>
    <xf numFmtId="0" fontId="29" fillId="0" borderId="32" xfId="11" applyFont="1" applyBorder="1" applyAlignment="1">
      <alignment horizontal="center" vertical="center"/>
    </xf>
    <xf numFmtId="0" fontId="29" fillId="0" borderId="0" xfId="11" applyFont="1" applyBorder="1" applyAlignment="1">
      <alignment horizontal="center" vertical="center"/>
    </xf>
    <xf numFmtId="10" fontId="29" fillId="0" borderId="44" xfId="12" applyNumberFormat="1" applyFont="1" applyBorder="1" applyAlignment="1">
      <alignment horizontal="center" vertical="center"/>
    </xf>
    <xf numFmtId="10" fontId="29" fillId="0" borderId="42" xfId="12" applyNumberFormat="1" applyFont="1" applyBorder="1" applyAlignment="1">
      <alignment horizontal="center" vertical="center"/>
    </xf>
    <xf numFmtId="0" fontId="32" fillId="0" borderId="15" xfId="0" applyFont="1" applyBorder="1" applyAlignment="1">
      <alignment horizontal="center"/>
    </xf>
    <xf numFmtId="0" fontId="32" fillId="0" borderId="16" xfId="0" applyFont="1" applyBorder="1" applyAlignment="1">
      <alignment horizontal="center"/>
    </xf>
    <xf numFmtId="0" fontId="32" fillId="0" borderId="1" xfId="0" applyFont="1" applyBorder="1" applyAlignment="1">
      <alignment horizontal="center" wrapText="1"/>
    </xf>
    <xf numFmtId="10" fontId="26" fillId="0" borderId="115" xfId="12" applyNumberFormat="1" applyFont="1" applyBorder="1" applyAlignment="1">
      <alignment horizontal="center" vertical="center" wrapText="1"/>
    </xf>
    <xf numFmtId="10" fontId="26" fillId="0" borderId="117" xfId="12" applyNumberFormat="1" applyFont="1" applyBorder="1" applyAlignment="1">
      <alignment horizontal="center" vertical="center" wrapText="1"/>
    </xf>
    <xf numFmtId="0" fontId="32" fillId="0" borderId="40" xfId="11" applyFont="1" applyBorder="1" applyAlignment="1">
      <alignment horizontal="center" vertical="center" wrapText="1"/>
    </xf>
    <xf numFmtId="0" fontId="32" fillId="0" borderId="50" xfId="11" applyFont="1" applyBorder="1" applyAlignment="1">
      <alignment horizontal="center" vertical="center" wrapText="1"/>
    </xf>
    <xf numFmtId="0" fontId="32" fillId="0" borderId="122" xfId="11" applyFont="1" applyBorder="1" applyAlignment="1">
      <alignment horizontal="center" vertical="center" wrapText="1"/>
    </xf>
    <xf numFmtId="0" fontId="32" fillId="0" borderId="51" xfId="11" applyFont="1" applyBorder="1" applyAlignment="1">
      <alignment horizontal="center" vertical="center" wrapText="1"/>
    </xf>
    <xf numFmtId="10" fontId="29" fillId="0" borderId="17" xfId="12" applyNumberFormat="1" applyFont="1" applyBorder="1" applyAlignment="1">
      <alignment horizontal="center" vertical="center"/>
    </xf>
    <xf numFmtId="10" fontId="29" fillId="0" borderId="9" xfId="12" applyNumberFormat="1" applyFont="1" applyBorder="1" applyAlignment="1">
      <alignment horizontal="center" vertical="center"/>
    </xf>
    <xf numFmtId="0" fontId="26" fillId="0" borderId="124" xfId="11" applyFont="1" applyBorder="1" applyAlignment="1">
      <alignment horizontal="center" vertical="center"/>
    </xf>
    <xf numFmtId="0" fontId="26" fillId="0" borderId="125" xfId="11" applyFont="1" applyBorder="1" applyAlignment="1">
      <alignment horizontal="center" vertical="center"/>
    </xf>
    <xf numFmtId="0" fontId="29" fillId="0" borderId="32" xfId="11" applyFont="1" applyFill="1" applyBorder="1" applyAlignment="1">
      <alignment horizontal="center" vertical="center"/>
    </xf>
    <xf numFmtId="0" fontId="29" fillId="0" borderId="0" xfId="11" applyFont="1" applyFill="1" applyBorder="1" applyAlignment="1">
      <alignment horizontal="center" vertical="center"/>
    </xf>
    <xf numFmtId="0" fontId="26" fillId="0" borderId="23" xfId="11" applyFont="1" applyFill="1" applyBorder="1" applyAlignment="1">
      <alignment horizontal="center" vertical="center"/>
    </xf>
    <xf numFmtId="0" fontId="26" fillId="0" borderId="19" xfId="11" applyFont="1" applyFill="1" applyBorder="1" applyAlignment="1">
      <alignment horizontal="center" vertical="center"/>
    </xf>
    <xf numFmtId="0" fontId="26" fillId="0" borderId="26" xfId="11" applyFont="1" applyFill="1" applyBorder="1" applyAlignment="1">
      <alignment horizontal="center" vertical="center"/>
    </xf>
    <xf numFmtId="0" fontId="26" fillId="0" borderId="20" xfId="11" applyFont="1" applyFill="1" applyBorder="1" applyAlignment="1">
      <alignment horizontal="center" vertical="center"/>
    </xf>
    <xf numFmtId="0" fontId="26" fillId="0" borderId="21" xfId="11" applyFont="1" applyFill="1" applyBorder="1" applyAlignment="1">
      <alignment horizontal="center" vertical="center"/>
    </xf>
    <xf numFmtId="0" fontId="26" fillId="0" borderId="22" xfId="11" applyFont="1" applyFill="1" applyBorder="1" applyAlignment="1">
      <alignment horizontal="center" vertical="center"/>
    </xf>
    <xf numFmtId="10" fontId="26" fillId="2" borderId="124" xfId="11" applyNumberFormat="1" applyFont="1" applyFill="1" applyBorder="1" applyAlignment="1">
      <alignment horizontal="center" vertical="center"/>
    </xf>
    <xf numFmtId="10" fontId="26" fillId="2" borderId="125" xfId="11" applyNumberFormat="1" applyFont="1" applyFill="1" applyBorder="1" applyAlignment="1">
      <alignment horizontal="center" vertical="center"/>
    </xf>
    <xf numFmtId="0" fontId="26" fillId="8" borderId="7" xfId="11" applyFont="1" applyFill="1" applyBorder="1" applyAlignment="1">
      <alignment horizontal="center" vertical="center" wrapText="1"/>
    </xf>
    <xf numFmtId="0" fontId="26" fillId="8" borderId="8" xfId="11" applyFont="1" applyFill="1" applyBorder="1" applyAlignment="1">
      <alignment horizontal="center" vertical="center" wrapText="1"/>
    </xf>
    <xf numFmtId="0" fontId="26" fillId="8" borderId="18" xfId="11" applyFont="1" applyFill="1" applyBorder="1" applyAlignment="1">
      <alignment horizontal="center" vertical="center" wrapText="1"/>
    </xf>
    <xf numFmtId="0" fontId="3" fillId="0" borderId="0" xfId="0" applyFont="1" applyAlignment="1">
      <alignment horizontal="center" vertical="center"/>
    </xf>
    <xf numFmtId="0" fontId="3" fillId="0" borderId="116" xfId="0" applyFont="1" applyBorder="1" applyAlignment="1">
      <alignment horizontal="center" vertical="center"/>
    </xf>
    <xf numFmtId="0" fontId="3" fillId="0" borderId="32" xfId="0" applyFont="1" applyBorder="1" applyAlignment="1">
      <alignment horizontal="center" vertical="center"/>
    </xf>
    <xf numFmtId="0" fontId="3" fillId="0" borderId="20" xfId="0" applyFont="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52" xfId="0" applyFont="1" applyFill="1" applyBorder="1" applyAlignment="1">
      <alignment horizontal="right" vertical="center"/>
    </xf>
    <xf numFmtId="0" fontId="2" fillId="2" borderId="31" xfId="0" applyFont="1" applyFill="1" applyBorder="1" applyAlignment="1">
      <alignment horizontal="right" vertical="center"/>
    </xf>
    <xf numFmtId="0" fontId="2" fillId="2" borderId="46" xfId="0" applyFont="1" applyFill="1" applyBorder="1" applyAlignment="1">
      <alignment horizontal="right" vertical="center"/>
    </xf>
    <xf numFmtId="0" fontId="2" fillId="8" borderId="7" xfId="0" applyFont="1" applyFill="1" applyBorder="1" applyAlignment="1">
      <alignment horizontal="right" vertical="center"/>
    </xf>
    <xf numFmtId="0" fontId="2" fillId="8" borderId="8" xfId="0" applyFont="1" applyFill="1" applyBorder="1" applyAlignment="1">
      <alignment horizontal="right" vertical="center"/>
    </xf>
    <xf numFmtId="0" fontId="2" fillId="8" borderId="9" xfId="0" applyFont="1" applyFill="1" applyBorder="1" applyAlignment="1">
      <alignment horizontal="right" vertical="center"/>
    </xf>
    <xf numFmtId="0" fontId="2" fillId="0" borderId="19" xfId="0" applyFont="1" applyBorder="1" applyAlignment="1">
      <alignment horizontal="left" vertical="top" wrapText="1"/>
    </xf>
    <xf numFmtId="0" fontId="2" fillId="0" borderId="126" xfId="0" applyFont="1" applyBorder="1" applyAlignment="1">
      <alignment horizontal="left" vertical="top" wrapText="1"/>
    </xf>
    <xf numFmtId="0" fontId="2" fillId="0" borderId="21" xfId="0" applyFont="1" applyBorder="1" applyAlignment="1">
      <alignment horizontal="left" vertical="top" wrapText="1"/>
    </xf>
    <xf numFmtId="0" fontId="2" fillId="0" borderId="123" xfId="0" applyFont="1" applyBorder="1" applyAlignment="1">
      <alignment horizontal="left" vertical="top"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65" fontId="8" fillId="0" borderId="1" xfId="1" applyNumberFormat="1" applyFont="1" applyBorder="1" applyAlignment="1">
      <alignment horizontal="right" vertical="center"/>
    </xf>
    <xf numFmtId="0" fontId="7" fillId="0" borderId="1" xfId="0" applyFont="1" applyBorder="1" applyAlignment="1">
      <alignment horizontal="right" vertical="center"/>
    </xf>
    <xf numFmtId="0" fontId="8" fillId="0" borderId="1" xfId="0" applyFont="1" applyBorder="1" applyAlignment="1">
      <alignment horizontal="right" vertical="center"/>
    </xf>
    <xf numFmtId="165" fontId="8" fillId="0" borderId="3" xfId="1" applyNumberFormat="1" applyFont="1" applyBorder="1" applyAlignment="1">
      <alignment horizontal="right" vertical="center"/>
    </xf>
    <xf numFmtId="165" fontId="8" fillId="0" borderId="4" xfId="1" applyNumberFormat="1" applyFont="1" applyBorder="1" applyAlignment="1">
      <alignment horizontal="right" vertical="center"/>
    </xf>
    <xf numFmtId="165" fontId="8" fillId="0" borderId="5" xfId="1" applyNumberFormat="1" applyFont="1" applyBorder="1" applyAlignment="1">
      <alignment horizontal="right" vertical="center"/>
    </xf>
    <xf numFmtId="0" fontId="8" fillId="0" borderId="1" xfId="0" applyFont="1" applyBorder="1" applyAlignment="1">
      <alignment horizontal="center" vertical="center"/>
    </xf>
    <xf numFmtId="0" fontId="8" fillId="0" borderId="41" xfId="0" applyFont="1" applyBorder="1" applyAlignment="1">
      <alignment horizontal="center" vertical="center"/>
    </xf>
    <xf numFmtId="0" fontId="8" fillId="0" borderId="28"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4" fontId="3" fillId="0" borderId="3" xfId="0" applyNumberFormat="1" applyFont="1" applyBorder="1" applyAlignment="1">
      <alignment horizontal="center" vertical="center"/>
    </xf>
    <xf numFmtId="4" fontId="3" fillId="0" borderId="5" xfId="0"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right" vertical="center"/>
    </xf>
    <xf numFmtId="0" fontId="2" fillId="0" borderId="16" xfId="0" applyFont="1" applyBorder="1" applyAlignment="1">
      <alignment horizontal="right" vertical="center"/>
    </xf>
    <xf numFmtId="0" fontId="2" fillId="0" borderId="17" xfId="0" applyFont="1" applyBorder="1" applyAlignment="1">
      <alignment horizontal="righ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0" borderId="1" xfId="0" applyFont="1" applyBorder="1" applyAlignment="1">
      <alignment horizontal="right" vertical="center"/>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0" borderId="41" xfId="0" applyFont="1" applyBorder="1" applyAlignment="1">
      <alignment horizontal="center" vertical="center"/>
    </xf>
    <xf numFmtId="0" fontId="2" fillId="0" borderId="2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2" fillId="0" borderId="19" xfId="0" applyFont="1" applyBorder="1" applyAlignment="1">
      <alignment horizontal="left" vertical="center" wrapText="1"/>
    </xf>
    <xf numFmtId="0" fontId="2" fillId="0" borderId="21" xfId="0" applyFont="1" applyBorder="1" applyAlignment="1">
      <alignment horizontal="left" vertical="center" wrapText="1"/>
    </xf>
    <xf numFmtId="0" fontId="8" fillId="0" borderId="4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3" fillId="0" borderId="0" xfId="0" applyFont="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8" xfId="0" applyFont="1" applyFill="1" applyBorder="1" applyAlignment="1">
      <alignment horizontal="center" vertical="center"/>
    </xf>
    <xf numFmtId="0" fontId="8" fillId="9" borderId="23" xfId="2" applyFont="1" applyFill="1" applyBorder="1" applyAlignment="1">
      <alignment horizontal="center" vertical="center"/>
    </xf>
    <xf numFmtId="0" fontId="8" fillId="9" borderId="19" xfId="2" applyFont="1" applyFill="1" applyBorder="1" applyAlignment="1">
      <alignment horizontal="center" vertical="center"/>
    </xf>
    <xf numFmtId="0" fontId="8" fillId="9" borderId="26" xfId="2" applyFont="1" applyFill="1" applyBorder="1" applyAlignment="1">
      <alignment horizontal="center" vertical="center"/>
    </xf>
    <xf numFmtId="0" fontId="8" fillId="0" borderId="7" xfId="2" applyFont="1" applyBorder="1" applyAlignment="1">
      <alignment horizontal="center" vertical="center"/>
    </xf>
    <xf numFmtId="0" fontId="8" fillId="0" borderId="8" xfId="2" applyFont="1" applyBorder="1" applyAlignment="1">
      <alignment horizontal="center" vertical="center"/>
    </xf>
    <xf numFmtId="0" fontId="8" fillId="0" borderId="18" xfId="2" applyFont="1" applyBorder="1" applyAlignment="1">
      <alignment horizontal="center" vertical="center"/>
    </xf>
    <xf numFmtId="171" fontId="26" fillId="4" borderId="23" xfId="6" applyNumberFormat="1" applyFont="1" applyFill="1" applyBorder="1" applyAlignment="1">
      <alignment horizontal="left" vertical="center"/>
    </xf>
    <xf numFmtId="171" fontId="26" fillId="4" borderId="19" xfId="6" applyNumberFormat="1" applyFont="1" applyFill="1" applyBorder="1" applyAlignment="1">
      <alignment horizontal="left" vertical="center"/>
    </xf>
    <xf numFmtId="171" fontId="26" fillId="4" borderId="26" xfId="6" applyNumberFormat="1" applyFont="1" applyFill="1" applyBorder="1" applyAlignment="1">
      <alignment horizontal="left" vertical="center"/>
    </xf>
    <xf numFmtId="40" fontId="29" fillId="4" borderId="23" xfId="1" applyNumberFormat="1" applyFont="1" applyFill="1" applyBorder="1" applyAlignment="1">
      <alignment horizontal="center" vertical="center"/>
    </xf>
    <xf numFmtId="40" fontId="29" fillId="4" borderId="19" xfId="1" applyNumberFormat="1" applyFont="1" applyFill="1" applyBorder="1" applyAlignment="1">
      <alignment horizontal="center" vertical="center"/>
    </xf>
    <xf numFmtId="40" fontId="29" fillId="4" borderId="26" xfId="1" applyNumberFormat="1" applyFont="1" applyFill="1" applyBorder="1" applyAlignment="1">
      <alignment horizontal="center" vertical="center"/>
    </xf>
    <xf numFmtId="0" fontId="8" fillId="10" borderId="23" xfId="6" applyFont="1" applyFill="1" applyBorder="1" applyAlignment="1">
      <alignment horizontal="center" vertical="center"/>
    </xf>
    <xf numFmtId="0" fontId="8" fillId="10" borderId="19" xfId="6" applyFont="1" applyFill="1" applyBorder="1" applyAlignment="1">
      <alignment horizontal="center" vertical="center"/>
    </xf>
    <xf numFmtId="0" fontId="8" fillId="10" borderId="26" xfId="6" applyFont="1" applyFill="1" applyBorder="1" applyAlignment="1">
      <alignment horizontal="center" vertical="center"/>
    </xf>
    <xf numFmtId="0" fontId="8" fillId="10" borderId="20" xfId="6" applyFont="1" applyFill="1" applyBorder="1" applyAlignment="1">
      <alignment horizontal="center" vertical="center"/>
    </xf>
    <xf numFmtId="0" fontId="8" fillId="10" borderId="21" xfId="6" applyFont="1" applyFill="1" applyBorder="1" applyAlignment="1">
      <alignment horizontal="center" vertical="center"/>
    </xf>
    <xf numFmtId="0" fontId="8" fillId="10" borderId="22" xfId="6" applyFont="1" applyFill="1" applyBorder="1" applyAlignment="1">
      <alignment horizontal="center" vertical="center"/>
    </xf>
    <xf numFmtId="0" fontId="45" fillId="0" borderId="25" xfId="6" applyFont="1" applyBorder="1" applyAlignment="1">
      <alignment horizontal="left" vertical="top"/>
    </xf>
    <xf numFmtId="0" fontId="45" fillId="0" borderId="19" xfId="6" applyFont="1" applyBorder="1" applyAlignment="1">
      <alignment horizontal="left" vertical="top"/>
    </xf>
    <xf numFmtId="0" fontId="45" fillId="0" borderId="26" xfId="6" applyFont="1" applyBorder="1" applyAlignment="1">
      <alignment horizontal="left" vertical="top"/>
    </xf>
    <xf numFmtId="0" fontId="45" fillId="0" borderId="30" xfId="6" applyFont="1" applyBorder="1" applyAlignment="1">
      <alignment horizontal="left" vertical="top"/>
    </xf>
    <xf numFmtId="0" fontId="45" fillId="0" borderId="0" xfId="6" applyFont="1" applyBorder="1" applyAlignment="1">
      <alignment horizontal="left" vertical="top"/>
    </xf>
    <xf numFmtId="0" fontId="45" fillId="0" borderId="34" xfId="6" applyFont="1" applyBorder="1" applyAlignment="1">
      <alignment horizontal="left" vertical="top"/>
    </xf>
    <xf numFmtId="0" fontId="26" fillId="0" borderId="54" xfId="6" applyFont="1" applyBorder="1" applyAlignment="1">
      <alignment horizontal="center" vertical="center"/>
    </xf>
    <xf numFmtId="0" fontId="26" fillId="0" borderId="59" xfId="6" applyFont="1" applyBorder="1" applyAlignment="1">
      <alignment horizontal="center" vertical="center"/>
    </xf>
    <xf numFmtId="0" fontId="26" fillId="8" borderId="55" xfId="6" applyFont="1" applyFill="1" applyBorder="1" applyAlignment="1">
      <alignment horizontal="center" vertical="center"/>
    </xf>
    <xf numFmtId="0" fontId="26" fillId="8" borderId="127" xfId="6" applyFont="1" applyFill="1" applyBorder="1" applyAlignment="1">
      <alignment horizontal="center" vertical="center"/>
    </xf>
    <xf numFmtId="0" fontId="26" fillId="8" borderId="128" xfId="6" applyFont="1" applyFill="1" applyBorder="1" applyAlignment="1">
      <alignment horizontal="center" vertical="center"/>
    </xf>
    <xf numFmtId="0" fontId="26" fillId="8" borderId="129" xfId="6" applyFont="1" applyFill="1" applyBorder="1" applyAlignment="1">
      <alignment horizontal="center" vertical="center"/>
    </xf>
    <xf numFmtId="4" fontId="41" fillId="0" borderId="3" xfId="6" applyNumberFormat="1" applyFont="1" applyBorder="1" applyAlignment="1">
      <alignment horizontal="center" vertical="center"/>
    </xf>
    <xf numFmtId="4" fontId="41" fillId="0" borderId="5" xfId="6" applyNumberFormat="1" applyFont="1" applyBorder="1" applyAlignment="1">
      <alignment horizontal="center" vertical="center"/>
    </xf>
    <xf numFmtId="0" fontId="26" fillId="0" borderId="35" xfId="6" applyFont="1" applyBorder="1" applyAlignment="1">
      <alignment horizontal="right" vertical="center"/>
    </xf>
    <xf numFmtId="0" fontId="26" fillId="0" borderId="0" xfId="6" applyFont="1" applyBorder="1" applyAlignment="1">
      <alignment horizontal="right" vertical="center"/>
    </xf>
    <xf numFmtId="4" fontId="26" fillId="2" borderId="58" xfId="6" applyNumberFormat="1" applyFont="1" applyFill="1" applyBorder="1" applyAlignment="1">
      <alignment horizontal="right" vertical="center"/>
    </xf>
    <xf numFmtId="4" fontId="26" fillId="2" borderId="56" xfId="6" applyNumberFormat="1" applyFont="1" applyFill="1" applyBorder="1" applyAlignment="1">
      <alignment horizontal="right" vertical="center"/>
    </xf>
    <xf numFmtId="4" fontId="26" fillId="2" borderId="57" xfId="6" applyNumberFormat="1" applyFont="1" applyFill="1" applyBorder="1" applyAlignment="1">
      <alignment horizontal="right" vertical="center"/>
    </xf>
    <xf numFmtId="40" fontId="26" fillId="2" borderId="20" xfId="1" applyNumberFormat="1" applyFont="1" applyFill="1" applyBorder="1" applyAlignment="1">
      <alignment horizontal="right" vertical="center"/>
    </xf>
    <xf numFmtId="40" fontId="26" fillId="2" borderId="21" xfId="1" applyNumberFormat="1" applyFont="1" applyFill="1" applyBorder="1" applyAlignment="1">
      <alignment horizontal="right" vertical="center"/>
    </xf>
    <xf numFmtId="40" fontId="26" fillId="2" borderId="22" xfId="1" applyNumberFormat="1" applyFont="1" applyFill="1" applyBorder="1" applyAlignment="1">
      <alignment horizontal="right" vertical="center"/>
    </xf>
    <xf numFmtId="0" fontId="26" fillId="0" borderId="23" xfId="6" applyFont="1" applyFill="1" applyBorder="1" applyAlignment="1">
      <alignment horizontal="center" vertical="center"/>
    </xf>
    <xf numFmtId="0" fontId="26" fillId="0" borderId="19" xfId="6" applyFont="1" applyFill="1" applyBorder="1" applyAlignment="1">
      <alignment horizontal="center" vertical="center"/>
    </xf>
    <xf numFmtId="0" fontId="42" fillId="0" borderId="64" xfId="6" applyFont="1" applyBorder="1" applyAlignment="1">
      <alignment horizontal="left" vertical="top"/>
    </xf>
    <xf numFmtId="0" fontId="42" fillId="0" borderId="1" xfId="6" applyFont="1" applyBorder="1" applyAlignment="1">
      <alignment horizontal="left" vertical="top"/>
    </xf>
    <xf numFmtId="0" fontId="42" fillId="0" borderId="65" xfId="6" applyFont="1" applyBorder="1" applyAlignment="1">
      <alignment horizontal="left" vertical="top"/>
    </xf>
    <xf numFmtId="0" fontId="41" fillId="0" borderId="35" xfId="6" applyFont="1" applyBorder="1" applyAlignment="1">
      <alignment horizontal="left" vertical="top"/>
    </xf>
    <xf numFmtId="0" fontId="41" fillId="0" borderId="0" xfId="6" applyFont="1" applyBorder="1" applyAlignment="1">
      <alignment horizontal="left" vertical="top"/>
    </xf>
    <xf numFmtId="0" fontId="44" fillId="0" borderId="20" xfId="6" applyFont="1" applyBorder="1" applyAlignment="1">
      <alignment horizontal="left" vertical="center"/>
    </xf>
    <xf numFmtId="0" fontId="44" fillId="0" borderId="21" xfId="6" applyFont="1" applyBorder="1" applyAlignment="1">
      <alignment horizontal="left" vertical="center"/>
    </xf>
    <xf numFmtId="0" fontId="44" fillId="0" borderId="22" xfId="6" applyFont="1" applyBorder="1" applyAlignment="1">
      <alignment horizontal="left" vertical="center"/>
    </xf>
    <xf numFmtId="0" fontId="0" fillId="0" borderId="0" xfId="0" applyNumberFormat="1" applyAlignment="1">
      <alignment horizontal="center"/>
    </xf>
    <xf numFmtId="0" fontId="2" fillId="2" borderId="20" xfId="0" applyNumberFormat="1" applyFont="1" applyFill="1" applyBorder="1" applyAlignment="1">
      <alignment horizontal="center" vertical="center"/>
    </xf>
    <xf numFmtId="0" fontId="2" fillId="2" borderId="21" xfId="0" applyNumberFormat="1" applyFont="1" applyFill="1" applyBorder="1" applyAlignment="1">
      <alignment horizontal="center" vertical="center"/>
    </xf>
    <xf numFmtId="0" fontId="2" fillId="2" borderId="22" xfId="0" applyNumberFormat="1" applyFont="1" applyFill="1" applyBorder="1" applyAlignment="1">
      <alignment horizontal="center" vertical="center"/>
    </xf>
    <xf numFmtId="0" fontId="3" fillId="0" borderId="119" xfId="0" applyNumberFormat="1" applyFont="1" applyBorder="1" applyAlignment="1">
      <alignment horizontal="right"/>
    </xf>
    <xf numFmtId="0" fontId="3" fillId="0" borderId="118" xfId="0" applyNumberFormat="1" applyFont="1" applyBorder="1" applyAlignment="1">
      <alignment horizontal="right"/>
    </xf>
    <xf numFmtId="0" fontId="3" fillId="0" borderId="113" xfId="0" applyNumberFormat="1" applyFont="1" applyBorder="1" applyAlignment="1">
      <alignment horizontal="right"/>
    </xf>
    <xf numFmtId="0" fontId="3" fillId="0" borderId="114" xfId="0" applyNumberFormat="1" applyFont="1" applyBorder="1" applyAlignment="1">
      <alignment horizontal="right"/>
    </xf>
    <xf numFmtId="0" fontId="39" fillId="0" borderId="29" xfId="0" applyNumberFormat="1" applyFont="1" applyFill="1" applyBorder="1" applyAlignment="1">
      <alignment horizontal="center" wrapText="1"/>
    </xf>
    <xf numFmtId="0" fontId="3" fillId="0" borderId="132" xfId="0" applyNumberFormat="1" applyFont="1" applyBorder="1" applyAlignment="1">
      <alignment horizontal="center" vertical="center"/>
    </xf>
    <xf numFmtId="0" fontId="3" fillId="0" borderId="126" xfId="0" applyNumberFormat="1" applyFont="1" applyBorder="1" applyAlignment="1">
      <alignment horizontal="center" vertical="center"/>
    </xf>
    <xf numFmtId="0" fontId="3" fillId="0" borderId="32" xfId="0" applyNumberFormat="1" applyFont="1" applyBorder="1" applyAlignment="1">
      <alignment horizontal="center" vertical="center"/>
    </xf>
    <xf numFmtId="0" fontId="3" fillId="0" borderId="11" xfId="0" applyNumberFormat="1" applyFont="1" applyBorder="1" applyAlignment="1">
      <alignment horizontal="center" vertical="center"/>
    </xf>
    <xf numFmtId="0" fontId="3" fillId="0" borderId="20" xfId="0" applyNumberFormat="1" applyFont="1" applyBorder="1" applyAlignment="1">
      <alignment horizontal="center" vertical="center"/>
    </xf>
    <xf numFmtId="0" fontId="3" fillId="0" borderId="123" xfId="0" applyNumberFormat="1" applyFont="1" applyBorder="1" applyAlignment="1">
      <alignment horizontal="center" vertical="center"/>
    </xf>
    <xf numFmtId="0" fontId="3" fillId="0" borderId="7" xfId="0" applyNumberFormat="1" applyFont="1" applyBorder="1" applyAlignment="1">
      <alignment horizontal="center" vertical="center"/>
    </xf>
    <xf numFmtId="0" fontId="3" fillId="0" borderId="9" xfId="0" applyNumberFormat="1" applyFont="1" applyBorder="1" applyAlignment="1">
      <alignment horizontal="center" vertical="center"/>
    </xf>
    <xf numFmtId="0" fontId="3" fillId="0" borderId="7" xfId="0" applyNumberFormat="1" applyFont="1" applyBorder="1" applyAlignment="1">
      <alignment horizontal="center"/>
    </xf>
    <xf numFmtId="0" fontId="3" fillId="0" borderId="8" xfId="0" applyNumberFormat="1" applyFont="1" applyBorder="1" applyAlignment="1">
      <alignment horizontal="center"/>
    </xf>
    <xf numFmtId="0" fontId="3" fillId="0" borderId="18" xfId="0" applyNumberFormat="1" applyFont="1" applyBorder="1" applyAlignment="1">
      <alignment horizontal="center"/>
    </xf>
    <xf numFmtId="0" fontId="3" fillId="0" borderId="29"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49" xfId="0" applyNumberFormat="1" applyFont="1" applyBorder="1" applyAlignment="1">
      <alignment horizontal="center" vertical="center"/>
    </xf>
    <xf numFmtId="0" fontId="2" fillId="2" borderId="132" xfId="0" applyFont="1" applyFill="1" applyBorder="1" applyAlignment="1">
      <alignment horizontal="center" vertical="center"/>
    </xf>
    <xf numFmtId="0" fontId="2" fillId="2" borderId="133" xfId="0" applyFont="1" applyFill="1" applyBorder="1" applyAlignment="1">
      <alignment horizontal="center" vertical="center"/>
    </xf>
    <xf numFmtId="0" fontId="2" fillId="2" borderId="26" xfId="0" applyFont="1" applyFill="1" applyBorder="1" applyAlignment="1">
      <alignment horizontal="center" vertical="center"/>
    </xf>
    <xf numFmtId="0" fontId="39"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2" fillId="8" borderId="1" xfId="0" applyFont="1" applyFill="1" applyBorder="1" applyAlignment="1">
      <alignment horizontal="center"/>
    </xf>
    <xf numFmtId="0" fontId="33" fillId="0" borderId="1" xfId="0" applyFont="1" applyBorder="1" applyAlignment="1">
      <alignment horizontal="center" vertical="center"/>
    </xf>
    <xf numFmtId="0" fontId="5" fillId="0" borderId="1" xfId="5" applyFont="1" applyFill="1" applyBorder="1" applyAlignment="1">
      <alignment horizontal="left" vertical="center"/>
    </xf>
    <xf numFmtId="17" fontId="5" fillId="0" borderId="3" xfId="5" applyNumberFormat="1" applyFont="1" applyFill="1" applyBorder="1" applyAlignment="1">
      <alignment horizontal="center" vertical="center"/>
    </xf>
    <xf numFmtId="17" fontId="5" fillId="0" borderId="5" xfId="5" applyNumberFormat="1" applyFont="1" applyFill="1" applyBorder="1" applyAlignment="1">
      <alignment horizontal="center" vertical="center"/>
    </xf>
    <xf numFmtId="0" fontId="13" fillId="0" borderId="1" xfId="5" applyFont="1" applyFill="1" applyBorder="1" applyAlignment="1">
      <alignment horizontal="left" vertical="center"/>
    </xf>
    <xf numFmtId="17" fontId="13" fillId="0" borderId="3" xfId="5" applyNumberFormat="1" applyFont="1" applyFill="1" applyBorder="1" applyAlignment="1">
      <alignment horizontal="center" vertical="center"/>
    </xf>
    <xf numFmtId="17" fontId="13" fillId="0" borderId="5" xfId="5" applyNumberFormat="1" applyFont="1" applyFill="1" applyBorder="1" applyAlignment="1">
      <alignment horizontal="center" vertical="center"/>
    </xf>
    <xf numFmtId="0" fontId="16" fillId="0" borderId="1" xfId="5" applyFont="1" applyFill="1" applyBorder="1" applyAlignment="1">
      <alignment horizontal="left" vertical="center"/>
    </xf>
    <xf numFmtId="17" fontId="16" fillId="0" borderId="3" xfId="5" applyNumberFormat="1" applyFont="1" applyFill="1" applyBorder="1" applyAlignment="1">
      <alignment horizontal="center" vertical="center"/>
    </xf>
    <xf numFmtId="17" fontId="16" fillId="0" borderId="5" xfId="5" applyNumberFormat="1" applyFont="1" applyFill="1" applyBorder="1" applyAlignment="1">
      <alignment horizontal="center" vertical="center"/>
    </xf>
    <xf numFmtId="0" fontId="18" fillId="0" borderId="3" xfId="5" applyFont="1" applyFill="1" applyBorder="1" applyAlignment="1">
      <alignment horizontal="left" vertical="center"/>
    </xf>
    <xf numFmtId="0" fontId="18" fillId="0" borderId="5" xfId="5" applyFont="1" applyFill="1" applyBorder="1" applyAlignment="1">
      <alignment horizontal="left" vertical="center"/>
    </xf>
    <xf numFmtId="17" fontId="18" fillId="0" borderId="3" xfId="5" applyNumberFormat="1" applyFont="1" applyFill="1" applyBorder="1" applyAlignment="1">
      <alignment horizontal="center" vertical="center"/>
    </xf>
    <xf numFmtId="0" fontId="18" fillId="0" borderId="5" xfId="5" applyFont="1" applyFill="1" applyBorder="1" applyAlignment="1">
      <alignment horizontal="center" vertical="center"/>
    </xf>
    <xf numFmtId="0" fontId="19" fillId="0" borderId="3" xfId="5" applyFont="1" applyFill="1" applyBorder="1" applyAlignment="1">
      <alignment horizontal="left" vertical="center"/>
    </xf>
    <xf numFmtId="0" fontId="19" fillId="0" borderId="5" xfId="5" applyFont="1" applyFill="1" applyBorder="1" applyAlignment="1">
      <alignment horizontal="left" vertical="center"/>
    </xf>
    <xf numFmtId="17" fontId="19" fillId="0" borderId="3" xfId="5" applyNumberFormat="1" applyFont="1" applyFill="1" applyBorder="1" applyAlignment="1">
      <alignment horizontal="center" vertical="center"/>
    </xf>
    <xf numFmtId="0" fontId="19" fillId="0" borderId="5" xfId="5" applyFont="1" applyFill="1" applyBorder="1" applyAlignment="1">
      <alignment horizontal="center" vertical="center"/>
    </xf>
    <xf numFmtId="0" fontId="20" fillId="0" borderId="3" xfId="5" applyFont="1" applyFill="1" applyBorder="1" applyAlignment="1">
      <alignment horizontal="left" vertical="center"/>
    </xf>
    <xf numFmtId="0" fontId="20" fillId="0" borderId="5" xfId="5" applyFont="1" applyFill="1" applyBorder="1" applyAlignment="1">
      <alignment horizontal="left" vertical="center"/>
    </xf>
    <xf numFmtId="17" fontId="20" fillId="0" borderId="3" xfId="5" applyNumberFormat="1" applyFont="1" applyFill="1" applyBorder="1" applyAlignment="1">
      <alignment horizontal="center" vertical="center"/>
    </xf>
    <xf numFmtId="0" fontId="20" fillId="0" borderId="5" xfId="5" applyFont="1" applyFill="1" applyBorder="1" applyAlignment="1">
      <alignment horizontal="center" vertical="center"/>
    </xf>
    <xf numFmtId="0" fontId="5" fillId="0" borderId="3" xfId="5" applyFont="1" applyFill="1" applyBorder="1" applyAlignment="1">
      <alignment horizontal="left" vertical="center"/>
    </xf>
    <xf numFmtId="0" fontId="5" fillId="0" borderId="5" xfId="5" applyFont="1" applyFill="1" applyBorder="1" applyAlignment="1">
      <alignment horizontal="left" vertical="center"/>
    </xf>
    <xf numFmtId="0" fontId="5" fillId="0" borderId="5" xfId="5" applyFont="1" applyFill="1" applyBorder="1" applyAlignment="1">
      <alignment horizontal="center" vertical="center"/>
    </xf>
    <xf numFmtId="0" fontId="20" fillId="0" borderId="1" xfId="5" applyFont="1" applyFill="1" applyBorder="1" applyAlignment="1">
      <alignment horizontal="left" vertical="center"/>
    </xf>
    <xf numFmtId="0" fontId="15" fillId="0" borderId="1" xfId="0" applyFont="1" applyBorder="1" applyAlignment="1">
      <alignment horizontal="left" vertical="center"/>
    </xf>
    <xf numFmtId="0" fontId="5" fillId="0" borderId="1" xfId="5" applyFont="1" applyBorder="1" applyAlignment="1">
      <alignment horizontal="center" vertical="center"/>
    </xf>
    <xf numFmtId="0" fontId="5" fillId="0" borderId="41" xfId="5" applyFont="1" applyFill="1" applyBorder="1" applyAlignment="1">
      <alignment horizontal="center" vertical="center"/>
    </xf>
    <xf numFmtId="0" fontId="5" fillId="0" borderId="28" xfId="5" applyFont="1" applyFill="1" applyBorder="1" applyAlignment="1">
      <alignment horizontal="center" vertical="center"/>
    </xf>
    <xf numFmtId="0" fontId="5" fillId="0" borderId="3" xfId="5" applyFont="1" applyFill="1" applyBorder="1" applyAlignment="1">
      <alignment horizontal="center" vertical="center"/>
    </xf>
    <xf numFmtId="0" fontId="14" fillId="0" borderId="1" xfId="0" applyFont="1" applyBorder="1" applyAlignment="1">
      <alignment horizontal="left" vertical="center"/>
    </xf>
    <xf numFmtId="0" fontId="17" fillId="0" borderId="3" xfId="5" applyFont="1" applyFill="1" applyBorder="1" applyAlignment="1">
      <alignment horizontal="left" vertical="center"/>
    </xf>
    <xf numFmtId="0" fontId="17" fillId="0" borderId="5" xfId="5" applyFont="1" applyFill="1" applyBorder="1" applyAlignment="1">
      <alignment horizontal="left" vertical="center"/>
    </xf>
    <xf numFmtId="0" fontId="17" fillId="0" borderId="3" xfId="5" applyFont="1" applyFill="1" applyBorder="1" applyAlignment="1">
      <alignment horizontal="center" vertical="center"/>
    </xf>
    <xf numFmtId="0" fontId="17" fillId="0" borderId="5" xfId="5" applyFont="1" applyFill="1" applyBorder="1" applyAlignment="1">
      <alignment horizontal="center" vertical="center"/>
    </xf>
    <xf numFmtId="0" fontId="17" fillId="0" borderId="1" xfId="5" applyFont="1" applyFill="1" applyBorder="1" applyAlignment="1">
      <alignment horizontal="left" vertical="center"/>
    </xf>
    <xf numFmtId="17" fontId="17" fillId="0" borderId="3" xfId="5" applyNumberFormat="1" applyFont="1" applyFill="1" applyBorder="1" applyAlignment="1">
      <alignment horizontal="center" vertical="center"/>
    </xf>
    <xf numFmtId="17" fontId="17" fillId="0" borderId="5" xfId="5" applyNumberFormat="1" applyFont="1" applyFill="1" applyBorder="1" applyAlignment="1">
      <alignment horizontal="center" vertical="center"/>
    </xf>
    <xf numFmtId="0" fontId="13" fillId="0" borderId="3" xfId="5" applyFont="1" applyFill="1" applyBorder="1" applyAlignment="1">
      <alignment horizontal="left" vertical="center"/>
    </xf>
    <xf numFmtId="0" fontId="13" fillId="0" borderId="5" xfId="5" applyFont="1" applyFill="1" applyBorder="1" applyAlignment="1">
      <alignment horizontal="left" vertical="center"/>
    </xf>
    <xf numFmtId="0" fontId="13" fillId="0" borderId="5" xfId="5" applyFont="1" applyFill="1" applyBorder="1" applyAlignment="1">
      <alignment horizontal="center" vertical="center"/>
    </xf>
    <xf numFmtId="0" fontId="16" fillId="0" borderId="3" xfId="5" applyFont="1" applyFill="1" applyBorder="1" applyAlignment="1">
      <alignment horizontal="left" vertical="center"/>
    </xf>
    <xf numFmtId="0" fontId="16" fillId="0" borderId="5" xfId="5" applyFont="1" applyFill="1" applyBorder="1" applyAlignment="1">
      <alignment horizontal="left" vertical="center"/>
    </xf>
    <xf numFmtId="0" fontId="16" fillId="0" borderId="5" xfId="5" applyFont="1" applyFill="1" applyBorder="1" applyAlignment="1">
      <alignment horizontal="center" vertical="center"/>
    </xf>
    <xf numFmtId="17" fontId="20" fillId="0" borderId="1" xfId="5" applyNumberFormat="1" applyFont="1" applyFill="1" applyBorder="1" applyAlignment="1">
      <alignment horizontal="center" vertical="center"/>
    </xf>
    <xf numFmtId="0" fontId="20" fillId="0" borderId="1" xfId="5" applyFont="1" applyFill="1" applyBorder="1" applyAlignment="1">
      <alignment horizontal="center" vertical="center"/>
    </xf>
    <xf numFmtId="17" fontId="20" fillId="0" borderId="5" xfId="5" applyNumberFormat="1" applyFont="1" applyFill="1" applyBorder="1" applyAlignment="1">
      <alignment horizontal="center" vertical="center"/>
    </xf>
    <xf numFmtId="0" fontId="21" fillId="0" borderId="3" xfId="5" applyFont="1" applyFill="1" applyBorder="1" applyAlignment="1">
      <alignment horizontal="left" vertical="center"/>
    </xf>
    <xf numFmtId="0" fontId="21" fillId="0" borderId="5" xfId="5" applyFont="1" applyFill="1" applyBorder="1" applyAlignment="1">
      <alignment horizontal="left" vertical="center"/>
    </xf>
    <xf numFmtId="17" fontId="21" fillId="0" borderId="3" xfId="5" applyNumberFormat="1" applyFont="1" applyFill="1" applyBorder="1" applyAlignment="1">
      <alignment horizontal="center" vertical="center"/>
    </xf>
    <xf numFmtId="0" fontId="21" fillId="0" borderId="5" xfId="5" applyFont="1" applyFill="1" applyBorder="1" applyAlignment="1">
      <alignment horizontal="center" vertical="center"/>
    </xf>
    <xf numFmtId="0" fontId="21" fillId="0" borderId="1" xfId="5" applyFont="1" applyFill="1" applyBorder="1" applyAlignment="1">
      <alignment horizontal="left" vertical="center"/>
    </xf>
    <xf numFmtId="17" fontId="21" fillId="0" borderId="1" xfId="5" applyNumberFormat="1" applyFont="1" applyFill="1" applyBorder="1" applyAlignment="1">
      <alignment horizontal="center" vertical="center"/>
    </xf>
    <xf numFmtId="17" fontId="16" fillId="0" borderId="1" xfId="5" applyNumberFormat="1" applyFont="1" applyFill="1" applyBorder="1" applyAlignment="1">
      <alignment horizontal="center" vertical="center"/>
    </xf>
    <xf numFmtId="0" fontId="16" fillId="0" borderId="1" xfId="5" applyFont="1" applyFill="1" applyBorder="1" applyAlignment="1">
      <alignment horizontal="center" vertical="center"/>
    </xf>
    <xf numFmtId="0" fontId="18" fillId="0" borderId="1" xfId="5" applyFont="1" applyFill="1" applyBorder="1" applyAlignment="1">
      <alignment horizontal="left" vertical="center"/>
    </xf>
    <xf numFmtId="17" fontId="18" fillId="0" borderId="1" xfId="5" applyNumberFormat="1" applyFont="1" applyFill="1" applyBorder="1" applyAlignment="1">
      <alignment horizontal="center" vertical="center"/>
    </xf>
    <xf numFmtId="0" fontId="18" fillId="0" borderId="1" xfId="5" applyFont="1" applyFill="1" applyBorder="1" applyAlignment="1">
      <alignment horizontal="center" vertical="center"/>
    </xf>
    <xf numFmtId="0" fontId="5" fillId="0" borderId="17" xfId="5" applyFont="1" applyFill="1" applyBorder="1" applyAlignment="1">
      <alignment horizontal="center" vertical="center"/>
    </xf>
    <xf numFmtId="0" fontId="5" fillId="0" borderId="9" xfId="5" applyFont="1" applyFill="1" applyBorder="1" applyAlignment="1">
      <alignment horizontal="center" vertical="center"/>
    </xf>
    <xf numFmtId="17" fontId="18" fillId="0" borderId="5" xfId="5" applyNumberFormat="1" applyFont="1" applyFill="1" applyBorder="1" applyAlignment="1">
      <alignment horizontal="center" vertical="center"/>
    </xf>
    <xf numFmtId="0" fontId="5" fillId="0" borderId="0" xfId="5" applyFont="1" applyBorder="1" applyAlignment="1">
      <alignment horizontal="center" vertical="center"/>
    </xf>
    <xf numFmtId="0" fontId="5" fillId="0" borderId="44" xfId="5" applyFont="1" applyFill="1" applyBorder="1" applyAlignment="1">
      <alignment horizontal="center" vertical="center"/>
    </xf>
    <xf numFmtId="0" fontId="5" fillId="0" borderId="42" xfId="5" applyFont="1" applyFill="1" applyBorder="1" applyAlignment="1">
      <alignment horizontal="center" vertical="center"/>
    </xf>
    <xf numFmtId="40" fontId="5" fillId="0" borderId="43" xfId="1" applyNumberFormat="1" applyFont="1" applyFill="1" applyBorder="1" applyAlignment="1">
      <alignment horizontal="center" vertical="center"/>
    </xf>
    <xf numFmtId="40" fontId="5" fillId="0" borderId="1" xfId="1" applyNumberFormat="1" applyFont="1" applyFill="1" applyBorder="1" applyAlignment="1">
      <alignment horizontal="center" vertical="center"/>
    </xf>
    <xf numFmtId="40" fontId="5" fillId="0" borderId="40" xfId="1" applyNumberFormat="1" applyFont="1" applyFill="1" applyBorder="1" applyAlignment="1">
      <alignment horizontal="center" vertical="center"/>
    </xf>
    <xf numFmtId="0" fontId="5" fillId="0" borderId="43" xfId="5" applyFont="1" applyFill="1" applyBorder="1" applyAlignment="1">
      <alignment horizontal="center" vertical="center"/>
    </xf>
    <xf numFmtId="40" fontId="5" fillId="0" borderId="48" xfId="1" applyNumberFormat="1" applyFont="1" applyFill="1" applyBorder="1" applyAlignment="1">
      <alignment horizontal="center" vertical="center"/>
    </xf>
    <xf numFmtId="40" fontId="5" fillId="0" borderId="49" xfId="1" applyNumberFormat="1" applyFont="1" applyFill="1" applyBorder="1" applyAlignment="1">
      <alignment horizontal="center" vertical="center"/>
    </xf>
    <xf numFmtId="40" fontId="5" fillId="0" borderId="50" xfId="1" applyNumberFormat="1" applyFont="1" applyFill="1" applyBorder="1" applyAlignment="1">
      <alignment horizontal="center" vertical="center"/>
    </xf>
    <xf numFmtId="2" fontId="5" fillId="0" borderId="24" xfId="5" applyNumberFormat="1" applyFont="1" applyFill="1" applyBorder="1" applyAlignment="1">
      <alignment horizontal="center" vertical="center"/>
    </xf>
    <xf numFmtId="2" fontId="5" fillId="0" borderId="45" xfId="5" applyNumberFormat="1" applyFont="1" applyFill="1" applyBorder="1" applyAlignment="1">
      <alignment horizontal="center" vertical="center"/>
    </xf>
    <xf numFmtId="40" fontId="5" fillId="0" borderId="45" xfId="5" applyNumberFormat="1" applyFont="1" applyFill="1" applyBorder="1" applyAlignment="1">
      <alignment horizontal="center" vertical="center"/>
    </xf>
    <xf numFmtId="40" fontId="5" fillId="0" borderId="51" xfId="5" applyNumberFormat="1" applyFont="1" applyFill="1" applyBorder="1" applyAlignment="1">
      <alignment horizontal="center" vertical="center"/>
    </xf>
    <xf numFmtId="0" fontId="5" fillId="0" borderId="1" xfId="5" applyFont="1" applyFill="1" applyBorder="1" applyAlignment="1">
      <alignment horizontal="center" vertical="center"/>
    </xf>
    <xf numFmtId="0" fontId="5" fillId="0" borderId="52" xfId="5" applyFont="1" applyFill="1" applyBorder="1" applyAlignment="1">
      <alignment horizontal="center" vertical="center"/>
    </xf>
    <xf numFmtId="0" fontId="5" fillId="0" borderId="46" xfId="5" applyFont="1" applyFill="1" applyBorder="1" applyAlignment="1">
      <alignment horizontal="center" vertical="center"/>
    </xf>
    <xf numFmtId="40" fontId="5" fillId="0" borderId="24" xfId="5" applyNumberFormat="1" applyFont="1" applyFill="1" applyBorder="1" applyAlignment="1">
      <alignment horizontal="center" vertical="center"/>
    </xf>
    <xf numFmtId="0" fontId="5" fillId="0" borderId="47" xfId="5" applyFont="1" applyFill="1" applyBorder="1" applyAlignment="1">
      <alignment horizontal="center" vertical="center"/>
    </xf>
    <xf numFmtId="49" fontId="5" fillId="4" borderId="1" xfId="5" applyNumberFormat="1" applyFont="1" applyFill="1" applyBorder="1" applyAlignment="1">
      <alignment horizontal="center" vertical="center" wrapText="1"/>
    </xf>
    <xf numFmtId="49" fontId="5" fillId="4" borderId="3" xfId="5" applyNumberFormat="1" applyFont="1" applyFill="1" applyBorder="1" applyAlignment="1">
      <alignment horizontal="center" vertical="center" wrapText="1"/>
    </xf>
    <xf numFmtId="49" fontId="5" fillId="4" borderId="5" xfId="5"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xf>
    <xf numFmtId="0" fontId="19" fillId="0" borderId="1" xfId="5" applyFont="1" applyFill="1" applyBorder="1" applyAlignment="1">
      <alignment horizontal="center" vertical="center"/>
    </xf>
    <xf numFmtId="0" fontId="5" fillId="0" borderId="30" xfId="5" applyFont="1" applyFill="1" applyBorder="1" applyAlignment="1">
      <alignment horizontal="center" vertical="center"/>
    </xf>
    <xf numFmtId="0" fontId="5" fillId="0" borderId="11" xfId="5" applyFont="1" applyFill="1" applyBorder="1" applyAlignment="1">
      <alignment horizontal="center" vertical="center"/>
    </xf>
    <xf numFmtId="0" fontId="21" fillId="0" borderId="1" xfId="5" applyFont="1" applyFill="1" applyBorder="1" applyAlignment="1">
      <alignment horizontal="center" vertical="center"/>
    </xf>
    <xf numFmtId="0" fontId="3" fillId="0" borderId="1" xfId="4" applyFont="1" applyBorder="1" applyAlignment="1">
      <alignment horizontal="center" vertical="center"/>
    </xf>
    <xf numFmtId="0" fontId="34" fillId="0" borderId="3" xfId="0" applyFont="1" applyBorder="1" applyAlignment="1">
      <alignment horizontal="center"/>
    </xf>
    <xf numFmtId="0" fontId="34" fillId="0" borderId="4" xfId="0" applyFont="1" applyBorder="1" applyAlignment="1">
      <alignment horizontal="center"/>
    </xf>
    <xf numFmtId="0" fontId="33" fillId="0" borderId="3" xfId="0" applyFont="1" applyBorder="1" applyAlignment="1">
      <alignment horizontal="center"/>
    </xf>
    <xf numFmtId="0" fontId="33" fillId="0" borderId="4"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5" fillId="2" borderId="1" xfId="0" applyFont="1" applyFill="1" applyBorder="1" applyAlignment="1">
      <alignment horizontal="center" vertical="center"/>
    </xf>
  </cellXfs>
  <cellStyles count="13">
    <cellStyle name="Excel Built-in Normal" xfId="2"/>
    <cellStyle name="Normal" xfId="0" builtinId="0"/>
    <cellStyle name="Normal 2" xfId="10"/>
    <cellStyle name="Normal 3" xfId="4"/>
    <cellStyle name="Normal 6" xfId="11"/>
    <cellStyle name="Normal_PP-2A" xfId="8"/>
    <cellStyle name="Normal_PP-II" xfId="7"/>
    <cellStyle name="Normal_PP-III" xfId="6"/>
    <cellStyle name="Normal_PP-V" xfId="5"/>
    <cellStyle name="Normal_PP-VI" xfId="9"/>
    <cellStyle name="Separador de milhares" xfId="1" builtinId="3"/>
    <cellStyle name="Separador de milhares 10" xfId="3"/>
    <cellStyle name="Vírgula 6" xfId="1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emf"/></Relationships>
</file>

<file path=xl/drawings/_rels/drawing13.xml.rels><?xml version="1.0" encoding="UTF-8" standalone="yes"?>
<Relationships xmlns="http://schemas.openxmlformats.org/package/2006/relationships"><Relationship Id="rId1" Type="http://schemas.openxmlformats.org/officeDocument/2006/relationships/image" Target="../media/image3.emf"/></Relationships>
</file>

<file path=xl/drawings/_rels/drawing14.xml.rels><?xml version="1.0" encoding="UTF-8" standalone="yes"?>
<Relationships xmlns="http://schemas.openxmlformats.org/package/2006/relationships"><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600074</xdr:colOff>
      <xdr:row>1</xdr:row>
      <xdr:rowOff>38099</xdr:rowOff>
    </xdr:from>
    <xdr:to>
      <xdr:col>11</xdr:col>
      <xdr:colOff>590549</xdr:colOff>
      <xdr:row>53</xdr:row>
      <xdr:rowOff>25400</xdr:rowOff>
    </xdr:to>
    <xdr:pic>
      <xdr:nvPicPr>
        <xdr:cNvPr id="3073" name="Picture 1"/>
        <xdr:cNvPicPr>
          <a:picLocks noChangeAspect="1" noChangeArrowheads="1"/>
        </xdr:cNvPicPr>
      </xdr:nvPicPr>
      <xdr:blipFill>
        <a:blip xmlns:r="http://schemas.openxmlformats.org/officeDocument/2006/relationships" r:embed="rId1"/>
        <a:srcRect/>
        <a:stretch>
          <a:fillRect/>
        </a:stretch>
      </xdr:blipFill>
      <xdr:spPr bwMode="auto">
        <a:xfrm>
          <a:off x="1819274" y="238124"/>
          <a:ext cx="6696075" cy="10182226"/>
        </a:xfrm>
        <a:prstGeom prst="rect">
          <a:avLst/>
        </a:prstGeom>
        <a:noFill/>
      </xdr:spPr>
    </xdr:pic>
    <xdr:clientData/>
  </xdr:twoCellAnchor>
  <xdr:twoCellAnchor>
    <xdr:from>
      <xdr:col>13</xdr:col>
      <xdr:colOff>33248</xdr:colOff>
      <xdr:row>5</xdr:row>
      <xdr:rowOff>33787</xdr:rowOff>
    </xdr:from>
    <xdr:to>
      <xdr:col>14</xdr:col>
      <xdr:colOff>594505</xdr:colOff>
      <xdr:row>7</xdr:row>
      <xdr:rowOff>43312</xdr:rowOff>
    </xdr:to>
    <xdr:pic>
      <xdr:nvPicPr>
        <xdr:cNvPr id="4" name="Imagem 2">
          <a:extLst>
            <a:ext uri="{FF2B5EF4-FFF2-40B4-BE49-F238E27FC236}">
              <a16:creationId xmlns="" xmlns:a16="http://schemas.microsoft.com/office/drawing/2014/main" id="{00000000-0008-0000-0800-00002CA80000}"/>
            </a:ext>
          </a:extLst>
        </xdr:cNvPr>
        <xdr:cNvPicPr>
          <a:picLocks noChangeAspect="1" noChangeArrowheads="1"/>
        </xdr:cNvPicPr>
      </xdr:nvPicPr>
      <xdr:blipFill>
        <a:blip xmlns:r="http://schemas.openxmlformats.org/officeDocument/2006/relationships" r:embed="rId2">
          <a:extLst>
            <a:ext uri="{28A0092B-C50C-407E-A947-70E740481C1C}">
              <a14:useLocalDpi xmlns="" xmlns:a14="http://schemas.microsoft.com/office/drawing/2010/main" val="0"/>
            </a:ext>
          </a:extLst>
        </a:blip>
        <a:srcRect/>
        <a:stretch>
          <a:fillRect/>
        </a:stretch>
      </xdr:blipFill>
      <xdr:spPr bwMode="auto">
        <a:xfrm>
          <a:off x="7958048" y="1005337"/>
          <a:ext cx="1170857" cy="390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round/>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1208957</xdr:colOff>
      <xdr:row>2</xdr:row>
      <xdr:rowOff>76200</xdr:rowOff>
    </xdr:to>
    <xdr:pic>
      <xdr:nvPicPr>
        <xdr:cNvPr id="2" name="Imagem 2">
          <a:extLst>
            <a:ext uri="{FF2B5EF4-FFF2-40B4-BE49-F238E27FC236}">
              <a16:creationId xmlns="" xmlns:a16="http://schemas.microsoft.com/office/drawing/2014/main" id="{00000000-0008-0000-0800-00002CA80000}"/>
            </a:ext>
          </a:extLst>
        </xdr:cNvPr>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38100" y="47625"/>
          <a:ext cx="1170857" cy="390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round/>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1208957</xdr:colOff>
      <xdr:row>2</xdr:row>
      <xdr:rowOff>76200</xdr:rowOff>
    </xdr:to>
    <xdr:pic>
      <xdr:nvPicPr>
        <xdr:cNvPr id="2" name="Imagem 2">
          <a:extLst>
            <a:ext uri="{FF2B5EF4-FFF2-40B4-BE49-F238E27FC236}">
              <a16:creationId xmlns="" xmlns:a16="http://schemas.microsoft.com/office/drawing/2014/main" id="{00000000-0008-0000-0800-00002CA80000}"/>
            </a:ext>
          </a:extLst>
        </xdr:cNvPr>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38100" y="47625"/>
          <a:ext cx="1170857" cy="3905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round/>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79625</xdr:colOff>
      <xdr:row>0</xdr:row>
      <xdr:rowOff>47518</xdr:rowOff>
    </xdr:from>
    <xdr:to>
      <xdr:col>0</xdr:col>
      <xdr:colOff>1879625</xdr:colOff>
      <xdr:row>2</xdr:row>
      <xdr:rowOff>134518</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79625" y="47518"/>
          <a:ext cx="1800000" cy="468000"/>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28575</xdr:colOff>
      <xdr:row>0</xdr:row>
      <xdr:rowOff>47625</xdr:rowOff>
    </xdr:from>
    <xdr:to>
      <xdr:col>2</xdr:col>
      <xdr:colOff>609375</xdr:colOff>
      <xdr:row>2</xdr:row>
      <xdr:rowOff>134625</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28575" y="47625"/>
          <a:ext cx="1800000" cy="468000"/>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28575</xdr:colOff>
      <xdr:row>0</xdr:row>
      <xdr:rowOff>47625</xdr:rowOff>
    </xdr:from>
    <xdr:to>
      <xdr:col>2</xdr:col>
      <xdr:colOff>609375</xdr:colOff>
      <xdr:row>2</xdr:row>
      <xdr:rowOff>134625</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28575" y="47625"/>
          <a:ext cx="1800000" cy="468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58869</xdr:colOff>
      <xdr:row>0</xdr:row>
      <xdr:rowOff>37629</xdr:rowOff>
    </xdr:from>
    <xdr:to>
      <xdr:col>1</xdr:col>
      <xdr:colOff>982569</xdr:colOff>
      <xdr:row>2</xdr:row>
      <xdr:rowOff>86529</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58869" y="37629"/>
          <a:ext cx="1800000" cy="4680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76201</xdr:colOff>
      <xdr:row>0</xdr:row>
      <xdr:rowOff>47626</xdr:rowOff>
    </xdr:from>
    <xdr:to>
      <xdr:col>1</xdr:col>
      <xdr:colOff>1152301</xdr:colOff>
      <xdr:row>2</xdr:row>
      <xdr:rowOff>153676</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76201" y="47626"/>
          <a:ext cx="1800000" cy="4680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0</xdr:row>
      <xdr:rowOff>66675</xdr:rowOff>
    </xdr:from>
    <xdr:to>
      <xdr:col>1</xdr:col>
      <xdr:colOff>1190400</xdr:colOff>
      <xdr:row>2</xdr:row>
      <xdr:rowOff>172725</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66675" y="66675"/>
          <a:ext cx="1800000" cy="4680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85725</xdr:rowOff>
    </xdr:from>
    <xdr:to>
      <xdr:col>1</xdr:col>
      <xdr:colOff>1180875</xdr:colOff>
      <xdr:row>3</xdr:row>
      <xdr:rowOff>10800</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57150" y="85725"/>
          <a:ext cx="1800000" cy="4680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0</xdr:row>
      <xdr:rowOff>85725</xdr:rowOff>
    </xdr:from>
    <xdr:to>
      <xdr:col>1</xdr:col>
      <xdr:colOff>1180875</xdr:colOff>
      <xdr:row>3</xdr:row>
      <xdr:rowOff>10800</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57150" y="85725"/>
          <a:ext cx="1800000" cy="4680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xdr:colOff>
      <xdr:row>0</xdr:row>
      <xdr:rowOff>85725</xdr:rowOff>
    </xdr:from>
    <xdr:to>
      <xdr:col>1</xdr:col>
      <xdr:colOff>1180875</xdr:colOff>
      <xdr:row>3</xdr:row>
      <xdr:rowOff>10800</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57150" y="85725"/>
          <a:ext cx="1800000" cy="46800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xdr:colOff>
      <xdr:row>0</xdr:row>
      <xdr:rowOff>85725</xdr:rowOff>
    </xdr:from>
    <xdr:to>
      <xdr:col>1</xdr:col>
      <xdr:colOff>1180875</xdr:colOff>
      <xdr:row>3</xdr:row>
      <xdr:rowOff>10800</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57150" y="85725"/>
          <a:ext cx="1800000" cy="4680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79625</xdr:colOff>
      <xdr:row>0</xdr:row>
      <xdr:rowOff>47518</xdr:rowOff>
    </xdr:from>
    <xdr:to>
      <xdr:col>1</xdr:col>
      <xdr:colOff>864532</xdr:colOff>
      <xdr:row>2</xdr:row>
      <xdr:rowOff>156198</xdr:rowOff>
    </xdr:to>
    <xdr:pic>
      <xdr:nvPicPr>
        <xdr:cNvPr id="2" name="Picture 3">
          <a:extLst>
            <a:ext uri="{FF2B5EF4-FFF2-40B4-BE49-F238E27FC236}">
              <a16:creationId xmlns="" xmlns:a16="http://schemas.microsoft.com/office/drawing/2014/main" id="{00000000-0008-0000-0000-000002000000}"/>
            </a:ext>
          </a:extLst>
        </xdr:cNvPr>
        <xdr:cNvPicPr>
          <a:picLocks noChangeArrowheads="1"/>
        </xdr:cNvPicPr>
      </xdr:nvPicPr>
      <xdr:blipFill>
        <a:blip xmlns:r="http://schemas.openxmlformats.org/officeDocument/2006/relationships" r:embed="rId1" cstate="print"/>
        <a:srcRect/>
        <a:stretch>
          <a:fillRect/>
        </a:stretch>
      </xdr:blipFill>
      <xdr:spPr bwMode="auto">
        <a:xfrm>
          <a:off x="79625" y="47518"/>
          <a:ext cx="1804082" cy="47063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1:S54"/>
  <sheetViews>
    <sheetView topLeftCell="A13" workbookViewId="0">
      <selection activeCell="X47" sqref="X47"/>
    </sheetView>
  </sheetViews>
  <sheetFormatPr defaultRowHeight="15"/>
  <cols>
    <col min="18" max="18" width="15.140625" customWidth="1"/>
    <col min="19" max="19" width="22.28515625" customWidth="1"/>
  </cols>
  <sheetData>
    <row r="1" spans="2:19" ht="15.75">
      <c r="B1" s="569" t="s">
        <v>630</v>
      </c>
      <c r="C1" s="570"/>
      <c r="D1" s="570"/>
      <c r="E1" s="570"/>
      <c r="F1" s="570"/>
      <c r="G1" s="570"/>
      <c r="H1" s="570"/>
      <c r="I1" s="570"/>
      <c r="J1" s="570"/>
      <c r="K1" s="570"/>
      <c r="L1" s="570"/>
      <c r="P1" s="558"/>
    </row>
    <row r="3" spans="2:19">
      <c r="N3" s="592"/>
      <c r="O3" s="592"/>
      <c r="P3" s="592"/>
      <c r="Q3" s="592"/>
      <c r="R3" s="592"/>
      <c r="S3" s="592"/>
    </row>
    <row r="5" spans="2:19" ht="15.75" thickBot="1"/>
    <row r="6" spans="2:19">
      <c r="N6" s="379"/>
      <c r="O6" s="380"/>
      <c r="P6" s="588" t="s">
        <v>595</v>
      </c>
      <c r="Q6" s="588"/>
      <c r="R6" s="588"/>
      <c r="S6" s="589"/>
    </row>
    <row r="7" spans="2:19">
      <c r="N7" s="381"/>
      <c r="O7" s="181"/>
      <c r="P7" s="590" t="s">
        <v>468</v>
      </c>
      <c r="Q7" s="590"/>
      <c r="R7" s="590"/>
      <c r="S7" s="591"/>
    </row>
    <row r="8" spans="2:19">
      <c r="N8" s="378"/>
      <c r="O8" s="208"/>
      <c r="P8" s="590" t="s">
        <v>469</v>
      </c>
      <c r="Q8" s="590"/>
      <c r="R8" s="590"/>
      <c r="S8" s="591"/>
    </row>
    <row r="9" spans="2:19">
      <c r="N9" s="207"/>
      <c r="O9" s="208"/>
      <c r="P9" s="590" t="s">
        <v>430</v>
      </c>
      <c r="Q9" s="590"/>
      <c r="R9" s="590"/>
      <c r="S9" s="591"/>
    </row>
    <row r="10" spans="2:19" ht="15.75" thickBot="1">
      <c r="N10" s="207"/>
      <c r="O10" s="208"/>
      <c r="P10" s="382"/>
      <c r="Q10" s="382"/>
      <c r="R10" s="382"/>
      <c r="S10" s="383"/>
    </row>
    <row r="11" spans="2:19">
      <c r="N11" s="571" t="s">
        <v>632</v>
      </c>
      <c r="O11" s="572"/>
      <c r="P11" s="572"/>
      <c r="Q11" s="572"/>
      <c r="R11" s="572"/>
      <c r="S11" s="573"/>
    </row>
    <row r="12" spans="2:19" ht="15.75" thickBot="1">
      <c r="N12" s="574"/>
      <c r="O12" s="575"/>
      <c r="P12" s="575"/>
      <c r="Q12" s="575"/>
      <c r="R12" s="575"/>
      <c r="S12" s="576"/>
    </row>
    <row r="13" spans="2:19" ht="15.75" thickTop="1">
      <c r="N13" s="577" t="s">
        <v>362</v>
      </c>
      <c r="O13" s="578"/>
      <c r="P13" s="578"/>
      <c r="Q13" s="578"/>
      <c r="R13" s="578"/>
      <c r="S13" s="579"/>
    </row>
    <row r="14" spans="2:19">
      <c r="N14" s="207"/>
      <c r="O14" s="208"/>
      <c r="P14" s="208"/>
      <c r="Q14" s="208"/>
      <c r="R14" s="208"/>
      <c r="S14" s="209"/>
    </row>
    <row r="15" spans="2:19">
      <c r="N15" s="580" t="s">
        <v>363</v>
      </c>
      <c r="O15" s="581"/>
      <c r="P15" s="210" t="s">
        <v>335</v>
      </c>
      <c r="Q15" s="211"/>
      <c r="R15" s="211"/>
      <c r="S15" s="212"/>
    </row>
    <row r="16" spans="2:19" ht="15.75" thickBot="1">
      <c r="N16" s="582"/>
      <c r="O16" s="583"/>
      <c r="P16" s="213"/>
      <c r="Q16" s="214"/>
      <c r="R16" s="214"/>
      <c r="S16" s="215"/>
    </row>
    <row r="17" spans="14:19" ht="15.75" thickTop="1">
      <c r="N17" s="584" t="s">
        <v>364</v>
      </c>
      <c r="O17" s="585"/>
      <c r="P17" s="585"/>
      <c r="Q17" s="585"/>
      <c r="R17" s="585"/>
      <c r="S17" s="216" t="s">
        <v>365</v>
      </c>
    </row>
    <row r="18" spans="14:19">
      <c r="N18" s="586"/>
      <c r="O18" s="587"/>
      <c r="P18" s="587"/>
      <c r="Q18" s="587"/>
      <c r="R18" s="587"/>
      <c r="S18" s="224" t="s">
        <v>366</v>
      </c>
    </row>
    <row r="19" spans="14:19">
      <c r="N19" s="598" t="s">
        <v>411</v>
      </c>
      <c r="O19" s="598"/>
      <c r="P19" s="598"/>
      <c r="Q19" s="598"/>
      <c r="R19" s="598"/>
      <c r="S19" s="598"/>
    </row>
    <row r="20" spans="14:19">
      <c r="N20" s="225" t="s">
        <v>76</v>
      </c>
      <c r="O20" s="610" t="s">
        <v>367</v>
      </c>
      <c r="P20" s="611"/>
      <c r="Q20" s="611"/>
      <c r="R20" s="612"/>
      <c r="S20" s="218">
        <v>0.2</v>
      </c>
    </row>
    <row r="21" spans="14:19">
      <c r="N21" s="217" t="s">
        <v>77</v>
      </c>
      <c r="O21" s="610" t="s">
        <v>368</v>
      </c>
      <c r="P21" s="611"/>
      <c r="Q21" s="611"/>
      <c r="R21" s="612"/>
      <c r="S21" s="219">
        <v>1.4999999999999999E-2</v>
      </c>
    </row>
    <row r="22" spans="14:19">
      <c r="N22" s="217" t="s">
        <v>78</v>
      </c>
      <c r="O22" s="610" t="s">
        <v>369</v>
      </c>
      <c r="P22" s="611"/>
      <c r="Q22" s="611"/>
      <c r="R22" s="612"/>
      <c r="S22" s="220">
        <v>0.01</v>
      </c>
    </row>
    <row r="23" spans="14:19">
      <c r="N23" s="217" t="s">
        <v>79</v>
      </c>
      <c r="O23" s="610" t="s">
        <v>370</v>
      </c>
      <c r="P23" s="611"/>
      <c r="Q23" s="611"/>
      <c r="R23" s="612"/>
      <c r="S23" s="220">
        <v>2E-3</v>
      </c>
    </row>
    <row r="24" spans="14:19">
      <c r="N24" s="217" t="s">
        <v>371</v>
      </c>
      <c r="O24" s="610" t="s">
        <v>372</v>
      </c>
      <c r="P24" s="611"/>
      <c r="Q24" s="611"/>
      <c r="R24" s="612"/>
      <c r="S24" s="220">
        <v>6.0000000000000001E-3</v>
      </c>
    </row>
    <row r="25" spans="14:19">
      <c r="N25" s="217" t="s">
        <v>373</v>
      </c>
      <c r="O25" s="610" t="s">
        <v>374</v>
      </c>
      <c r="P25" s="611"/>
      <c r="Q25" s="611"/>
      <c r="R25" s="612"/>
      <c r="S25" s="220">
        <v>2.5000000000000001E-2</v>
      </c>
    </row>
    <row r="26" spans="14:19">
      <c r="N26" s="217" t="s">
        <v>375</v>
      </c>
      <c r="O26" s="610" t="s">
        <v>412</v>
      </c>
      <c r="P26" s="611"/>
      <c r="Q26" s="611"/>
      <c r="R26" s="612"/>
      <c r="S26" s="220">
        <v>0.03</v>
      </c>
    </row>
    <row r="27" spans="14:19">
      <c r="N27" s="217" t="s">
        <v>376</v>
      </c>
      <c r="O27" s="610" t="s">
        <v>377</v>
      </c>
      <c r="P27" s="611"/>
      <c r="Q27" s="611"/>
      <c r="R27" s="612"/>
      <c r="S27" s="220">
        <v>0.08</v>
      </c>
    </row>
    <row r="28" spans="14:19">
      <c r="N28" s="217" t="s">
        <v>378</v>
      </c>
      <c r="O28" s="616" t="s">
        <v>379</v>
      </c>
      <c r="P28" s="617"/>
      <c r="Q28" s="617"/>
      <c r="R28" s="618"/>
      <c r="S28" s="220">
        <v>0</v>
      </c>
    </row>
    <row r="29" spans="14:19">
      <c r="N29" s="599" t="s">
        <v>380</v>
      </c>
      <c r="O29" s="600"/>
      <c r="P29" s="600"/>
      <c r="Q29" s="600"/>
      <c r="R29" s="601"/>
      <c r="S29" s="415">
        <f>SUM(S20:S28)</f>
        <v>0.36800000000000005</v>
      </c>
    </row>
    <row r="30" spans="14:19">
      <c r="N30" s="602" t="s">
        <v>413</v>
      </c>
      <c r="O30" s="598"/>
      <c r="P30" s="598"/>
      <c r="Q30" s="598"/>
      <c r="R30" s="598"/>
      <c r="S30" s="603"/>
    </row>
    <row r="31" spans="14:19">
      <c r="N31" s="221" t="s">
        <v>142</v>
      </c>
      <c r="O31" s="597" t="s">
        <v>381</v>
      </c>
      <c r="P31" s="597"/>
      <c r="Q31" s="597"/>
      <c r="R31" s="597"/>
      <c r="S31" s="222">
        <v>0</v>
      </c>
    </row>
    <row r="32" spans="14:19">
      <c r="N32" s="221" t="s">
        <v>144</v>
      </c>
      <c r="O32" s="597" t="s">
        <v>382</v>
      </c>
      <c r="P32" s="597"/>
      <c r="Q32" s="597"/>
      <c r="R32" s="597"/>
      <c r="S32" s="222">
        <v>0</v>
      </c>
    </row>
    <row r="33" spans="14:19">
      <c r="N33" s="221" t="s">
        <v>383</v>
      </c>
      <c r="O33" s="597" t="s">
        <v>384</v>
      </c>
      <c r="P33" s="597"/>
      <c r="Q33" s="597"/>
      <c r="R33" s="597"/>
      <c r="S33" s="222">
        <v>6.7000000000000002E-3</v>
      </c>
    </row>
    <row r="34" spans="14:19">
      <c r="N34" s="221" t="s">
        <v>385</v>
      </c>
      <c r="O34" s="597" t="s">
        <v>386</v>
      </c>
      <c r="P34" s="597"/>
      <c r="Q34" s="597"/>
      <c r="R34" s="597"/>
      <c r="S34" s="223">
        <v>8.3299999999999999E-2</v>
      </c>
    </row>
    <row r="35" spans="14:19">
      <c r="N35" s="221" t="s">
        <v>387</v>
      </c>
      <c r="O35" s="597" t="s">
        <v>388</v>
      </c>
      <c r="P35" s="597"/>
      <c r="Q35" s="597"/>
      <c r="R35" s="597"/>
      <c r="S35" s="223">
        <v>5.9999999999999995E-4</v>
      </c>
    </row>
    <row r="36" spans="14:19">
      <c r="N36" s="221" t="s">
        <v>389</v>
      </c>
      <c r="O36" s="597" t="s">
        <v>390</v>
      </c>
      <c r="P36" s="597"/>
      <c r="Q36" s="597"/>
      <c r="R36" s="597"/>
      <c r="S36" s="223">
        <v>5.5999999999999999E-3</v>
      </c>
    </row>
    <row r="37" spans="14:19">
      <c r="N37" s="221" t="s">
        <v>391</v>
      </c>
      <c r="O37" s="619" t="s">
        <v>392</v>
      </c>
      <c r="P37" s="611"/>
      <c r="Q37" s="611"/>
      <c r="R37" s="620"/>
      <c r="S37" s="222">
        <v>0</v>
      </c>
    </row>
    <row r="38" spans="14:19">
      <c r="N38" s="221" t="s">
        <v>393</v>
      </c>
      <c r="O38" s="619" t="s">
        <v>394</v>
      </c>
      <c r="P38" s="611"/>
      <c r="Q38" s="611"/>
      <c r="R38" s="620"/>
      <c r="S38" s="222">
        <v>8.0000000000000004E-4</v>
      </c>
    </row>
    <row r="39" spans="14:19">
      <c r="N39" s="221" t="s">
        <v>395</v>
      </c>
      <c r="O39" s="619" t="s">
        <v>396</v>
      </c>
      <c r="P39" s="611"/>
      <c r="Q39" s="611"/>
      <c r="R39" s="620"/>
      <c r="S39" s="222">
        <v>7.0400000000000004E-2</v>
      </c>
    </row>
    <row r="40" spans="14:19">
      <c r="N40" s="221" t="s">
        <v>397</v>
      </c>
      <c r="O40" s="619" t="s">
        <v>398</v>
      </c>
      <c r="P40" s="611"/>
      <c r="Q40" s="611"/>
      <c r="R40" s="620"/>
      <c r="S40" s="223">
        <v>2.9999999999999997E-4</v>
      </c>
    </row>
    <row r="41" spans="14:19">
      <c r="N41" s="604" t="s">
        <v>399</v>
      </c>
      <c r="O41" s="605"/>
      <c r="P41" s="605"/>
      <c r="Q41" s="605"/>
      <c r="R41" s="606"/>
      <c r="S41" s="416">
        <f>SUM(S31:S40)</f>
        <v>0.16769999999999999</v>
      </c>
    </row>
    <row r="42" spans="14:19">
      <c r="N42" s="607" t="s">
        <v>414</v>
      </c>
      <c r="O42" s="608"/>
      <c r="P42" s="608"/>
      <c r="Q42" s="608"/>
      <c r="R42" s="608"/>
      <c r="S42" s="609"/>
    </row>
    <row r="43" spans="14:19">
      <c r="N43" s="217" t="s">
        <v>147</v>
      </c>
      <c r="O43" s="610" t="s">
        <v>400</v>
      </c>
      <c r="P43" s="611"/>
      <c r="Q43" s="611"/>
      <c r="R43" s="620"/>
      <c r="S43" s="222">
        <v>4.1300000000000003E-2</v>
      </c>
    </row>
    <row r="44" spans="14:19">
      <c r="N44" s="217" t="s">
        <v>149</v>
      </c>
      <c r="O44" s="610" t="s">
        <v>401</v>
      </c>
      <c r="P44" s="611"/>
      <c r="Q44" s="611"/>
      <c r="R44" s="620"/>
      <c r="S44" s="222">
        <v>1E-3</v>
      </c>
    </row>
    <row r="45" spans="14:19">
      <c r="N45" s="217" t="s">
        <v>402</v>
      </c>
      <c r="O45" s="610" t="s">
        <v>403</v>
      </c>
      <c r="P45" s="611"/>
      <c r="Q45" s="611"/>
      <c r="R45" s="620"/>
      <c r="S45" s="222">
        <v>3.2500000000000001E-2</v>
      </c>
    </row>
    <row r="46" spans="14:19">
      <c r="N46" s="217" t="s">
        <v>415</v>
      </c>
      <c r="O46" s="610" t="s">
        <v>404</v>
      </c>
      <c r="P46" s="611"/>
      <c r="Q46" s="611"/>
      <c r="R46" s="620"/>
      <c r="S46" s="222">
        <v>2.8500000000000001E-2</v>
      </c>
    </row>
    <row r="47" spans="14:19">
      <c r="N47" s="226" t="s">
        <v>416</v>
      </c>
      <c r="O47" s="610" t="s">
        <v>405</v>
      </c>
      <c r="P47" s="611"/>
      <c r="Q47" s="611"/>
      <c r="R47" s="620"/>
      <c r="S47" s="222">
        <v>3.5000000000000001E-3</v>
      </c>
    </row>
    <row r="48" spans="14:19" ht="15.75" thickBot="1">
      <c r="N48" s="596" t="s">
        <v>406</v>
      </c>
      <c r="O48" s="596"/>
      <c r="P48" s="596"/>
      <c r="Q48" s="596"/>
      <c r="R48" s="596"/>
      <c r="S48" s="414">
        <f>SUM(S43:S47)</f>
        <v>0.10680000000000001</v>
      </c>
    </row>
    <row r="49" spans="14:19" ht="15" customHeight="1" thickTop="1">
      <c r="N49" s="624" t="s">
        <v>417</v>
      </c>
      <c r="O49" s="625"/>
      <c r="P49" s="625"/>
      <c r="Q49" s="625"/>
      <c r="R49" s="625"/>
      <c r="S49" s="626"/>
    </row>
    <row r="50" spans="14:19">
      <c r="N50" s="217" t="s">
        <v>154</v>
      </c>
      <c r="O50" s="621" t="s">
        <v>407</v>
      </c>
      <c r="P50" s="622"/>
      <c r="Q50" s="622"/>
      <c r="R50" s="623"/>
      <c r="S50" s="222">
        <v>6.1699999999999998E-2</v>
      </c>
    </row>
    <row r="51" spans="14:19" ht="30" customHeight="1">
      <c r="N51" s="226" t="s">
        <v>156</v>
      </c>
      <c r="O51" s="593" t="s">
        <v>408</v>
      </c>
      <c r="P51" s="594"/>
      <c r="Q51" s="594"/>
      <c r="R51" s="595"/>
      <c r="S51" s="222">
        <v>3.7000000000000002E-3</v>
      </c>
    </row>
    <row r="52" spans="14:19" ht="15.75" thickBot="1">
      <c r="N52" s="596" t="s">
        <v>409</v>
      </c>
      <c r="O52" s="596"/>
      <c r="P52" s="596"/>
      <c r="Q52" s="596"/>
      <c r="R52" s="596"/>
      <c r="S52" s="413">
        <f>SUM(S50:S51)</f>
        <v>6.54E-2</v>
      </c>
    </row>
    <row r="53" spans="14:19" ht="16.5" thickTop="1" thickBot="1">
      <c r="N53" s="613" t="s">
        <v>410</v>
      </c>
      <c r="O53" s="614"/>
      <c r="P53" s="614"/>
      <c r="Q53" s="614"/>
      <c r="R53" s="615"/>
      <c r="S53" s="412">
        <f>S52+S48+S41+S29</f>
        <v>0.70789999999999997</v>
      </c>
    </row>
    <row r="54" spans="14:19" ht="15.75" thickTop="1"/>
  </sheetData>
  <mergeCells count="45">
    <mergeCell ref="N53:R53"/>
    <mergeCell ref="O26:R26"/>
    <mergeCell ref="O27:R27"/>
    <mergeCell ref="O28:R28"/>
    <mergeCell ref="O37:R37"/>
    <mergeCell ref="O38:R38"/>
    <mergeCell ref="O39:R39"/>
    <mergeCell ref="O40:R40"/>
    <mergeCell ref="O43:R43"/>
    <mergeCell ref="O44:R44"/>
    <mergeCell ref="O45:R45"/>
    <mergeCell ref="O46:R46"/>
    <mergeCell ref="O47:R47"/>
    <mergeCell ref="O50:R50"/>
    <mergeCell ref="N48:R48"/>
    <mergeCell ref="N49:S49"/>
    <mergeCell ref="N19:S19"/>
    <mergeCell ref="N29:R29"/>
    <mergeCell ref="N30:S30"/>
    <mergeCell ref="N41:R41"/>
    <mergeCell ref="N42:S42"/>
    <mergeCell ref="O31:R31"/>
    <mergeCell ref="O32:R32"/>
    <mergeCell ref="O25:R25"/>
    <mergeCell ref="O20:R20"/>
    <mergeCell ref="O21:R21"/>
    <mergeCell ref="O22:R22"/>
    <mergeCell ref="O23:R23"/>
    <mergeCell ref="O24:R24"/>
    <mergeCell ref="O51:R51"/>
    <mergeCell ref="N52:R52"/>
    <mergeCell ref="O33:R33"/>
    <mergeCell ref="O34:R34"/>
    <mergeCell ref="O35:R35"/>
    <mergeCell ref="O36:R36"/>
    <mergeCell ref="B1:L1"/>
    <mergeCell ref="N11:S12"/>
    <mergeCell ref="N13:S13"/>
    <mergeCell ref="N15:O16"/>
    <mergeCell ref="N17:R18"/>
    <mergeCell ref="P6:S6"/>
    <mergeCell ref="P7:S7"/>
    <mergeCell ref="P8:S8"/>
    <mergeCell ref="P9:S9"/>
    <mergeCell ref="N3:S3"/>
  </mergeCells>
  <printOptions horizontalCentered="1"/>
  <pageMargins left="0.51181102362204722" right="0.51181102362204722" top="0.78740157480314965" bottom="0.78740157480314965" header="0.31496062992125984" footer="0.31496062992125984"/>
  <pageSetup paperSize="9" scale="84" orientation="portrait" r:id="rId1"/>
  <colBreaks count="1" manualBreakCount="1">
    <brk id="12" max="1048575" man="1"/>
  </colBreaks>
  <drawing r:id="rId2"/>
</worksheet>
</file>

<file path=xl/worksheets/sheet10.xml><?xml version="1.0" encoding="utf-8"?>
<worksheet xmlns="http://schemas.openxmlformats.org/spreadsheetml/2006/main" xmlns:r="http://schemas.openxmlformats.org/officeDocument/2006/relationships">
  <sheetPr>
    <pageSetUpPr fitToPage="1"/>
  </sheetPr>
  <dimension ref="A1:S60"/>
  <sheetViews>
    <sheetView workbookViewId="0">
      <selection activeCell="X47" sqref="X47"/>
    </sheetView>
  </sheetViews>
  <sheetFormatPr defaultRowHeight="14.25"/>
  <cols>
    <col min="1" max="1" width="18.7109375" style="2" customWidth="1"/>
    <col min="2" max="2" width="47.42578125" style="2" customWidth="1"/>
    <col min="3" max="3" width="17.7109375" style="2" bestFit="1" customWidth="1"/>
    <col min="4" max="16384" width="9.140625" style="2"/>
  </cols>
  <sheetData>
    <row r="1" spans="1:19" s="346" customFormat="1" ht="14.25" customHeight="1">
      <c r="A1" s="384"/>
      <c r="B1" s="588" t="s">
        <v>595</v>
      </c>
      <c r="C1" s="589"/>
      <c r="D1" s="364"/>
      <c r="E1" s="364"/>
      <c r="F1" s="373"/>
    </row>
    <row r="2" spans="1:19" s="346" customFormat="1" ht="14.25" customHeight="1">
      <c r="A2" s="385"/>
      <c r="B2" s="590" t="s">
        <v>468</v>
      </c>
      <c r="C2" s="591"/>
      <c r="D2" s="342"/>
      <c r="E2" s="342"/>
      <c r="F2" s="373"/>
    </row>
    <row r="3" spans="1:19" s="346" customFormat="1" ht="14.25" customHeight="1">
      <c r="A3" s="385"/>
      <c r="B3" s="590" t="s">
        <v>469</v>
      </c>
      <c r="C3" s="591"/>
      <c r="D3" s="342"/>
      <c r="E3" s="342"/>
      <c r="F3" s="373"/>
      <c r="N3" s="775"/>
      <c r="O3" s="775"/>
      <c r="P3" s="775"/>
      <c r="Q3" s="775"/>
      <c r="R3" s="775"/>
      <c r="S3" s="775"/>
    </row>
    <row r="4" spans="1:19" s="346" customFormat="1" ht="14.25" customHeight="1">
      <c r="A4" s="385"/>
      <c r="B4" s="590" t="s">
        <v>430</v>
      </c>
      <c r="C4" s="591"/>
      <c r="D4" s="342"/>
      <c r="E4" s="342"/>
      <c r="F4" s="373"/>
    </row>
    <row r="5" spans="1:19" s="346" customFormat="1" ht="15" thickBot="1">
      <c r="A5" s="386"/>
      <c r="B5" s="375"/>
      <c r="C5" s="387"/>
    </row>
    <row r="6" spans="1:19" ht="30" customHeight="1" thickBot="1">
      <c r="A6" s="779" t="s">
        <v>597</v>
      </c>
      <c r="B6" s="780"/>
      <c r="C6" s="781"/>
    </row>
    <row r="7" spans="1:19" ht="15" thickBot="1">
      <c r="A7" s="782"/>
      <c r="B7" s="783"/>
      <c r="C7" s="784"/>
    </row>
    <row r="8" spans="1:19">
      <c r="A8" s="58"/>
      <c r="B8" s="59"/>
      <c r="C8" s="60"/>
    </row>
    <row r="9" spans="1:19">
      <c r="A9" s="417" t="s">
        <v>135</v>
      </c>
      <c r="B9" s="418" t="s">
        <v>136</v>
      </c>
      <c r="C9" s="419"/>
    </row>
    <row r="10" spans="1:19">
      <c r="A10" s="58" t="s">
        <v>76</v>
      </c>
      <c r="B10" s="61" t="s">
        <v>234</v>
      </c>
      <c r="C10" s="66">
        <f>COTAÇÕES!E132</f>
        <v>97765.67</v>
      </c>
    </row>
    <row r="11" spans="1:19">
      <c r="A11" s="58" t="s">
        <v>77</v>
      </c>
      <c r="B11" s="61" t="s">
        <v>137</v>
      </c>
      <c r="C11" s="330">
        <v>36</v>
      </c>
      <c r="N11" s="566" t="s">
        <v>632</v>
      </c>
      <c r="O11" s="566"/>
      <c r="P11" s="566"/>
      <c r="Q11" s="566"/>
      <c r="R11" s="566"/>
      <c r="S11" s="566"/>
    </row>
    <row r="12" spans="1:19">
      <c r="A12" s="58" t="s">
        <v>78</v>
      </c>
      <c r="B12" s="61" t="s">
        <v>138</v>
      </c>
      <c r="C12" s="62">
        <v>0.4</v>
      </c>
      <c r="N12" s="566"/>
      <c r="O12" s="566"/>
      <c r="P12" s="566"/>
      <c r="Q12" s="566"/>
      <c r="R12" s="566"/>
      <c r="S12" s="566"/>
    </row>
    <row r="13" spans="1:19">
      <c r="A13" s="58" t="s">
        <v>79</v>
      </c>
      <c r="B13" s="61" t="s">
        <v>139</v>
      </c>
      <c r="C13" s="60">
        <f>ROUND((C10-(C12*C10))/C11,2)</f>
        <v>1629.43</v>
      </c>
    </row>
    <row r="14" spans="1:19">
      <c r="A14" s="58"/>
      <c r="B14" s="61"/>
      <c r="C14" s="60"/>
    </row>
    <row r="15" spans="1:19">
      <c r="A15" s="417" t="s">
        <v>140</v>
      </c>
      <c r="B15" s="418" t="s">
        <v>141</v>
      </c>
      <c r="C15" s="419"/>
    </row>
    <row r="16" spans="1:19">
      <c r="A16" s="58" t="s">
        <v>142</v>
      </c>
      <c r="B16" s="61" t="s">
        <v>143</v>
      </c>
      <c r="C16" s="62">
        <v>0.05</v>
      </c>
    </row>
    <row r="17" spans="1:3">
      <c r="A17" s="58" t="s">
        <v>144</v>
      </c>
      <c r="B17" s="59" t="s">
        <v>145</v>
      </c>
      <c r="C17" s="60">
        <f>ROUND(C16*C13,2)</f>
        <v>81.47</v>
      </c>
    </row>
    <row r="18" spans="1:3">
      <c r="A18" s="58"/>
      <c r="B18" s="95"/>
      <c r="C18" s="60"/>
    </row>
    <row r="19" spans="1:3">
      <c r="A19" s="417" t="s">
        <v>58</v>
      </c>
      <c r="B19" s="418" t="s">
        <v>146</v>
      </c>
      <c r="C19" s="419"/>
    </row>
    <row r="20" spans="1:3">
      <c r="A20" s="58" t="s">
        <v>147</v>
      </c>
      <c r="B20" s="61" t="s">
        <v>148</v>
      </c>
      <c r="C20" s="62">
        <v>1</v>
      </c>
    </row>
    <row r="21" spans="1:3">
      <c r="A21" s="58" t="s">
        <v>149</v>
      </c>
      <c r="B21" s="61" t="s">
        <v>150</v>
      </c>
      <c r="C21" s="60">
        <f>ROUND(C20*C13,2)</f>
        <v>1629.43</v>
      </c>
    </row>
    <row r="22" spans="1:3">
      <c r="A22" s="58" t="s">
        <v>151</v>
      </c>
      <c r="B22" s="61" t="s">
        <v>151</v>
      </c>
      <c r="C22" s="63" t="s">
        <v>151</v>
      </c>
    </row>
    <row r="23" spans="1:3">
      <c r="A23" s="417" t="s">
        <v>152</v>
      </c>
      <c r="B23" s="418" t="s">
        <v>153</v>
      </c>
      <c r="C23" s="419"/>
    </row>
    <row r="24" spans="1:3">
      <c r="A24" s="58" t="s">
        <v>154</v>
      </c>
      <c r="B24" s="61" t="s">
        <v>155</v>
      </c>
      <c r="C24" s="330">
        <v>4000</v>
      </c>
    </row>
    <row r="25" spans="1:3">
      <c r="A25" s="58" t="s">
        <v>156</v>
      </c>
      <c r="B25" s="61" t="s">
        <v>157</v>
      </c>
      <c r="C25" s="66">
        <f>COTAÇÕES!E104</f>
        <v>6.07</v>
      </c>
    </row>
    <row r="26" spans="1:3">
      <c r="A26" s="58" t="s">
        <v>158</v>
      </c>
      <c r="B26" s="61" t="s">
        <v>159</v>
      </c>
      <c r="C26" s="330">
        <v>10</v>
      </c>
    </row>
    <row r="27" spans="1:3">
      <c r="A27" s="58" t="s">
        <v>160</v>
      </c>
      <c r="B27" s="61" t="s">
        <v>161</v>
      </c>
      <c r="C27" s="60">
        <f>ROUND((C24/C26)*C25,2)</f>
        <v>2428</v>
      </c>
    </row>
    <row r="28" spans="1:3">
      <c r="A28" s="58"/>
      <c r="B28" s="61"/>
      <c r="C28" s="60"/>
    </row>
    <row r="29" spans="1:3">
      <c r="A29" s="417" t="s">
        <v>162</v>
      </c>
      <c r="B29" s="418" t="s">
        <v>163</v>
      </c>
      <c r="C29" s="419"/>
    </row>
    <row r="30" spans="1:3">
      <c r="A30" s="58" t="s">
        <v>164</v>
      </c>
      <c r="B30" s="61" t="s">
        <v>165</v>
      </c>
      <c r="C30" s="325">
        <f>C24*12</f>
        <v>48000</v>
      </c>
    </row>
    <row r="31" spans="1:3">
      <c r="A31" s="58" t="s">
        <v>166</v>
      </c>
      <c r="B31" s="61" t="s">
        <v>167</v>
      </c>
      <c r="C31" s="325">
        <v>5000</v>
      </c>
    </row>
    <row r="32" spans="1:3">
      <c r="A32" s="58" t="s">
        <v>168</v>
      </c>
      <c r="B32" s="61" t="s">
        <v>169</v>
      </c>
      <c r="C32" s="63">
        <f>COTAÇÕES!E147</f>
        <v>55.62</v>
      </c>
    </row>
    <row r="33" spans="1:3">
      <c r="A33" s="58" t="s">
        <v>170</v>
      </c>
      <c r="B33" s="61" t="s">
        <v>171</v>
      </c>
      <c r="C33" s="63">
        <v>4.5</v>
      </c>
    </row>
    <row r="34" spans="1:3">
      <c r="A34" s="58" t="s">
        <v>172</v>
      </c>
      <c r="B34" s="61" t="s">
        <v>173</v>
      </c>
      <c r="C34" s="325">
        <v>365</v>
      </c>
    </row>
    <row r="35" spans="1:3">
      <c r="A35" s="58" t="s">
        <v>174</v>
      </c>
      <c r="B35" s="61" t="s">
        <v>175</v>
      </c>
      <c r="C35" s="64">
        <f>ROUND((C30*C32*C33*30)/(C31*C34),2)</f>
        <v>197.49</v>
      </c>
    </row>
    <row r="36" spans="1:3">
      <c r="A36" s="58"/>
      <c r="B36" s="61"/>
      <c r="C36" s="65"/>
    </row>
    <row r="37" spans="1:3">
      <c r="A37" s="417" t="s">
        <v>176</v>
      </c>
      <c r="B37" s="418" t="s">
        <v>177</v>
      </c>
      <c r="C37" s="419"/>
    </row>
    <row r="38" spans="1:3">
      <c r="A38" s="58" t="s">
        <v>178</v>
      </c>
      <c r="B38" s="61" t="s">
        <v>165</v>
      </c>
      <c r="C38" s="330">
        <f>C30</f>
        <v>48000</v>
      </c>
    </row>
    <row r="39" spans="1:3">
      <c r="A39" s="58" t="s">
        <v>179</v>
      </c>
      <c r="B39" s="61" t="s">
        <v>180</v>
      </c>
      <c r="C39" s="330">
        <v>45000</v>
      </c>
    </row>
    <row r="40" spans="1:3">
      <c r="A40" s="58" t="s">
        <v>181</v>
      </c>
      <c r="B40" s="61" t="s">
        <v>182</v>
      </c>
      <c r="C40" s="330">
        <v>5</v>
      </c>
    </row>
    <row r="41" spans="1:3">
      <c r="A41" s="58" t="s">
        <v>183</v>
      </c>
      <c r="B41" s="61" t="s">
        <v>184</v>
      </c>
      <c r="C41" s="63">
        <f>COTAÇÕES!E163</f>
        <v>518.38</v>
      </c>
    </row>
    <row r="42" spans="1:3">
      <c r="A42" s="58" t="s">
        <v>185</v>
      </c>
      <c r="B42" s="61" t="s">
        <v>186</v>
      </c>
      <c r="C42" s="330">
        <f>C34</f>
        <v>365</v>
      </c>
    </row>
    <row r="43" spans="1:3">
      <c r="A43" s="58" t="s">
        <v>187</v>
      </c>
      <c r="B43" s="61" t="s">
        <v>188</v>
      </c>
      <c r="C43" s="60">
        <f>ROUND((C38*C40*C41*30)/(C39*C42),2)</f>
        <v>227.24</v>
      </c>
    </row>
    <row r="44" spans="1:3">
      <c r="A44" s="58"/>
      <c r="B44" s="61"/>
      <c r="C44" s="60"/>
    </row>
    <row r="45" spans="1:3">
      <c r="A45" s="58"/>
      <c r="B45" s="61"/>
      <c r="C45" s="60"/>
    </row>
    <row r="46" spans="1:3">
      <c r="A46" s="417" t="s">
        <v>189</v>
      </c>
      <c r="B46" s="418" t="s">
        <v>190</v>
      </c>
      <c r="C46" s="419" t="s">
        <v>151</v>
      </c>
    </row>
    <row r="47" spans="1:3">
      <c r="A47" s="67"/>
      <c r="B47" s="59" t="s">
        <v>191</v>
      </c>
      <c r="C47" s="68"/>
    </row>
    <row r="48" spans="1:3">
      <c r="A48" s="69"/>
      <c r="B48" s="70"/>
      <c r="C48" s="71"/>
    </row>
    <row r="49" spans="1:3">
      <c r="A49" s="420" t="s">
        <v>192</v>
      </c>
      <c r="B49" s="421" t="s">
        <v>193</v>
      </c>
      <c r="C49" s="422"/>
    </row>
    <row r="50" spans="1:3">
      <c r="A50" s="72"/>
      <c r="B50" s="73" t="s">
        <v>194</v>
      </c>
      <c r="C50" s="424">
        <f>ROUND(C13+C17+C21+C27+C35+C43,2)</f>
        <v>6193.06</v>
      </c>
    </row>
    <row r="51" spans="1:3">
      <c r="A51" s="72"/>
      <c r="B51" s="73"/>
      <c r="C51" s="74"/>
    </row>
    <row r="52" spans="1:3">
      <c r="A52" s="420" t="s">
        <v>195</v>
      </c>
      <c r="B52" s="421" t="s">
        <v>196</v>
      </c>
      <c r="C52" s="423"/>
    </row>
    <row r="53" spans="1:3">
      <c r="A53" s="72"/>
      <c r="B53" s="73" t="s">
        <v>194</v>
      </c>
      <c r="C53" s="388">
        <f>ROUND(C50/C24,2)</f>
        <v>1.55</v>
      </c>
    </row>
    <row r="54" spans="1:3" ht="15" thickBot="1">
      <c r="A54" s="75"/>
      <c r="B54" s="76"/>
      <c r="C54" s="77"/>
    </row>
    <row r="55" spans="1:3">
      <c r="A55" s="78"/>
      <c r="B55" s="78"/>
      <c r="C55" s="79"/>
    </row>
    <row r="56" spans="1:3">
      <c r="A56" s="78"/>
      <c r="B56" s="78"/>
      <c r="C56" s="79"/>
    </row>
    <row r="57" spans="1:3">
      <c r="A57" s="78"/>
      <c r="B57" s="78"/>
      <c r="C57" s="78"/>
    </row>
    <row r="58" spans="1:3">
      <c r="A58" s="78"/>
      <c r="B58" s="78"/>
      <c r="C58" s="78"/>
    </row>
    <row r="59" spans="1:3">
      <c r="A59" s="78"/>
      <c r="B59" s="78"/>
      <c r="C59" s="78"/>
    </row>
    <row r="60" spans="1:3">
      <c r="A60" s="78"/>
      <c r="B60" s="78"/>
      <c r="C60" s="78"/>
    </row>
  </sheetData>
  <mergeCells count="7">
    <mergeCell ref="N3:S3"/>
    <mergeCell ref="A6:C6"/>
    <mergeCell ref="A7:C7"/>
    <mergeCell ref="B1:C1"/>
    <mergeCell ref="B2:C2"/>
    <mergeCell ref="B3:C3"/>
    <mergeCell ref="B4:C4"/>
  </mergeCells>
  <printOptions horizontalCentered="1"/>
  <pageMargins left="0.51181102362204722" right="0.51181102362204722" top="0.78740157480314965" bottom="0.78740157480314965" header="0.31496062992125984" footer="0.31496062992125984"/>
  <pageSetup paperSize="9" scale="91" orientation="portrait" r:id="rId1"/>
  <drawing r:id="rId2"/>
</worksheet>
</file>

<file path=xl/worksheets/sheet11.xml><?xml version="1.0" encoding="utf-8"?>
<worksheet xmlns="http://schemas.openxmlformats.org/spreadsheetml/2006/main" xmlns:r="http://schemas.openxmlformats.org/officeDocument/2006/relationships">
  <sheetPr>
    <pageSetUpPr fitToPage="1"/>
  </sheetPr>
  <dimension ref="A1:S85"/>
  <sheetViews>
    <sheetView workbookViewId="0">
      <selection activeCell="X47" sqref="X47"/>
    </sheetView>
  </sheetViews>
  <sheetFormatPr defaultRowHeight="14.25"/>
  <cols>
    <col min="1" max="1" width="18.7109375" style="2" customWidth="1"/>
    <col min="2" max="2" width="47.42578125" style="2" customWidth="1"/>
    <col min="3" max="3" width="17.7109375" style="2" customWidth="1"/>
    <col min="4" max="16384" width="9.140625" style="2"/>
  </cols>
  <sheetData>
    <row r="1" spans="1:19" s="346" customFormat="1">
      <c r="A1" s="384"/>
      <c r="B1" s="588" t="s">
        <v>595</v>
      </c>
      <c r="C1" s="589"/>
    </row>
    <row r="2" spans="1:19" s="346" customFormat="1">
      <c r="A2" s="385"/>
      <c r="B2" s="590" t="s">
        <v>468</v>
      </c>
      <c r="C2" s="591"/>
    </row>
    <row r="3" spans="1:19" s="346" customFormat="1">
      <c r="A3" s="385"/>
      <c r="B3" s="590" t="s">
        <v>469</v>
      </c>
      <c r="C3" s="591"/>
      <c r="N3" s="775"/>
      <c r="O3" s="775"/>
      <c r="P3" s="775"/>
      <c r="Q3" s="775"/>
      <c r="R3" s="775"/>
      <c r="S3" s="775"/>
    </row>
    <row r="4" spans="1:19" s="346" customFormat="1">
      <c r="A4" s="385"/>
      <c r="B4" s="590" t="s">
        <v>430</v>
      </c>
      <c r="C4" s="591"/>
    </row>
    <row r="5" spans="1:19" s="346" customFormat="1" ht="15" thickBot="1">
      <c r="A5" s="386"/>
      <c r="B5" s="375"/>
      <c r="C5" s="387"/>
    </row>
    <row r="6" spans="1:19" ht="30" customHeight="1" thickBot="1">
      <c r="A6" s="779" t="s">
        <v>598</v>
      </c>
      <c r="B6" s="780"/>
      <c r="C6" s="781"/>
    </row>
    <row r="7" spans="1:19" ht="15" thickBot="1">
      <c r="A7" s="782"/>
      <c r="B7" s="783"/>
      <c r="C7" s="784"/>
    </row>
    <row r="8" spans="1:19">
      <c r="A8" s="58"/>
      <c r="B8" s="59"/>
      <c r="C8" s="60"/>
    </row>
    <row r="9" spans="1:19">
      <c r="A9" s="417" t="s">
        <v>135</v>
      </c>
      <c r="B9" s="418" t="s">
        <v>136</v>
      </c>
      <c r="C9" s="419"/>
    </row>
    <row r="10" spans="1:19">
      <c r="A10" s="58" t="s">
        <v>76</v>
      </c>
      <c r="B10" s="61" t="s">
        <v>233</v>
      </c>
      <c r="C10" s="66">
        <f>COTAÇÕES!E108</f>
        <v>51305</v>
      </c>
    </row>
    <row r="11" spans="1:19">
      <c r="A11" s="58" t="s">
        <v>77</v>
      </c>
      <c r="B11" s="61" t="s">
        <v>137</v>
      </c>
      <c r="C11" s="330">
        <v>36</v>
      </c>
      <c r="N11" s="566" t="s">
        <v>632</v>
      </c>
      <c r="O11" s="566"/>
      <c r="P11" s="566"/>
      <c r="Q11" s="566"/>
      <c r="R11" s="566"/>
      <c r="S11" s="566"/>
    </row>
    <row r="12" spans="1:19">
      <c r="A12" s="58" t="s">
        <v>78</v>
      </c>
      <c r="B12" s="61" t="s">
        <v>138</v>
      </c>
      <c r="C12" s="62">
        <v>0.4</v>
      </c>
      <c r="N12" s="566"/>
      <c r="O12" s="566"/>
      <c r="P12" s="566"/>
      <c r="Q12" s="566"/>
      <c r="R12" s="566"/>
      <c r="S12" s="566"/>
    </row>
    <row r="13" spans="1:19">
      <c r="A13" s="58" t="s">
        <v>79</v>
      </c>
      <c r="B13" s="61" t="s">
        <v>139</v>
      </c>
      <c r="C13" s="60">
        <f>ROUND((C10-(C12*C10))/C11,2)</f>
        <v>855.08</v>
      </c>
    </row>
    <row r="14" spans="1:19">
      <c r="A14" s="58"/>
      <c r="B14" s="61"/>
      <c r="C14" s="60"/>
    </row>
    <row r="15" spans="1:19">
      <c r="A15" s="417" t="s">
        <v>140</v>
      </c>
      <c r="B15" s="418" t="s">
        <v>141</v>
      </c>
      <c r="C15" s="419"/>
    </row>
    <row r="16" spans="1:19">
      <c r="A16" s="58" t="s">
        <v>142</v>
      </c>
      <c r="B16" s="61" t="s">
        <v>143</v>
      </c>
      <c r="C16" s="62">
        <v>0.05</v>
      </c>
    </row>
    <row r="17" spans="1:3">
      <c r="A17" s="58" t="s">
        <v>144</v>
      </c>
      <c r="B17" s="59" t="s">
        <v>145</v>
      </c>
      <c r="C17" s="60">
        <f>C16*C13</f>
        <v>42.754000000000005</v>
      </c>
    </row>
    <row r="18" spans="1:3">
      <c r="A18" s="58"/>
      <c r="B18" s="95"/>
      <c r="C18" s="60"/>
    </row>
    <row r="19" spans="1:3">
      <c r="A19" s="417" t="s">
        <v>58</v>
      </c>
      <c r="B19" s="418" t="s">
        <v>146</v>
      </c>
      <c r="C19" s="419"/>
    </row>
    <row r="20" spans="1:3">
      <c r="A20" s="58" t="s">
        <v>147</v>
      </c>
      <c r="B20" s="61" t="s">
        <v>148</v>
      </c>
      <c r="C20" s="62">
        <v>1</v>
      </c>
    </row>
    <row r="21" spans="1:3">
      <c r="A21" s="58" t="s">
        <v>149</v>
      </c>
      <c r="B21" s="61" t="s">
        <v>150</v>
      </c>
      <c r="C21" s="60">
        <f>ROUND(C20*C13,2)</f>
        <v>855.08</v>
      </c>
    </row>
    <row r="22" spans="1:3">
      <c r="A22" s="58" t="s">
        <v>151</v>
      </c>
      <c r="B22" s="61" t="s">
        <v>151</v>
      </c>
      <c r="C22" s="63" t="s">
        <v>151</v>
      </c>
    </row>
    <row r="23" spans="1:3">
      <c r="A23" s="417" t="s">
        <v>152</v>
      </c>
      <c r="B23" s="418" t="s">
        <v>153</v>
      </c>
      <c r="C23" s="419"/>
    </row>
    <row r="24" spans="1:3">
      <c r="A24" s="58" t="s">
        <v>154</v>
      </c>
      <c r="B24" s="61" t="s">
        <v>155</v>
      </c>
      <c r="C24" s="330">
        <v>4000</v>
      </c>
    </row>
    <row r="25" spans="1:3">
      <c r="A25" s="58" t="s">
        <v>156</v>
      </c>
      <c r="B25" s="61" t="s">
        <v>157</v>
      </c>
      <c r="C25" s="66">
        <f>COTAÇÕES!E104</f>
        <v>6.07</v>
      </c>
    </row>
    <row r="26" spans="1:3">
      <c r="A26" s="58" t="s">
        <v>158</v>
      </c>
      <c r="B26" s="61" t="s">
        <v>159</v>
      </c>
      <c r="C26" s="330">
        <v>10</v>
      </c>
    </row>
    <row r="27" spans="1:3">
      <c r="A27" s="58" t="s">
        <v>160</v>
      </c>
      <c r="B27" s="61" t="s">
        <v>161</v>
      </c>
      <c r="C27" s="60">
        <f>ROUND((C24/C26)*C25,2)</f>
        <v>2428</v>
      </c>
    </row>
    <row r="28" spans="1:3">
      <c r="A28" s="58"/>
      <c r="B28" s="61"/>
      <c r="C28" s="60"/>
    </row>
    <row r="29" spans="1:3">
      <c r="A29" s="417" t="s">
        <v>162</v>
      </c>
      <c r="B29" s="418" t="s">
        <v>163</v>
      </c>
      <c r="C29" s="419"/>
    </row>
    <row r="30" spans="1:3">
      <c r="A30" s="58" t="s">
        <v>164</v>
      </c>
      <c r="B30" s="61" t="s">
        <v>165</v>
      </c>
      <c r="C30" s="325">
        <f>C24*12</f>
        <v>48000</v>
      </c>
    </row>
    <row r="31" spans="1:3">
      <c r="A31" s="58" t="s">
        <v>166</v>
      </c>
      <c r="B31" s="61" t="s">
        <v>167</v>
      </c>
      <c r="C31" s="325">
        <v>5000</v>
      </c>
    </row>
    <row r="32" spans="1:3">
      <c r="A32" s="58" t="s">
        <v>168</v>
      </c>
      <c r="B32" s="61" t="s">
        <v>169</v>
      </c>
      <c r="C32" s="63">
        <f>COTAÇÕES!E115</f>
        <v>61.44</v>
      </c>
    </row>
    <row r="33" spans="1:3">
      <c r="A33" s="58" t="s">
        <v>170</v>
      </c>
      <c r="B33" s="61" t="s">
        <v>171</v>
      </c>
      <c r="C33" s="63">
        <v>3.5</v>
      </c>
    </row>
    <row r="34" spans="1:3">
      <c r="A34" s="58" t="s">
        <v>172</v>
      </c>
      <c r="B34" s="61" t="s">
        <v>173</v>
      </c>
      <c r="C34" s="325">
        <v>365</v>
      </c>
    </row>
    <row r="35" spans="1:3">
      <c r="A35" s="58" t="s">
        <v>174</v>
      </c>
      <c r="B35" s="61" t="s">
        <v>175</v>
      </c>
      <c r="C35" s="64">
        <f>ROUND((C30*C32*C33*30)/(C31*C34),2)</f>
        <v>169.68</v>
      </c>
    </row>
    <row r="36" spans="1:3">
      <c r="A36" s="58"/>
      <c r="B36" s="61"/>
      <c r="C36" s="65"/>
    </row>
    <row r="37" spans="1:3">
      <c r="A37" s="417" t="s">
        <v>176</v>
      </c>
      <c r="B37" s="418" t="s">
        <v>177</v>
      </c>
      <c r="C37" s="419"/>
    </row>
    <row r="38" spans="1:3">
      <c r="A38" s="58" t="s">
        <v>178</v>
      </c>
      <c r="B38" s="61" t="s">
        <v>165</v>
      </c>
      <c r="C38" s="330">
        <f>C30</f>
        <v>48000</v>
      </c>
    </row>
    <row r="39" spans="1:3">
      <c r="A39" s="58" t="s">
        <v>179</v>
      </c>
      <c r="B39" s="61" t="s">
        <v>180</v>
      </c>
      <c r="C39" s="330">
        <v>45000</v>
      </c>
    </row>
    <row r="40" spans="1:3">
      <c r="A40" s="58" t="s">
        <v>181</v>
      </c>
      <c r="B40" s="61" t="s">
        <v>182</v>
      </c>
      <c r="C40" s="330">
        <v>5</v>
      </c>
    </row>
    <row r="41" spans="1:3">
      <c r="A41" s="58" t="s">
        <v>183</v>
      </c>
      <c r="B41" s="61" t="s">
        <v>184</v>
      </c>
      <c r="C41" s="63">
        <f>COTAÇÕES!E123</f>
        <v>303.14999999999998</v>
      </c>
    </row>
    <row r="42" spans="1:3">
      <c r="A42" s="58" t="s">
        <v>185</v>
      </c>
      <c r="B42" s="61" t="s">
        <v>186</v>
      </c>
      <c r="C42" s="60">
        <f>C34</f>
        <v>365</v>
      </c>
    </row>
    <row r="43" spans="1:3">
      <c r="A43" s="58" t="s">
        <v>187</v>
      </c>
      <c r="B43" s="61" t="s">
        <v>188</v>
      </c>
      <c r="C43" s="60">
        <f>ROUND((C38*C40*C41*30)/(C39*C42),2)</f>
        <v>132.88999999999999</v>
      </c>
    </row>
    <row r="44" spans="1:3">
      <c r="A44" s="58"/>
      <c r="B44" s="61"/>
      <c r="C44" s="60"/>
    </row>
    <row r="45" spans="1:3">
      <c r="A45" s="58"/>
      <c r="B45" s="61"/>
      <c r="C45" s="60"/>
    </row>
    <row r="46" spans="1:3">
      <c r="A46" s="417" t="s">
        <v>189</v>
      </c>
      <c r="B46" s="418" t="s">
        <v>190</v>
      </c>
      <c r="C46" s="419" t="s">
        <v>151</v>
      </c>
    </row>
    <row r="47" spans="1:3">
      <c r="A47" s="67"/>
      <c r="B47" s="59" t="s">
        <v>191</v>
      </c>
      <c r="C47" s="68"/>
    </row>
    <row r="48" spans="1:3">
      <c r="A48" s="69"/>
      <c r="B48" s="70"/>
      <c r="C48" s="71"/>
    </row>
    <row r="49" spans="1:3">
      <c r="A49" s="420" t="s">
        <v>192</v>
      </c>
      <c r="B49" s="421" t="s">
        <v>193</v>
      </c>
      <c r="C49" s="422"/>
    </row>
    <row r="50" spans="1:3">
      <c r="A50" s="72"/>
      <c r="B50" s="73" t="s">
        <v>194</v>
      </c>
      <c r="C50" s="424">
        <f>ROUND(C13+C17+C21+C27+C35+C43,2)</f>
        <v>4483.4799999999996</v>
      </c>
    </row>
    <row r="51" spans="1:3">
      <c r="A51" s="72"/>
      <c r="B51" s="73"/>
      <c r="C51" s="74"/>
    </row>
    <row r="52" spans="1:3">
      <c r="A52" s="420" t="s">
        <v>195</v>
      </c>
      <c r="B52" s="421" t="s">
        <v>196</v>
      </c>
      <c r="C52" s="423"/>
    </row>
    <row r="53" spans="1:3">
      <c r="A53" s="72"/>
      <c r="B53" s="73" t="s">
        <v>194</v>
      </c>
      <c r="C53" s="388">
        <f>ROUND(C50/C24,2)</f>
        <v>1.1200000000000001</v>
      </c>
    </row>
    <row r="54" spans="1:3" ht="15" thickBot="1">
      <c r="A54" s="75"/>
      <c r="B54" s="76"/>
      <c r="C54" s="77"/>
    </row>
    <row r="55" spans="1:3">
      <c r="A55" s="78"/>
      <c r="B55" s="78"/>
      <c r="C55" s="79"/>
    </row>
    <row r="56" spans="1:3">
      <c r="A56" s="78"/>
      <c r="B56" s="78"/>
      <c r="C56" s="79"/>
    </row>
    <row r="57" spans="1:3">
      <c r="A57" s="78"/>
      <c r="B57" s="78"/>
      <c r="C57" s="78"/>
    </row>
    <row r="58" spans="1:3">
      <c r="A58" s="78"/>
      <c r="B58" s="78"/>
      <c r="C58" s="78"/>
    </row>
    <row r="84" spans="1:3">
      <c r="A84" s="78"/>
      <c r="B84" s="78"/>
      <c r="C84" s="78"/>
    </row>
    <row r="85" spans="1:3">
      <c r="A85" s="78"/>
      <c r="B85" s="78"/>
      <c r="C85" s="78"/>
    </row>
  </sheetData>
  <mergeCells count="7">
    <mergeCell ref="N3:S3"/>
    <mergeCell ref="A6:C6"/>
    <mergeCell ref="A7:C7"/>
    <mergeCell ref="B1:C1"/>
    <mergeCell ref="B2:C2"/>
    <mergeCell ref="B3:C3"/>
    <mergeCell ref="B4:C4"/>
  </mergeCells>
  <printOptions horizontalCentered="1"/>
  <pageMargins left="0.51181102362204722" right="0.51181102362204722" top="0.78740157480314965" bottom="0.78740157480314965" header="0.31496062992125984" footer="0.31496062992125984"/>
  <pageSetup paperSize="9" scale="91" orientation="portrait" r:id="rId1"/>
  <drawing r:id="rId2"/>
</worksheet>
</file>

<file path=xl/worksheets/sheet12.xml><?xml version="1.0" encoding="utf-8"?>
<worksheet xmlns="http://schemas.openxmlformats.org/spreadsheetml/2006/main" xmlns:r="http://schemas.openxmlformats.org/officeDocument/2006/relationships">
  <dimension ref="A1:S43"/>
  <sheetViews>
    <sheetView workbookViewId="0">
      <selection activeCell="X47" sqref="X47"/>
    </sheetView>
  </sheetViews>
  <sheetFormatPr defaultRowHeight="15"/>
  <cols>
    <col min="1" max="1" width="31.7109375" customWidth="1"/>
    <col min="2" max="2" width="14.7109375" customWidth="1"/>
    <col min="3" max="3" width="13.5703125" customWidth="1"/>
    <col min="4" max="4" width="12.42578125" customWidth="1"/>
    <col min="5" max="5" width="17.28515625" customWidth="1"/>
    <col min="6" max="6" width="14.28515625" customWidth="1"/>
    <col min="7" max="7" width="13.85546875" customWidth="1"/>
    <col min="8" max="8" width="16.85546875" customWidth="1"/>
  </cols>
  <sheetData>
    <row r="1" spans="1:19" ht="15" customHeight="1">
      <c r="A1" s="366"/>
      <c r="B1" s="588" t="s">
        <v>595</v>
      </c>
      <c r="C1" s="588"/>
      <c r="D1" s="588"/>
      <c r="E1" s="588"/>
      <c r="F1" s="588"/>
      <c r="G1" s="380"/>
      <c r="H1" s="389"/>
    </row>
    <row r="2" spans="1:19" ht="15" customHeight="1">
      <c r="A2" s="343"/>
      <c r="B2" s="590" t="s">
        <v>468</v>
      </c>
      <c r="C2" s="590"/>
      <c r="D2" s="590"/>
      <c r="E2" s="590"/>
      <c r="F2" s="590"/>
      <c r="G2" s="181"/>
      <c r="H2" s="390"/>
    </row>
    <row r="3" spans="1:19" ht="15" customHeight="1">
      <c r="A3" s="343"/>
      <c r="B3" s="590" t="s">
        <v>469</v>
      </c>
      <c r="C3" s="590"/>
      <c r="D3" s="590"/>
      <c r="E3" s="590"/>
      <c r="F3" s="590"/>
      <c r="G3" s="181"/>
      <c r="H3" s="390"/>
      <c r="N3" s="592"/>
      <c r="O3" s="592"/>
      <c r="P3" s="592"/>
      <c r="Q3" s="592"/>
      <c r="R3" s="592"/>
      <c r="S3" s="592"/>
    </row>
    <row r="4" spans="1:19" ht="15" customHeight="1">
      <c r="A4" s="343"/>
      <c r="B4" s="590" t="s">
        <v>430</v>
      </c>
      <c r="C4" s="590"/>
      <c r="D4" s="590"/>
      <c r="E4" s="590"/>
      <c r="F4" s="590"/>
      <c r="G4" s="181"/>
      <c r="H4" s="390"/>
    </row>
    <row r="5" spans="1:19" ht="15.75" thickBot="1">
      <c r="A5" s="391"/>
      <c r="B5" s="392"/>
      <c r="C5" s="392"/>
      <c r="D5" s="392"/>
      <c r="E5" s="392"/>
      <c r="F5" s="392"/>
      <c r="G5" s="392"/>
      <c r="H5" s="393"/>
    </row>
    <row r="6" spans="1:19">
      <c r="A6" s="791" t="s">
        <v>603</v>
      </c>
      <c r="B6" s="792"/>
      <c r="C6" s="792"/>
      <c r="D6" s="792"/>
      <c r="E6" s="792"/>
      <c r="F6" s="792"/>
      <c r="G6" s="793"/>
      <c r="H6" s="490" t="s">
        <v>332</v>
      </c>
    </row>
    <row r="7" spans="1:19" ht="15" customHeight="1" thickBot="1">
      <c r="A7" s="794"/>
      <c r="B7" s="795"/>
      <c r="C7" s="795"/>
      <c r="D7" s="795"/>
      <c r="E7" s="795"/>
      <c r="F7" s="795"/>
      <c r="G7" s="796"/>
      <c r="H7" s="507" t="s">
        <v>333</v>
      </c>
    </row>
    <row r="8" spans="1:19" ht="15.75" thickBot="1">
      <c r="A8" s="491"/>
      <c r="B8" s="492"/>
      <c r="C8" s="493"/>
      <c r="D8" s="492"/>
      <c r="E8" s="492"/>
      <c r="F8" s="494"/>
      <c r="G8" s="494"/>
      <c r="H8" s="495"/>
    </row>
    <row r="9" spans="1:19">
      <c r="A9" s="524" t="s">
        <v>334</v>
      </c>
      <c r="B9" s="525"/>
      <c r="C9" s="526"/>
      <c r="D9" s="797" t="s">
        <v>335</v>
      </c>
      <c r="E9" s="798"/>
      <c r="F9" s="798"/>
      <c r="G9" s="798"/>
      <c r="H9" s="799"/>
    </row>
    <row r="10" spans="1:19" ht="15.75" thickBot="1">
      <c r="A10" s="527"/>
      <c r="B10" s="528"/>
      <c r="C10" s="529"/>
      <c r="D10" s="800"/>
      <c r="E10" s="801"/>
      <c r="F10" s="801"/>
      <c r="G10" s="801"/>
      <c r="H10" s="802"/>
    </row>
    <row r="11" spans="1:19" ht="15.75" thickBot="1">
      <c r="A11" s="496"/>
      <c r="B11" s="803" t="s">
        <v>336</v>
      </c>
      <c r="C11" s="805" t="s">
        <v>337</v>
      </c>
      <c r="D11" s="806"/>
      <c r="E11" s="807"/>
      <c r="F11" s="805" t="s">
        <v>31</v>
      </c>
      <c r="G11" s="806"/>
      <c r="H11" s="808"/>
      <c r="N11" s="564" t="s">
        <v>632</v>
      </c>
      <c r="O11" s="564"/>
      <c r="P11" s="564"/>
      <c r="Q11" s="564"/>
      <c r="R11" s="564"/>
      <c r="S11" s="564"/>
    </row>
    <row r="12" spans="1:19" ht="15.75" thickBot="1">
      <c r="A12" s="497"/>
      <c r="B12" s="804"/>
      <c r="C12" s="508" t="s">
        <v>338</v>
      </c>
      <c r="D12" s="509" t="s">
        <v>22</v>
      </c>
      <c r="E12" s="510" t="s">
        <v>339</v>
      </c>
      <c r="F12" s="510" t="s">
        <v>338</v>
      </c>
      <c r="G12" s="510" t="s">
        <v>22</v>
      </c>
      <c r="H12" s="511" t="s">
        <v>339</v>
      </c>
      <c r="N12" s="564"/>
      <c r="O12" s="564"/>
      <c r="P12" s="564"/>
      <c r="Q12" s="564"/>
      <c r="R12" s="564"/>
      <c r="S12" s="564"/>
    </row>
    <row r="13" spans="1:19">
      <c r="A13" s="785" t="s">
        <v>340</v>
      </c>
      <c r="B13" s="786"/>
      <c r="C13" s="786"/>
      <c r="D13" s="786"/>
      <c r="E13" s="787"/>
      <c r="F13" s="788"/>
      <c r="G13" s="789"/>
      <c r="H13" s="790"/>
    </row>
    <row r="14" spans="1:19">
      <c r="A14" s="512" t="s">
        <v>524</v>
      </c>
      <c r="B14" s="513" t="s">
        <v>63</v>
      </c>
      <c r="C14" s="514">
        <v>22</v>
      </c>
      <c r="D14" s="514">
        <v>87</v>
      </c>
      <c r="E14" s="515">
        <f>ROUND(C14*D14,2)</f>
        <v>1914</v>
      </c>
      <c r="F14" s="516">
        <v>17</v>
      </c>
      <c r="G14" s="517">
        <v>152</v>
      </c>
      <c r="H14" s="518">
        <f t="shared" ref="H14" si="0">ROUND(F14*G14,2)</f>
        <v>2584</v>
      </c>
    </row>
    <row r="15" spans="1:19">
      <c r="A15" s="512" t="s">
        <v>6</v>
      </c>
      <c r="B15" s="513" t="s">
        <v>68</v>
      </c>
      <c r="C15" s="514">
        <v>22</v>
      </c>
      <c r="D15" s="514">
        <v>87</v>
      </c>
      <c r="E15" s="515">
        <f>ROUND(C15*D15,2)</f>
        <v>1914</v>
      </c>
      <c r="F15" s="516">
        <v>17</v>
      </c>
      <c r="G15" s="517">
        <v>152</v>
      </c>
      <c r="H15" s="518">
        <f t="shared" ref="H15:H16" si="1">ROUND(F15*G15,2)</f>
        <v>2584</v>
      </c>
    </row>
    <row r="16" spans="1:19">
      <c r="A16" s="512" t="s">
        <v>341</v>
      </c>
      <c r="B16" s="519" t="s">
        <v>70</v>
      </c>
      <c r="C16" s="514">
        <v>22</v>
      </c>
      <c r="D16" s="514">
        <v>87</v>
      </c>
      <c r="E16" s="515">
        <f>ROUND(C16*D16,2)</f>
        <v>1914</v>
      </c>
      <c r="F16" s="514">
        <v>17</v>
      </c>
      <c r="G16" s="517">
        <v>152</v>
      </c>
      <c r="H16" s="518">
        <f t="shared" si="1"/>
        <v>2584</v>
      </c>
    </row>
    <row r="17" spans="1:8" ht="15.75" thickBot="1">
      <c r="A17" s="811" t="s">
        <v>342</v>
      </c>
      <c r="B17" s="812"/>
      <c r="C17" s="813">
        <f>SUM(E14:E16)</f>
        <v>5742</v>
      </c>
      <c r="D17" s="814"/>
      <c r="E17" s="815"/>
      <c r="F17" s="816">
        <f>SUM(H14:H16)</f>
        <v>7752</v>
      </c>
      <c r="G17" s="817"/>
      <c r="H17" s="818"/>
    </row>
    <row r="18" spans="1:8">
      <c r="A18" s="819" t="s">
        <v>343</v>
      </c>
      <c r="B18" s="820"/>
      <c r="C18" s="820"/>
      <c r="D18" s="820"/>
      <c r="E18" s="520"/>
      <c r="F18" s="521"/>
      <c r="G18" s="522"/>
      <c r="H18" s="523">
        <f>C17+F17</f>
        <v>13494</v>
      </c>
    </row>
    <row r="19" spans="1:8">
      <c r="A19" s="821" t="s">
        <v>344</v>
      </c>
      <c r="B19" s="822"/>
      <c r="C19" s="822"/>
      <c r="D19" s="822"/>
      <c r="E19" s="822"/>
      <c r="F19" s="822" t="s">
        <v>345</v>
      </c>
      <c r="G19" s="822"/>
      <c r="H19" s="823"/>
    </row>
    <row r="20" spans="1:8">
      <c r="A20" s="821"/>
      <c r="B20" s="822"/>
      <c r="C20" s="822"/>
      <c r="D20" s="822"/>
      <c r="E20" s="822"/>
      <c r="F20" s="822"/>
      <c r="G20" s="822"/>
      <c r="H20" s="823"/>
    </row>
    <row r="21" spans="1:8">
      <c r="A21" s="821" t="s">
        <v>346</v>
      </c>
      <c r="B21" s="822"/>
      <c r="C21" s="822"/>
      <c r="D21" s="822"/>
      <c r="E21" s="822"/>
      <c r="F21" s="822"/>
      <c r="G21" s="822" t="s">
        <v>347</v>
      </c>
      <c r="H21" s="823"/>
    </row>
    <row r="22" spans="1:8">
      <c r="A22" s="821"/>
      <c r="B22" s="822"/>
      <c r="C22" s="822"/>
      <c r="D22" s="822"/>
      <c r="E22" s="822"/>
      <c r="F22" s="822"/>
      <c r="G22" s="822"/>
      <c r="H22" s="823"/>
    </row>
    <row r="23" spans="1:8">
      <c r="A23" s="824" t="s">
        <v>348</v>
      </c>
      <c r="B23" s="825"/>
      <c r="C23" s="825"/>
      <c r="D23" s="825"/>
      <c r="E23" s="825"/>
      <c r="F23" s="492"/>
      <c r="G23" s="492"/>
      <c r="H23" s="498"/>
    </row>
    <row r="24" spans="1:8">
      <c r="A24" s="531" t="s">
        <v>349</v>
      </c>
      <c r="B24" s="499"/>
      <c r="C24" s="500"/>
      <c r="D24" s="499"/>
      <c r="E24" s="499"/>
      <c r="F24" s="492"/>
      <c r="G24" s="492"/>
      <c r="H24" s="498"/>
    </row>
    <row r="25" spans="1:8">
      <c r="A25" s="531" t="s">
        <v>350</v>
      </c>
      <c r="B25" s="499"/>
      <c r="C25" s="500"/>
      <c r="D25" s="499"/>
      <c r="E25" s="499"/>
      <c r="F25" s="492"/>
      <c r="G25" s="492"/>
      <c r="H25" s="498"/>
    </row>
    <row r="26" spans="1:8">
      <c r="A26" s="531" t="s">
        <v>351</v>
      </c>
      <c r="B26" s="499"/>
      <c r="C26" s="500"/>
      <c r="D26" s="499"/>
      <c r="E26" s="499"/>
      <c r="F26" s="492"/>
      <c r="G26" s="492"/>
      <c r="H26" s="498"/>
    </row>
    <row r="27" spans="1:8">
      <c r="A27" s="530" t="s">
        <v>530</v>
      </c>
      <c r="B27" s="499"/>
      <c r="C27" s="500"/>
      <c r="D27" s="499"/>
      <c r="E27" s="499"/>
      <c r="F27" s="492"/>
      <c r="G27" s="492"/>
      <c r="H27" s="498"/>
    </row>
    <row r="28" spans="1:8" ht="15.75" thickBot="1">
      <c r="A28" s="826"/>
      <c r="B28" s="827"/>
      <c r="C28" s="827"/>
      <c r="D28" s="827"/>
      <c r="E28" s="827"/>
      <c r="F28" s="827"/>
      <c r="G28" s="827"/>
      <c r="H28" s="828"/>
    </row>
    <row r="29" spans="1:8">
      <c r="A29" s="494"/>
      <c r="B29" s="494"/>
      <c r="C29" s="501"/>
      <c r="D29" s="494"/>
      <c r="E29" s="502"/>
      <c r="F29" s="494"/>
      <c r="G29" s="494"/>
      <c r="H29" s="494"/>
    </row>
    <row r="30" spans="1:8">
      <c r="A30" s="503"/>
      <c r="B30" s="494"/>
      <c r="C30" s="504" t="s">
        <v>352</v>
      </c>
      <c r="D30" s="505" t="s">
        <v>315</v>
      </c>
      <c r="E30" s="809" t="s">
        <v>353</v>
      </c>
      <c r="F30" s="810"/>
      <c r="G30" s="494"/>
      <c r="H30" s="494"/>
    </row>
    <row r="31" spans="1:8">
      <c r="A31" s="503"/>
      <c r="B31" s="494"/>
      <c r="C31" s="504" t="s">
        <v>524</v>
      </c>
      <c r="D31" s="505">
        <v>0.1</v>
      </c>
      <c r="E31" s="506">
        <v>22</v>
      </c>
      <c r="F31" s="505">
        <f>D31*E31</f>
        <v>2.2000000000000002</v>
      </c>
      <c r="G31" s="494"/>
      <c r="H31" s="494"/>
    </row>
    <row r="32" spans="1:8">
      <c r="A32" s="494"/>
      <c r="B32" s="494"/>
      <c r="C32" s="504" t="s">
        <v>354</v>
      </c>
      <c r="D32" s="505">
        <v>1</v>
      </c>
      <c r="E32" s="506">
        <v>22</v>
      </c>
      <c r="F32" s="505">
        <f>D32*E32</f>
        <v>22</v>
      </c>
      <c r="G32" s="494"/>
      <c r="H32" s="494"/>
    </row>
    <row r="33" spans="1:8">
      <c r="A33" s="494"/>
      <c r="B33" s="494"/>
      <c r="C33" s="504" t="s">
        <v>355</v>
      </c>
      <c r="D33" s="505">
        <v>1</v>
      </c>
      <c r="E33" s="505">
        <v>22</v>
      </c>
      <c r="F33" s="505">
        <f>D33*E33</f>
        <v>22</v>
      </c>
      <c r="G33" s="494"/>
      <c r="H33" s="494"/>
    </row>
    <row r="34" spans="1:8">
      <c r="A34" s="494"/>
      <c r="B34" s="494"/>
      <c r="C34" s="501"/>
      <c r="D34" s="494"/>
      <c r="E34" s="494"/>
      <c r="F34" s="494"/>
      <c r="G34" s="494"/>
      <c r="H34" s="494"/>
    </row>
    <row r="35" spans="1:8">
      <c r="A35" s="494"/>
      <c r="B35" s="494"/>
      <c r="C35" s="501"/>
      <c r="D35" s="494"/>
      <c r="E35" s="494"/>
      <c r="F35" s="494"/>
      <c r="G35" s="494"/>
      <c r="H35" s="494"/>
    </row>
    <row r="36" spans="1:8">
      <c r="A36" s="494"/>
      <c r="B36" s="494"/>
      <c r="C36" s="504" t="s">
        <v>356</v>
      </c>
      <c r="D36" s="505" t="s">
        <v>315</v>
      </c>
      <c r="E36" s="809" t="s">
        <v>353</v>
      </c>
      <c r="F36" s="810"/>
      <c r="G36" s="494"/>
      <c r="H36" s="494"/>
    </row>
    <row r="37" spans="1:8">
      <c r="A37" s="494"/>
      <c r="B37" s="494"/>
      <c r="C37" s="504" t="s">
        <v>524</v>
      </c>
      <c r="D37" s="505">
        <v>0.1</v>
      </c>
      <c r="E37" s="506">
        <v>17</v>
      </c>
      <c r="F37" s="505">
        <f>D37*E37</f>
        <v>1.7000000000000002</v>
      </c>
      <c r="G37" s="494"/>
      <c r="H37" s="494"/>
    </row>
    <row r="38" spans="1:8">
      <c r="A38" s="494"/>
      <c r="B38" s="494"/>
      <c r="C38" s="504" t="s">
        <v>354</v>
      </c>
      <c r="D38" s="505">
        <v>1</v>
      </c>
      <c r="E38" s="506">
        <v>17</v>
      </c>
      <c r="F38" s="505">
        <f>D38*E38</f>
        <v>17</v>
      </c>
      <c r="G38" s="494"/>
      <c r="H38" s="494"/>
    </row>
    <row r="39" spans="1:8">
      <c r="A39" s="494"/>
      <c r="B39" s="494"/>
      <c r="C39" s="504" t="s">
        <v>355</v>
      </c>
      <c r="D39" s="505">
        <v>1</v>
      </c>
      <c r="E39" s="505">
        <v>17</v>
      </c>
      <c r="F39" s="505">
        <f>D39*E39</f>
        <v>17</v>
      </c>
      <c r="G39" s="494"/>
      <c r="H39" s="494"/>
    </row>
    <row r="40" spans="1:8">
      <c r="A40" s="188"/>
      <c r="B40" s="188"/>
      <c r="C40" s="189"/>
      <c r="D40" s="188"/>
      <c r="E40" s="188"/>
      <c r="F40" s="188"/>
      <c r="G40" s="188"/>
      <c r="H40" s="188"/>
    </row>
    <row r="41" spans="1:8">
      <c r="A41" s="188"/>
      <c r="B41" s="188"/>
      <c r="C41" s="189"/>
      <c r="D41" s="188"/>
      <c r="E41" s="188"/>
      <c r="F41" s="188"/>
      <c r="G41" s="188"/>
      <c r="H41" s="188"/>
    </row>
    <row r="42" spans="1:8">
      <c r="A42" s="188"/>
      <c r="B42" s="188"/>
      <c r="C42" s="189"/>
      <c r="D42" s="188"/>
      <c r="E42" s="188"/>
      <c r="F42" s="188"/>
      <c r="G42" s="188"/>
      <c r="H42" s="188"/>
    </row>
    <row r="43" spans="1:8">
      <c r="A43" s="188"/>
      <c r="B43" s="188"/>
      <c r="C43" s="189"/>
      <c r="D43" s="188"/>
      <c r="E43" s="188"/>
      <c r="F43" s="188"/>
      <c r="G43" s="188"/>
      <c r="H43" s="188"/>
    </row>
  </sheetData>
  <mergeCells count="24">
    <mergeCell ref="E36:F36"/>
    <mergeCell ref="A17:B17"/>
    <mergeCell ref="C17:E17"/>
    <mergeCell ref="F17:H17"/>
    <mergeCell ref="A18:D18"/>
    <mergeCell ref="A19:E20"/>
    <mergeCell ref="F19:H20"/>
    <mergeCell ref="A21:F22"/>
    <mergeCell ref="G21:H22"/>
    <mergeCell ref="A23:E23"/>
    <mergeCell ref="A28:H28"/>
    <mergeCell ref="E30:F30"/>
    <mergeCell ref="A13:E13"/>
    <mergeCell ref="F13:H13"/>
    <mergeCell ref="A6:G7"/>
    <mergeCell ref="D9:H10"/>
    <mergeCell ref="B11:B12"/>
    <mergeCell ref="C11:E11"/>
    <mergeCell ref="F11:H11"/>
    <mergeCell ref="N3:S3"/>
    <mergeCell ref="B2:F2"/>
    <mergeCell ref="B3:F3"/>
    <mergeCell ref="B4:F4"/>
    <mergeCell ref="B1:F1"/>
  </mergeCells>
  <pageMargins left="0.51181102362204722" right="0.51181102362204722" top="0.78740157480314965" bottom="0.78740157480314965" header="0.31496062992125984" footer="0.31496062992125984"/>
  <pageSetup paperSize="9" orientation="landscape" r:id="rId1"/>
  <rowBreaks count="1" manualBreakCount="1">
    <brk id="29" max="16383" man="1"/>
  </rowBreaks>
  <drawing r:id="rId2"/>
</worksheet>
</file>

<file path=xl/worksheets/sheet13.xml><?xml version="1.0" encoding="utf-8"?>
<worksheet xmlns="http://schemas.openxmlformats.org/spreadsheetml/2006/main" xmlns:r="http://schemas.openxmlformats.org/officeDocument/2006/relationships">
  <dimension ref="A1:S35"/>
  <sheetViews>
    <sheetView workbookViewId="0">
      <selection activeCell="X47" sqref="X47"/>
    </sheetView>
  </sheetViews>
  <sheetFormatPr defaultRowHeight="15"/>
  <cols>
    <col min="1" max="2" width="9.140625" style="352"/>
    <col min="3" max="3" width="14.140625" style="351" customWidth="1"/>
    <col min="4" max="4" width="55" style="351" customWidth="1"/>
    <col min="5" max="5" width="9.140625" style="351"/>
    <col min="6" max="6" width="13.7109375" style="352" bestFit="1" customWidth="1"/>
    <col min="7" max="7" width="14.28515625" style="353" customWidth="1"/>
    <col min="8" max="8" width="11.5703125" style="353" customWidth="1"/>
    <col min="9" max="9" width="11.7109375" style="351" bestFit="1" customWidth="1"/>
    <col min="10" max="10" width="9.140625" style="351"/>
    <col min="11" max="11" width="11.7109375" style="351" customWidth="1"/>
    <col min="12" max="12" width="11" style="351" customWidth="1"/>
    <col min="13" max="13" width="12.28515625" style="351" customWidth="1"/>
    <col min="14" max="14" width="11.85546875" style="351" customWidth="1"/>
    <col min="15" max="16384" width="9.140625" style="351"/>
  </cols>
  <sheetData>
    <row r="1" spans="1:19">
      <c r="A1" s="394"/>
      <c r="B1" s="395"/>
      <c r="C1" s="396"/>
      <c r="D1" s="588" t="s">
        <v>595</v>
      </c>
      <c r="E1" s="588"/>
      <c r="F1" s="588"/>
      <c r="G1" s="588"/>
      <c r="H1" s="589"/>
    </row>
    <row r="2" spans="1:19">
      <c r="A2" s="397"/>
      <c r="B2" s="398"/>
      <c r="C2" s="399"/>
      <c r="D2" s="590" t="s">
        <v>468</v>
      </c>
      <c r="E2" s="590"/>
      <c r="F2" s="590"/>
      <c r="G2" s="590"/>
      <c r="H2" s="591"/>
    </row>
    <row r="3" spans="1:19" ht="15.75" thickBot="1">
      <c r="A3" s="397"/>
      <c r="B3" s="398"/>
      <c r="C3" s="399"/>
      <c r="D3" s="590" t="s">
        <v>469</v>
      </c>
      <c r="E3" s="590"/>
      <c r="F3" s="590"/>
      <c r="G3" s="590"/>
      <c r="H3" s="591"/>
      <c r="N3" s="829"/>
      <c r="O3" s="829"/>
      <c r="P3" s="829"/>
      <c r="Q3" s="829"/>
      <c r="R3" s="829"/>
      <c r="S3" s="829"/>
    </row>
    <row r="4" spans="1:19">
      <c r="A4" s="394"/>
      <c r="B4" s="395"/>
      <c r="C4" s="396"/>
      <c r="D4" s="588" t="s">
        <v>430</v>
      </c>
      <c r="E4" s="588"/>
      <c r="F4" s="588"/>
      <c r="G4" s="588"/>
      <c r="H4" s="589"/>
    </row>
    <row r="5" spans="1:19" ht="15.75" thickBot="1">
      <c r="A5" s="400"/>
      <c r="B5" s="401"/>
      <c r="C5" s="402"/>
      <c r="D5" s="402"/>
      <c r="E5" s="402"/>
      <c r="F5" s="401"/>
      <c r="G5" s="403"/>
      <c r="H5" s="404"/>
    </row>
    <row r="6" spans="1:19" ht="30" customHeight="1" thickBot="1">
      <c r="A6" s="830" t="s">
        <v>629</v>
      </c>
      <c r="B6" s="831"/>
      <c r="C6" s="831"/>
      <c r="D6" s="831"/>
      <c r="E6" s="831"/>
      <c r="F6" s="831"/>
      <c r="G6" s="831"/>
      <c r="H6" s="832"/>
    </row>
    <row r="7" spans="1:19">
      <c r="A7" s="425"/>
      <c r="B7" s="425"/>
      <c r="C7" s="851" t="s">
        <v>596</v>
      </c>
      <c r="D7" s="849" t="s">
        <v>506</v>
      </c>
      <c r="E7" s="849" t="s">
        <v>576</v>
      </c>
      <c r="F7" s="837" t="s">
        <v>193</v>
      </c>
      <c r="G7" s="837"/>
      <c r="H7" s="837"/>
    </row>
    <row r="8" spans="1:19" ht="15" customHeight="1" thickBot="1">
      <c r="A8" s="452"/>
      <c r="B8" s="452"/>
      <c r="C8" s="849"/>
      <c r="D8" s="850"/>
      <c r="E8" s="850"/>
      <c r="F8" s="440" t="s">
        <v>534</v>
      </c>
      <c r="G8" s="440" t="s">
        <v>315</v>
      </c>
      <c r="H8" s="440" t="s">
        <v>499</v>
      </c>
    </row>
    <row r="9" spans="1:19">
      <c r="A9" s="838" t="s">
        <v>581</v>
      </c>
      <c r="B9" s="839"/>
      <c r="C9" s="455" t="s">
        <v>538</v>
      </c>
      <c r="D9" s="454" t="s">
        <v>539</v>
      </c>
      <c r="E9" s="453" t="s">
        <v>537</v>
      </c>
      <c r="F9" s="441">
        <v>132.19999999999999</v>
      </c>
      <c r="G9" s="427">
        <v>1</v>
      </c>
      <c r="H9" s="428">
        <f>ROUND(F9*G9,2)</f>
        <v>132.19999999999999</v>
      </c>
    </row>
    <row r="10" spans="1:19">
      <c r="A10" s="840"/>
      <c r="B10" s="841"/>
      <c r="C10" s="442" t="s">
        <v>540</v>
      </c>
      <c r="D10" s="442" t="s">
        <v>541</v>
      </c>
      <c r="E10" s="443" t="s">
        <v>537</v>
      </c>
      <c r="F10" s="443">
        <v>80.41</v>
      </c>
      <c r="G10" s="429">
        <v>1</v>
      </c>
      <c r="H10" s="430">
        <f t="shared" ref="H10:H26" si="0">ROUND(F10*G10,2)</f>
        <v>80.41</v>
      </c>
    </row>
    <row r="11" spans="1:19">
      <c r="A11" s="840"/>
      <c r="B11" s="841"/>
      <c r="C11" s="442" t="s">
        <v>542</v>
      </c>
      <c r="D11" s="442" t="s">
        <v>302</v>
      </c>
      <c r="E11" s="443" t="s">
        <v>8</v>
      </c>
      <c r="F11" s="443">
        <v>30</v>
      </c>
      <c r="G11" s="429">
        <v>1</v>
      </c>
      <c r="H11" s="430">
        <f t="shared" si="0"/>
        <v>30</v>
      </c>
      <c r="N11" s="565" t="s">
        <v>632</v>
      </c>
      <c r="O11" s="565"/>
      <c r="P11" s="565"/>
      <c r="Q11" s="565"/>
      <c r="R11" s="565"/>
      <c r="S11" s="565"/>
    </row>
    <row r="12" spans="1:19">
      <c r="A12" s="840"/>
      <c r="B12" s="841"/>
      <c r="C12" s="444" t="s">
        <v>544</v>
      </c>
      <c r="D12" s="444" t="s">
        <v>545</v>
      </c>
      <c r="E12" s="445" t="s">
        <v>537</v>
      </c>
      <c r="F12" s="445">
        <v>6</v>
      </c>
      <c r="G12" s="431">
        <v>1</v>
      </c>
      <c r="H12" s="430">
        <f t="shared" si="0"/>
        <v>6</v>
      </c>
      <c r="N12" s="565"/>
      <c r="O12" s="565"/>
      <c r="P12" s="565"/>
      <c r="Q12" s="565"/>
      <c r="R12" s="565"/>
      <c r="S12" s="565"/>
    </row>
    <row r="13" spans="1:19">
      <c r="A13" s="840"/>
      <c r="B13" s="841"/>
      <c r="C13" s="444" t="s">
        <v>546</v>
      </c>
      <c r="D13" s="444" t="s">
        <v>547</v>
      </c>
      <c r="E13" s="445" t="s">
        <v>537</v>
      </c>
      <c r="F13" s="445">
        <v>3</v>
      </c>
      <c r="G13" s="431">
        <v>1</v>
      </c>
      <c r="H13" s="430">
        <f t="shared" si="0"/>
        <v>3</v>
      </c>
    </row>
    <row r="14" spans="1:19" ht="15.75" thickBot="1">
      <c r="A14" s="842"/>
      <c r="B14" s="843"/>
      <c r="C14" s="446" t="s">
        <v>548</v>
      </c>
      <c r="D14" s="446" t="s">
        <v>549</v>
      </c>
      <c r="E14" s="447" t="s">
        <v>537</v>
      </c>
      <c r="F14" s="447">
        <v>2.7</v>
      </c>
      <c r="G14" s="432">
        <v>5</v>
      </c>
      <c r="H14" s="433">
        <f t="shared" si="0"/>
        <v>13.5</v>
      </c>
    </row>
    <row r="15" spans="1:19" ht="30" thickBot="1">
      <c r="A15" s="844" t="s">
        <v>5</v>
      </c>
      <c r="B15" s="845"/>
      <c r="C15" s="448" t="s">
        <v>550</v>
      </c>
      <c r="D15" s="448" t="s">
        <v>551</v>
      </c>
      <c r="E15" s="449" t="s">
        <v>537</v>
      </c>
      <c r="F15" s="449">
        <v>8.2799999999999994</v>
      </c>
      <c r="G15" s="434">
        <v>20</v>
      </c>
      <c r="H15" s="435">
        <f t="shared" si="0"/>
        <v>165.6</v>
      </c>
    </row>
    <row r="16" spans="1:19">
      <c r="A16" s="838" t="s">
        <v>582</v>
      </c>
      <c r="B16" s="839"/>
      <c r="C16" s="450" t="s">
        <v>552</v>
      </c>
      <c r="D16" s="450" t="s">
        <v>553</v>
      </c>
      <c r="E16" s="451" t="s">
        <v>554</v>
      </c>
      <c r="F16" s="451">
        <v>52.35</v>
      </c>
      <c r="G16" s="436">
        <f>F35</f>
        <v>1</v>
      </c>
      <c r="H16" s="437">
        <f t="shared" si="0"/>
        <v>52.35</v>
      </c>
    </row>
    <row r="17" spans="1:15">
      <c r="A17" s="840"/>
      <c r="B17" s="841"/>
      <c r="C17" s="444" t="s">
        <v>555</v>
      </c>
      <c r="D17" s="444" t="s">
        <v>556</v>
      </c>
      <c r="E17" s="445" t="s">
        <v>554</v>
      </c>
      <c r="F17" s="445">
        <v>47.52</v>
      </c>
      <c r="G17" s="11">
        <f>G35</f>
        <v>2</v>
      </c>
      <c r="H17" s="430">
        <f t="shared" si="0"/>
        <v>95.04</v>
      </c>
    </row>
    <row r="18" spans="1:15">
      <c r="A18" s="840"/>
      <c r="B18" s="841"/>
      <c r="C18" s="444" t="s">
        <v>557</v>
      </c>
      <c r="D18" s="444" t="s">
        <v>558</v>
      </c>
      <c r="E18" s="445" t="s">
        <v>537</v>
      </c>
      <c r="F18" s="445">
        <v>9.9</v>
      </c>
      <c r="G18" s="11">
        <f>H35</f>
        <v>2</v>
      </c>
      <c r="H18" s="430">
        <f t="shared" si="0"/>
        <v>19.8</v>
      </c>
    </row>
    <row r="19" spans="1:15">
      <c r="A19" s="840"/>
      <c r="B19" s="841"/>
      <c r="C19" s="444" t="s">
        <v>559</v>
      </c>
      <c r="D19" s="444" t="s">
        <v>560</v>
      </c>
      <c r="E19" s="445" t="s">
        <v>537</v>
      </c>
      <c r="F19" s="445">
        <v>78.86</v>
      </c>
      <c r="G19" s="11">
        <f>I35</f>
        <v>4</v>
      </c>
      <c r="H19" s="430">
        <f t="shared" si="0"/>
        <v>315.44</v>
      </c>
    </row>
    <row r="20" spans="1:15">
      <c r="A20" s="840"/>
      <c r="B20" s="841"/>
      <c r="C20" s="444" t="s">
        <v>561</v>
      </c>
      <c r="D20" s="444" t="s">
        <v>562</v>
      </c>
      <c r="E20" s="445" t="s">
        <v>543</v>
      </c>
      <c r="F20" s="445">
        <v>7.0000000000000007E-2</v>
      </c>
      <c r="G20" s="11">
        <f>J35</f>
        <v>2</v>
      </c>
      <c r="H20" s="430">
        <f t="shared" si="0"/>
        <v>0.14000000000000001</v>
      </c>
    </row>
    <row r="21" spans="1:15">
      <c r="A21" s="840"/>
      <c r="B21" s="841"/>
      <c r="C21" s="444" t="s">
        <v>563</v>
      </c>
      <c r="D21" s="444" t="s">
        <v>564</v>
      </c>
      <c r="E21" s="445" t="s">
        <v>565</v>
      </c>
      <c r="F21" s="445">
        <v>8.91</v>
      </c>
      <c r="G21" s="11">
        <f>J35</f>
        <v>2</v>
      </c>
      <c r="H21" s="430">
        <f t="shared" si="0"/>
        <v>17.82</v>
      </c>
    </row>
    <row r="22" spans="1:15">
      <c r="A22" s="840"/>
      <c r="B22" s="841"/>
      <c r="C22" s="444" t="s">
        <v>566</v>
      </c>
      <c r="D22" s="444" t="s">
        <v>567</v>
      </c>
      <c r="E22" s="445" t="s">
        <v>565</v>
      </c>
      <c r="F22" s="445">
        <v>3.28</v>
      </c>
      <c r="G22" s="11">
        <f>K35</f>
        <v>2</v>
      </c>
      <c r="H22" s="430">
        <f t="shared" si="0"/>
        <v>6.56</v>
      </c>
    </row>
    <row r="23" spans="1:15">
      <c r="A23" s="840"/>
      <c r="B23" s="841"/>
      <c r="C23" s="444" t="s">
        <v>568</v>
      </c>
      <c r="D23" s="444" t="s">
        <v>569</v>
      </c>
      <c r="E23" s="445" t="s">
        <v>537</v>
      </c>
      <c r="F23" s="445">
        <v>1.1000000000000001</v>
      </c>
      <c r="G23" s="11">
        <f>L35</f>
        <v>11</v>
      </c>
      <c r="H23" s="430">
        <f t="shared" si="0"/>
        <v>12.1</v>
      </c>
    </row>
    <row r="24" spans="1:15">
      <c r="A24" s="840"/>
      <c r="B24" s="841"/>
      <c r="C24" s="444" t="s">
        <v>570</v>
      </c>
      <c r="D24" s="444" t="s">
        <v>571</v>
      </c>
      <c r="E24" s="445" t="s">
        <v>554</v>
      </c>
      <c r="F24" s="445">
        <v>5.9</v>
      </c>
      <c r="G24" s="11">
        <f>M35</f>
        <v>2</v>
      </c>
      <c r="H24" s="430">
        <f t="shared" si="0"/>
        <v>11.8</v>
      </c>
    </row>
    <row r="25" spans="1:15">
      <c r="A25" s="840"/>
      <c r="B25" s="841"/>
      <c r="C25" s="444" t="s">
        <v>572</v>
      </c>
      <c r="D25" s="444" t="s">
        <v>573</v>
      </c>
      <c r="E25" s="445" t="s">
        <v>537</v>
      </c>
      <c r="F25" s="445">
        <v>1.48</v>
      </c>
      <c r="G25" s="11">
        <f>N35</f>
        <v>11</v>
      </c>
      <c r="H25" s="430">
        <f t="shared" si="0"/>
        <v>16.28</v>
      </c>
    </row>
    <row r="26" spans="1:15" ht="15.75" thickBot="1">
      <c r="A26" s="842"/>
      <c r="B26" s="843"/>
      <c r="C26" s="446" t="s">
        <v>574</v>
      </c>
      <c r="D26" s="446" t="s">
        <v>575</v>
      </c>
      <c r="E26" s="447" t="s">
        <v>537</v>
      </c>
      <c r="F26" s="447">
        <v>35.9</v>
      </c>
      <c r="G26" s="438">
        <f>O35</f>
        <v>6</v>
      </c>
      <c r="H26" s="439">
        <f t="shared" si="0"/>
        <v>215.4</v>
      </c>
    </row>
    <row r="27" spans="1:15" ht="15.75" thickBot="1">
      <c r="H27" s="354">
        <f>ROUND(SUM(H9:H26),2)</f>
        <v>1193.44</v>
      </c>
    </row>
    <row r="28" spans="1:15" ht="15.75" thickBot="1">
      <c r="H28" s="355"/>
    </row>
    <row r="29" spans="1:15" ht="15.75" thickBot="1">
      <c r="D29" s="426"/>
      <c r="E29" s="426"/>
      <c r="F29" s="846" t="s">
        <v>593</v>
      </c>
      <c r="G29" s="847"/>
      <c r="H29" s="847"/>
      <c r="I29" s="847"/>
      <c r="J29" s="847"/>
      <c r="K29" s="847"/>
      <c r="L29" s="847"/>
      <c r="M29" s="847"/>
      <c r="N29" s="847"/>
      <c r="O29" s="848"/>
    </row>
    <row r="30" spans="1:15" ht="44.25" thickBot="1">
      <c r="D30" s="456" t="s">
        <v>580</v>
      </c>
      <c r="E30" s="457" t="s">
        <v>579</v>
      </c>
      <c r="F30" s="458" t="s">
        <v>586</v>
      </c>
      <c r="G30" s="459" t="s">
        <v>585</v>
      </c>
      <c r="H30" s="459" t="s">
        <v>558</v>
      </c>
      <c r="I30" s="459" t="s">
        <v>560</v>
      </c>
      <c r="J30" s="459" t="s">
        <v>564</v>
      </c>
      <c r="K30" s="459" t="s">
        <v>587</v>
      </c>
      <c r="L30" s="459" t="s">
        <v>588</v>
      </c>
      <c r="M30" s="460" t="s">
        <v>589</v>
      </c>
      <c r="N30" s="461" t="s">
        <v>590</v>
      </c>
      <c r="O30" s="459" t="s">
        <v>591</v>
      </c>
    </row>
    <row r="31" spans="1:15">
      <c r="D31" s="462" t="s">
        <v>524</v>
      </c>
      <c r="E31" s="463">
        <v>1</v>
      </c>
      <c r="F31" s="464">
        <v>0</v>
      </c>
      <c r="G31" s="427">
        <v>2</v>
      </c>
      <c r="H31" s="465">
        <v>2</v>
      </c>
      <c r="I31" s="466">
        <v>4</v>
      </c>
      <c r="J31" s="427">
        <v>0</v>
      </c>
      <c r="K31" s="427">
        <v>0</v>
      </c>
      <c r="L31" s="427">
        <v>12</v>
      </c>
      <c r="M31" s="467">
        <v>2</v>
      </c>
      <c r="N31" s="467">
        <v>12</v>
      </c>
      <c r="O31" s="468">
        <v>6</v>
      </c>
    </row>
    <row r="32" spans="1:15">
      <c r="D32" s="469" t="s">
        <v>577</v>
      </c>
      <c r="E32" s="470">
        <v>5</v>
      </c>
      <c r="F32" s="471">
        <v>0</v>
      </c>
      <c r="G32" s="429">
        <v>10</v>
      </c>
      <c r="H32" s="472">
        <v>10</v>
      </c>
      <c r="I32" s="431">
        <v>20</v>
      </c>
      <c r="J32" s="429">
        <v>10</v>
      </c>
      <c r="K32" s="429">
        <v>10</v>
      </c>
      <c r="L32" s="429">
        <v>60</v>
      </c>
      <c r="M32" s="473">
        <v>10</v>
      </c>
      <c r="N32" s="473">
        <v>60</v>
      </c>
      <c r="O32" s="474">
        <v>30</v>
      </c>
    </row>
    <row r="33" spans="4:15" ht="15.75" thickBot="1">
      <c r="D33" s="475" t="s">
        <v>578</v>
      </c>
      <c r="E33" s="476">
        <v>5</v>
      </c>
      <c r="F33" s="477">
        <v>10</v>
      </c>
      <c r="G33" s="438">
        <v>10</v>
      </c>
      <c r="H33" s="478">
        <v>10</v>
      </c>
      <c r="I33" s="432">
        <v>20</v>
      </c>
      <c r="J33" s="438">
        <v>10</v>
      </c>
      <c r="K33" s="438">
        <v>10</v>
      </c>
      <c r="L33" s="438">
        <v>60</v>
      </c>
      <c r="M33" s="479">
        <v>10</v>
      </c>
      <c r="N33" s="479">
        <v>60</v>
      </c>
      <c r="O33" s="480">
        <v>30</v>
      </c>
    </row>
    <row r="34" spans="4:15">
      <c r="D34" s="835" t="s">
        <v>583</v>
      </c>
      <c r="E34" s="836"/>
      <c r="F34" s="464">
        <f>SUM(F31:F33)</f>
        <v>10</v>
      </c>
      <c r="G34" s="481">
        <f>SUM(G31:G33)</f>
        <v>22</v>
      </c>
      <c r="H34" s="467">
        <f>SUM(H31:H33)</f>
        <v>22</v>
      </c>
      <c r="I34" s="427">
        <f>SUM(I31:I33)</f>
        <v>44</v>
      </c>
      <c r="J34" s="427">
        <f t="shared" ref="J34:O34" si="1">SUM(J31:J33)</f>
        <v>20</v>
      </c>
      <c r="K34" s="427">
        <f t="shared" si="1"/>
        <v>20</v>
      </c>
      <c r="L34" s="427">
        <f t="shared" si="1"/>
        <v>132</v>
      </c>
      <c r="M34" s="465">
        <f t="shared" si="1"/>
        <v>22</v>
      </c>
      <c r="N34" s="465">
        <f t="shared" si="1"/>
        <v>132</v>
      </c>
      <c r="O34" s="482">
        <f t="shared" si="1"/>
        <v>66</v>
      </c>
    </row>
    <row r="35" spans="4:15" ht="15.75" thickBot="1">
      <c r="D35" s="833" t="s">
        <v>584</v>
      </c>
      <c r="E35" s="834"/>
      <c r="F35" s="483">
        <f>ROUND(F34/12,)</f>
        <v>1</v>
      </c>
      <c r="G35" s="484">
        <f>ROUND(G34/12,)</f>
        <v>2</v>
      </c>
      <c r="H35" s="485">
        <f>ROUND(H34/12,)</f>
        <v>2</v>
      </c>
      <c r="I35" s="486">
        <f>ROUND(I34/12,)</f>
        <v>4</v>
      </c>
      <c r="J35" s="486">
        <f t="shared" ref="J35:O35" si="2">ROUND(J34/12,)</f>
        <v>2</v>
      </c>
      <c r="K35" s="486">
        <f t="shared" si="2"/>
        <v>2</v>
      </c>
      <c r="L35" s="486">
        <f t="shared" si="2"/>
        <v>11</v>
      </c>
      <c r="M35" s="487">
        <f t="shared" si="2"/>
        <v>2</v>
      </c>
      <c r="N35" s="487">
        <f t="shared" si="2"/>
        <v>11</v>
      </c>
      <c r="O35" s="439">
        <f t="shared" si="2"/>
        <v>6</v>
      </c>
    </row>
  </sheetData>
  <mergeCells count="16">
    <mergeCell ref="A6:H6"/>
    <mergeCell ref="D35:E35"/>
    <mergeCell ref="D34:E34"/>
    <mergeCell ref="F7:H7"/>
    <mergeCell ref="A9:B14"/>
    <mergeCell ref="A15:B15"/>
    <mergeCell ref="A16:B26"/>
    <mergeCell ref="F29:O29"/>
    <mergeCell ref="E7:E8"/>
    <mergeCell ref="D7:D8"/>
    <mergeCell ref="C7:C8"/>
    <mergeCell ref="N3:S3"/>
    <mergeCell ref="D1:H1"/>
    <mergeCell ref="D2:H2"/>
    <mergeCell ref="D3:H3"/>
    <mergeCell ref="D4:H4"/>
  </mergeCells>
  <pageMargins left="0.51181102362204722" right="0.51181102362204722" top="0.78740157480314965" bottom="0.78740157480314965" header="0.31496062992125984" footer="0.31496062992125984"/>
  <pageSetup paperSize="9" scale="67" orientation="portrait" r:id="rId1"/>
  <colBreaks count="1" manualBreakCount="1">
    <brk id="8" max="1048575" man="1"/>
  </colBreaks>
  <drawing r:id="rId2"/>
</worksheet>
</file>

<file path=xl/worksheets/sheet14.xml><?xml version="1.0" encoding="utf-8"?>
<worksheet xmlns="http://schemas.openxmlformats.org/spreadsheetml/2006/main" xmlns:r="http://schemas.openxmlformats.org/officeDocument/2006/relationships">
  <dimension ref="A1:S53"/>
  <sheetViews>
    <sheetView tabSelected="1" topLeftCell="A16" workbookViewId="0">
      <selection activeCell="V29" sqref="V29"/>
    </sheetView>
  </sheetViews>
  <sheetFormatPr defaultRowHeight="15"/>
  <cols>
    <col min="2" max="2" width="9.28515625" customWidth="1"/>
    <col min="4" max="4" width="14.140625" customWidth="1"/>
    <col min="5" max="5" width="35.28515625" customWidth="1"/>
    <col min="6" max="6" width="11" customWidth="1"/>
  </cols>
  <sheetData>
    <row r="1" spans="1:19">
      <c r="A1" s="394"/>
      <c r="B1" s="395"/>
      <c r="C1" s="396"/>
      <c r="D1" s="588" t="s">
        <v>595</v>
      </c>
      <c r="E1" s="588"/>
      <c r="F1" s="588"/>
      <c r="G1" s="588"/>
      <c r="H1" s="589"/>
    </row>
    <row r="2" spans="1:19">
      <c r="A2" s="397"/>
      <c r="B2" s="398"/>
      <c r="C2" s="399"/>
      <c r="D2" s="590" t="s">
        <v>468</v>
      </c>
      <c r="E2" s="590"/>
      <c r="F2" s="590"/>
      <c r="G2" s="590"/>
      <c r="H2" s="591"/>
    </row>
    <row r="3" spans="1:19">
      <c r="A3" s="397"/>
      <c r="B3" s="398"/>
      <c r="C3" s="399"/>
      <c r="D3" s="590" t="s">
        <v>469</v>
      </c>
      <c r="E3" s="590"/>
      <c r="F3" s="590"/>
      <c r="G3" s="590"/>
      <c r="H3" s="591"/>
      <c r="N3" s="592"/>
      <c r="O3" s="592"/>
      <c r="P3" s="592"/>
      <c r="Q3" s="592"/>
      <c r="R3" s="592"/>
      <c r="S3" s="592"/>
    </row>
    <row r="4" spans="1:19" ht="15.75" thickBot="1">
      <c r="A4" s="391"/>
      <c r="B4" s="392"/>
      <c r="C4" s="392"/>
      <c r="D4" s="392"/>
      <c r="E4" s="392"/>
      <c r="F4" s="392"/>
      <c r="G4" s="392"/>
      <c r="H4" s="393"/>
    </row>
    <row r="5" spans="1:19" s="7" customFormat="1" ht="30" customHeight="1">
      <c r="A5" s="852" t="s">
        <v>337</v>
      </c>
      <c r="B5" s="853"/>
      <c r="C5" s="853"/>
      <c r="D5" s="853"/>
      <c r="E5" s="853"/>
      <c r="F5" s="853"/>
      <c r="G5" s="853"/>
      <c r="H5" s="854"/>
    </row>
    <row r="6" spans="1:19" s="350" customFormat="1" ht="15" customHeight="1">
      <c r="A6" s="855" t="s">
        <v>599</v>
      </c>
      <c r="B6" s="855"/>
      <c r="C6" s="855" t="s">
        <v>600</v>
      </c>
      <c r="D6" s="855"/>
      <c r="E6" s="855"/>
      <c r="F6" s="538" t="s">
        <v>601</v>
      </c>
      <c r="G6" s="855">
        <v>351.08</v>
      </c>
      <c r="H6" s="855"/>
    </row>
    <row r="9" spans="1:19" s="537" customFormat="1">
      <c r="E9" s="539" t="s">
        <v>602</v>
      </c>
    </row>
    <row r="11" spans="1:19">
      <c r="A11" s="857" t="s">
        <v>606</v>
      </c>
      <c r="B11" s="857"/>
      <c r="C11" s="857"/>
      <c r="D11" s="857"/>
      <c r="E11" s="857"/>
      <c r="F11" s="857"/>
      <c r="N11" s="564" t="s">
        <v>632</v>
      </c>
      <c r="O11" s="564"/>
      <c r="P11" s="564"/>
      <c r="Q11" s="564"/>
      <c r="R11" s="564"/>
      <c r="S11" s="564"/>
    </row>
    <row r="12" spans="1:19">
      <c r="A12" s="733" t="s">
        <v>0</v>
      </c>
      <c r="B12" s="733"/>
      <c r="C12" s="348" t="s">
        <v>1</v>
      </c>
      <c r="D12" s="348" t="s">
        <v>2</v>
      </c>
      <c r="E12" s="348" t="s">
        <v>604</v>
      </c>
      <c r="F12" s="348" t="s">
        <v>605</v>
      </c>
      <c r="N12" s="564"/>
      <c r="O12" s="564"/>
      <c r="P12" s="564"/>
      <c r="Q12" s="564"/>
      <c r="R12" s="564"/>
      <c r="S12" s="564"/>
    </row>
    <row r="13" spans="1:19">
      <c r="A13" s="856" t="s">
        <v>43</v>
      </c>
      <c r="B13" s="856"/>
      <c r="C13" s="22" t="s">
        <v>8</v>
      </c>
      <c r="D13" s="23">
        <v>0.1</v>
      </c>
      <c r="E13" s="31">
        <v>351.08</v>
      </c>
      <c r="F13" s="31">
        <f>ROUND(D13*E13,2)</f>
        <v>35.11</v>
      </c>
    </row>
    <row r="14" spans="1:19">
      <c r="A14" s="856" t="s">
        <v>6</v>
      </c>
      <c r="B14" s="856"/>
      <c r="C14" s="22" t="s">
        <v>8</v>
      </c>
      <c r="D14" s="23">
        <v>1</v>
      </c>
      <c r="E14" s="31">
        <v>351.08</v>
      </c>
      <c r="F14" s="31">
        <f>ROUND(D14*E14,2)</f>
        <v>351.08</v>
      </c>
    </row>
    <row r="15" spans="1:19">
      <c r="A15" s="856" t="s">
        <v>44</v>
      </c>
      <c r="B15" s="856"/>
      <c r="C15" s="22" t="s">
        <v>8</v>
      </c>
      <c r="D15" s="23">
        <v>1</v>
      </c>
      <c r="E15" s="31">
        <v>351.08</v>
      </c>
      <c r="F15" s="31">
        <f>ROUND(D15*E15,2)</f>
        <v>351.08</v>
      </c>
    </row>
    <row r="16" spans="1:19">
      <c r="A16" s="856" t="s">
        <v>12</v>
      </c>
      <c r="B16" s="856"/>
      <c r="C16" s="22" t="s">
        <v>8</v>
      </c>
      <c r="D16" s="23">
        <v>0.1</v>
      </c>
      <c r="E16" s="31">
        <v>351.08</v>
      </c>
      <c r="F16" s="31">
        <f>ROUND(D16*E16,2)</f>
        <v>35.11</v>
      </c>
    </row>
    <row r="17" spans="1:12">
      <c r="E17" s="348" t="s">
        <v>331</v>
      </c>
      <c r="F17" s="31">
        <f>ROUND(SUM(F13:F16),2)</f>
        <v>772.38</v>
      </c>
    </row>
    <row r="20" spans="1:12">
      <c r="A20" s="857" t="s">
        <v>607</v>
      </c>
      <c r="B20" s="857"/>
      <c r="C20" s="857"/>
      <c r="D20" s="857"/>
      <c r="E20" s="857"/>
      <c r="F20" s="857"/>
    </row>
    <row r="21" spans="1:12">
      <c r="A21" s="733" t="s">
        <v>0</v>
      </c>
      <c r="B21" s="733"/>
      <c r="C21" s="348" t="s">
        <v>1</v>
      </c>
      <c r="D21" s="348" t="s">
        <v>2</v>
      </c>
      <c r="E21" s="348" t="s">
        <v>604</v>
      </c>
      <c r="F21" s="348" t="s">
        <v>605</v>
      </c>
    </row>
    <row r="22" spans="1:12">
      <c r="A22" s="856" t="s">
        <v>43</v>
      </c>
      <c r="B22" s="856"/>
      <c r="C22" s="22" t="s">
        <v>8</v>
      </c>
      <c r="D22" s="23">
        <v>0.4</v>
      </c>
      <c r="E22" s="31">
        <v>351.08</v>
      </c>
      <c r="F22" s="31">
        <f>ROUND(D22*E22,2)</f>
        <v>140.43</v>
      </c>
    </row>
    <row r="23" spans="1:12">
      <c r="A23" s="856" t="s">
        <v>6</v>
      </c>
      <c r="B23" s="856"/>
      <c r="C23" s="22" t="s">
        <v>8</v>
      </c>
      <c r="D23" s="23">
        <v>1</v>
      </c>
      <c r="E23" s="31">
        <v>351.08</v>
      </c>
      <c r="F23" s="31">
        <f>ROUND(D23*E23,2)</f>
        <v>351.08</v>
      </c>
    </row>
    <row r="24" spans="1:12">
      <c r="A24" s="856" t="s">
        <v>44</v>
      </c>
      <c r="B24" s="856"/>
      <c r="C24" s="22" t="s">
        <v>8</v>
      </c>
      <c r="D24" s="23">
        <v>1</v>
      </c>
      <c r="E24" s="31">
        <v>351.08</v>
      </c>
      <c r="F24" s="31">
        <f>ROUND(D24*E24,2)</f>
        <v>351.08</v>
      </c>
    </row>
    <row r="25" spans="1:12">
      <c r="A25" s="856" t="s">
        <v>12</v>
      </c>
      <c r="B25" s="856"/>
      <c r="C25" s="22" t="s">
        <v>8</v>
      </c>
      <c r="D25" s="23">
        <v>0.45</v>
      </c>
      <c r="E25" s="31">
        <v>351.08</v>
      </c>
      <c r="F25" s="31">
        <f>ROUND(D25*E25,2)</f>
        <v>157.99</v>
      </c>
    </row>
    <row r="26" spans="1:12">
      <c r="E26" s="348" t="s">
        <v>331</v>
      </c>
      <c r="F26" s="31">
        <f>ROUND(SUM(F22:F25),2)</f>
        <v>1000.58</v>
      </c>
    </row>
    <row r="29" spans="1:12">
      <c r="A29" s="857" t="s">
        <v>608</v>
      </c>
      <c r="B29" s="857"/>
      <c r="C29" s="857"/>
      <c r="D29" s="857"/>
      <c r="E29" s="857"/>
      <c r="F29" s="857"/>
    </row>
    <row r="30" spans="1:12">
      <c r="A30" s="733" t="s">
        <v>0</v>
      </c>
      <c r="B30" s="733"/>
      <c r="C30" s="348" t="s">
        <v>1</v>
      </c>
      <c r="D30" s="348" t="s">
        <v>2</v>
      </c>
      <c r="E30" s="348" t="s">
        <v>604</v>
      </c>
      <c r="F30" s="348" t="s">
        <v>605</v>
      </c>
      <c r="L30" s="540"/>
    </row>
    <row r="31" spans="1:12">
      <c r="A31" s="856" t="s">
        <v>43</v>
      </c>
      <c r="B31" s="856"/>
      <c r="C31" s="22" t="s">
        <v>8</v>
      </c>
      <c r="D31" s="23">
        <v>0.1</v>
      </c>
      <c r="E31" s="31">
        <v>351.08</v>
      </c>
      <c r="F31" s="31">
        <f>ROUND(D31*E31,2)</f>
        <v>35.11</v>
      </c>
      <c r="L31" s="540"/>
    </row>
    <row r="32" spans="1:12">
      <c r="A32" s="856" t="s">
        <v>6</v>
      </c>
      <c r="B32" s="856"/>
      <c r="C32" s="22" t="s">
        <v>8</v>
      </c>
      <c r="D32" s="23">
        <v>1</v>
      </c>
      <c r="E32" s="31">
        <v>351.08</v>
      </c>
      <c r="F32" s="31">
        <f>ROUND(D32*E32,2)</f>
        <v>351.08</v>
      </c>
    </row>
    <row r="33" spans="1:6">
      <c r="A33" s="856" t="s">
        <v>44</v>
      </c>
      <c r="B33" s="856"/>
      <c r="C33" s="22" t="s">
        <v>8</v>
      </c>
      <c r="D33" s="23">
        <v>1</v>
      </c>
      <c r="E33" s="31">
        <v>351.08</v>
      </c>
      <c r="F33" s="31">
        <f>ROUND(D33*E33,2)</f>
        <v>351.08</v>
      </c>
    </row>
    <row r="34" spans="1:6">
      <c r="A34" s="856" t="s">
        <v>12</v>
      </c>
      <c r="B34" s="856"/>
      <c r="C34" s="22" t="s">
        <v>8</v>
      </c>
      <c r="D34" s="23">
        <v>0</v>
      </c>
      <c r="E34" s="31">
        <v>351.08</v>
      </c>
      <c r="F34" s="31">
        <f>ROUND(D34*E34,2)</f>
        <v>0</v>
      </c>
    </row>
    <row r="35" spans="1:6">
      <c r="E35" s="348" t="s">
        <v>331</v>
      </c>
      <c r="F35" s="31">
        <f>ROUND(SUM(F31:F34),2)</f>
        <v>737.27</v>
      </c>
    </row>
    <row r="38" spans="1:6">
      <c r="A38" s="857" t="s">
        <v>609</v>
      </c>
      <c r="B38" s="857"/>
      <c r="C38" s="857"/>
      <c r="D38" s="857"/>
      <c r="E38" s="857"/>
      <c r="F38" s="857"/>
    </row>
    <row r="39" spans="1:6">
      <c r="A39" s="733" t="s">
        <v>0</v>
      </c>
      <c r="B39" s="733"/>
      <c r="C39" s="348" t="s">
        <v>1</v>
      </c>
      <c r="D39" s="348" t="s">
        <v>2</v>
      </c>
      <c r="E39" s="348" t="s">
        <v>604</v>
      </c>
      <c r="F39" s="348" t="s">
        <v>605</v>
      </c>
    </row>
    <row r="40" spans="1:6">
      <c r="A40" s="856" t="s">
        <v>43</v>
      </c>
      <c r="B40" s="856"/>
      <c r="C40" s="22" t="s">
        <v>8</v>
      </c>
      <c r="D40" s="23">
        <v>0.15</v>
      </c>
      <c r="E40" s="31">
        <v>351.08</v>
      </c>
      <c r="F40" s="31">
        <f>ROUND(D40*E40,2)</f>
        <v>52.66</v>
      </c>
    </row>
    <row r="41" spans="1:6">
      <c r="A41" s="856" t="s">
        <v>6</v>
      </c>
      <c r="B41" s="856"/>
      <c r="C41" s="22" t="s">
        <v>8</v>
      </c>
      <c r="D41" s="23">
        <v>1</v>
      </c>
      <c r="E41" s="31">
        <v>351.08</v>
      </c>
      <c r="F41" s="31">
        <f>ROUND(D41*E41,2)</f>
        <v>351.08</v>
      </c>
    </row>
    <row r="42" spans="1:6">
      <c r="A42" s="856" t="s">
        <v>44</v>
      </c>
      <c r="B42" s="856"/>
      <c r="C42" s="22" t="s">
        <v>8</v>
      </c>
      <c r="D42" s="23">
        <v>1</v>
      </c>
      <c r="E42" s="31">
        <v>351.08</v>
      </c>
      <c r="F42" s="31">
        <f>ROUND(D42*E42,2)</f>
        <v>351.08</v>
      </c>
    </row>
    <row r="43" spans="1:6">
      <c r="A43" s="856" t="s">
        <v>12</v>
      </c>
      <c r="B43" s="856"/>
      <c r="C43" s="22" t="s">
        <v>8</v>
      </c>
      <c r="D43" s="23">
        <v>0.15</v>
      </c>
      <c r="E43" s="31">
        <v>351.08</v>
      </c>
      <c r="F43" s="31">
        <f>ROUND(D43*E43,2)</f>
        <v>52.66</v>
      </c>
    </row>
    <row r="44" spans="1:6">
      <c r="E44" s="348" t="s">
        <v>331</v>
      </c>
      <c r="F44" s="31">
        <f>ROUND(SUM(F40:F43),2)</f>
        <v>807.48</v>
      </c>
    </row>
    <row r="47" spans="1:6">
      <c r="A47" s="857" t="s">
        <v>610</v>
      </c>
      <c r="B47" s="857"/>
      <c r="C47" s="857"/>
      <c r="D47" s="857"/>
      <c r="E47" s="857"/>
      <c r="F47" s="857"/>
    </row>
    <row r="48" spans="1:6">
      <c r="A48" s="733" t="s">
        <v>0</v>
      </c>
      <c r="B48" s="733"/>
      <c r="C48" s="348" t="s">
        <v>1</v>
      </c>
      <c r="D48" s="348" t="s">
        <v>2</v>
      </c>
      <c r="E48" s="348" t="s">
        <v>604</v>
      </c>
      <c r="F48" s="348" t="s">
        <v>605</v>
      </c>
    </row>
    <row r="49" spans="1:6">
      <c r="A49" s="856" t="s">
        <v>43</v>
      </c>
      <c r="B49" s="856"/>
      <c r="C49" s="22" t="s">
        <v>8</v>
      </c>
      <c r="D49" s="23">
        <v>0.25</v>
      </c>
      <c r="E49" s="31">
        <v>351.08</v>
      </c>
      <c r="F49" s="31">
        <f>ROUND(D49*E49,2)</f>
        <v>87.77</v>
      </c>
    </row>
    <row r="50" spans="1:6">
      <c r="A50" s="856" t="s">
        <v>6</v>
      </c>
      <c r="B50" s="856"/>
      <c r="C50" s="22" t="s">
        <v>8</v>
      </c>
      <c r="D50" s="23">
        <v>1</v>
      </c>
      <c r="E50" s="31">
        <v>351.08</v>
      </c>
      <c r="F50" s="31">
        <f>ROUND(D50*E50,2)</f>
        <v>351.08</v>
      </c>
    </row>
    <row r="51" spans="1:6">
      <c r="A51" s="856" t="s">
        <v>44</v>
      </c>
      <c r="B51" s="856"/>
      <c r="C51" s="22" t="s">
        <v>8</v>
      </c>
      <c r="D51" s="23">
        <v>1</v>
      </c>
      <c r="E51" s="31">
        <v>351.08</v>
      </c>
      <c r="F51" s="31">
        <f>ROUND(D51*E51,2)</f>
        <v>351.08</v>
      </c>
    </row>
    <row r="52" spans="1:6">
      <c r="A52" s="856" t="s">
        <v>12</v>
      </c>
      <c r="B52" s="856"/>
      <c r="C52" s="22" t="s">
        <v>8</v>
      </c>
      <c r="D52" s="23">
        <v>0.3</v>
      </c>
      <c r="E52" s="31">
        <v>351.08</v>
      </c>
      <c r="F52" s="31">
        <f>ROUND(D52*E52,2)</f>
        <v>105.32</v>
      </c>
    </row>
    <row r="53" spans="1:6">
      <c r="E53" s="348" t="s">
        <v>331</v>
      </c>
      <c r="F53" s="31">
        <f>ROUND(SUM(F49:F52),2)</f>
        <v>895.25</v>
      </c>
    </row>
  </sheetData>
  <mergeCells count="38">
    <mergeCell ref="A52:B52"/>
    <mergeCell ref="A43:B43"/>
    <mergeCell ref="A47:F47"/>
    <mergeCell ref="A48:B48"/>
    <mergeCell ref="A49:B49"/>
    <mergeCell ref="A50:B50"/>
    <mergeCell ref="A51:B51"/>
    <mergeCell ref="A42:B42"/>
    <mergeCell ref="A25:B25"/>
    <mergeCell ref="A29:F29"/>
    <mergeCell ref="A30:B30"/>
    <mergeCell ref="A31:B31"/>
    <mergeCell ref="A32:B32"/>
    <mergeCell ref="A33:B33"/>
    <mergeCell ref="A34:B34"/>
    <mergeCell ref="A38:F38"/>
    <mergeCell ref="A39:B39"/>
    <mergeCell ref="A40:B40"/>
    <mergeCell ref="A41:B41"/>
    <mergeCell ref="C6:E6"/>
    <mergeCell ref="A6:B6"/>
    <mergeCell ref="G6:H6"/>
    <mergeCell ref="A24:B24"/>
    <mergeCell ref="A13:B13"/>
    <mergeCell ref="A14:B14"/>
    <mergeCell ref="A15:B15"/>
    <mergeCell ref="A16:B16"/>
    <mergeCell ref="A11:F11"/>
    <mergeCell ref="A20:F20"/>
    <mergeCell ref="A21:B21"/>
    <mergeCell ref="A22:B22"/>
    <mergeCell ref="A23:B23"/>
    <mergeCell ref="A12:B12"/>
    <mergeCell ref="N3:S3"/>
    <mergeCell ref="D1:H1"/>
    <mergeCell ref="D2:H2"/>
    <mergeCell ref="D3:H3"/>
    <mergeCell ref="A5:H5"/>
  </mergeCells>
  <printOptions horizontalCentered="1"/>
  <pageMargins left="0.51181102362204722" right="0.51181102362204722" top="0.78740157480314965" bottom="0.78740157480314965" header="0.31496062992125984" footer="0.31496062992125984"/>
  <pageSetup paperSize="9" scale="86" orientation="portrait" r:id="rId1"/>
  <drawing r:id="rId2"/>
</worksheet>
</file>

<file path=xl/worksheets/sheet15.xml><?xml version="1.0" encoding="utf-8"?>
<worksheet xmlns="http://schemas.openxmlformats.org/spreadsheetml/2006/main" xmlns:r="http://schemas.openxmlformats.org/officeDocument/2006/relationships">
  <dimension ref="A1:L163"/>
  <sheetViews>
    <sheetView workbookViewId="0">
      <selection activeCell="O38" sqref="O38"/>
    </sheetView>
  </sheetViews>
  <sheetFormatPr defaultRowHeight="15"/>
  <cols>
    <col min="2" max="2" width="10.7109375" customWidth="1"/>
    <col min="4" max="4" width="41.85546875" customWidth="1"/>
    <col min="5" max="5" width="20.7109375" customWidth="1"/>
    <col min="6" max="6" width="16.140625" customWidth="1"/>
    <col min="7" max="7" width="13.140625" customWidth="1"/>
    <col min="8" max="8" width="15.7109375" customWidth="1"/>
    <col min="9" max="9" width="14" customWidth="1"/>
    <col min="10" max="10" width="21.42578125" customWidth="1"/>
    <col min="11" max="11" width="24.5703125" customWidth="1"/>
  </cols>
  <sheetData>
    <row r="1" spans="1:12">
      <c r="A1" s="96"/>
      <c r="B1" s="885" t="s">
        <v>245</v>
      </c>
      <c r="C1" s="885"/>
      <c r="D1" s="885"/>
      <c r="E1" s="885"/>
      <c r="F1" s="885"/>
      <c r="G1" s="885"/>
      <c r="H1" s="885"/>
      <c r="I1" s="885"/>
      <c r="J1" s="885"/>
      <c r="K1" s="96"/>
      <c r="L1" s="97"/>
    </row>
    <row r="2" spans="1:12">
      <c r="A2" s="98"/>
      <c r="B2" s="99" t="s">
        <v>246</v>
      </c>
      <c r="C2" s="886" t="s">
        <v>247</v>
      </c>
      <c r="D2" s="887"/>
      <c r="E2" s="888" t="s">
        <v>248</v>
      </c>
      <c r="F2" s="882"/>
      <c r="G2" s="99" t="s">
        <v>249</v>
      </c>
      <c r="H2" s="100" t="s">
        <v>250</v>
      </c>
      <c r="I2" s="101" t="s">
        <v>251</v>
      </c>
      <c r="J2" s="102" t="s">
        <v>252</v>
      </c>
      <c r="K2" s="102" t="s">
        <v>253</v>
      </c>
      <c r="L2" s="97"/>
    </row>
    <row r="3" spans="1:12">
      <c r="A3" s="549"/>
      <c r="B3" s="542">
        <v>1</v>
      </c>
      <c r="C3" s="889" t="s">
        <v>254</v>
      </c>
      <c r="D3" s="889"/>
      <c r="E3" s="863">
        <v>44287</v>
      </c>
      <c r="F3" s="864"/>
      <c r="G3" s="103">
        <v>274.14999999999998</v>
      </c>
      <c r="H3" s="104" t="s">
        <v>255</v>
      </c>
      <c r="I3" s="105" t="s">
        <v>256</v>
      </c>
      <c r="J3" s="106" t="s">
        <v>257</v>
      </c>
      <c r="K3" s="102"/>
      <c r="L3" s="97"/>
    </row>
    <row r="4" spans="1:12">
      <c r="A4" s="549"/>
      <c r="B4" s="542">
        <v>2</v>
      </c>
      <c r="C4" s="884" t="s">
        <v>258</v>
      </c>
      <c r="D4" s="884"/>
      <c r="E4" s="863">
        <v>44287</v>
      </c>
      <c r="F4" s="864"/>
      <c r="G4" s="103">
        <v>320.02999999999997</v>
      </c>
      <c r="H4" s="104" t="s">
        <v>255</v>
      </c>
      <c r="I4" s="105" t="s">
        <v>256</v>
      </c>
      <c r="J4" s="106" t="s">
        <v>257</v>
      </c>
      <c r="K4" s="102"/>
      <c r="L4" s="97"/>
    </row>
    <row r="5" spans="1:12">
      <c r="A5" s="547"/>
      <c r="B5" s="548">
        <v>3</v>
      </c>
      <c r="C5" s="859" t="s">
        <v>259</v>
      </c>
      <c r="D5" s="859"/>
      <c r="E5" s="860">
        <v>44378</v>
      </c>
      <c r="F5" s="861"/>
      <c r="G5" s="107">
        <v>1200</v>
      </c>
      <c r="H5" s="108" t="s">
        <v>255</v>
      </c>
      <c r="I5" s="101" t="s">
        <v>616</v>
      </c>
      <c r="J5" s="109" t="s">
        <v>260</v>
      </c>
      <c r="K5" s="102"/>
      <c r="L5" s="97"/>
    </row>
    <row r="6" spans="1:12">
      <c r="A6" s="555">
        <v>38</v>
      </c>
      <c r="B6" s="542">
        <v>4</v>
      </c>
      <c r="C6" s="862" t="s">
        <v>261</v>
      </c>
      <c r="D6" s="862"/>
      <c r="E6" s="863">
        <v>44409</v>
      </c>
      <c r="F6" s="864"/>
      <c r="G6" s="103">
        <v>250</v>
      </c>
      <c r="H6" s="104" t="s">
        <v>255</v>
      </c>
      <c r="I6" s="105" t="s">
        <v>616</v>
      </c>
      <c r="J6" s="106" t="s">
        <v>260</v>
      </c>
      <c r="K6" s="102"/>
      <c r="L6" s="97"/>
    </row>
    <row r="7" spans="1:12">
      <c r="A7" s="555">
        <v>39</v>
      </c>
      <c r="B7" s="543">
        <v>5</v>
      </c>
      <c r="C7" s="865" t="s">
        <v>262</v>
      </c>
      <c r="D7" s="865"/>
      <c r="E7" s="866">
        <v>44409</v>
      </c>
      <c r="F7" s="867"/>
      <c r="G7" s="111">
        <v>800</v>
      </c>
      <c r="H7" s="112" t="s">
        <v>255</v>
      </c>
      <c r="I7" s="113" t="s">
        <v>616</v>
      </c>
      <c r="J7" s="114" t="s">
        <v>260</v>
      </c>
      <c r="K7" s="102"/>
      <c r="L7" s="97"/>
    </row>
    <row r="8" spans="1:12">
      <c r="A8" s="555">
        <v>40</v>
      </c>
      <c r="B8" s="544">
        <v>6</v>
      </c>
      <c r="C8" s="894" t="s">
        <v>263</v>
      </c>
      <c r="D8" s="894"/>
      <c r="E8" s="895">
        <v>44409</v>
      </c>
      <c r="F8" s="896"/>
      <c r="G8" s="116">
        <v>4500</v>
      </c>
      <c r="H8" s="117" t="s">
        <v>255</v>
      </c>
      <c r="I8" s="118" t="s">
        <v>616</v>
      </c>
      <c r="J8" s="119" t="s">
        <v>260</v>
      </c>
      <c r="K8" s="102"/>
      <c r="L8" s="97"/>
    </row>
    <row r="9" spans="1:12">
      <c r="A9" s="96">
        <v>1</v>
      </c>
      <c r="B9" s="542">
        <v>7</v>
      </c>
      <c r="C9" s="897" t="s">
        <v>264</v>
      </c>
      <c r="D9" s="898"/>
      <c r="E9" s="863">
        <v>44378</v>
      </c>
      <c r="F9" s="899"/>
      <c r="G9" s="103">
        <v>450</v>
      </c>
      <c r="H9" s="104" t="s">
        <v>255</v>
      </c>
      <c r="I9" s="105" t="s">
        <v>265</v>
      </c>
      <c r="J9" s="106" t="s">
        <v>266</v>
      </c>
      <c r="K9" s="102"/>
      <c r="L9" s="97"/>
    </row>
    <row r="10" spans="1:12">
      <c r="A10" s="96">
        <v>1</v>
      </c>
      <c r="B10" s="543">
        <v>8</v>
      </c>
      <c r="C10" s="900" t="s">
        <v>267</v>
      </c>
      <c r="D10" s="901"/>
      <c r="E10" s="866">
        <v>44378</v>
      </c>
      <c r="F10" s="902"/>
      <c r="G10" s="111">
        <v>1200</v>
      </c>
      <c r="H10" s="112" t="s">
        <v>255</v>
      </c>
      <c r="I10" s="113" t="s">
        <v>265</v>
      </c>
      <c r="J10" s="114" t="s">
        <v>266</v>
      </c>
      <c r="K10" s="102"/>
      <c r="L10" s="97"/>
    </row>
    <row r="11" spans="1:12">
      <c r="A11" s="96">
        <v>1</v>
      </c>
      <c r="B11" s="544">
        <v>9</v>
      </c>
      <c r="C11" s="890" t="s">
        <v>268</v>
      </c>
      <c r="D11" s="891"/>
      <c r="E11" s="892" t="s">
        <v>269</v>
      </c>
      <c r="F11" s="893"/>
      <c r="G11" s="116">
        <v>4500</v>
      </c>
      <c r="H11" s="117" t="s">
        <v>255</v>
      </c>
      <c r="I11" s="118" t="s">
        <v>265</v>
      </c>
      <c r="J11" s="119" t="s">
        <v>266</v>
      </c>
      <c r="K11" s="102"/>
      <c r="L11" s="97"/>
    </row>
    <row r="12" spans="1:12">
      <c r="A12" s="96">
        <v>10</v>
      </c>
      <c r="B12" s="120">
        <v>10</v>
      </c>
      <c r="C12" s="868" t="s">
        <v>270</v>
      </c>
      <c r="D12" s="869"/>
      <c r="E12" s="870">
        <v>44378</v>
      </c>
      <c r="F12" s="871"/>
      <c r="G12" s="121">
        <v>1490</v>
      </c>
      <c r="H12" s="122" t="s">
        <v>271</v>
      </c>
      <c r="I12" s="123" t="s">
        <v>272</v>
      </c>
      <c r="J12" s="124" t="s">
        <v>273</v>
      </c>
      <c r="K12" s="125">
        <f>1490/12</f>
        <v>124.16666666666667</v>
      </c>
      <c r="L12" s="97"/>
    </row>
    <row r="13" spans="1:12">
      <c r="A13" s="96">
        <v>4</v>
      </c>
      <c r="B13" s="126">
        <v>11</v>
      </c>
      <c r="C13" s="872" t="s">
        <v>274</v>
      </c>
      <c r="D13" s="873"/>
      <c r="E13" s="874">
        <v>44378</v>
      </c>
      <c r="F13" s="875"/>
      <c r="G13" s="127">
        <v>960</v>
      </c>
      <c r="H13" s="128" t="s">
        <v>275</v>
      </c>
      <c r="I13" s="129" t="s">
        <v>276</v>
      </c>
      <c r="J13" s="130" t="s">
        <v>277</v>
      </c>
      <c r="K13" s="102"/>
      <c r="L13" s="97"/>
    </row>
    <row r="14" spans="1:12">
      <c r="A14" s="96">
        <v>5</v>
      </c>
      <c r="B14" s="126">
        <v>12</v>
      </c>
      <c r="C14" s="872" t="s">
        <v>278</v>
      </c>
      <c r="D14" s="873"/>
      <c r="E14" s="874">
        <v>44378</v>
      </c>
      <c r="F14" s="875"/>
      <c r="G14" s="127">
        <v>3898.44</v>
      </c>
      <c r="H14" s="128" t="s">
        <v>279</v>
      </c>
      <c r="I14" s="129" t="s">
        <v>280</v>
      </c>
      <c r="J14" s="130" t="s">
        <v>281</v>
      </c>
      <c r="K14" s="102">
        <f>G14/12</f>
        <v>324.87</v>
      </c>
      <c r="L14" s="97"/>
    </row>
    <row r="15" spans="1:12">
      <c r="A15" s="547"/>
      <c r="B15" s="546">
        <v>13</v>
      </c>
      <c r="C15" s="880" t="s">
        <v>282</v>
      </c>
      <c r="D15" s="881"/>
      <c r="E15" s="860">
        <v>44287</v>
      </c>
      <c r="F15" s="882"/>
      <c r="G15" s="107">
        <v>18.72</v>
      </c>
      <c r="H15" s="108" t="s">
        <v>255</v>
      </c>
      <c r="I15" s="101" t="s">
        <v>283</v>
      </c>
      <c r="J15" s="109" t="s">
        <v>284</v>
      </c>
      <c r="K15" s="102"/>
      <c r="L15" s="97"/>
    </row>
    <row r="16" spans="1:12">
      <c r="A16" s="555">
        <v>34</v>
      </c>
      <c r="B16" s="131">
        <v>14</v>
      </c>
      <c r="C16" s="876" t="s">
        <v>285</v>
      </c>
      <c r="D16" s="877"/>
      <c r="E16" s="878">
        <v>44378</v>
      </c>
      <c r="F16" s="879"/>
      <c r="G16" s="132">
        <v>900</v>
      </c>
      <c r="H16" s="133" t="s">
        <v>255</v>
      </c>
      <c r="I16" s="134" t="s">
        <v>286</v>
      </c>
      <c r="J16" s="135" t="s">
        <v>287</v>
      </c>
      <c r="K16" s="102"/>
      <c r="L16" s="97"/>
    </row>
    <row r="17" spans="1:12">
      <c r="A17" s="555">
        <v>35</v>
      </c>
      <c r="B17" s="131">
        <v>15</v>
      </c>
      <c r="C17" s="876" t="s">
        <v>285</v>
      </c>
      <c r="D17" s="877"/>
      <c r="E17" s="878">
        <v>44378</v>
      </c>
      <c r="F17" s="879"/>
      <c r="G17" s="132">
        <v>1307</v>
      </c>
      <c r="H17" s="133" t="s">
        <v>255</v>
      </c>
      <c r="I17" s="134" t="s">
        <v>288</v>
      </c>
      <c r="J17" s="135" t="s">
        <v>289</v>
      </c>
      <c r="K17" s="102"/>
      <c r="L17" s="97"/>
    </row>
    <row r="18" spans="1:12">
      <c r="A18" s="555">
        <v>36</v>
      </c>
      <c r="B18" s="131">
        <v>16</v>
      </c>
      <c r="C18" s="876" t="s">
        <v>285</v>
      </c>
      <c r="D18" s="877"/>
      <c r="E18" s="878">
        <v>44378</v>
      </c>
      <c r="F18" s="879"/>
      <c r="G18" s="132">
        <v>742</v>
      </c>
      <c r="H18" s="133" t="s">
        <v>255</v>
      </c>
      <c r="I18" s="134" t="s">
        <v>288</v>
      </c>
      <c r="J18" s="135" t="s">
        <v>289</v>
      </c>
      <c r="K18" s="102"/>
      <c r="L18" s="97"/>
    </row>
    <row r="19" spans="1:12">
      <c r="A19" s="555"/>
      <c r="B19" s="131">
        <v>17</v>
      </c>
      <c r="C19" s="876" t="s">
        <v>285</v>
      </c>
      <c r="D19" s="877"/>
      <c r="E19" s="878">
        <v>44378</v>
      </c>
      <c r="F19" s="879"/>
      <c r="G19" s="135">
        <v>1000</v>
      </c>
      <c r="H19" s="133" t="s">
        <v>275</v>
      </c>
      <c r="I19" s="134" t="s">
        <v>286</v>
      </c>
      <c r="J19" s="135" t="s">
        <v>287</v>
      </c>
      <c r="K19" s="102"/>
      <c r="L19" s="97"/>
    </row>
    <row r="20" spans="1:12">
      <c r="A20" s="96">
        <v>6</v>
      </c>
      <c r="B20" s="126">
        <v>18</v>
      </c>
      <c r="C20" s="872" t="s">
        <v>290</v>
      </c>
      <c r="D20" s="873"/>
      <c r="E20" s="874">
        <v>44378</v>
      </c>
      <c r="F20" s="875"/>
      <c r="G20" s="130">
        <v>5390</v>
      </c>
      <c r="H20" s="128" t="s">
        <v>279</v>
      </c>
      <c r="I20" s="129" t="s">
        <v>291</v>
      </c>
      <c r="J20" s="130" t="s">
        <v>292</v>
      </c>
      <c r="K20" s="136">
        <f>G20/12</f>
        <v>449.16666666666669</v>
      </c>
      <c r="L20" s="97"/>
    </row>
    <row r="21" spans="1:12">
      <c r="A21" s="96">
        <v>7</v>
      </c>
      <c r="B21" s="137">
        <v>19</v>
      </c>
      <c r="C21" s="906" t="s">
        <v>293</v>
      </c>
      <c r="D21" s="907"/>
      <c r="E21" s="908">
        <v>44378</v>
      </c>
      <c r="F21" s="909"/>
      <c r="G21" s="138">
        <v>25990</v>
      </c>
      <c r="H21" s="139" t="s">
        <v>271</v>
      </c>
      <c r="I21" s="140" t="s">
        <v>294</v>
      </c>
      <c r="J21" s="141" t="s">
        <v>273</v>
      </c>
      <c r="K21" s="142">
        <f>G21/12</f>
        <v>2165.8333333333335</v>
      </c>
      <c r="L21" s="97"/>
    </row>
    <row r="22" spans="1:12">
      <c r="A22" s="96">
        <v>8</v>
      </c>
      <c r="B22" s="137">
        <v>20</v>
      </c>
      <c r="C22" s="906" t="s">
        <v>295</v>
      </c>
      <c r="D22" s="907"/>
      <c r="E22" s="908">
        <v>44378</v>
      </c>
      <c r="F22" s="909"/>
      <c r="G22" s="138">
        <v>16990</v>
      </c>
      <c r="H22" s="139" t="s">
        <v>271</v>
      </c>
      <c r="I22" s="140" t="s">
        <v>296</v>
      </c>
      <c r="J22" s="141" t="s">
        <v>273</v>
      </c>
      <c r="K22" s="142">
        <f>G22/12</f>
        <v>1415.8333333333333</v>
      </c>
      <c r="L22" s="97"/>
    </row>
    <row r="23" spans="1:12">
      <c r="A23" s="547"/>
      <c r="B23" s="545">
        <v>21</v>
      </c>
      <c r="C23" s="883" t="s">
        <v>297</v>
      </c>
      <c r="D23" s="883"/>
      <c r="E23" s="903">
        <v>44287</v>
      </c>
      <c r="F23" s="904"/>
      <c r="G23" s="132">
        <v>89</v>
      </c>
      <c r="H23" s="133" t="s">
        <v>255</v>
      </c>
      <c r="I23" s="134" t="s">
        <v>256</v>
      </c>
      <c r="J23" s="135" t="s">
        <v>284</v>
      </c>
      <c r="K23" s="102"/>
      <c r="L23" s="97"/>
    </row>
    <row r="24" spans="1:12">
      <c r="A24" s="547"/>
      <c r="B24" s="545">
        <v>22</v>
      </c>
      <c r="C24" s="883" t="s">
        <v>298</v>
      </c>
      <c r="D24" s="883"/>
      <c r="E24" s="903">
        <v>44287</v>
      </c>
      <c r="F24" s="903"/>
      <c r="G24" s="132">
        <v>180</v>
      </c>
      <c r="H24" s="133" t="s">
        <v>255</v>
      </c>
      <c r="I24" s="134" t="s">
        <v>256</v>
      </c>
      <c r="J24" s="135" t="s">
        <v>284</v>
      </c>
      <c r="K24" s="102"/>
      <c r="L24" s="97"/>
    </row>
    <row r="25" spans="1:12">
      <c r="A25" s="547"/>
      <c r="B25" s="545">
        <v>23</v>
      </c>
      <c r="C25" s="876" t="s">
        <v>299</v>
      </c>
      <c r="D25" s="877"/>
      <c r="E25" s="878">
        <v>44287</v>
      </c>
      <c r="F25" s="905"/>
      <c r="G25" s="132">
        <v>394.99</v>
      </c>
      <c r="H25" s="133" t="s">
        <v>255</v>
      </c>
      <c r="I25" s="134" t="s">
        <v>256</v>
      </c>
      <c r="J25" s="135" t="s">
        <v>284</v>
      </c>
      <c r="K25" s="102" t="s">
        <v>300</v>
      </c>
      <c r="L25" s="97"/>
    </row>
    <row r="26" spans="1:12">
      <c r="A26" s="547"/>
      <c r="B26" s="545">
        <v>24</v>
      </c>
      <c r="C26" s="876" t="s">
        <v>301</v>
      </c>
      <c r="D26" s="877"/>
      <c r="E26" s="878">
        <v>44287</v>
      </c>
      <c r="F26" s="905"/>
      <c r="G26" s="132">
        <v>102.78</v>
      </c>
      <c r="H26" s="133" t="s">
        <v>255</v>
      </c>
      <c r="I26" s="134" t="s">
        <v>256</v>
      </c>
      <c r="J26" s="135" t="s">
        <v>284</v>
      </c>
      <c r="K26" s="102"/>
      <c r="L26" s="97"/>
    </row>
    <row r="27" spans="1:12">
      <c r="A27" s="547"/>
      <c r="B27" s="545">
        <v>25</v>
      </c>
      <c r="C27" s="883" t="s">
        <v>302</v>
      </c>
      <c r="D27" s="883"/>
      <c r="E27" s="878">
        <v>44287</v>
      </c>
      <c r="F27" s="905"/>
      <c r="G27" s="132">
        <v>30</v>
      </c>
      <c r="H27" s="133" t="s">
        <v>255</v>
      </c>
      <c r="I27" s="134" t="s">
        <v>256</v>
      </c>
      <c r="J27" s="135" t="s">
        <v>284</v>
      </c>
      <c r="K27" s="102"/>
      <c r="L27" s="97"/>
    </row>
    <row r="28" spans="1:12">
      <c r="A28" s="96">
        <v>11</v>
      </c>
      <c r="B28" s="120">
        <v>26</v>
      </c>
      <c r="C28" s="868" t="s">
        <v>303</v>
      </c>
      <c r="D28" s="869"/>
      <c r="E28" s="870">
        <v>44378</v>
      </c>
      <c r="F28" s="919"/>
      <c r="G28" s="121">
        <v>3750</v>
      </c>
      <c r="H28" s="122" t="s">
        <v>271</v>
      </c>
      <c r="I28" s="123" t="s">
        <v>304</v>
      </c>
      <c r="J28" s="124" t="s">
        <v>305</v>
      </c>
      <c r="K28" s="120">
        <v>366.9</v>
      </c>
      <c r="L28" s="97"/>
    </row>
    <row r="29" spans="1:12">
      <c r="A29" s="96">
        <v>9</v>
      </c>
      <c r="B29" s="137">
        <v>27</v>
      </c>
      <c r="C29" s="910" t="s">
        <v>306</v>
      </c>
      <c r="D29" s="910"/>
      <c r="E29" s="911">
        <v>44378</v>
      </c>
      <c r="F29" s="911"/>
      <c r="G29" s="138">
        <v>18380</v>
      </c>
      <c r="H29" s="139" t="s">
        <v>271</v>
      </c>
      <c r="I29" s="140" t="s">
        <v>307</v>
      </c>
      <c r="J29" s="141" t="s">
        <v>305</v>
      </c>
      <c r="K29" s="137">
        <v>1902.03</v>
      </c>
      <c r="L29" s="97"/>
    </row>
    <row r="30" spans="1:12">
      <c r="A30" s="96">
        <v>2</v>
      </c>
      <c r="B30" s="543">
        <v>28</v>
      </c>
      <c r="C30" s="865" t="s">
        <v>308</v>
      </c>
      <c r="D30" s="865"/>
      <c r="E30" s="912">
        <v>44378</v>
      </c>
      <c r="F30" s="913"/>
      <c r="G30" s="111">
        <v>1200</v>
      </c>
      <c r="H30" s="112" t="s">
        <v>255</v>
      </c>
      <c r="I30" s="113" t="s">
        <v>309</v>
      </c>
      <c r="J30" s="114" t="s">
        <v>305</v>
      </c>
      <c r="K30" s="110" t="s">
        <v>266</v>
      </c>
      <c r="L30" s="97"/>
    </row>
    <row r="31" spans="1:12">
      <c r="A31" s="96">
        <v>12</v>
      </c>
      <c r="B31" s="120">
        <v>29</v>
      </c>
      <c r="C31" s="914" t="s">
        <v>310</v>
      </c>
      <c r="D31" s="914"/>
      <c r="E31" s="915">
        <v>44378</v>
      </c>
      <c r="F31" s="916"/>
      <c r="G31" s="124">
        <v>5990</v>
      </c>
      <c r="H31" s="122" t="s">
        <v>271</v>
      </c>
      <c r="I31" s="123" t="s">
        <v>311</v>
      </c>
      <c r="J31" s="124" t="s">
        <v>305</v>
      </c>
      <c r="K31" s="125">
        <f>G31/12</f>
        <v>499.16666666666669</v>
      </c>
      <c r="L31" s="97"/>
    </row>
    <row r="32" spans="1:12">
      <c r="A32" s="96">
        <v>3</v>
      </c>
      <c r="B32" s="544">
        <v>30</v>
      </c>
      <c r="C32" s="143" t="s">
        <v>312</v>
      </c>
      <c r="D32" s="143"/>
      <c r="E32" s="895">
        <v>44378</v>
      </c>
      <c r="F32" s="896"/>
      <c r="G32" s="119">
        <v>4800</v>
      </c>
      <c r="H32" s="117" t="s">
        <v>255</v>
      </c>
      <c r="I32" s="118" t="s">
        <v>309</v>
      </c>
      <c r="J32" s="119" t="s">
        <v>313</v>
      </c>
      <c r="K32" s="115"/>
      <c r="L32" s="97"/>
    </row>
    <row r="33" spans="1:12">
      <c r="A33" s="96"/>
      <c r="B33" s="144"/>
      <c r="C33" s="145"/>
      <c r="D33" s="145"/>
      <c r="E33" s="145"/>
      <c r="F33" s="145"/>
      <c r="G33" s="146"/>
      <c r="H33" s="147"/>
      <c r="I33" s="148"/>
      <c r="J33" s="146"/>
      <c r="K33" s="144"/>
      <c r="L33" s="97"/>
    </row>
    <row r="34" spans="1:12" ht="15.75" thickBot="1">
      <c r="A34" s="96"/>
      <c r="B34" s="96"/>
      <c r="C34" s="149"/>
      <c r="D34" s="149"/>
      <c r="E34" s="149"/>
      <c r="F34" s="149"/>
      <c r="G34" s="97"/>
      <c r="H34" s="150"/>
      <c r="I34" s="149"/>
      <c r="J34" s="97"/>
      <c r="K34" s="96"/>
      <c r="L34" s="97"/>
    </row>
    <row r="35" spans="1:12" ht="15.75" thickBot="1">
      <c r="A35" s="96"/>
      <c r="B35" s="96"/>
      <c r="C35" s="151"/>
      <c r="D35" s="152" t="s">
        <v>314</v>
      </c>
      <c r="E35" s="917" t="s">
        <v>315</v>
      </c>
      <c r="F35" s="918"/>
      <c r="G35" s="153" t="s">
        <v>316</v>
      </c>
      <c r="H35" s="154" t="s">
        <v>317</v>
      </c>
      <c r="I35" s="155" t="s">
        <v>318</v>
      </c>
      <c r="J35" s="97"/>
      <c r="K35" s="96"/>
      <c r="L35" s="97"/>
    </row>
    <row r="36" spans="1:12">
      <c r="A36" s="920"/>
      <c r="B36" s="102">
        <v>4</v>
      </c>
      <c r="C36" s="156" t="s">
        <v>319</v>
      </c>
      <c r="D36" s="157">
        <f>ROUND((G3+G4+G6+G9)/4,2)</f>
        <v>323.55</v>
      </c>
      <c r="E36" s="921">
        <v>1</v>
      </c>
      <c r="F36" s="922"/>
      <c r="G36" s="158">
        <f>D36*E36</f>
        <v>323.55</v>
      </c>
      <c r="H36" s="923">
        <f>G36+G37+G38</f>
        <v>8123.56</v>
      </c>
      <c r="I36" s="930">
        <f>H36/3</f>
        <v>2707.8533333333335</v>
      </c>
      <c r="J36" s="97"/>
      <c r="K36" s="96"/>
      <c r="L36" s="97"/>
    </row>
    <row r="37" spans="1:12">
      <c r="A37" s="920"/>
      <c r="B37" s="102">
        <v>3</v>
      </c>
      <c r="C37" s="159" t="s">
        <v>320</v>
      </c>
      <c r="D37" s="160">
        <f>ROUND((G7+G10+G30)/3,2)</f>
        <v>1066.67</v>
      </c>
      <c r="E37" s="888">
        <v>3</v>
      </c>
      <c r="F37" s="882"/>
      <c r="G37" s="136">
        <f>D37*E37</f>
        <v>3200.01</v>
      </c>
      <c r="H37" s="924"/>
      <c r="I37" s="931"/>
      <c r="J37" s="97"/>
      <c r="K37" s="96"/>
      <c r="L37" s="97"/>
    </row>
    <row r="38" spans="1:12" ht="15.75" thickBot="1">
      <c r="A38" s="920"/>
      <c r="B38" s="102">
        <v>2</v>
      </c>
      <c r="C38" s="161" t="s">
        <v>321</v>
      </c>
      <c r="D38" s="162">
        <f>ROUND((G8+G11+G32)/3,2)</f>
        <v>4600</v>
      </c>
      <c r="E38" s="886">
        <v>1</v>
      </c>
      <c r="F38" s="887"/>
      <c r="G38" s="163">
        <f>D38*E38</f>
        <v>4600</v>
      </c>
      <c r="H38" s="925"/>
      <c r="I38" s="931"/>
      <c r="J38" s="97"/>
      <c r="K38" s="96"/>
      <c r="L38" s="97"/>
    </row>
    <row r="39" spans="1:12">
      <c r="A39" s="920"/>
      <c r="B39" s="102">
        <v>4</v>
      </c>
      <c r="C39" s="164" t="s">
        <v>322</v>
      </c>
      <c r="D39" s="165">
        <f>ROUND((G16+G17+G18+G19)/4,2)</f>
        <v>987.25</v>
      </c>
      <c r="E39" s="926">
        <v>1</v>
      </c>
      <c r="F39" s="926"/>
      <c r="G39" s="166">
        <f>D39*E39</f>
        <v>987.25</v>
      </c>
      <c r="H39" s="927">
        <f>G39+G40+G41+G42+G43</f>
        <v>1479.03</v>
      </c>
      <c r="I39" s="937"/>
      <c r="J39" s="97"/>
      <c r="K39" s="96"/>
      <c r="L39" s="97"/>
    </row>
    <row r="40" spans="1:12">
      <c r="A40" s="920"/>
      <c r="B40" s="102"/>
      <c r="C40" s="167" t="s">
        <v>323</v>
      </c>
      <c r="D40" s="160">
        <v>120</v>
      </c>
      <c r="E40" s="934">
        <v>1</v>
      </c>
      <c r="F40" s="934"/>
      <c r="G40" s="102">
        <f>D40*E40</f>
        <v>120</v>
      </c>
      <c r="H40" s="928"/>
      <c r="I40" s="932"/>
      <c r="J40" s="97"/>
      <c r="K40" s="96"/>
      <c r="L40" s="97"/>
    </row>
    <row r="41" spans="1:12">
      <c r="A41" s="920"/>
      <c r="B41" s="102"/>
      <c r="C41" s="167" t="s">
        <v>324</v>
      </c>
      <c r="D41" s="160">
        <v>180</v>
      </c>
      <c r="E41" s="934">
        <v>1</v>
      </c>
      <c r="F41" s="934"/>
      <c r="G41" s="102">
        <f t="shared" ref="G41:G43" si="0">D41*E41</f>
        <v>180</v>
      </c>
      <c r="H41" s="928"/>
      <c r="I41" s="932"/>
      <c r="J41" s="97"/>
      <c r="K41" s="96"/>
      <c r="L41" s="97"/>
    </row>
    <row r="42" spans="1:12">
      <c r="A42" s="920"/>
      <c r="B42" s="102"/>
      <c r="C42" s="167" t="s">
        <v>325</v>
      </c>
      <c r="D42" s="160">
        <v>89</v>
      </c>
      <c r="E42" s="934">
        <v>1</v>
      </c>
      <c r="F42" s="934"/>
      <c r="G42" s="102">
        <f t="shared" si="0"/>
        <v>89</v>
      </c>
      <c r="H42" s="928"/>
      <c r="I42" s="932"/>
      <c r="J42" s="97"/>
      <c r="K42" s="96"/>
      <c r="L42" s="97"/>
    </row>
    <row r="43" spans="1:12" ht="15.75" thickBot="1">
      <c r="A43" s="920"/>
      <c r="B43" s="102"/>
      <c r="C43" s="168" t="s">
        <v>326</v>
      </c>
      <c r="D43" s="169">
        <v>102.78</v>
      </c>
      <c r="E43" s="938">
        <v>1</v>
      </c>
      <c r="F43" s="938"/>
      <c r="G43" s="170">
        <f t="shared" si="0"/>
        <v>102.78</v>
      </c>
      <c r="H43" s="929"/>
      <c r="I43" s="933"/>
      <c r="J43" s="97"/>
      <c r="K43" s="96"/>
      <c r="L43" s="97"/>
    </row>
    <row r="44" spans="1:12">
      <c r="A44" s="920"/>
      <c r="B44" s="102">
        <v>3</v>
      </c>
      <c r="C44" s="171" t="s">
        <v>481</v>
      </c>
      <c r="D44" s="172">
        <f>ROUND((G13+K14+K20)/3,2)</f>
        <v>578.01</v>
      </c>
      <c r="E44" s="945">
        <v>1</v>
      </c>
      <c r="F44" s="946"/>
      <c r="G44" s="173">
        <f>D44*E44</f>
        <v>578.01</v>
      </c>
      <c r="H44" s="928">
        <f>G44+G45+G46</f>
        <v>3396.1499999999996</v>
      </c>
      <c r="I44" s="932">
        <f>H44/3</f>
        <v>1132.05</v>
      </c>
      <c r="J44" s="97"/>
      <c r="K44" s="96"/>
      <c r="L44" s="97"/>
    </row>
    <row r="45" spans="1:12">
      <c r="A45" s="920"/>
      <c r="B45" s="102">
        <v>3</v>
      </c>
      <c r="C45" s="174" t="s">
        <v>482</v>
      </c>
      <c r="D45" s="160">
        <f>ROUND((K21+K22+K29)/3,2)</f>
        <v>1827.9</v>
      </c>
      <c r="E45" s="934">
        <v>1</v>
      </c>
      <c r="F45" s="934"/>
      <c r="G45" s="136">
        <f>D45*E45</f>
        <v>1827.9</v>
      </c>
      <c r="H45" s="928"/>
      <c r="I45" s="932"/>
      <c r="J45" s="97"/>
      <c r="K45" s="96"/>
      <c r="L45" s="97"/>
    </row>
    <row r="46" spans="1:12" ht="15.75" thickBot="1">
      <c r="A46" s="920"/>
      <c r="B46" s="102">
        <v>3</v>
      </c>
      <c r="C46" s="175" t="s">
        <v>483</v>
      </c>
      <c r="D46" s="162">
        <f>ROUND((K12+K28+K31)/3,2)</f>
        <v>330.08</v>
      </c>
      <c r="E46" s="935">
        <v>3</v>
      </c>
      <c r="F46" s="936"/>
      <c r="G46" s="182">
        <f>D46*E46</f>
        <v>990.24</v>
      </c>
      <c r="H46" s="929"/>
      <c r="I46" s="933"/>
      <c r="J46" s="97"/>
      <c r="K46" s="96"/>
      <c r="L46" s="97"/>
    </row>
    <row r="47" spans="1:12">
      <c r="A47" s="181"/>
    </row>
    <row r="48" spans="1:12">
      <c r="A48" s="181"/>
    </row>
    <row r="49" spans="1:10" ht="25.5">
      <c r="A49" s="942" t="s">
        <v>358</v>
      </c>
      <c r="B49" s="176" t="s">
        <v>327</v>
      </c>
      <c r="C49" s="939" t="s">
        <v>328</v>
      </c>
      <c r="D49" s="939"/>
      <c r="E49" s="940" t="s">
        <v>330</v>
      </c>
      <c r="F49" s="941"/>
      <c r="G49" s="177" t="s">
        <v>329</v>
      </c>
      <c r="H49" s="180">
        <v>18.72</v>
      </c>
      <c r="I49" s="178"/>
      <c r="J49" s="179"/>
    </row>
    <row r="50" spans="1:10">
      <c r="A50" s="942"/>
      <c r="B50" s="1"/>
      <c r="C50" s="944" t="s">
        <v>481</v>
      </c>
      <c r="D50" s="944"/>
      <c r="E50" s="943">
        <v>1</v>
      </c>
      <c r="F50" s="943"/>
      <c r="G50" s="190" t="s">
        <v>329</v>
      </c>
      <c r="H50" s="326">
        <f>D44</f>
        <v>578.01</v>
      </c>
    </row>
    <row r="51" spans="1:10">
      <c r="A51" s="942"/>
      <c r="B51" s="1"/>
      <c r="C51" s="916" t="s">
        <v>483</v>
      </c>
      <c r="D51" s="916"/>
      <c r="E51" s="943">
        <v>1</v>
      </c>
      <c r="F51" s="943"/>
      <c r="G51" s="190" t="s">
        <v>329</v>
      </c>
      <c r="H51" s="326">
        <f>D46</f>
        <v>330.08</v>
      </c>
    </row>
    <row r="52" spans="1:10">
      <c r="G52" s="177" t="s">
        <v>331</v>
      </c>
      <c r="H52" s="183">
        <f>ROUND(H49+H50+H51,2)</f>
        <v>926.81</v>
      </c>
    </row>
    <row r="55" spans="1:10" ht="25.5">
      <c r="A55" s="942" t="s">
        <v>357</v>
      </c>
      <c r="B55" s="176" t="s">
        <v>327</v>
      </c>
      <c r="C55" s="939" t="s">
        <v>328</v>
      </c>
      <c r="D55" s="939"/>
      <c r="E55" s="940" t="s">
        <v>330</v>
      </c>
      <c r="F55" s="941"/>
      <c r="G55" s="177" t="s">
        <v>329</v>
      </c>
      <c r="H55" s="180">
        <v>18.72</v>
      </c>
    </row>
    <row r="56" spans="1:10">
      <c r="A56" s="942"/>
      <c r="B56" s="1"/>
      <c r="C56" s="944" t="s">
        <v>481</v>
      </c>
      <c r="D56" s="944"/>
      <c r="E56" s="943">
        <v>1</v>
      </c>
      <c r="F56" s="943"/>
      <c r="G56" s="190" t="s">
        <v>329</v>
      </c>
      <c r="H56" s="326">
        <f>D44</f>
        <v>578.01</v>
      </c>
    </row>
    <row r="57" spans="1:10">
      <c r="A57" s="942"/>
      <c r="B57" s="1"/>
      <c r="C57" s="916" t="s">
        <v>483</v>
      </c>
      <c r="D57" s="916"/>
      <c r="E57" s="943">
        <v>1</v>
      </c>
      <c r="F57" s="943"/>
      <c r="G57" s="190" t="s">
        <v>329</v>
      </c>
      <c r="H57" s="326">
        <f>D46</f>
        <v>330.08</v>
      </c>
    </row>
    <row r="58" spans="1:10">
      <c r="A58" s="942"/>
      <c r="B58" s="1"/>
      <c r="C58" s="947" t="s">
        <v>482</v>
      </c>
      <c r="D58" s="947"/>
      <c r="E58" s="943">
        <v>1</v>
      </c>
      <c r="F58" s="943"/>
      <c r="G58" s="190" t="s">
        <v>329</v>
      </c>
      <c r="H58" s="326">
        <f>D45</f>
        <v>1827.9</v>
      </c>
    </row>
    <row r="59" spans="1:10">
      <c r="G59" s="191" t="s">
        <v>331</v>
      </c>
      <c r="H59" s="192">
        <f>ROUND(H55+H56+H57+H58,2)</f>
        <v>2754.71</v>
      </c>
    </row>
    <row r="62" spans="1:10" ht="25.5">
      <c r="A62" s="942" t="s">
        <v>480</v>
      </c>
      <c r="B62" s="176" t="s">
        <v>327</v>
      </c>
      <c r="C62" s="939" t="s">
        <v>328</v>
      </c>
      <c r="D62" s="939"/>
      <c r="E62" s="940" t="s">
        <v>330</v>
      </c>
      <c r="F62" s="941"/>
      <c r="G62" s="177" t="s">
        <v>329</v>
      </c>
      <c r="H62" s="328">
        <v>18.72</v>
      </c>
    </row>
    <row r="63" spans="1:10">
      <c r="A63" s="942"/>
      <c r="B63" s="1"/>
      <c r="C63" s="916" t="s">
        <v>483</v>
      </c>
      <c r="D63" s="916"/>
      <c r="E63" s="943">
        <v>1</v>
      </c>
      <c r="F63" s="943"/>
      <c r="G63" s="190" t="s">
        <v>329</v>
      </c>
      <c r="H63" s="327">
        <f>D46</f>
        <v>330.08</v>
      </c>
    </row>
    <row r="64" spans="1:10">
      <c r="G64" s="191" t="s">
        <v>331</v>
      </c>
      <c r="H64" s="329">
        <f>ROUND(H62+H63,2)</f>
        <v>348.8</v>
      </c>
    </row>
    <row r="72" spans="2:11">
      <c r="B72" s="295"/>
      <c r="C72" s="295"/>
      <c r="D72" s="295"/>
      <c r="E72" s="296"/>
      <c r="F72" s="295"/>
      <c r="G72" s="295"/>
      <c r="H72" s="295"/>
      <c r="I72" s="295"/>
      <c r="J72" s="295"/>
      <c r="K72" s="295"/>
    </row>
    <row r="73" spans="2:11">
      <c r="B73" s="297"/>
      <c r="C73" s="297"/>
      <c r="D73" s="297"/>
      <c r="E73" s="298"/>
      <c r="F73" s="949" t="s">
        <v>501</v>
      </c>
      <c r="G73" s="950"/>
      <c r="H73" s="950"/>
      <c r="I73" s="955" t="s">
        <v>502</v>
      </c>
      <c r="J73" s="299"/>
      <c r="K73" s="299"/>
    </row>
    <row r="74" spans="2:11">
      <c r="B74" s="297"/>
      <c r="C74" s="297"/>
      <c r="D74" s="297"/>
      <c r="E74" s="300" t="s">
        <v>503</v>
      </c>
      <c r="F74" s="301">
        <v>1</v>
      </c>
      <c r="G74" s="301">
        <v>2</v>
      </c>
      <c r="H74" s="302">
        <v>3</v>
      </c>
      <c r="I74" s="955"/>
      <c r="J74" s="297"/>
      <c r="K74" s="297"/>
    </row>
    <row r="75" spans="2:11">
      <c r="B75" s="301" t="s">
        <v>504</v>
      </c>
      <c r="C75" s="301" t="s">
        <v>505</v>
      </c>
      <c r="D75" s="302" t="s">
        <v>506</v>
      </c>
      <c r="E75" s="301" t="s">
        <v>315</v>
      </c>
      <c r="F75" s="303" t="s">
        <v>507</v>
      </c>
      <c r="G75" s="304" t="s">
        <v>508</v>
      </c>
      <c r="H75" s="305" t="s">
        <v>509</v>
      </c>
      <c r="I75" s="955"/>
      <c r="J75" s="297"/>
      <c r="K75" s="297"/>
    </row>
    <row r="76" spans="2:11" ht="85.5">
      <c r="B76" s="306">
        <v>1</v>
      </c>
      <c r="C76" s="306" t="s">
        <v>510</v>
      </c>
      <c r="D76" s="307" t="s">
        <v>511</v>
      </c>
      <c r="E76" s="308">
        <v>1</v>
      </c>
      <c r="F76" s="309">
        <v>27.45</v>
      </c>
      <c r="G76" s="309">
        <v>11</v>
      </c>
      <c r="H76" s="309">
        <v>14.55</v>
      </c>
      <c r="I76" s="310">
        <f>ROUND(AVERAGE(F76:H76),2)</f>
        <v>17.670000000000002</v>
      </c>
      <c r="J76" s="311"/>
      <c r="K76" s="295"/>
    </row>
    <row r="77" spans="2:11">
      <c r="B77" s="295"/>
      <c r="C77" s="295"/>
      <c r="D77" s="295"/>
      <c r="E77" s="296"/>
      <c r="F77" s="295"/>
      <c r="G77" s="295"/>
      <c r="H77" s="295"/>
      <c r="I77" s="295"/>
      <c r="J77" s="295"/>
      <c r="K77" s="295"/>
    </row>
    <row r="78" spans="2:11">
      <c r="B78" s="295"/>
      <c r="C78" s="312" t="s">
        <v>512</v>
      </c>
      <c r="D78" s="295"/>
      <c r="E78" s="296"/>
      <c r="F78" s="295"/>
      <c r="G78" s="295"/>
      <c r="H78" s="295"/>
      <c r="I78" s="295"/>
      <c r="J78" s="295"/>
      <c r="K78" s="295"/>
    </row>
    <row r="79" spans="2:11">
      <c r="B79" s="295"/>
      <c r="C79" s="295"/>
      <c r="D79" s="295"/>
      <c r="E79" s="296"/>
      <c r="F79" s="295"/>
      <c r="G79" s="295"/>
      <c r="H79" s="295"/>
      <c r="I79" s="295"/>
      <c r="J79" s="295"/>
      <c r="K79" s="295"/>
    </row>
    <row r="80" spans="2:11">
      <c r="B80" s="301" t="s">
        <v>506</v>
      </c>
      <c r="C80" s="301" t="s">
        <v>503</v>
      </c>
      <c r="D80" s="949" t="s">
        <v>513</v>
      </c>
      <c r="E80" s="950"/>
      <c r="F80" s="950"/>
      <c r="G80" s="950"/>
      <c r="H80" s="950"/>
      <c r="I80" s="950"/>
      <c r="J80" s="550"/>
      <c r="K80" s="299"/>
    </row>
    <row r="81" spans="1:11">
      <c r="B81" s="858" t="s">
        <v>514</v>
      </c>
      <c r="C81" s="313">
        <v>1</v>
      </c>
      <c r="D81" s="951" t="s">
        <v>515</v>
      </c>
      <c r="E81" s="952"/>
      <c r="F81" s="952"/>
      <c r="G81" s="952"/>
      <c r="H81" s="952"/>
      <c r="I81" s="952"/>
      <c r="J81" s="551"/>
      <c r="K81" s="552"/>
    </row>
    <row r="82" spans="1:11">
      <c r="B82" s="858"/>
      <c r="C82" s="306">
        <v>2</v>
      </c>
      <c r="D82" s="953" t="s">
        <v>533</v>
      </c>
      <c r="E82" s="954"/>
      <c r="F82" s="954"/>
      <c r="G82" s="954"/>
      <c r="H82" s="954"/>
      <c r="I82" s="954"/>
      <c r="J82" s="553"/>
      <c r="K82" s="554"/>
    </row>
    <row r="83" spans="1:11">
      <c r="B83" s="858"/>
      <c r="C83" s="314">
        <v>3</v>
      </c>
      <c r="D83" s="951" t="s">
        <v>516</v>
      </c>
      <c r="E83" s="952"/>
      <c r="F83" s="952"/>
      <c r="G83" s="952"/>
      <c r="H83" s="952"/>
      <c r="I83" s="952"/>
      <c r="J83" s="551"/>
      <c r="K83" s="552"/>
    </row>
    <row r="84" spans="1:11">
      <c r="B84" s="295"/>
      <c r="C84" s="296"/>
      <c r="D84" s="295"/>
      <c r="E84" s="296"/>
      <c r="F84" s="295"/>
      <c r="G84" s="295"/>
      <c r="H84" s="295"/>
      <c r="I84" s="295"/>
      <c r="J84" s="295"/>
      <c r="K84" s="295"/>
    </row>
    <row r="85" spans="1:11">
      <c r="B85" s="295"/>
      <c r="C85" s="315"/>
      <c r="D85" s="295"/>
      <c r="E85" s="296"/>
      <c r="F85" s="295"/>
      <c r="G85" s="295"/>
      <c r="H85" s="295"/>
      <c r="I85" s="295"/>
      <c r="J85" s="295"/>
      <c r="K85" s="295"/>
    </row>
    <row r="86" spans="1:11">
      <c r="B86" s="295"/>
      <c r="C86" s="301" t="s">
        <v>503</v>
      </c>
      <c r="D86" s="301" t="s">
        <v>517</v>
      </c>
      <c r="E86" s="301" t="s">
        <v>518</v>
      </c>
      <c r="F86" s="301" t="s">
        <v>519</v>
      </c>
      <c r="G86" s="295"/>
      <c r="H86" s="295"/>
      <c r="I86" s="295"/>
      <c r="J86" s="295"/>
      <c r="K86" s="295"/>
    </row>
    <row r="87" spans="1:11">
      <c r="A87">
        <v>13</v>
      </c>
      <c r="B87" s="295"/>
      <c r="C87" s="306">
        <v>1</v>
      </c>
      <c r="D87" s="316">
        <v>1</v>
      </c>
      <c r="E87" s="306" t="s">
        <v>520</v>
      </c>
      <c r="F87" s="316">
        <v>27.45</v>
      </c>
      <c r="G87" s="295"/>
      <c r="H87" s="295"/>
      <c r="I87" s="295"/>
      <c r="J87" s="295"/>
      <c r="K87" s="295"/>
    </row>
    <row r="88" spans="1:11">
      <c r="A88">
        <v>14</v>
      </c>
      <c r="B88" s="295"/>
      <c r="C88" s="306">
        <v>2</v>
      </c>
      <c r="D88" s="316">
        <v>1</v>
      </c>
      <c r="E88" s="336" t="s">
        <v>520</v>
      </c>
      <c r="F88" s="316">
        <v>11</v>
      </c>
      <c r="G88" s="295"/>
      <c r="H88" s="295"/>
      <c r="I88" s="295"/>
      <c r="J88" s="295"/>
      <c r="K88" s="295"/>
    </row>
    <row r="89" spans="1:11">
      <c r="A89">
        <v>15</v>
      </c>
      <c r="B89" s="295"/>
      <c r="C89" s="306">
        <v>3</v>
      </c>
      <c r="D89" s="316">
        <v>14.55</v>
      </c>
      <c r="E89" s="306" t="s">
        <v>520</v>
      </c>
      <c r="F89" s="316">
        <f>D89</f>
        <v>14.55</v>
      </c>
      <c r="G89" s="317" t="s">
        <v>521</v>
      </c>
      <c r="H89" s="295"/>
      <c r="I89" s="295"/>
      <c r="J89" s="295"/>
      <c r="K89" s="295"/>
    </row>
    <row r="90" spans="1:11">
      <c r="B90" s="295"/>
      <c r="C90" s="295"/>
      <c r="D90" s="295"/>
      <c r="E90" s="296"/>
      <c r="F90" s="295"/>
      <c r="G90" s="295"/>
      <c r="H90" s="295"/>
      <c r="I90" s="295"/>
      <c r="J90" s="311"/>
      <c r="K90" s="295"/>
    </row>
    <row r="91" spans="1:11">
      <c r="B91" s="295"/>
      <c r="C91" s="295"/>
      <c r="D91" s="295"/>
      <c r="E91" s="296"/>
      <c r="F91" s="295"/>
      <c r="G91" s="295"/>
      <c r="H91" s="295"/>
      <c r="I91" s="295"/>
      <c r="J91" s="311"/>
      <c r="K91" s="295"/>
    </row>
    <row r="92" spans="1:11">
      <c r="B92" s="295"/>
      <c r="C92" s="318" t="s">
        <v>522</v>
      </c>
      <c r="D92" s="295"/>
      <c r="E92" s="296"/>
      <c r="F92" s="295"/>
      <c r="G92" s="295"/>
      <c r="H92" s="295"/>
      <c r="I92" s="295"/>
      <c r="J92" s="295"/>
      <c r="K92" s="295"/>
    </row>
    <row r="93" spans="1:11">
      <c r="B93" s="295"/>
      <c r="C93" s="295"/>
      <c r="D93" s="295"/>
      <c r="E93" s="296"/>
      <c r="F93" s="295"/>
      <c r="G93" s="295"/>
      <c r="H93" s="311"/>
      <c r="I93" s="295"/>
      <c r="J93" s="295"/>
      <c r="K93" s="295"/>
    </row>
    <row r="99" spans="1:5">
      <c r="C99" s="78"/>
      <c r="D99" s="80" t="s">
        <v>197</v>
      </c>
      <c r="E99" s="80" t="s">
        <v>198</v>
      </c>
    </row>
    <row r="100" spans="1:5">
      <c r="C100" s="78"/>
      <c r="D100" s="81" t="s">
        <v>199</v>
      </c>
      <c r="E100" s="82">
        <v>6.1</v>
      </c>
    </row>
    <row r="101" spans="1:5">
      <c r="C101" s="78"/>
      <c r="D101" s="81" t="s">
        <v>200</v>
      </c>
      <c r="E101" s="82">
        <v>6</v>
      </c>
    </row>
    <row r="102" spans="1:5">
      <c r="C102" s="78"/>
      <c r="D102" s="81" t="s">
        <v>201</v>
      </c>
      <c r="E102" s="82">
        <v>6.1</v>
      </c>
    </row>
    <row r="103" spans="1:5">
      <c r="C103" s="78"/>
      <c r="D103" s="81" t="s">
        <v>202</v>
      </c>
      <c r="E103" s="82">
        <v>6.08</v>
      </c>
    </row>
    <row r="104" spans="1:5">
      <c r="C104" s="78"/>
      <c r="D104" s="83" t="s">
        <v>203</v>
      </c>
      <c r="E104" s="84">
        <f>ROUND(AVERAGE(E100:E103),2)</f>
        <v>6.07</v>
      </c>
    </row>
    <row r="105" spans="1:5">
      <c r="C105" s="78"/>
      <c r="D105" s="78"/>
      <c r="E105" s="78"/>
    </row>
    <row r="106" spans="1:5">
      <c r="C106" s="78"/>
      <c r="D106" s="78"/>
      <c r="E106" s="78"/>
    </row>
    <row r="107" spans="1:5">
      <c r="A107">
        <v>16</v>
      </c>
      <c r="C107" s="78"/>
      <c r="D107" s="85" t="s">
        <v>235</v>
      </c>
      <c r="E107" s="86">
        <v>44404</v>
      </c>
    </row>
    <row r="108" spans="1:5">
      <c r="C108" s="78"/>
      <c r="D108" s="88" t="s">
        <v>232</v>
      </c>
      <c r="E108" s="89">
        <v>51305</v>
      </c>
    </row>
    <row r="109" spans="1:5">
      <c r="C109" s="78"/>
      <c r="D109" s="78"/>
      <c r="E109" s="78"/>
    </row>
    <row r="110" spans="1:5">
      <c r="C110" s="78"/>
      <c r="D110" s="78"/>
      <c r="E110" s="78"/>
    </row>
    <row r="111" spans="1:5">
      <c r="C111" s="78"/>
      <c r="D111" s="80" t="s">
        <v>209</v>
      </c>
      <c r="E111" s="80" t="s">
        <v>237</v>
      </c>
    </row>
    <row r="112" spans="1:5">
      <c r="C112" s="948" t="s">
        <v>238</v>
      </c>
      <c r="D112" s="80" t="s">
        <v>211</v>
      </c>
      <c r="E112" s="90">
        <v>47.19</v>
      </c>
    </row>
    <row r="113" spans="3:5">
      <c r="C113" s="948"/>
      <c r="D113" s="80" t="s">
        <v>212</v>
      </c>
      <c r="E113" s="90">
        <v>75.099999999999994</v>
      </c>
    </row>
    <row r="114" spans="3:5">
      <c r="C114" s="948"/>
      <c r="D114" s="80" t="s">
        <v>211</v>
      </c>
      <c r="E114" s="90">
        <v>62.03</v>
      </c>
    </row>
    <row r="115" spans="3:5">
      <c r="C115" s="948"/>
      <c r="D115" s="83" t="s">
        <v>213</v>
      </c>
      <c r="E115" s="91">
        <f>ROUND(AVERAGE(E112:E114),2)</f>
        <v>61.44</v>
      </c>
    </row>
    <row r="116" spans="3:5">
      <c r="C116" s="78"/>
      <c r="D116" s="92"/>
      <c r="E116" s="93"/>
    </row>
    <row r="117" spans="3:5">
      <c r="C117" s="78"/>
      <c r="D117" s="78"/>
      <c r="E117" s="78"/>
    </row>
    <row r="118" spans="3:5">
      <c r="C118" s="78"/>
      <c r="D118" s="80" t="s">
        <v>236</v>
      </c>
      <c r="E118" s="80" t="s">
        <v>237</v>
      </c>
    </row>
    <row r="119" spans="3:5">
      <c r="C119" s="948" t="s">
        <v>238</v>
      </c>
      <c r="D119" s="94" t="s">
        <v>239</v>
      </c>
      <c r="E119" s="90">
        <v>287.14</v>
      </c>
    </row>
    <row r="120" spans="3:5">
      <c r="C120" s="948"/>
      <c r="D120" s="94" t="s">
        <v>240</v>
      </c>
      <c r="E120" s="90">
        <v>248.84</v>
      </c>
    </row>
    <row r="121" spans="3:5" ht="29.25">
      <c r="C121" s="948"/>
      <c r="D121" s="94" t="s">
        <v>241</v>
      </c>
      <c r="E121" s="90">
        <v>379.9</v>
      </c>
    </row>
    <row r="122" spans="3:5">
      <c r="C122" s="948"/>
      <c r="D122" s="80" t="s">
        <v>242</v>
      </c>
      <c r="E122" s="90">
        <v>296.70999999999998</v>
      </c>
    </row>
    <row r="123" spans="3:5">
      <c r="C123" s="948"/>
      <c r="D123" s="83" t="s">
        <v>213</v>
      </c>
      <c r="E123" s="91">
        <f>ROUND(AVERAGE(E119:E122),2)</f>
        <v>303.14999999999998</v>
      </c>
    </row>
    <row r="128" spans="3:5">
      <c r="C128" s="78"/>
      <c r="D128" s="85" t="s">
        <v>204</v>
      </c>
      <c r="E128" s="86">
        <v>44392</v>
      </c>
    </row>
    <row r="129" spans="1:5">
      <c r="A129">
        <v>17</v>
      </c>
      <c r="C129" s="78"/>
      <c r="D129" s="85" t="s">
        <v>205</v>
      </c>
      <c r="E129" s="87">
        <v>93167</v>
      </c>
    </row>
    <row r="130" spans="1:5">
      <c r="A130">
        <v>18</v>
      </c>
      <c r="C130" s="78"/>
      <c r="D130" s="85" t="s">
        <v>206</v>
      </c>
      <c r="E130" s="87">
        <v>102799</v>
      </c>
    </row>
    <row r="131" spans="1:5">
      <c r="A131">
        <v>19</v>
      </c>
      <c r="C131" s="78"/>
      <c r="D131" s="85" t="s">
        <v>207</v>
      </c>
      <c r="E131" s="87">
        <v>97331</v>
      </c>
    </row>
    <row r="132" spans="1:5">
      <c r="C132" s="78"/>
      <c r="D132" s="88" t="s">
        <v>208</v>
      </c>
      <c r="E132" s="89">
        <f>ROUND(AVERAGE(E129:E131),2)</f>
        <v>97765.67</v>
      </c>
    </row>
    <row r="133" spans="1:5">
      <c r="C133" s="78"/>
      <c r="D133" s="78"/>
      <c r="E133" s="78"/>
    </row>
    <row r="134" spans="1:5">
      <c r="C134" s="78"/>
      <c r="D134" s="78"/>
      <c r="E134" s="78"/>
    </row>
    <row r="135" spans="1:5">
      <c r="C135" s="78"/>
      <c r="D135" s="80" t="s">
        <v>209</v>
      </c>
      <c r="E135" s="80" t="s">
        <v>198</v>
      </c>
    </row>
    <row r="136" spans="1:5">
      <c r="A136">
        <v>20</v>
      </c>
      <c r="C136" s="948" t="s">
        <v>210</v>
      </c>
      <c r="D136" s="80" t="s">
        <v>211</v>
      </c>
      <c r="E136" s="90">
        <v>47.19</v>
      </c>
    </row>
    <row r="137" spans="1:5">
      <c r="A137">
        <v>21</v>
      </c>
      <c r="C137" s="948"/>
      <c r="D137" s="80" t="s">
        <v>212</v>
      </c>
      <c r="E137" s="90">
        <v>75.099999999999994</v>
      </c>
    </row>
    <row r="138" spans="1:5">
      <c r="A138">
        <v>22</v>
      </c>
      <c r="C138" s="948"/>
      <c r="D138" s="80" t="s">
        <v>211</v>
      </c>
      <c r="E138" s="90">
        <v>62.03</v>
      </c>
    </row>
    <row r="139" spans="1:5">
      <c r="C139" s="948"/>
      <c r="D139" s="83" t="s">
        <v>213</v>
      </c>
      <c r="E139" s="91">
        <f>ROUND(AVERAGE(E136:E138),2)</f>
        <v>61.44</v>
      </c>
    </row>
    <row r="140" spans="1:5">
      <c r="C140" s="78"/>
      <c r="D140" s="92"/>
      <c r="E140" s="93"/>
    </row>
    <row r="141" spans="1:5">
      <c r="C141" s="78"/>
      <c r="D141" s="80" t="s">
        <v>214</v>
      </c>
      <c r="E141" s="80" t="s">
        <v>198</v>
      </c>
    </row>
    <row r="142" spans="1:5">
      <c r="A142">
        <v>23</v>
      </c>
      <c r="C142" s="948" t="s">
        <v>215</v>
      </c>
      <c r="D142" s="80" t="s">
        <v>216</v>
      </c>
      <c r="E142" s="90">
        <v>49.9</v>
      </c>
    </row>
    <row r="143" spans="1:5">
      <c r="A143">
        <v>24</v>
      </c>
      <c r="C143" s="948"/>
      <c r="D143" s="80" t="s">
        <v>217</v>
      </c>
      <c r="E143" s="90">
        <v>55.5</v>
      </c>
    </row>
    <row r="144" spans="1:5">
      <c r="A144">
        <v>25</v>
      </c>
      <c r="C144" s="948"/>
      <c r="D144" s="80" t="s">
        <v>218</v>
      </c>
      <c r="E144" s="90">
        <v>44</v>
      </c>
    </row>
    <row r="145" spans="1:5">
      <c r="C145" s="948"/>
      <c r="D145" s="83" t="s">
        <v>213</v>
      </c>
      <c r="E145" s="91">
        <f>ROUND(AVERAGE(E142:E144),2)</f>
        <v>49.8</v>
      </c>
    </row>
    <row r="146" spans="1:5">
      <c r="C146" s="78"/>
      <c r="D146" s="92"/>
      <c r="E146" s="93"/>
    </row>
    <row r="147" spans="1:5">
      <c r="C147" s="78"/>
      <c r="D147" s="83" t="s">
        <v>219</v>
      </c>
      <c r="E147" s="91">
        <f>ROUND((E139+E145)/2,2)</f>
        <v>55.62</v>
      </c>
    </row>
    <row r="148" spans="1:5">
      <c r="C148" s="78"/>
      <c r="D148" s="78"/>
      <c r="E148" s="78"/>
    </row>
    <row r="149" spans="1:5">
      <c r="C149" s="78"/>
      <c r="D149" s="80" t="s">
        <v>220</v>
      </c>
      <c r="E149" s="80" t="s">
        <v>198</v>
      </c>
    </row>
    <row r="150" spans="1:5">
      <c r="A150">
        <v>26</v>
      </c>
      <c r="C150" s="948" t="s">
        <v>221</v>
      </c>
      <c r="D150" s="94" t="s">
        <v>222</v>
      </c>
      <c r="E150" s="90">
        <v>389.9</v>
      </c>
    </row>
    <row r="151" spans="1:5">
      <c r="A151">
        <v>27</v>
      </c>
      <c r="C151" s="948"/>
      <c r="D151" s="94" t="s">
        <v>223</v>
      </c>
      <c r="E151" s="90">
        <v>517.79</v>
      </c>
    </row>
    <row r="152" spans="1:5">
      <c r="A152">
        <v>28</v>
      </c>
      <c r="C152" s="948"/>
      <c r="D152" s="94" t="s">
        <v>224</v>
      </c>
      <c r="E152" s="90">
        <v>529</v>
      </c>
    </row>
    <row r="153" spans="1:5">
      <c r="A153">
        <v>29</v>
      </c>
      <c r="C153" s="948"/>
      <c r="D153" s="80" t="s">
        <v>225</v>
      </c>
      <c r="E153" s="90">
        <v>499.9</v>
      </c>
    </row>
    <row r="154" spans="1:5">
      <c r="C154" s="948"/>
      <c r="D154" s="83" t="s">
        <v>213</v>
      </c>
      <c r="E154" s="91">
        <f>ROUND(AVERAGE(E150:E153),2)</f>
        <v>484.15</v>
      </c>
    </row>
    <row r="155" spans="1:5">
      <c r="C155" s="78"/>
      <c r="D155" s="78"/>
      <c r="E155" s="78"/>
    </row>
    <row r="156" spans="1:5">
      <c r="C156" s="78"/>
      <c r="D156" s="80" t="s">
        <v>226</v>
      </c>
      <c r="E156" s="80" t="s">
        <v>198</v>
      </c>
    </row>
    <row r="157" spans="1:5">
      <c r="A157">
        <v>30</v>
      </c>
      <c r="C157" s="948" t="s">
        <v>227</v>
      </c>
      <c r="D157" s="94" t="s">
        <v>228</v>
      </c>
      <c r="E157" s="90">
        <v>539.9</v>
      </c>
    </row>
    <row r="158" spans="1:5">
      <c r="A158">
        <v>31</v>
      </c>
      <c r="C158" s="948"/>
      <c r="D158" s="94" t="s">
        <v>229</v>
      </c>
      <c r="E158" s="90">
        <v>411.61</v>
      </c>
    </row>
    <row r="159" spans="1:5">
      <c r="A159">
        <v>32</v>
      </c>
      <c r="C159" s="948"/>
      <c r="D159" s="94" t="s">
        <v>230</v>
      </c>
      <c r="E159" s="90">
        <v>559</v>
      </c>
    </row>
    <row r="160" spans="1:5">
      <c r="A160">
        <v>33</v>
      </c>
      <c r="C160" s="948"/>
      <c r="D160" s="80" t="s">
        <v>615</v>
      </c>
      <c r="E160" s="90">
        <v>699.9</v>
      </c>
    </row>
    <row r="161" spans="3:5">
      <c r="C161" s="948"/>
      <c r="D161" s="83" t="s">
        <v>213</v>
      </c>
      <c r="E161" s="91">
        <f>ROUND(AVERAGE(E157:E160),2)</f>
        <v>552.6</v>
      </c>
    </row>
    <row r="162" spans="3:5">
      <c r="C162" s="78"/>
      <c r="D162" s="78"/>
      <c r="E162" s="78"/>
    </row>
    <row r="163" spans="3:5">
      <c r="C163" s="78"/>
      <c r="D163" s="83" t="s">
        <v>231</v>
      </c>
      <c r="E163" s="91">
        <f>ROUND((E154+E161)/2,2)</f>
        <v>518.38</v>
      </c>
    </row>
  </sheetData>
  <mergeCells count="117">
    <mergeCell ref="C112:C115"/>
    <mergeCell ref="C119:C123"/>
    <mergeCell ref="C157:C161"/>
    <mergeCell ref="C136:C139"/>
    <mergeCell ref="C142:C145"/>
    <mergeCell ref="C150:C154"/>
    <mergeCell ref="C62:D62"/>
    <mergeCell ref="E62:F62"/>
    <mergeCell ref="C63:D63"/>
    <mergeCell ref="E63:F63"/>
    <mergeCell ref="F73:H73"/>
    <mergeCell ref="D80:I80"/>
    <mergeCell ref="D81:I81"/>
    <mergeCell ref="D82:I82"/>
    <mergeCell ref="D83:I83"/>
    <mergeCell ref="I73:I75"/>
    <mergeCell ref="A62:A63"/>
    <mergeCell ref="C58:D58"/>
    <mergeCell ref="E58:F58"/>
    <mergeCell ref="A55:A58"/>
    <mergeCell ref="C55:D55"/>
    <mergeCell ref="E55:F55"/>
    <mergeCell ref="C56:D56"/>
    <mergeCell ref="E56:F56"/>
    <mergeCell ref="C57:D57"/>
    <mergeCell ref="E57:F57"/>
    <mergeCell ref="C49:D49"/>
    <mergeCell ref="E49:F49"/>
    <mergeCell ref="A49:A51"/>
    <mergeCell ref="E50:F50"/>
    <mergeCell ref="C50:D50"/>
    <mergeCell ref="C51:D51"/>
    <mergeCell ref="E51:F51"/>
    <mergeCell ref="A44:A46"/>
    <mergeCell ref="E44:F44"/>
    <mergeCell ref="H44:H46"/>
    <mergeCell ref="I44:I46"/>
    <mergeCell ref="E45:F45"/>
    <mergeCell ref="E46:F46"/>
    <mergeCell ref="I39:I43"/>
    <mergeCell ref="E40:F40"/>
    <mergeCell ref="E41:F41"/>
    <mergeCell ref="E42:F42"/>
    <mergeCell ref="E43:F43"/>
    <mergeCell ref="A36:A38"/>
    <mergeCell ref="E36:F36"/>
    <mergeCell ref="H36:H38"/>
    <mergeCell ref="A39:A43"/>
    <mergeCell ref="E39:F39"/>
    <mergeCell ref="H39:H43"/>
    <mergeCell ref="I36:I38"/>
    <mergeCell ref="E37:F37"/>
    <mergeCell ref="E38:F38"/>
    <mergeCell ref="C29:D29"/>
    <mergeCell ref="E29:F29"/>
    <mergeCell ref="C30:D30"/>
    <mergeCell ref="E30:F30"/>
    <mergeCell ref="C31:D31"/>
    <mergeCell ref="E31:F31"/>
    <mergeCell ref="E32:F32"/>
    <mergeCell ref="E35:F35"/>
    <mergeCell ref="C26:D26"/>
    <mergeCell ref="E26:F26"/>
    <mergeCell ref="C27:D27"/>
    <mergeCell ref="E27:F27"/>
    <mergeCell ref="C28:D28"/>
    <mergeCell ref="E28:F28"/>
    <mergeCell ref="E23:F23"/>
    <mergeCell ref="C24:D24"/>
    <mergeCell ref="E24:F24"/>
    <mergeCell ref="C25:D25"/>
    <mergeCell ref="E25:F25"/>
    <mergeCell ref="C20:D20"/>
    <mergeCell ref="E20:F20"/>
    <mergeCell ref="C21:D21"/>
    <mergeCell ref="E21:F21"/>
    <mergeCell ref="C22:D22"/>
    <mergeCell ref="E22:F22"/>
    <mergeCell ref="C4:D4"/>
    <mergeCell ref="E4:F4"/>
    <mergeCell ref="B1:J1"/>
    <mergeCell ref="C2:D2"/>
    <mergeCell ref="E2:F2"/>
    <mergeCell ref="C3:D3"/>
    <mergeCell ref="E3:F3"/>
    <mergeCell ref="C11:D11"/>
    <mergeCell ref="E11:F11"/>
    <mergeCell ref="C8:D8"/>
    <mergeCell ref="E8:F8"/>
    <mergeCell ref="C9:D9"/>
    <mergeCell ref="E9:F9"/>
    <mergeCell ref="C10:D10"/>
    <mergeCell ref="E10:F10"/>
    <mergeCell ref="B81:B83"/>
    <mergeCell ref="C5:D5"/>
    <mergeCell ref="E5:F5"/>
    <mergeCell ref="C6:D6"/>
    <mergeCell ref="E6:F6"/>
    <mergeCell ref="C7:D7"/>
    <mergeCell ref="E7:F7"/>
    <mergeCell ref="C12:D12"/>
    <mergeCell ref="E12:F12"/>
    <mergeCell ref="C13:D13"/>
    <mergeCell ref="E13:F13"/>
    <mergeCell ref="C17:D17"/>
    <mergeCell ref="E17:F17"/>
    <mergeCell ref="C18:D18"/>
    <mergeCell ref="E18:F18"/>
    <mergeCell ref="C19:D19"/>
    <mergeCell ref="E19:F19"/>
    <mergeCell ref="C14:D14"/>
    <mergeCell ref="E14:F14"/>
    <mergeCell ref="C15:D15"/>
    <mergeCell ref="E15:F15"/>
    <mergeCell ref="C16:D16"/>
    <mergeCell ref="E16:F16"/>
    <mergeCell ref="C23:D23"/>
  </mergeCells>
  <pageMargins left="0.51181102362204722" right="0.51181102362204722" top="0.78740157480314965" bottom="0.78740157480314965" header="0.31496062992125984" footer="0.31496062992125984"/>
  <pageSetup paperSize="9" scale="69" orientation="landscape" r:id="rId1"/>
  <rowBreaks count="4" manualBreakCount="4">
    <brk id="33" max="16383" man="1"/>
    <brk id="66" max="16383" man="1"/>
    <brk id="95" max="16383" man="1"/>
    <brk id="140" max="16383" man="1"/>
  </rowBreaks>
</worksheet>
</file>

<file path=xl/worksheets/sheet2.xml><?xml version="1.0" encoding="utf-8"?>
<worksheet xmlns="http://schemas.openxmlformats.org/spreadsheetml/2006/main" xmlns:r="http://schemas.openxmlformats.org/officeDocument/2006/relationships">
  <dimension ref="A1:S49"/>
  <sheetViews>
    <sheetView workbookViewId="0">
      <selection activeCell="X47" sqref="X47"/>
    </sheetView>
  </sheetViews>
  <sheetFormatPr defaultRowHeight="12.75"/>
  <cols>
    <col min="1" max="1" width="13.140625" style="269" customWidth="1"/>
    <col min="2" max="2" width="17.85546875" style="269" customWidth="1"/>
    <col min="3" max="3" width="12.7109375" style="269" customWidth="1"/>
    <col min="4" max="4" width="10.85546875" style="269" customWidth="1"/>
    <col min="5" max="5" width="12.85546875" style="269" customWidth="1"/>
    <col min="6" max="6" width="11" style="269" customWidth="1"/>
    <col min="7" max="7" width="9.140625" style="269"/>
    <col min="8" max="8" width="17.28515625" style="269" customWidth="1"/>
    <col min="9" max="16384" width="9.140625" style="269"/>
  </cols>
  <sheetData>
    <row r="1" spans="1:19" ht="16.5" customHeight="1">
      <c r="A1" s="331"/>
      <c r="B1" s="332"/>
      <c r="C1" s="634" t="s">
        <v>467</v>
      </c>
      <c r="D1" s="634"/>
      <c r="E1" s="634"/>
      <c r="F1" s="634"/>
      <c r="G1" s="634"/>
      <c r="H1" s="589"/>
    </row>
    <row r="2" spans="1:19" ht="16.5" customHeight="1">
      <c r="A2" s="333"/>
      <c r="B2" s="334"/>
      <c r="C2" s="635" t="s">
        <v>468</v>
      </c>
      <c r="D2" s="635"/>
      <c r="E2" s="635"/>
      <c r="F2" s="635"/>
      <c r="G2" s="635"/>
      <c r="H2" s="636"/>
    </row>
    <row r="3" spans="1:19" ht="16.5" customHeight="1">
      <c r="A3" s="333"/>
      <c r="B3" s="334"/>
      <c r="C3" s="590" t="s">
        <v>469</v>
      </c>
      <c r="D3" s="590"/>
      <c r="E3" s="590"/>
      <c r="F3" s="590"/>
      <c r="G3" s="590"/>
      <c r="H3" s="591"/>
      <c r="N3" s="627"/>
      <c r="O3" s="627"/>
      <c r="P3" s="627"/>
      <c r="Q3" s="627"/>
      <c r="R3" s="627"/>
      <c r="S3" s="627"/>
    </row>
    <row r="4" spans="1:19" ht="16.5" customHeight="1">
      <c r="A4" s="333"/>
      <c r="B4" s="334"/>
      <c r="C4" s="590" t="s">
        <v>430</v>
      </c>
      <c r="D4" s="590"/>
      <c r="E4" s="590"/>
      <c r="F4" s="590"/>
      <c r="G4" s="590"/>
      <c r="H4" s="591"/>
    </row>
    <row r="5" spans="1:19" ht="13.5" thickBot="1">
      <c r="A5" s="231"/>
      <c r="B5" s="270"/>
      <c r="C5" s="270"/>
      <c r="D5" s="270"/>
      <c r="E5" s="270"/>
      <c r="F5" s="270"/>
      <c r="G5" s="232"/>
      <c r="H5" s="233"/>
    </row>
    <row r="6" spans="1:19" ht="30" customHeight="1" thickBot="1">
      <c r="A6" s="628" t="s">
        <v>631</v>
      </c>
      <c r="B6" s="629"/>
      <c r="C6" s="629"/>
      <c r="D6" s="629"/>
      <c r="E6" s="629"/>
      <c r="F6" s="629"/>
      <c r="G6" s="629"/>
      <c r="H6" s="630"/>
    </row>
    <row r="7" spans="1:19" ht="15" customHeight="1">
      <c r="A7" s="637" t="s">
        <v>532</v>
      </c>
      <c r="B7" s="638"/>
      <c r="C7" s="638"/>
      <c r="D7" s="638"/>
      <c r="E7" s="638"/>
      <c r="F7" s="638"/>
      <c r="G7" s="638"/>
      <c r="H7" s="639"/>
    </row>
    <row r="8" spans="1:19" ht="30" customHeight="1">
      <c r="A8" s="640"/>
      <c r="B8" s="641"/>
      <c r="C8" s="641"/>
      <c r="D8" s="641"/>
      <c r="E8" s="641"/>
      <c r="F8" s="641"/>
      <c r="G8" s="641"/>
      <c r="H8" s="642"/>
    </row>
    <row r="9" spans="1:19" ht="13.5" thickBot="1">
      <c r="A9" s="631" t="s">
        <v>431</v>
      </c>
      <c r="B9" s="632"/>
      <c r="C9" s="632"/>
      <c r="D9" s="632"/>
      <c r="E9" s="632"/>
      <c r="F9" s="632"/>
      <c r="G9" s="632"/>
      <c r="H9" s="633"/>
    </row>
    <row r="10" spans="1:19" ht="13.5" thickBot="1">
      <c r="A10" s="645" t="s">
        <v>628</v>
      </c>
      <c r="B10" s="646"/>
      <c r="C10" s="646"/>
      <c r="D10" s="646"/>
      <c r="E10" s="646"/>
      <c r="F10" s="646"/>
      <c r="G10" s="646"/>
      <c r="H10" s="647"/>
    </row>
    <row r="11" spans="1:19" ht="13.5" thickBot="1">
      <c r="A11" s="271"/>
      <c r="B11" s="272"/>
      <c r="C11" s="272"/>
      <c r="D11" s="272"/>
      <c r="E11" s="272"/>
      <c r="F11" s="273"/>
      <c r="G11" s="273"/>
      <c r="H11" s="274"/>
      <c r="N11" s="568" t="s">
        <v>632</v>
      </c>
      <c r="O11" s="568"/>
      <c r="P11" s="568"/>
      <c r="Q11" s="568"/>
      <c r="R11" s="568"/>
      <c r="S11" s="568"/>
    </row>
    <row r="12" spans="1:19" ht="13.5" thickBot="1">
      <c r="A12" s="645" t="s">
        <v>531</v>
      </c>
      <c r="B12" s="646"/>
      <c r="C12" s="647"/>
      <c r="D12" s="272"/>
      <c r="E12" s="648" t="s">
        <v>432</v>
      </c>
      <c r="F12" s="649"/>
      <c r="G12" s="650"/>
      <c r="H12" s="651"/>
      <c r="N12" s="568"/>
      <c r="O12" s="568"/>
      <c r="P12" s="568"/>
      <c r="Q12" s="568"/>
      <c r="R12" s="568"/>
      <c r="S12" s="568"/>
    </row>
    <row r="13" spans="1:19" ht="34.5" customHeight="1">
      <c r="A13" s="656" t="s">
        <v>433</v>
      </c>
      <c r="B13" s="658" t="s">
        <v>434</v>
      </c>
      <c r="C13" s="660" t="s">
        <v>466</v>
      </c>
      <c r="D13" s="275"/>
      <c r="E13" s="652"/>
      <c r="F13" s="653"/>
      <c r="G13" s="654"/>
      <c r="H13" s="655"/>
    </row>
    <row r="14" spans="1:19" ht="13.5" thickBot="1">
      <c r="A14" s="657"/>
      <c r="B14" s="659"/>
      <c r="C14" s="661"/>
      <c r="D14" s="275"/>
      <c r="E14" s="276" t="s">
        <v>435</v>
      </c>
      <c r="F14" s="662" t="s">
        <v>108</v>
      </c>
      <c r="G14" s="663"/>
      <c r="H14" s="277" t="s">
        <v>436</v>
      </c>
    </row>
    <row r="15" spans="1:19" ht="13.5" thickBot="1">
      <c r="A15" s="664"/>
      <c r="B15" s="665"/>
      <c r="C15" s="665"/>
      <c r="D15" s="234"/>
      <c r="E15" s="234"/>
      <c r="F15" s="273"/>
      <c r="G15" s="273"/>
      <c r="H15" s="274"/>
    </row>
    <row r="16" spans="1:19">
      <c r="A16" s="235" t="s">
        <v>437</v>
      </c>
      <c r="B16" s="666" t="s">
        <v>438</v>
      </c>
      <c r="C16" s="667"/>
      <c r="D16" s="236"/>
      <c r="E16" s="237"/>
      <c r="F16" s="668"/>
      <c r="G16" s="669"/>
      <c r="H16" s="278"/>
    </row>
    <row r="17" spans="1:8">
      <c r="A17" s="238" t="s">
        <v>76</v>
      </c>
      <c r="B17" s="239" t="s">
        <v>439</v>
      </c>
      <c r="C17" s="240">
        <v>3.2000000000000002E-3</v>
      </c>
      <c r="D17" s="241"/>
      <c r="E17" s="242">
        <v>3.2000000000000002E-3</v>
      </c>
      <c r="F17" s="643">
        <v>4.0000000000000001E-3</v>
      </c>
      <c r="G17" s="644"/>
      <c r="H17" s="243">
        <v>7.4000000000000003E-3</v>
      </c>
    </row>
    <row r="18" spans="1:8">
      <c r="A18" s="238" t="s">
        <v>77</v>
      </c>
      <c r="B18" s="239" t="s">
        <v>440</v>
      </c>
      <c r="C18" s="240">
        <v>5.0000000000000001E-3</v>
      </c>
      <c r="D18" s="241"/>
      <c r="E18" s="242">
        <v>5.0000000000000001E-3</v>
      </c>
      <c r="F18" s="643">
        <v>5.5999999999999999E-3</v>
      </c>
      <c r="G18" s="644"/>
      <c r="H18" s="243">
        <v>9.7000000000000003E-3</v>
      </c>
    </row>
    <row r="19" spans="1:8">
      <c r="A19" s="238" t="s">
        <v>78</v>
      </c>
      <c r="B19" s="239" t="s">
        <v>441</v>
      </c>
      <c r="C19" s="240">
        <v>1.0200000000000001E-2</v>
      </c>
      <c r="D19" s="241"/>
      <c r="E19" s="242">
        <v>1.0200000000000001E-2</v>
      </c>
      <c r="F19" s="643">
        <v>1.11E-2</v>
      </c>
      <c r="G19" s="644"/>
      <c r="H19" s="243">
        <v>1.21E-2</v>
      </c>
    </row>
    <row r="20" spans="1:8">
      <c r="A20" s="238" t="s">
        <v>79</v>
      </c>
      <c r="B20" s="239" t="s">
        <v>442</v>
      </c>
      <c r="C20" s="240">
        <v>3.7999999999999999E-2</v>
      </c>
      <c r="D20" s="241"/>
      <c r="E20" s="242">
        <v>3.7999999999999999E-2</v>
      </c>
      <c r="F20" s="643">
        <v>4.0099999999999997E-2</v>
      </c>
      <c r="G20" s="644"/>
      <c r="H20" s="243">
        <v>4.6699999999999998E-2</v>
      </c>
    </row>
    <row r="21" spans="1:8" ht="13.5" thickBot="1">
      <c r="A21" s="673" t="s">
        <v>443</v>
      </c>
      <c r="B21" s="674"/>
      <c r="C21" s="244">
        <f>SUM(C17:C20)</f>
        <v>5.6399999999999999E-2</v>
      </c>
      <c r="D21" s="245"/>
      <c r="E21" s="246"/>
      <c r="F21" s="675"/>
      <c r="G21" s="676"/>
      <c r="H21" s="247"/>
    </row>
    <row r="22" spans="1:8" ht="13.5" thickBot="1">
      <c r="A22" s="677"/>
      <c r="B22" s="678"/>
      <c r="C22" s="678"/>
      <c r="D22" s="248"/>
      <c r="E22" s="241"/>
      <c r="F22" s="241"/>
      <c r="G22" s="241"/>
      <c r="H22" s="249"/>
    </row>
    <row r="23" spans="1:8">
      <c r="A23" s="235" t="s">
        <v>444</v>
      </c>
      <c r="B23" s="666" t="s">
        <v>445</v>
      </c>
      <c r="C23" s="667"/>
      <c r="D23" s="236"/>
      <c r="E23" s="250"/>
      <c r="F23" s="679"/>
      <c r="G23" s="680"/>
      <c r="H23" s="251"/>
    </row>
    <row r="24" spans="1:8">
      <c r="A24" s="238" t="s">
        <v>446</v>
      </c>
      <c r="B24" s="239" t="s">
        <v>428</v>
      </c>
      <c r="C24" s="252">
        <v>6.6400000000000001E-2</v>
      </c>
      <c r="D24" s="241"/>
      <c r="E24" s="242">
        <v>6.6400000000000001E-2</v>
      </c>
      <c r="F24" s="643">
        <v>7.2999999999999995E-2</v>
      </c>
      <c r="G24" s="644"/>
      <c r="H24" s="243">
        <v>8.6900000000000005E-2</v>
      </c>
    </row>
    <row r="25" spans="1:8" ht="13.5" thickBot="1">
      <c r="A25" s="673" t="s">
        <v>447</v>
      </c>
      <c r="B25" s="674"/>
      <c r="C25" s="244">
        <f>C24</f>
        <v>6.6400000000000001E-2</v>
      </c>
      <c r="D25" s="245"/>
      <c r="E25" s="246"/>
      <c r="F25" s="675"/>
      <c r="G25" s="676"/>
      <c r="H25" s="247"/>
    </row>
    <row r="26" spans="1:8" ht="13.5" thickBot="1">
      <c r="A26" s="677"/>
      <c r="B26" s="678"/>
      <c r="C26" s="678"/>
      <c r="D26" s="248"/>
      <c r="E26" s="241"/>
      <c r="F26" s="241"/>
      <c r="G26" s="241"/>
      <c r="H26" s="249"/>
    </row>
    <row r="27" spans="1:8">
      <c r="A27" s="235" t="s">
        <v>448</v>
      </c>
      <c r="B27" s="666" t="s">
        <v>449</v>
      </c>
      <c r="C27" s="667"/>
      <c r="D27" s="236"/>
      <c r="E27" s="670" t="s">
        <v>450</v>
      </c>
      <c r="F27" s="671"/>
      <c r="G27" s="671"/>
      <c r="H27" s="672"/>
    </row>
    <row r="28" spans="1:8">
      <c r="A28" s="238" t="s">
        <v>451</v>
      </c>
      <c r="B28" s="239" t="s">
        <v>452</v>
      </c>
      <c r="C28" s="252">
        <v>6.4999999999999997E-3</v>
      </c>
      <c r="D28" s="241"/>
      <c r="E28" s="684" t="s">
        <v>453</v>
      </c>
      <c r="F28" s="686" t="s">
        <v>454</v>
      </c>
      <c r="G28" s="686"/>
      <c r="H28" s="688" t="s">
        <v>455</v>
      </c>
    </row>
    <row r="29" spans="1:8" ht="13.5" thickBot="1">
      <c r="A29" s="238" t="s">
        <v>456</v>
      </c>
      <c r="B29" s="239" t="s">
        <v>457</v>
      </c>
      <c r="C29" s="252">
        <v>0.03</v>
      </c>
      <c r="D29" s="241"/>
      <c r="E29" s="685"/>
      <c r="F29" s="687"/>
      <c r="G29" s="687"/>
      <c r="H29" s="689"/>
    </row>
    <row r="30" spans="1:8" ht="13.5" thickBot="1">
      <c r="A30" s="253" t="s">
        <v>458</v>
      </c>
      <c r="B30" s="254" t="s">
        <v>459</v>
      </c>
      <c r="C30" s="252">
        <v>0.05</v>
      </c>
      <c r="D30" s="241"/>
      <c r="E30" s="255">
        <v>0.05</v>
      </c>
      <c r="F30" s="690">
        <v>0.4</v>
      </c>
      <c r="G30" s="691"/>
      <c r="H30" s="256">
        <f>E30*F30</f>
        <v>2.0000000000000004E-2</v>
      </c>
    </row>
    <row r="31" spans="1:8" ht="41.25" customHeight="1">
      <c r="A31" s="253" t="s">
        <v>460</v>
      </c>
      <c r="B31" s="257" t="s">
        <v>461</v>
      </c>
      <c r="C31" s="323"/>
      <c r="D31" s="241"/>
      <c r="H31" s="279"/>
    </row>
    <row r="32" spans="1:8" ht="13.5" thickBot="1">
      <c r="A32" s="673" t="s">
        <v>462</v>
      </c>
      <c r="B32" s="674"/>
      <c r="C32" s="244">
        <f>SUM(C28:C31)</f>
        <v>8.6499999999999994E-2</v>
      </c>
      <c r="D32" s="245"/>
      <c r="E32" s="258"/>
      <c r="F32" s="258"/>
      <c r="G32" s="258"/>
      <c r="H32" s="259"/>
    </row>
    <row r="33" spans="1:8" ht="13.5" thickBot="1">
      <c r="A33" s="694"/>
      <c r="B33" s="695"/>
      <c r="C33" s="695"/>
      <c r="D33" s="260"/>
      <c r="E33" s="258"/>
      <c r="F33" s="258"/>
      <c r="G33" s="258"/>
      <c r="H33" s="259"/>
    </row>
    <row r="34" spans="1:8" ht="15" customHeight="1" thickBot="1">
      <c r="A34" s="704" t="s">
        <v>463</v>
      </c>
      <c r="B34" s="705"/>
      <c r="C34" s="706"/>
      <c r="D34" s="261"/>
      <c r="E34" s="258"/>
      <c r="F34" s="258"/>
      <c r="G34" s="258"/>
      <c r="H34" s="259"/>
    </row>
    <row r="35" spans="1:8" ht="13.5" thickBot="1">
      <c r="A35" s="262"/>
      <c r="B35" s="260"/>
      <c r="C35" s="260"/>
      <c r="D35" s="260"/>
      <c r="E35" s="258"/>
      <c r="F35" s="258"/>
      <c r="G35" s="258"/>
      <c r="H35" s="259"/>
    </row>
    <row r="36" spans="1:8">
      <c r="A36" s="696" t="s">
        <v>464</v>
      </c>
      <c r="B36" s="697"/>
      <c r="C36" s="698"/>
      <c r="D36" s="263"/>
      <c r="E36" s="258"/>
      <c r="F36" s="258"/>
      <c r="G36" s="258"/>
      <c r="H36" s="259"/>
    </row>
    <row r="37" spans="1:8" ht="13.5" thickBot="1">
      <c r="A37" s="699"/>
      <c r="B37" s="700"/>
      <c r="C37" s="701"/>
      <c r="D37" s="263"/>
      <c r="E37" s="258"/>
      <c r="F37" s="258"/>
      <c r="G37" s="258"/>
      <c r="H37" s="259"/>
    </row>
    <row r="38" spans="1:8" ht="13.5" thickBot="1">
      <c r="A38" s="264"/>
      <c r="B38" s="265"/>
      <c r="C38" s="266"/>
      <c r="D38" s="266"/>
      <c r="E38" s="258"/>
      <c r="F38" s="258"/>
      <c r="G38" s="258"/>
      <c r="H38" s="259"/>
    </row>
    <row r="39" spans="1:8" ht="15" customHeight="1">
      <c r="A39" s="692" t="s">
        <v>465</v>
      </c>
      <c r="B39" s="692"/>
      <c r="C39" s="692"/>
      <c r="D39" s="702">
        <f>(((1+C20+C17+C18)*(1+C19)*(1+C25))/(1-C32))-1</f>
        <v>0.23376846232731241</v>
      </c>
      <c r="E39" s="258"/>
      <c r="F39" s="258"/>
      <c r="G39" s="258"/>
      <c r="H39" s="259"/>
    </row>
    <row r="40" spans="1:8" ht="15.75" customHeight="1" thickBot="1">
      <c r="A40" s="693"/>
      <c r="B40" s="693"/>
      <c r="C40" s="693"/>
      <c r="D40" s="703"/>
      <c r="E40" s="267"/>
      <c r="F40" s="267"/>
      <c r="G40" s="267"/>
      <c r="H40" s="268"/>
    </row>
    <row r="41" spans="1:8" ht="13.5" thickBot="1"/>
    <row r="42" spans="1:8" ht="15" customHeight="1" thickBot="1">
      <c r="A42" s="645" t="s">
        <v>623</v>
      </c>
      <c r="B42" s="646"/>
      <c r="C42" s="646"/>
      <c r="D42" s="646"/>
      <c r="E42" s="646"/>
      <c r="F42" s="646"/>
      <c r="G42" s="646"/>
      <c r="H42" s="647"/>
    </row>
    <row r="44" spans="1:8" ht="12.75" customHeight="1">
      <c r="B44" s="683" t="s">
        <v>622</v>
      </c>
      <c r="C44" s="683"/>
      <c r="D44" s="559" t="s">
        <v>625</v>
      </c>
      <c r="E44" s="559" t="s">
        <v>108</v>
      </c>
      <c r="F44" s="559" t="s">
        <v>624</v>
      </c>
    </row>
    <row r="45" spans="1:8">
      <c r="A45" s="561"/>
      <c r="B45" s="683"/>
      <c r="C45" s="683"/>
      <c r="D45" s="560">
        <v>0.111</v>
      </c>
      <c r="E45" s="560">
        <v>0.14019999999999999</v>
      </c>
      <c r="F45" s="560">
        <v>0.16800000000000001</v>
      </c>
    </row>
    <row r="46" spans="1:8" ht="13.5" thickBot="1"/>
    <row r="47" spans="1:8" ht="13.5" thickBot="1">
      <c r="B47" s="681" t="s">
        <v>626</v>
      </c>
      <c r="C47" s="682"/>
      <c r="D47" s="562">
        <v>0.111</v>
      </c>
    </row>
    <row r="49" spans="2:2">
      <c r="B49" s="563" t="s">
        <v>627</v>
      </c>
    </row>
  </sheetData>
  <mergeCells count="46">
    <mergeCell ref="B47:C47"/>
    <mergeCell ref="A42:H42"/>
    <mergeCell ref="B44:C45"/>
    <mergeCell ref="E28:E29"/>
    <mergeCell ref="F28:G29"/>
    <mergeCell ref="H28:H29"/>
    <mergeCell ref="F30:G30"/>
    <mergeCell ref="A39:C40"/>
    <mergeCell ref="A32:B32"/>
    <mergeCell ref="A33:C33"/>
    <mergeCell ref="A36:C37"/>
    <mergeCell ref="D39:D40"/>
    <mergeCell ref="A34:C34"/>
    <mergeCell ref="B27:C27"/>
    <mergeCell ref="E27:H27"/>
    <mergeCell ref="F20:G20"/>
    <mergeCell ref="A21:B21"/>
    <mergeCell ref="F21:G21"/>
    <mergeCell ref="A22:C22"/>
    <mergeCell ref="B23:C23"/>
    <mergeCell ref="F23:G23"/>
    <mergeCell ref="F24:G24"/>
    <mergeCell ref="A25:B25"/>
    <mergeCell ref="F25:G25"/>
    <mergeCell ref="A26:C26"/>
    <mergeCell ref="F19:G19"/>
    <mergeCell ref="A10:H10"/>
    <mergeCell ref="A12:C12"/>
    <mergeCell ref="E12:H13"/>
    <mergeCell ref="A13:A14"/>
    <mergeCell ref="B13:B14"/>
    <mergeCell ref="C13:C14"/>
    <mergeCell ref="F14:G14"/>
    <mergeCell ref="A15:C15"/>
    <mergeCell ref="B16:C16"/>
    <mergeCell ref="F16:G16"/>
    <mergeCell ref="F17:G17"/>
    <mergeCell ref="F18:G18"/>
    <mergeCell ref="N3:S3"/>
    <mergeCell ref="A6:H6"/>
    <mergeCell ref="A9:H9"/>
    <mergeCell ref="C1:H1"/>
    <mergeCell ref="C2:H2"/>
    <mergeCell ref="C3:H3"/>
    <mergeCell ref="C4:H4"/>
    <mergeCell ref="A7:H8"/>
  </mergeCells>
  <pageMargins left="0.51181102362204722" right="0.51181102362204722" top="0.78740157480314965" bottom="0.78740157480314965" header="0.31496062992125984" footer="0.31496062992125984"/>
  <pageSetup paperSize="9" scale="88"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S42"/>
  <sheetViews>
    <sheetView workbookViewId="0">
      <selection activeCell="X47" sqref="X47"/>
    </sheetView>
  </sheetViews>
  <sheetFormatPr defaultRowHeight="14.25"/>
  <cols>
    <col min="1" max="1" width="10.85546875" style="7" customWidth="1"/>
    <col min="2" max="2" width="17.42578125" style="7" customWidth="1"/>
    <col min="3" max="3" width="60.28515625" style="7" customWidth="1"/>
    <col min="4" max="4" width="10.42578125" style="7" customWidth="1"/>
    <col min="5" max="6" width="14.85546875" style="7" customWidth="1"/>
    <col min="7" max="7" width="20.85546875" style="7" customWidth="1"/>
    <col min="8" max="8" width="18.5703125" style="7" customWidth="1"/>
    <col min="9" max="9" width="13.140625" style="7" customWidth="1"/>
    <col min="10" max="10" width="12.42578125" style="7" customWidth="1"/>
    <col min="11" max="11" width="14.85546875" style="7" customWidth="1"/>
    <col min="12" max="16384" width="9.140625" style="7"/>
  </cols>
  <sheetData>
    <row r="1" spans="1:19">
      <c r="A1" s="356"/>
      <c r="B1" s="363"/>
      <c r="C1" s="588" t="s">
        <v>467</v>
      </c>
      <c r="D1" s="588"/>
      <c r="E1" s="588"/>
      <c r="F1" s="588"/>
      <c r="G1" s="588"/>
      <c r="H1" s="589"/>
    </row>
    <row r="2" spans="1:19">
      <c r="A2" s="357"/>
      <c r="B2" s="361"/>
      <c r="C2" s="635" t="s">
        <v>468</v>
      </c>
      <c r="D2" s="635"/>
      <c r="E2" s="635"/>
      <c r="F2" s="635"/>
      <c r="G2" s="635"/>
      <c r="H2" s="636"/>
    </row>
    <row r="3" spans="1:19">
      <c r="A3" s="357"/>
      <c r="B3" s="361"/>
      <c r="C3" s="590" t="s">
        <v>469</v>
      </c>
      <c r="D3" s="590"/>
      <c r="E3" s="590"/>
      <c r="F3" s="590"/>
      <c r="G3" s="590"/>
      <c r="H3" s="591"/>
      <c r="N3" s="707"/>
      <c r="O3" s="707"/>
      <c r="P3" s="707"/>
      <c r="Q3" s="707"/>
      <c r="R3" s="707"/>
      <c r="S3" s="707"/>
    </row>
    <row r="4" spans="1:19">
      <c r="A4" s="357"/>
      <c r="B4" s="361"/>
      <c r="C4" s="590" t="s">
        <v>430</v>
      </c>
      <c r="D4" s="590"/>
      <c r="E4" s="590"/>
      <c r="F4" s="590"/>
      <c r="G4" s="590"/>
      <c r="H4" s="591"/>
    </row>
    <row r="5" spans="1:19" ht="15" thickBot="1">
      <c r="A5" s="358"/>
      <c r="B5" s="361"/>
      <c r="C5" s="361"/>
      <c r="D5" s="361"/>
      <c r="E5" s="361"/>
      <c r="F5" s="361"/>
      <c r="G5" s="361"/>
      <c r="H5" s="362"/>
    </row>
    <row r="6" spans="1:19" ht="30" customHeight="1" thickBot="1">
      <c r="A6" s="711" t="s">
        <v>523</v>
      </c>
      <c r="B6" s="712"/>
      <c r="C6" s="712"/>
      <c r="D6" s="712"/>
      <c r="E6" s="712"/>
      <c r="F6" s="712"/>
      <c r="G6" s="712"/>
      <c r="H6" s="713"/>
    </row>
    <row r="7" spans="1:19" ht="30" customHeight="1" thickBot="1">
      <c r="A7" s="319" t="s">
        <v>421</v>
      </c>
      <c r="B7" s="319" t="s">
        <v>422</v>
      </c>
      <c r="C7" s="319" t="s">
        <v>423</v>
      </c>
      <c r="D7" s="319" t="s">
        <v>424</v>
      </c>
      <c r="E7" s="319" t="s">
        <v>315</v>
      </c>
      <c r="F7" s="319" t="s">
        <v>534</v>
      </c>
      <c r="G7" s="319" t="s">
        <v>425</v>
      </c>
      <c r="H7" s="319" t="s">
        <v>426</v>
      </c>
    </row>
    <row r="8" spans="1:19" ht="30" customHeight="1">
      <c r="A8" s="708">
        <v>1</v>
      </c>
      <c r="B8" s="287">
        <v>1</v>
      </c>
      <c r="C8" s="7" t="s">
        <v>474</v>
      </c>
      <c r="D8" s="337" t="s">
        <v>37</v>
      </c>
      <c r="E8" s="338">
        <v>200</v>
      </c>
      <c r="F8" s="339">
        <f>ROUND('EQ. F - NIV. GEOMÉTRICO'!F52,2)</f>
        <v>551.35</v>
      </c>
      <c r="G8" s="289">
        <f>'EQ. F - NIV. GEOMÉTRICO'!F52</f>
        <v>551.35</v>
      </c>
      <c r="H8" s="290">
        <f>ROUND(E8*G8,2)</f>
        <v>110270</v>
      </c>
      <c r="J8" s="556">
        <v>2.0000000000000001E-4</v>
      </c>
      <c r="K8" s="557">
        <f>G8*J8</f>
        <v>0.11027000000000001</v>
      </c>
      <c r="L8" s="7">
        <v>0.1</v>
      </c>
    </row>
    <row r="9" spans="1:19" ht="30" customHeight="1">
      <c r="A9" s="708"/>
      <c r="B9" s="345">
        <v>2</v>
      </c>
      <c r="C9" s="488" t="s">
        <v>471</v>
      </c>
      <c r="D9" s="22" t="s">
        <v>418</v>
      </c>
      <c r="E9" s="54">
        <v>1000000</v>
      </c>
      <c r="F9" s="54">
        <f>ROUND('EQ. I - LEV. PLANIALT. CAD'!F54,2)</f>
        <v>0.32</v>
      </c>
      <c r="G9" s="54">
        <f>'EQ. I - LEV. PLANIALT. CAD'!F54</f>
        <v>0.32</v>
      </c>
      <c r="H9" s="290">
        <f t="shared" ref="H9:H13" si="0">ROUND(E9*G9,2)</f>
        <v>320000</v>
      </c>
      <c r="J9" s="556">
        <v>2.0000000000000001E-4</v>
      </c>
      <c r="K9" s="557">
        <f t="shared" ref="K9:K13" si="1">G9*J9</f>
        <v>6.4000000000000011E-5</v>
      </c>
      <c r="L9" s="7">
        <v>0.01</v>
      </c>
    </row>
    <row r="10" spans="1:19" ht="30" customHeight="1">
      <c r="A10" s="708"/>
      <c r="B10" s="345">
        <v>3</v>
      </c>
      <c r="C10" s="488" t="s">
        <v>487</v>
      </c>
      <c r="D10" s="22" t="s">
        <v>488</v>
      </c>
      <c r="E10" s="281">
        <v>100</v>
      </c>
      <c r="F10" s="54">
        <f>ROUND('EQ. J - EQ. TOPOGRAFIA'!F48,2)</f>
        <v>1666</v>
      </c>
      <c r="G10" s="54">
        <f>'EQ. J - EQ. TOPOGRAFIA'!F48</f>
        <v>1666</v>
      </c>
      <c r="H10" s="290">
        <f t="shared" si="0"/>
        <v>166600</v>
      </c>
      <c r="J10" s="556">
        <v>2.0000000000000001E-4</v>
      </c>
      <c r="K10" s="557">
        <f t="shared" si="1"/>
        <v>0.3332</v>
      </c>
      <c r="L10" s="7">
        <v>0.3</v>
      </c>
    </row>
    <row r="11" spans="1:19" ht="30" customHeight="1">
      <c r="A11" s="708"/>
      <c r="B11" s="345">
        <v>4</v>
      </c>
      <c r="C11" s="488" t="s">
        <v>472</v>
      </c>
      <c r="D11" s="22" t="s">
        <v>429</v>
      </c>
      <c r="E11" s="281">
        <v>1600</v>
      </c>
      <c r="F11" s="54">
        <f>ROUND('EQ. LOCAÇÃO RTK- GPS 2 FREQ.'!F51,2)</f>
        <v>99.88</v>
      </c>
      <c r="G11" s="54">
        <f>'EQ. LOCAÇÃO RTK- GPS 2 FREQ.'!F51</f>
        <v>99.88</v>
      </c>
      <c r="H11" s="290">
        <f t="shared" si="0"/>
        <v>159808</v>
      </c>
      <c r="J11" s="556">
        <v>2.0000000000000001E-4</v>
      </c>
      <c r="K11" s="557">
        <f t="shared" si="1"/>
        <v>1.9976000000000001E-2</v>
      </c>
      <c r="L11" s="7">
        <v>0.02</v>
      </c>
      <c r="N11" s="7" t="s">
        <v>632</v>
      </c>
    </row>
    <row r="12" spans="1:19" ht="30" customHeight="1">
      <c r="A12" s="708"/>
      <c r="B12" s="291">
        <v>5</v>
      </c>
      <c r="C12" s="489" t="s">
        <v>419</v>
      </c>
      <c r="D12" s="340" t="s">
        <v>429</v>
      </c>
      <c r="E12" s="292">
        <v>1584</v>
      </c>
      <c r="F12" s="293">
        <f>ROUND('EQ. LEV. GNSS - LEI 10267'!F52,2)</f>
        <v>371.44</v>
      </c>
      <c r="G12" s="293">
        <f>'EQ. LEV. GNSS - LEI 10267'!F52</f>
        <v>371.44</v>
      </c>
      <c r="H12" s="290">
        <f t="shared" si="0"/>
        <v>588360.95999999996</v>
      </c>
      <c r="J12" s="556">
        <v>2.0000000000000001E-4</v>
      </c>
      <c r="K12" s="557">
        <f t="shared" si="1"/>
        <v>7.4288000000000007E-2</v>
      </c>
      <c r="L12" s="7">
        <v>0.05</v>
      </c>
    </row>
    <row r="13" spans="1:19" ht="30" customHeight="1">
      <c r="A13" s="709"/>
      <c r="B13" s="345">
        <v>6</v>
      </c>
      <c r="C13" s="488" t="s">
        <v>500</v>
      </c>
      <c r="D13" s="22" t="s">
        <v>429</v>
      </c>
      <c r="E13" s="281">
        <v>3184</v>
      </c>
      <c r="F13" s="54">
        <f>ROUND(COTAÇÕES!I76,2)</f>
        <v>17.670000000000002</v>
      </c>
      <c r="G13" s="54">
        <f>ROUND(F13*1.111,2)</f>
        <v>19.63</v>
      </c>
      <c r="H13" s="290">
        <f t="shared" si="0"/>
        <v>62501.919999999998</v>
      </c>
      <c r="J13" s="556">
        <v>2.0000000000000001E-4</v>
      </c>
      <c r="K13" s="557">
        <f t="shared" si="1"/>
        <v>3.9259999999999998E-3</v>
      </c>
      <c r="L13" s="7">
        <v>0.01</v>
      </c>
    </row>
    <row r="14" spans="1:19" ht="24.75" customHeight="1" thickBot="1">
      <c r="A14" s="710"/>
      <c r="B14" s="714" t="s">
        <v>427</v>
      </c>
      <c r="C14" s="715"/>
      <c r="D14" s="715"/>
      <c r="E14" s="715"/>
      <c r="F14" s="715"/>
      <c r="G14" s="716"/>
      <c r="H14" s="405">
        <f>ROUND(SUM(H8:H13),2)</f>
        <v>1407540.88</v>
      </c>
      <c r="K14" s="7">
        <f>SUM(K8:K13)</f>
        <v>0.54172399999999998</v>
      </c>
      <c r="L14" s="556"/>
    </row>
    <row r="16" spans="1:19">
      <c r="C16" s="341" t="s">
        <v>536</v>
      </c>
    </row>
    <row r="17" spans="3:11">
      <c r="C17" s="341" t="s">
        <v>535</v>
      </c>
    </row>
    <row r="23" spans="3:11">
      <c r="C23" s="6" t="s">
        <v>423</v>
      </c>
      <c r="D23" s="8"/>
      <c r="E23" s="6" t="s">
        <v>490</v>
      </c>
      <c r="F23" s="335"/>
      <c r="G23" s="6" t="s">
        <v>491</v>
      </c>
      <c r="H23" s="6" t="s">
        <v>492</v>
      </c>
      <c r="I23" s="6" t="s">
        <v>496</v>
      </c>
      <c r="J23" s="6" t="s">
        <v>498</v>
      </c>
      <c r="K23" s="6" t="s">
        <v>499</v>
      </c>
    </row>
    <row r="24" spans="3:11">
      <c r="C24" s="8" t="s">
        <v>495</v>
      </c>
      <c r="D24" s="6"/>
      <c r="E24" s="6">
        <v>3</v>
      </c>
      <c r="F24" s="335"/>
      <c r="G24" s="6">
        <v>22</v>
      </c>
      <c r="H24" s="6">
        <v>12</v>
      </c>
      <c r="I24" s="294">
        <f>E24*G24*H24</f>
        <v>792</v>
      </c>
      <c r="J24" s="288">
        <f>G8</f>
        <v>551.35</v>
      </c>
      <c r="K24" s="288">
        <f>I24*J24</f>
        <v>436669.2</v>
      </c>
    </row>
    <row r="25" spans="3:11">
      <c r="C25" s="8" t="s">
        <v>489</v>
      </c>
      <c r="D25" s="8"/>
      <c r="E25" s="6">
        <v>8500</v>
      </c>
      <c r="F25" s="335"/>
      <c r="G25" s="6">
        <v>22</v>
      </c>
      <c r="H25" s="6">
        <v>12</v>
      </c>
      <c r="I25" s="294">
        <f>E25*G25*H25</f>
        <v>2244000</v>
      </c>
      <c r="J25" s="288">
        <f>G9</f>
        <v>0.32</v>
      </c>
      <c r="K25" s="288">
        <f>I25*J25</f>
        <v>718080</v>
      </c>
    </row>
    <row r="26" spans="3:11">
      <c r="C26" s="8" t="s">
        <v>497</v>
      </c>
      <c r="D26" s="8"/>
      <c r="E26" s="6">
        <v>1</v>
      </c>
      <c r="F26" s="335"/>
      <c r="G26" s="6">
        <v>22</v>
      </c>
      <c r="H26" s="6">
        <v>12</v>
      </c>
      <c r="I26" s="294">
        <f>E26*G26*H26</f>
        <v>264</v>
      </c>
      <c r="J26" s="288">
        <f>G10</f>
        <v>1666</v>
      </c>
      <c r="K26" s="288">
        <f>I26*J26</f>
        <v>439824</v>
      </c>
    </row>
    <row r="27" spans="3:11">
      <c r="C27" s="8" t="s">
        <v>493</v>
      </c>
      <c r="D27" s="8"/>
      <c r="E27" s="6">
        <v>20</v>
      </c>
      <c r="F27" s="335"/>
      <c r="G27" s="6">
        <v>22</v>
      </c>
      <c r="H27" s="6">
        <v>12</v>
      </c>
      <c r="I27" s="294">
        <f>E27*G27*H27</f>
        <v>5280</v>
      </c>
      <c r="J27" s="288">
        <f>G11</f>
        <v>99.88</v>
      </c>
      <c r="K27" s="288">
        <f>I27*J27</f>
        <v>527366.40000000002</v>
      </c>
    </row>
    <row r="28" spans="3:11">
      <c r="C28" s="8" t="s">
        <v>494</v>
      </c>
      <c r="D28" s="8"/>
      <c r="E28" s="6">
        <v>6</v>
      </c>
      <c r="F28" s="335"/>
      <c r="G28" s="6">
        <v>22</v>
      </c>
      <c r="H28" s="6">
        <v>12</v>
      </c>
      <c r="I28" s="294">
        <f>E28*G28*H28</f>
        <v>1584</v>
      </c>
      <c r="J28" s="288">
        <f>G12</f>
        <v>371.44</v>
      </c>
      <c r="K28" s="288">
        <f>I28*J28</f>
        <v>588360.95999999996</v>
      </c>
    </row>
    <row r="29" spans="3:11">
      <c r="K29" s="324">
        <f>SUM(K24:K28)</f>
        <v>2710300.56</v>
      </c>
    </row>
    <row r="38" spans="8:8">
      <c r="H38" s="7">
        <v>240000</v>
      </c>
    </row>
    <row r="39" spans="8:8">
      <c r="H39" s="7">
        <v>88629.218000000008</v>
      </c>
    </row>
    <row r="40" spans="8:8">
      <c r="H40" s="7">
        <v>32105.768734177218</v>
      </c>
    </row>
    <row r="41" spans="8:8">
      <c r="H41" s="7">
        <v>49427.330126582281</v>
      </c>
    </row>
    <row r="42" spans="8:8">
      <c r="H42" s="282">
        <f>H38+H39+H40+H41</f>
        <v>410162.31686075951</v>
      </c>
    </row>
  </sheetData>
  <mergeCells count="8">
    <mergeCell ref="N3:S3"/>
    <mergeCell ref="A8:A14"/>
    <mergeCell ref="A6:H6"/>
    <mergeCell ref="B14:G14"/>
    <mergeCell ref="C1:H1"/>
    <mergeCell ref="C2:H2"/>
    <mergeCell ref="C3:H3"/>
    <mergeCell ref="C4:H4"/>
  </mergeCells>
  <printOptions horizontalCentered="1"/>
  <pageMargins left="0.51181102362204722" right="0.51181102362204722" top="0.78740157480314965" bottom="0.78740157480314965" header="0.31496062992125984" footer="0.31496062992125984"/>
  <pageSetup paperSize="9" scale="80" orientation="landscape" r:id="rId1"/>
  <colBreaks count="1" manualBreakCount="1">
    <brk id="8" min="5" max="19" man="1"/>
  </colBreaks>
  <drawing r:id="rId2"/>
</worksheet>
</file>

<file path=xl/worksheets/sheet4.xml><?xml version="1.0" encoding="utf-8"?>
<worksheet xmlns="http://schemas.openxmlformats.org/spreadsheetml/2006/main" xmlns:r="http://schemas.openxmlformats.org/officeDocument/2006/relationships">
  <dimension ref="A1:S53"/>
  <sheetViews>
    <sheetView workbookViewId="0">
      <selection activeCell="X47" sqref="X47"/>
    </sheetView>
  </sheetViews>
  <sheetFormatPr defaultRowHeight="14.25"/>
  <cols>
    <col min="1" max="1" width="10.140625" style="10" customWidth="1"/>
    <col min="2" max="2" width="31.5703125" style="7" customWidth="1"/>
    <col min="3" max="3" width="12.85546875" style="10" customWidth="1"/>
    <col min="4" max="4" width="11.140625" style="10" customWidth="1"/>
    <col min="5" max="5" width="24.42578125" style="7" customWidth="1"/>
    <col min="6" max="6" width="24.85546875" style="7" customWidth="1"/>
    <col min="7" max="16384" width="9.140625" style="7"/>
  </cols>
  <sheetData>
    <row r="1" spans="1:19" ht="14.25" customHeight="1">
      <c r="A1" s="366"/>
      <c r="B1" s="363"/>
      <c r="C1" s="588" t="s">
        <v>467</v>
      </c>
      <c r="D1" s="588"/>
      <c r="E1" s="588"/>
      <c r="F1" s="589"/>
      <c r="G1" s="365"/>
      <c r="H1" s="342"/>
    </row>
    <row r="2" spans="1:19" ht="14.25" customHeight="1">
      <c r="A2" s="343"/>
      <c r="B2" s="361"/>
      <c r="C2" s="590" t="s">
        <v>468</v>
      </c>
      <c r="D2" s="590"/>
      <c r="E2" s="590"/>
      <c r="F2" s="591"/>
      <c r="G2" s="365"/>
      <c r="H2" s="342"/>
    </row>
    <row r="3" spans="1:19" ht="14.25" customHeight="1">
      <c r="A3" s="343"/>
      <c r="B3" s="361"/>
      <c r="C3" s="590" t="s">
        <v>469</v>
      </c>
      <c r="D3" s="590"/>
      <c r="E3" s="590"/>
      <c r="F3" s="591"/>
      <c r="G3" s="365"/>
      <c r="H3" s="342"/>
      <c r="N3" s="707"/>
      <c r="O3" s="707"/>
      <c r="P3" s="707"/>
      <c r="Q3" s="707"/>
      <c r="R3" s="707"/>
      <c r="S3" s="707"/>
    </row>
    <row r="4" spans="1:19" ht="14.25" customHeight="1">
      <c r="A4" s="343"/>
      <c r="B4" s="361"/>
      <c r="C4" s="590" t="s">
        <v>430</v>
      </c>
      <c r="D4" s="590"/>
      <c r="E4" s="590"/>
      <c r="F4" s="591"/>
      <c r="G4" s="365"/>
      <c r="H4" s="342"/>
    </row>
    <row r="5" spans="1:19" ht="15" thickBot="1">
      <c r="A5" s="344"/>
      <c r="B5" s="359"/>
      <c r="C5" s="367"/>
      <c r="D5" s="367"/>
      <c r="E5" s="359"/>
      <c r="F5" s="360"/>
      <c r="G5" s="357"/>
      <c r="H5" s="361"/>
    </row>
    <row r="6" spans="1:19" ht="30" customHeight="1" thickBot="1">
      <c r="A6" s="711" t="s">
        <v>478</v>
      </c>
      <c r="B6" s="712"/>
      <c r="C6" s="712"/>
      <c r="D6" s="712"/>
      <c r="E6" s="712"/>
      <c r="F6" s="713"/>
    </row>
    <row r="7" spans="1:19">
      <c r="A7" s="18" t="s">
        <v>39</v>
      </c>
      <c r="B7" s="720" t="s">
        <v>474</v>
      </c>
      <c r="C7" s="720"/>
      <c r="D7" s="721"/>
      <c r="E7" s="19" t="s">
        <v>40</v>
      </c>
      <c r="F7" s="286" t="s">
        <v>37</v>
      </c>
    </row>
    <row r="8" spans="1:19" ht="15" thickBot="1">
      <c r="A8" s="25"/>
      <c r="B8" s="722"/>
      <c r="C8" s="722"/>
      <c r="D8" s="723"/>
      <c r="E8" s="26"/>
      <c r="F8" s="27"/>
    </row>
    <row r="9" spans="1:19" ht="14.25" customHeight="1">
      <c r="A9" s="20"/>
      <c r="B9" s="28"/>
      <c r="C9" s="20"/>
      <c r="D9" s="20"/>
      <c r="E9" s="28"/>
      <c r="F9" s="28"/>
    </row>
    <row r="10" spans="1:19" ht="20.100000000000001" customHeight="1">
      <c r="A10" s="205">
        <v>1</v>
      </c>
      <c r="B10" s="29" t="s">
        <v>0</v>
      </c>
      <c r="C10" s="205" t="s">
        <v>1</v>
      </c>
      <c r="D10" s="205" t="s">
        <v>2</v>
      </c>
      <c r="E10" s="205" t="s">
        <v>42</v>
      </c>
      <c r="F10" s="205" t="s">
        <v>3</v>
      </c>
    </row>
    <row r="11" spans="1:19" ht="20.100000000000001" customHeight="1">
      <c r="A11" s="205" t="s">
        <v>4</v>
      </c>
      <c r="B11" s="724" t="s">
        <v>5</v>
      </c>
      <c r="C11" s="725"/>
      <c r="D11" s="725"/>
      <c r="E11" s="725"/>
      <c r="F11" s="726"/>
      <c r="N11" s="7" t="s">
        <v>632</v>
      </c>
    </row>
    <row r="12" spans="1:19" ht="20.100000000000001" customHeight="1">
      <c r="A12" s="22"/>
      <c r="B12" s="30" t="s">
        <v>43</v>
      </c>
      <c r="C12" s="22" t="s">
        <v>8</v>
      </c>
      <c r="D12" s="23">
        <v>0.1</v>
      </c>
      <c r="E12" s="31">
        <f>'SALARIO ENG. CONSULIVA'!D15</f>
        <v>11711.04</v>
      </c>
      <c r="F12" s="31">
        <f>ROUND(D12*E12,2)</f>
        <v>1171.0999999999999</v>
      </c>
    </row>
    <row r="13" spans="1:19" ht="20.100000000000001" customHeight="1">
      <c r="A13" s="22"/>
      <c r="B13" s="30" t="s">
        <v>6</v>
      </c>
      <c r="C13" s="22" t="s">
        <v>8</v>
      </c>
      <c r="D13" s="23">
        <v>1</v>
      </c>
      <c r="E13" s="31">
        <f>'SALARIO ENG. CONSULIVA'!D20</f>
        <v>3930.08</v>
      </c>
      <c r="F13" s="31">
        <f t="shared" ref="F13:F16" si="0">ROUND(D13*E13,2)</f>
        <v>3930.08</v>
      </c>
    </row>
    <row r="14" spans="1:19" ht="20.100000000000001" customHeight="1">
      <c r="A14" s="22"/>
      <c r="B14" s="30" t="s">
        <v>44</v>
      </c>
      <c r="C14" s="22" t="s">
        <v>8</v>
      </c>
      <c r="D14" s="23">
        <v>1</v>
      </c>
      <c r="E14" s="31">
        <f>'SALARIO ENG. CONSULIVA'!D22</f>
        <v>1356.96</v>
      </c>
      <c r="F14" s="31">
        <f t="shared" si="0"/>
        <v>1356.96</v>
      </c>
    </row>
    <row r="15" spans="1:19" ht="20.100000000000001" customHeight="1">
      <c r="A15" s="205" t="s">
        <v>9</v>
      </c>
      <c r="B15" s="724" t="s">
        <v>10</v>
      </c>
      <c r="C15" s="725"/>
      <c r="D15" s="725"/>
      <c r="E15" s="725"/>
      <c r="F15" s="726"/>
    </row>
    <row r="16" spans="1:19" ht="20.100000000000001" customHeight="1">
      <c r="A16" s="22"/>
      <c r="B16" s="30" t="s">
        <v>12</v>
      </c>
      <c r="C16" s="22" t="s">
        <v>8</v>
      </c>
      <c r="D16" s="23">
        <v>0.1</v>
      </c>
      <c r="E16" s="31">
        <f>'SALARIO ENG. CONSULIVA'!D21</f>
        <v>3219.04</v>
      </c>
      <c r="F16" s="31">
        <f t="shared" si="0"/>
        <v>321.89999999999998</v>
      </c>
    </row>
    <row r="17" spans="1:6" ht="20.100000000000001" customHeight="1">
      <c r="A17" s="727" t="s">
        <v>13</v>
      </c>
      <c r="B17" s="727"/>
      <c r="C17" s="727"/>
      <c r="D17" s="727"/>
      <c r="E17" s="727"/>
      <c r="F17" s="32">
        <f>ROUND(F12+F13+F14+F16,2)</f>
        <v>6780.04</v>
      </c>
    </row>
    <row r="18" spans="1:6" ht="20.100000000000001" customHeight="1">
      <c r="A18" s="728" t="s">
        <v>15</v>
      </c>
      <c r="B18" s="728"/>
      <c r="C18" s="728"/>
      <c r="D18" s="728"/>
      <c r="E18" s="230">
        <f>'BA - ENC. SOCIAIS COM E SEM DES'!S53</f>
        <v>0.70789999999999997</v>
      </c>
      <c r="F18" s="32">
        <f>ROUND(F17*E18,2)</f>
        <v>4799.59</v>
      </c>
    </row>
    <row r="19" spans="1:6" ht="20.100000000000001" customHeight="1">
      <c r="A19" s="729" t="s">
        <v>14</v>
      </c>
      <c r="B19" s="729"/>
      <c r="C19" s="729"/>
      <c r="D19" s="729"/>
      <c r="E19" s="729"/>
      <c r="F19" s="32">
        <f>ROUND(F17+F18,2)</f>
        <v>11579.63</v>
      </c>
    </row>
    <row r="20" spans="1:6" ht="20.100000000000001" customHeight="1">
      <c r="A20" s="36"/>
      <c r="B20" s="37"/>
      <c r="C20" s="36"/>
      <c r="D20" s="38"/>
      <c r="E20" s="15"/>
      <c r="F20" s="39"/>
    </row>
    <row r="21" spans="1:6" ht="20.100000000000001" customHeight="1">
      <c r="A21" s="205">
        <v>2</v>
      </c>
      <c r="B21" s="29" t="s">
        <v>16</v>
      </c>
      <c r="C21" s="205" t="s">
        <v>1</v>
      </c>
      <c r="D21" s="205" t="s">
        <v>45</v>
      </c>
      <c r="E21" s="205" t="s">
        <v>46</v>
      </c>
      <c r="F21" s="205" t="s">
        <v>21</v>
      </c>
    </row>
    <row r="22" spans="1:6" ht="20.100000000000001" customHeight="1">
      <c r="A22" s="205" t="s">
        <v>17</v>
      </c>
      <c r="B22" s="724" t="s">
        <v>47</v>
      </c>
      <c r="C22" s="725"/>
      <c r="D22" s="725"/>
      <c r="E22" s="725"/>
      <c r="F22" s="726"/>
    </row>
    <row r="23" spans="1:6" ht="20.100000000000001" customHeight="1">
      <c r="A23" s="22"/>
      <c r="B23" s="8" t="s">
        <v>243</v>
      </c>
      <c r="C23" s="23" t="s">
        <v>8</v>
      </c>
      <c r="D23" s="23">
        <v>0.1</v>
      </c>
      <c r="E23" s="33">
        <f>'VEÍCULO GOL'!C50</f>
        <v>4483.4799999999996</v>
      </c>
      <c r="F23" s="31">
        <f t="shared" ref="F23" si="1">ROUND(D23*E23,2)</f>
        <v>448.35</v>
      </c>
    </row>
    <row r="24" spans="1:6" ht="20.100000000000001" customHeight="1">
      <c r="A24" s="205" t="s">
        <v>18</v>
      </c>
      <c r="B24" s="724" t="s">
        <v>48</v>
      </c>
      <c r="C24" s="725"/>
      <c r="D24" s="725"/>
      <c r="E24" s="725"/>
      <c r="F24" s="726"/>
    </row>
    <row r="25" spans="1:6" ht="20.100000000000001" customHeight="1">
      <c r="A25" s="22"/>
      <c r="B25" s="8" t="s">
        <v>244</v>
      </c>
      <c r="C25" s="23" t="s">
        <v>8</v>
      </c>
      <c r="D25" s="23">
        <v>1</v>
      </c>
      <c r="E25" s="33">
        <f>'VEÍCULO PICK UP'!C50</f>
        <v>6193.06</v>
      </c>
      <c r="F25" s="31">
        <f t="shared" ref="F25" si="2">ROUND(D25*E25,2)</f>
        <v>6193.06</v>
      </c>
    </row>
    <row r="26" spans="1:6" ht="20.100000000000001" customHeight="1">
      <c r="A26" s="727" t="s">
        <v>50</v>
      </c>
      <c r="B26" s="727"/>
      <c r="C26" s="727"/>
      <c r="D26" s="727"/>
      <c r="E26" s="727"/>
      <c r="F26" s="34">
        <f>ROUND(F23+F25,2)</f>
        <v>6641.41</v>
      </c>
    </row>
    <row r="27" spans="1:6" ht="20.100000000000001" customHeight="1">
      <c r="A27" s="36"/>
      <c r="B27" s="37"/>
      <c r="C27" s="36"/>
      <c r="D27" s="38"/>
      <c r="E27" s="40"/>
      <c r="F27" s="41"/>
    </row>
    <row r="28" spans="1:6" ht="20.100000000000001" customHeight="1">
      <c r="A28" s="205">
        <v>3</v>
      </c>
      <c r="B28" s="29" t="s">
        <v>24</v>
      </c>
      <c r="C28" s="205" t="s">
        <v>1</v>
      </c>
      <c r="D28" s="205" t="s">
        <v>45</v>
      </c>
      <c r="E28" s="205" t="s">
        <v>46</v>
      </c>
      <c r="F28" s="205" t="s">
        <v>21</v>
      </c>
    </row>
    <row r="29" spans="1:6" ht="20.100000000000001" customHeight="1">
      <c r="A29" s="22"/>
      <c r="B29" s="30" t="s">
        <v>477</v>
      </c>
      <c r="C29" s="22" t="s">
        <v>8</v>
      </c>
      <c r="D29" s="23">
        <v>1</v>
      </c>
      <c r="E29" s="31">
        <f>COTAÇÕES!G36</f>
        <v>323.55</v>
      </c>
      <c r="F29" s="31">
        <f t="shared" ref="F29:F30" si="3">ROUND(D29*E29,2)</f>
        <v>323.55</v>
      </c>
    </row>
    <row r="30" spans="1:6" ht="20.100000000000001" customHeight="1">
      <c r="A30" s="22"/>
      <c r="B30" s="30" t="s">
        <v>55</v>
      </c>
      <c r="C30" s="22" t="s">
        <v>8</v>
      </c>
      <c r="D30" s="23">
        <v>0.1</v>
      </c>
      <c r="E30" s="31">
        <f>COTAÇÕES!H59</f>
        <v>2754.71</v>
      </c>
      <c r="F30" s="31">
        <f t="shared" si="3"/>
        <v>275.47000000000003</v>
      </c>
    </row>
    <row r="31" spans="1:6" ht="20.100000000000001" customHeight="1">
      <c r="A31" s="730" t="s">
        <v>51</v>
      </c>
      <c r="B31" s="731"/>
      <c r="C31" s="731"/>
      <c r="D31" s="731"/>
      <c r="E31" s="732"/>
      <c r="F31" s="34">
        <f>ROUND(F29+F30,2)</f>
        <v>599.02</v>
      </c>
    </row>
    <row r="32" spans="1:6" ht="20.100000000000001" customHeight="1" thickBot="1">
      <c r="A32" s="193"/>
      <c r="B32" s="194"/>
      <c r="C32" s="193"/>
      <c r="D32" s="193"/>
      <c r="E32" s="194"/>
      <c r="F32" s="195"/>
    </row>
    <row r="33" spans="1:6" ht="20.100000000000001" customHeight="1" thickBot="1">
      <c r="A33" s="717" t="s">
        <v>28</v>
      </c>
      <c r="B33" s="718"/>
      <c r="C33" s="718"/>
      <c r="D33" s="718"/>
      <c r="E33" s="719"/>
      <c r="F33" s="406">
        <f>ROUND(F19+F26+F31,2)</f>
        <v>18820.060000000001</v>
      </c>
    </row>
    <row r="34" spans="1:6" ht="20.100000000000001" customHeight="1">
      <c r="A34" s="199"/>
      <c r="B34" s="200"/>
      <c r="C34" s="199"/>
      <c r="D34" s="199"/>
      <c r="E34" s="200"/>
      <c r="F34" s="200"/>
    </row>
    <row r="35" spans="1:6" ht="20.100000000000001" customHeight="1">
      <c r="A35" s="205">
        <v>4</v>
      </c>
      <c r="B35" s="742" t="s">
        <v>592</v>
      </c>
      <c r="C35" s="743"/>
      <c r="D35" s="743"/>
      <c r="E35" s="744"/>
      <c r="F35" s="32">
        <f>'DESPESAS GERAIS'!H27</f>
        <v>1193.44</v>
      </c>
    </row>
    <row r="36" spans="1:6" ht="20.100000000000001" customHeight="1" thickBot="1">
      <c r="A36" s="42"/>
      <c r="B36" s="43"/>
      <c r="C36" s="44"/>
      <c r="D36" s="44"/>
      <c r="E36" s="45"/>
      <c r="F36" s="46"/>
    </row>
    <row r="37" spans="1:6" ht="20.100000000000001" customHeight="1" thickBot="1">
      <c r="A37" s="717" t="s">
        <v>29</v>
      </c>
      <c r="B37" s="718"/>
      <c r="C37" s="718"/>
      <c r="D37" s="718"/>
      <c r="E37" s="719"/>
      <c r="F37" s="407">
        <f>ROUND(F33+F35,2)</f>
        <v>20013.5</v>
      </c>
    </row>
    <row r="38" spans="1:6" ht="20.100000000000001" customHeight="1">
      <c r="E38" s="10"/>
      <c r="F38" s="10"/>
    </row>
    <row r="39" spans="1:6" ht="20.100000000000001" customHeight="1">
      <c r="A39" s="204">
        <v>5</v>
      </c>
      <c r="B39" s="745" t="s">
        <v>470</v>
      </c>
      <c r="C39" s="746"/>
      <c r="D39" s="746"/>
      <c r="E39" s="280">
        <f>'ANEXO III - BDI'!D39</f>
        <v>0.23376846232731241</v>
      </c>
      <c r="F39" s="201">
        <f>ROUND(F37*E39,2)</f>
        <v>4678.53</v>
      </c>
    </row>
    <row r="40" spans="1:6" ht="20.100000000000001" customHeight="1">
      <c r="A40" s="204">
        <v>6</v>
      </c>
      <c r="B40" s="745" t="s">
        <v>30</v>
      </c>
      <c r="C40" s="746"/>
      <c r="D40" s="746"/>
      <c r="E40" s="747"/>
      <c r="F40" s="201">
        <f>ROUND(F37+F39,2)</f>
        <v>24692.03</v>
      </c>
    </row>
    <row r="41" spans="1:6" ht="20.100000000000001" customHeight="1">
      <c r="A41" s="347">
        <v>7</v>
      </c>
      <c r="B41" s="541" t="s">
        <v>613</v>
      </c>
      <c r="C41" s="349" t="s">
        <v>8</v>
      </c>
      <c r="D41" s="349">
        <v>1</v>
      </c>
      <c r="E41" s="349">
        <f>ALIMENTAÇÃO!F17</f>
        <v>772.38</v>
      </c>
      <c r="F41" s="201">
        <f>E41</f>
        <v>772.38</v>
      </c>
    </row>
    <row r="42" spans="1:6" ht="20.100000000000001" customHeight="1">
      <c r="A42" s="204">
        <v>8</v>
      </c>
      <c r="B42" s="8" t="s">
        <v>612</v>
      </c>
      <c r="C42" s="6" t="s">
        <v>8</v>
      </c>
      <c r="D42" s="6">
        <v>1</v>
      </c>
      <c r="E42" s="54">
        <f>COTAÇÕES!H39</f>
        <v>1479.03</v>
      </c>
      <c r="F42" s="201">
        <f>E42</f>
        <v>1479.03</v>
      </c>
    </row>
    <row r="43" spans="1:6" ht="20.100000000000001" customHeight="1">
      <c r="A43" s="204">
        <v>9</v>
      </c>
      <c r="B43" s="8" t="s">
        <v>594</v>
      </c>
      <c r="C43" s="6" t="s">
        <v>8</v>
      </c>
      <c r="D43" s="6">
        <v>1</v>
      </c>
      <c r="E43" s="54">
        <v>5426.4</v>
      </c>
      <c r="F43" s="201">
        <f>E43</f>
        <v>5426.4</v>
      </c>
    </row>
    <row r="44" spans="1:6" ht="20.100000000000001" customHeight="1">
      <c r="A44" s="204">
        <v>10</v>
      </c>
      <c r="B44" s="8" t="s">
        <v>611</v>
      </c>
      <c r="C44" s="6" t="s">
        <v>8</v>
      </c>
      <c r="D44" s="6">
        <v>1</v>
      </c>
      <c r="E44" s="54">
        <v>4019.4</v>
      </c>
      <c r="F44" s="201">
        <f>E44</f>
        <v>4019.4</v>
      </c>
    </row>
    <row r="45" spans="1:6" ht="20.100000000000001" customHeight="1" thickBot="1">
      <c r="E45" s="10"/>
      <c r="F45" s="49"/>
    </row>
    <row r="46" spans="1:6" ht="20.100000000000001" customHeight="1" thickBot="1">
      <c r="A46" s="717" t="s">
        <v>614</v>
      </c>
      <c r="B46" s="718"/>
      <c r="C46" s="718"/>
      <c r="D46" s="718"/>
      <c r="E46" s="719"/>
      <c r="F46" s="407">
        <f>ROUND(F40+F41+F42+F43+F44,2)</f>
        <v>36389.24</v>
      </c>
    </row>
    <row r="47" spans="1:6" ht="20.100000000000001" customHeight="1" thickBot="1">
      <c r="E47" s="10"/>
      <c r="F47" s="49"/>
    </row>
    <row r="48" spans="1:6" ht="20.100000000000001" customHeight="1" thickBot="1">
      <c r="A48" s="17">
        <v>11</v>
      </c>
      <c r="B48" s="748" t="s">
        <v>361</v>
      </c>
      <c r="C48" s="749"/>
      <c r="D48" s="749"/>
      <c r="E48" s="750"/>
      <c r="F48" s="202">
        <f>ROUND(F46/22,2)</f>
        <v>1654.06</v>
      </c>
    </row>
    <row r="49" spans="1:6" ht="20.100000000000001" customHeight="1">
      <c r="A49" s="24"/>
      <c r="B49" s="28"/>
      <c r="C49" s="20"/>
      <c r="D49" s="20"/>
      <c r="E49" s="28"/>
      <c r="F49" s="28"/>
    </row>
    <row r="50" spans="1:6" ht="20.100000000000001" customHeight="1">
      <c r="A50" s="733" t="s">
        <v>52</v>
      </c>
      <c r="B50" s="733"/>
      <c r="C50" s="733"/>
      <c r="D50" s="733"/>
      <c r="E50" s="733"/>
      <c r="F50" s="733"/>
    </row>
    <row r="51" spans="1:6" ht="20.100000000000001" customHeight="1">
      <c r="A51" s="734" t="s">
        <v>479</v>
      </c>
      <c r="B51" s="735"/>
      <c r="C51" s="22" t="s">
        <v>1</v>
      </c>
      <c r="D51" s="738" t="s">
        <v>35</v>
      </c>
      <c r="E51" s="739"/>
      <c r="F51" s="196" t="s">
        <v>36</v>
      </c>
    </row>
    <row r="52" spans="1:6" ht="20.100000000000001" customHeight="1">
      <c r="A52" s="736"/>
      <c r="B52" s="737"/>
      <c r="C52" s="22" t="s">
        <v>475</v>
      </c>
      <c r="D52" s="740">
        <v>3</v>
      </c>
      <c r="E52" s="741"/>
      <c r="F52" s="408">
        <f>ROUND(F48/D52,2)</f>
        <v>551.35</v>
      </c>
    </row>
    <row r="53" spans="1:6" ht="20.100000000000001" customHeight="1"/>
  </sheetData>
  <mergeCells count="27">
    <mergeCell ref="A50:F50"/>
    <mergeCell ref="A51:B52"/>
    <mergeCell ref="D51:E51"/>
    <mergeCell ref="D52:E52"/>
    <mergeCell ref="B35:E35"/>
    <mergeCell ref="A37:E37"/>
    <mergeCell ref="B39:D39"/>
    <mergeCell ref="B40:E40"/>
    <mergeCell ref="A46:E46"/>
    <mergeCell ref="B48:E48"/>
    <mergeCell ref="A33:E33"/>
    <mergeCell ref="A6:F6"/>
    <mergeCell ref="B7:D8"/>
    <mergeCell ref="B11:F11"/>
    <mergeCell ref="B15:F15"/>
    <mergeCell ref="A17:E17"/>
    <mergeCell ref="A18:D18"/>
    <mergeCell ref="A19:E19"/>
    <mergeCell ref="B22:F22"/>
    <mergeCell ref="B24:F24"/>
    <mergeCell ref="A26:E26"/>
    <mergeCell ref="A31:E31"/>
    <mergeCell ref="N3:S3"/>
    <mergeCell ref="C1:F1"/>
    <mergeCell ref="C2:F2"/>
    <mergeCell ref="C3:F3"/>
    <mergeCell ref="C4:F4"/>
  </mergeCells>
  <pageMargins left="0.51181102362204722" right="0.51181102362204722" top="0.78740157480314965" bottom="0.78740157480314965" header="0.31496062992125984" footer="0.31496062992125984"/>
  <pageSetup paperSize="9" scale="72" orientation="portrait" r:id="rId1"/>
  <drawing r:id="rId2"/>
</worksheet>
</file>

<file path=xl/worksheets/sheet5.xml><?xml version="1.0" encoding="utf-8"?>
<worksheet xmlns="http://schemas.openxmlformats.org/spreadsheetml/2006/main" xmlns:r="http://schemas.openxmlformats.org/officeDocument/2006/relationships">
  <dimension ref="A1:S61"/>
  <sheetViews>
    <sheetView workbookViewId="0">
      <selection activeCell="X47" sqref="X47"/>
    </sheetView>
  </sheetViews>
  <sheetFormatPr defaultRowHeight="14.25"/>
  <cols>
    <col min="1" max="1" width="10.140625" style="10" customWidth="1"/>
    <col min="2" max="2" width="34.7109375" style="7" customWidth="1"/>
    <col min="3" max="3" width="12.85546875" style="10" customWidth="1"/>
    <col min="4" max="4" width="11.140625" style="10" customWidth="1"/>
    <col min="5" max="5" width="24.42578125" style="10" customWidth="1"/>
    <col min="6" max="6" width="24.85546875" style="10" customWidth="1"/>
    <col min="7" max="10" width="9.140625" style="7"/>
    <col min="11" max="11" width="9.85546875" style="7" bestFit="1" customWidth="1"/>
    <col min="12" max="16384" width="9.140625" style="7"/>
  </cols>
  <sheetData>
    <row r="1" spans="1:19">
      <c r="A1" s="366"/>
      <c r="B1" s="363"/>
      <c r="C1" s="588" t="s">
        <v>467</v>
      </c>
      <c r="D1" s="588"/>
      <c r="E1" s="588"/>
      <c r="F1" s="589"/>
    </row>
    <row r="2" spans="1:19">
      <c r="A2" s="343"/>
      <c r="B2" s="361"/>
      <c r="C2" s="590" t="s">
        <v>468</v>
      </c>
      <c r="D2" s="590"/>
      <c r="E2" s="590"/>
      <c r="F2" s="591"/>
    </row>
    <row r="3" spans="1:19">
      <c r="A3" s="343"/>
      <c r="B3" s="361"/>
      <c r="C3" s="590" t="s">
        <v>469</v>
      </c>
      <c r="D3" s="590"/>
      <c r="E3" s="590"/>
      <c r="F3" s="591"/>
      <c r="N3" s="707"/>
      <c r="O3" s="707"/>
      <c r="P3" s="707"/>
      <c r="Q3" s="707"/>
      <c r="R3" s="707"/>
      <c r="S3" s="707"/>
    </row>
    <row r="4" spans="1:19">
      <c r="A4" s="343"/>
      <c r="B4" s="361"/>
      <c r="C4" s="590" t="s">
        <v>430</v>
      </c>
      <c r="D4" s="590"/>
      <c r="E4" s="590"/>
      <c r="F4" s="591"/>
    </row>
    <row r="5" spans="1:19" ht="15" thickBot="1">
      <c r="A5" s="344"/>
      <c r="B5" s="359"/>
      <c r="C5" s="367"/>
      <c r="D5" s="367"/>
      <c r="E5" s="367"/>
      <c r="F5" s="368"/>
    </row>
    <row r="6" spans="1:19" ht="30" customHeight="1" thickBot="1">
      <c r="A6" s="711" t="s">
        <v>38</v>
      </c>
      <c r="B6" s="712"/>
      <c r="C6" s="712"/>
      <c r="D6" s="712"/>
      <c r="E6" s="712"/>
      <c r="F6" s="713"/>
    </row>
    <row r="7" spans="1:19" ht="39.950000000000003" customHeight="1" thickBot="1">
      <c r="A7" s="285" t="s">
        <v>39</v>
      </c>
      <c r="B7" s="754" t="s">
        <v>471</v>
      </c>
      <c r="C7" s="754"/>
      <c r="D7" s="755"/>
      <c r="E7" s="284" t="s">
        <v>40</v>
      </c>
      <c r="F7" s="283" t="s">
        <v>418</v>
      </c>
    </row>
    <row r="8" spans="1:19">
      <c r="A8" s="16"/>
      <c r="B8" s="12"/>
      <c r="C8" s="13"/>
      <c r="D8" s="13"/>
      <c r="E8" s="13"/>
      <c r="F8" s="13"/>
    </row>
    <row r="9" spans="1:19" ht="20.100000000000001" customHeight="1">
      <c r="A9" s="4">
        <v>1</v>
      </c>
      <c r="B9" s="5" t="s">
        <v>0</v>
      </c>
      <c r="C9" s="4" t="s">
        <v>1</v>
      </c>
      <c r="D9" s="4" t="s">
        <v>2</v>
      </c>
      <c r="E9" s="4" t="s">
        <v>20</v>
      </c>
      <c r="F9" s="4" t="s">
        <v>21</v>
      </c>
    </row>
    <row r="10" spans="1:19" ht="20.100000000000001" customHeight="1">
      <c r="A10" s="4" t="s">
        <v>4</v>
      </c>
      <c r="B10" s="751" t="s">
        <v>5</v>
      </c>
      <c r="C10" s="752"/>
      <c r="D10" s="752"/>
      <c r="E10" s="752"/>
      <c r="F10" s="753"/>
    </row>
    <row r="11" spans="1:19" ht="20.100000000000001" customHeight="1">
      <c r="A11" s="6"/>
      <c r="B11" s="8" t="s">
        <v>11</v>
      </c>
      <c r="C11" s="6" t="s">
        <v>8</v>
      </c>
      <c r="D11" s="6">
        <v>0.4</v>
      </c>
      <c r="E11" s="54">
        <f>'SALARIO ENG. CONSULIVA'!D15</f>
        <v>11711.04</v>
      </c>
      <c r="F11" s="201">
        <f>ROUND(D11*E11,2)</f>
        <v>4684.42</v>
      </c>
      <c r="N11" s="7" t="s">
        <v>632</v>
      </c>
    </row>
    <row r="12" spans="1:19" ht="20.100000000000001" customHeight="1">
      <c r="A12" s="6"/>
      <c r="B12" s="8" t="s">
        <v>6</v>
      </c>
      <c r="C12" s="6" t="s">
        <v>8</v>
      </c>
      <c r="D12" s="6">
        <v>1</v>
      </c>
      <c r="E12" s="54">
        <f>'SALARIO ENG. CONSULIVA'!D20</f>
        <v>3930.08</v>
      </c>
      <c r="F12" s="201">
        <f>ROUND(D12*E12,2)</f>
        <v>3930.08</v>
      </c>
    </row>
    <row r="13" spans="1:19" ht="20.100000000000001" customHeight="1">
      <c r="A13" s="6"/>
      <c r="B13" s="8" t="s">
        <v>7</v>
      </c>
      <c r="C13" s="6" t="s">
        <v>8</v>
      </c>
      <c r="D13" s="6">
        <v>1</v>
      </c>
      <c r="E13" s="54">
        <f>'SALARIO ENG. CONSULIVA'!D22</f>
        <v>1356.96</v>
      </c>
      <c r="F13" s="201">
        <f>ROUND(D13*E13,2)</f>
        <v>1356.96</v>
      </c>
    </row>
    <row r="14" spans="1:19" ht="20.100000000000001" customHeight="1">
      <c r="A14" s="4" t="s">
        <v>9</v>
      </c>
      <c r="B14" s="751" t="s">
        <v>10</v>
      </c>
      <c r="C14" s="752"/>
      <c r="D14" s="752"/>
      <c r="E14" s="752"/>
      <c r="F14" s="753"/>
    </row>
    <row r="15" spans="1:19" ht="20.100000000000001" customHeight="1">
      <c r="A15" s="6"/>
      <c r="B15" s="8" t="s">
        <v>12</v>
      </c>
      <c r="C15" s="6" t="s">
        <v>8</v>
      </c>
      <c r="D15" s="6">
        <v>0.45</v>
      </c>
      <c r="E15" s="54">
        <f>'SALARIO ENG. CONSULIVA'!D21</f>
        <v>3219.04</v>
      </c>
      <c r="F15" s="201">
        <f>ROUND(D15*E15,2)</f>
        <v>1448.57</v>
      </c>
    </row>
    <row r="16" spans="1:19" ht="20.100000000000001" customHeight="1">
      <c r="A16" s="759" t="s">
        <v>13</v>
      </c>
      <c r="B16" s="759"/>
      <c r="C16" s="759"/>
      <c r="D16" s="759"/>
      <c r="E16" s="759"/>
      <c r="F16" s="203">
        <f>ROUND(F11+F12+F13+F15,2)</f>
        <v>11420.03</v>
      </c>
    </row>
    <row r="17" spans="1:6" ht="20.100000000000001" customHeight="1">
      <c r="A17" s="760" t="s">
        <v>15</v>
      </c>
      <c r="B17" s="760"/>
      <c r="C17" s="760"/>
      <c r="D17" s="760"/>
      <c r="E17" s="9">
        <f>'BA - ENC. SOCIAIS COM E SEM DES'!S53</f>
        <v>0.70789999999999997</v>
      </c>
      <c r="F17" s="201">
        <f>ROUND(F16*E17,2)</f>
        <v>8084.24</v>
      </c>
    </row>
    <row r="18" spans="1:6" ht="20.100000000000001" customHeight="1">
      <c r="A18" s="756" t="s">
        <v>14</v>
      </c>
      <c r="B18" s="757"/>
      <c r="C18" s="757"/>
      <c r="D18" s="757"/>
      <c r="E18" s="758"/>
      <c r="F18" s="203">
        <f>ROUND(F16+F17,2)</f>
        <v>19504.27</v>
      </c>
    </row>
    <row r="19" spans="1:6" ht="20.100000000000001" customHeight="1"/>
    <row r="20" spans="1:6" ht="20.100000000000001" customHeight="1">
      <c r="A20" s="4">
        <v>2</v>
      </c>
      <c r="B20" s="5" t="s">
        <v>16</v>
      </c>
      <c r="C20" s="4" t="s">
        <v>1</v>
      </c>
      <c r="D20" s="4" t="s">
        <v>2</v>
      </c>
      <c r="E20" s="4" t="s">
        <v>22</v>
      </c>
      <c r="F20" s="4" t="s">
        <v>3</v>
      </c>
    </row>
    <row r="21" spans="1:6" ht="20.100000000000001" customHeight="1">
      <c r="A21" s="4" t="s">
        <v>17</v>
      </c>
      <c r="B21" s="751" t="s">
        <v>11</v>
      </c>
      <c r="C21" s="752"/>
      <c r="D21" s="752"/>
      <c r="E21" s="752"/>
      <c r="F21" s="753"/>
    </row>
    <row r="22" spans="1:6" ht="20.100000000000001" customHeight="1">
      <c r="A22" s="6"/>
      <c r="B22" s="8" t="s">
        <v>243</v>
      </c>
      <c r="C22" s="6" t="s">
        <v>8</v>
      </c>
      <c r="D22" s="6">
        <v>0.4</v>
      </c>
      <c r="E22" s="54">
        <f>'VEÍCULO GOL'!C50</f>
        <v>4483.4799999999996</v>
      </c>
      <c r="F22" s="201">
        <f>ROUND(D22*E22,2)</f>
        <v>1793.39</v>
      </c>
    </row>
    <row r="23" spans="1:6" ht="20.100000000000001" customHeight="1">
      <c r="A23" s="4" t="s">
        <v>18</v>
      </c>
      <c r="B23" s="751" t="s">
        <v>19</v>
      </c>
      <c r="C23" s="752"/>
      <c r="D23" s="752"/>
      <c r="E23" s="752"/>
      <c r="F23" s="753"/>
    </row>
    <row r="24" spans="1:6" ht="20.100000000000001" customHeight="1">
      <c r="A24" s="6"/>
      <c r="B24" s="8" t="s">
        <v>244</v>
      </c>
      <c r="C24" s="6" t="s">
        <v>8</v>
      </c>
      <c r="D24" s="6">
        <v>1</v>
      </c>
      <c r="E24" s="54">
        <f>'VEÍCULO PICK UP'!C50</f>
        <v>6193.06</v>
      </c>
      <c r="F24" s="201">
        <f>ROUND(D24*E24,2)</f>
        <v>6193.06</v>
      </c>
    </row>
    <row r="25" spans="1:6" ht="20.100000000000001" customHeight="1">
      <c r="A25" s="756" t="s">
        <v>23</v>
      </c>
      <c r="B25" s="757"/>
      <c r="C25" s="757"/>
      <c r="D25" s="757"/>
      <c r="E25" s="758"/>
      <c r="F25" s="203">
        <f>ROUND(F22+F24,2)</f>
        <v>7986.45</v>
      </c>
    </row>
    <row r="26" spans="1:6" ht="20.100000000000001" customHeight="1"/>
    <row r="27" spans="1:6" ht="20.100000000000001" customHeight="1">
      <c r="A27" s="4">
        <v>3</v>
      </c>
      <c r="B27" s="5" t="s">
        <v>24</v>
      </c>
      <c r="C27" s="4" t="s">
        <v>1</v>
      </c>
      <c r="D27" s="4" t="s">
        <v>2</v>
      </c>
      <c r="E27" s="4" t="s">
        <v>22</v>
      </c>
      <c r="F27" s="4" t="s">
        <v>3</v>
      </c>
    </row>
    <row r="28" spans="1:6" ht="20.100000000000001" customHeight="1">
      <c r="A28" s="6"/>
      <c r="B28" s="8" t="s">
        <v>25</v>
      </c>
      <c r="C28" s="6" t="s">
        <v>8</v>
      </c>
      <c r="D28" s="6">
        <v>1</v>
      </c>
      <c r="E28" s="11">
        <f>COTAÇÕES!D37</f>
        <v>1066.67</v>
      </c>
      <c r="F28" s="201">
        <f>ROUND(D28*E28,2)</f>
        <v>1066.67</v>
      </c>
    </row>
    <row r="29" spans="1:6" ht="20.100000000000001" customHeight="1">
      <c r="A29" s="6"/>
      <c r="B29" s="8" t="s">
        <v>26</v>
      </c>
      <c r="C29" s="6" t="s">
        <v>8</v>
      </c>
      <c r="D29" s="6">
        <v>0.45</v>
      </c>
      <c r="E29" s="11">
        <f>COTAÇÕES!H59</f>
        <v>2754.71</v>
      </c>
      <c r="F29" s="201">
        <f>ROUND(D29*E29,2)</f>
        <v>1239.6199999999999</v>
      </c>
    </row>
    <row r="30" spans="1:6" ht="20.100000000000001" customHeight="1">
      <c r="A30" s="756" t="s">
        <v>27</v>
      </c>
      <c r="B30" s="757"/>
      <c r="C30" s="757"/>
      <c r="D30" s="757"/>
      <c r="E30" s="758"/>
      <c r="F30" s="203">
        <f>ROUND(F28+F29,2)</f>
        <v>2306.29</v>
      </c>
    </row>
    <row r="31" spans="1:6" ht="20.100000000000001" customHeight="1" thickBot="1">
      <c r="F31" s="185"/>
    </row>
    <row r="32" spans="1:6" ht="20.100000000000001" customHeight="1" thickBot="1">
      <c r="A32" s="717" t="s">
        <v>28</v>
      </c>
      <c r="B32" s="718"/>
      <c r="C32" s="718"/>
      <c r="D32" s="718"/>
      <c r="E32" s="719"/>
      <c r="F32" s="407">
        <f>ROUND(F18+F25+F30,2)</f>
        <v>29797.01</v>
      </c>
    </row>
    <row r="33" spans="1:11" ht="20.100000000000001" customHeight="1">
      <c r="F33" s="185"/>
      <c r="K33" s="184"/>
    </row>
    <row r="34" spans="1:11" ht="20.100000000000001" customHeight="1">
      <c r="A34" s="4">
        <v>4</v>
      </c>
      <c r="B34" s="745" t="s">
        <v>592</v>
      </c>
      <c r="C34" s="746"/>
      <c r="D34" s="746"/>
      <c r="E34" s="747"/>
      <c r="F34" s="203">
        <f>'DESPESAS GERAIS'!H27</f>
        <v>1193.44</v>
      </c>
    </row>
    <row r="35" spans="1:11" ht="20.100000000000001" customHeight="1" thickBot="1">
      <c r="F35" s="185"/>
    </row>
    <row r="36" spans="1:11" ht="20.100000000000001" customHeight="1" thickBot="1">
      <c r="A36" s="717" t="s">
        <v>29</v>
      </c>
      <c r="B36" s="718"/>
      <c r="C36" s="718"/>
      <c r="D36" s="718"/>
      <c r="E36" s="719"/>
      <c r="F36" s="407">
        <f>ROUND(F32+F34,2)</f>
        <v>30990.45</v>
      </c>
    </row>
    <row r="37" spans="1:11" ht="20.100000000000001" customHeight="1"/>
    <row r="38" spans="1:11" ht="20.100000000000001" customHeight="1">
      <c r="A38" s="4">
        <v>5</v>
      </c>
      <c r="B38" s="745" t="s">
        <v>470</v>
      </c>
      <c r="C38" s="746"/>
      <c r="D38" s="746"/>
      <c r="E38" s="280">
        <f>'ANEXO III - BDI'!D39</f>
        <v>0.23376846232731241</v>
      </c>
      <c r="F38" s="203">
        <f>ROUND(F36*E38,2)</f>
        <v>7244.59</v>
      </c>
    </row>
    <row r="39" spans="1:11" ht="20.100000000000001" customHeight="1">
      <c r="A39" s="4">
        <v>6</v>
      </c>
      <c r="B39" s="745" t="s">
        <v>30</v>
      </c>
      <c r="C39" s="746"/>
      <c r="D39" s="746"/>
      <c r="E39" s="747"/>
      <c r="F39" s="203">
        <f>ROUND(F36+F38,2)</f>
        <v>38235.040000000001</v>
      </c>
      <c r="K39" s="186"/>
    </row>
    <row r="40" spans="1:11" ht="20.100000000000001" customHeight="1">
      <c r="A40" s="347">
        <v>7</v>
      </c>
      <c r="B40" s="541" t="s">
        <v>613</v>
      </c>
      <c r="C40" s="349" t="s">
        <v>8</v>
      </c>
      <c r="D40" s="349">
        <v>1</v>
      </c>
      <c r="E40" s="349">
        <f>ALIMENTAÇÃO!F26</f>
        <v>1000.58</v>
      </c>
      <c r="F40" s="201">
        <f>E40</f>
        <v>1000.58</v>
      </c>
      <c r="K40" s="186"/>
    </row>
    <row r="41" spans="1:11" ht="20.100000000000001" customHeight="1">
      <c r="A41" s="4">
        <v>8</v>
      </c>
      <c r="B41" s="8" t="s">
        <v>612</v>
      </c>
      <c r="C41" s="6" t="s">
        <v>8</v>
      </c>
      <c r="D41" s="6">
        <v>1</v>
      </c>
      <c r="E41" s="187">
        <f>COTAÇÕES!H39</f>
        <v>1479.03</v>
      </c>
      <c r="F41" s="201">
        <f>E41</f>
        <v>1479.03</v>
      </c>
    </row>
    <row r="42" spans="1:11" ht="20.100000000000001" customHeight="1">
      <c r="A42" s="4">
        <v>9</v>
      </c>
      <c r="B42" s="8" t="s">
        <v>594</v>
      </c>
      <c r="C42" s="6" t="s">
        <v>8</v>
      </c>
      <c r="D42" s="6">
        <v>1</v>
      </c>
      <c r="E42" s="11">
        <v>6201.6</v>
      </c>
      <c r="F42" s="201">
        <f>E42</f>
        <v>6201.6</v>
      </c>
    </row>
    <row r="43" spans="1:11" ht="20.100000000000001" customHeight="1">
      <c r="A43" s="4">
        <v>10</v>
      </c>
      <c r="B43" s="8" t="s">
        <v>611</v>
      </c>
      <c r="C43" s="6" t="s">
        <v>8</v>
      </c>
      <c r="D43" s="6">
        <v>1</v>
      </c>
      <c r="E43" s="11">
        <v>4593.6000000000004</v>
      </c>
      <c r="F43" s="201">
        <f>E43</f>
        <v>4593.6000000000004</v>
      </c>
    </row>
    <row r="44" spans="1:11" ht="20.100000000000001" customHeight="1" thickBot="1"/>
    <row r="45" spans="1:11" ht="20.100000000000001" customHeight="1" thickBot="1">
      <c r="A45" s="717" t="s">
        <v>614</v>
      </c>
      <c r="B45" s="718"/>
      <c r="C45" s="718"/>
      <c r="D45" s="718"/>
      <c r="E45" s="719"/>
      <c r="F45" s="407">
        <f>ROUND(F39+F40+F41+F42+F43,2)</f>
        <v>51509.85</v>
      </c>
    </row>
    <row r="46" spans="1:11" ht="20.100000000000001" customHeight="1" thickBot="1"/>
    <row r="47" spans="1:11" ht="20.100000000000001" customHeight="1" thickBot="1">
      <c r="A47" s="17">
        <v>11</v>
      </c>
      <c r="B47" s="748" t="s">
        <v>361</v>
      </c>
      <c r="C47" s="749"/>
      <c r="D47" s="749"/>
      <c r="E47" s="750"/>
      <c r="F47" s="202">
        <f>ROUND(F45/22,2)</f>
        <v>2341.36</v>
      </c>
    </row>
    <row r="48" spans="1:11" ht="20.100000000000001" customHeight="1"/>
    <row r="49" spans="1:6" ht="20.100000000000001" customHeight="1">
      <c r="A49" s="761" t="s">
        <v>32</v>
      </c>
      <c r="B49" s="761"/>
      <c r="C49" s="761"/>
      <c r="D49" s="761"/>
      <c r="E49" s="761"/>
      <c r="F49" s="761"/>
    </row>
    <row r="50" spans="1:6" ht="20.100000000000001" customHeight="1">
      <c r="A50" s="762" t="s">
        <v>33</v>
      </c>
      <c r="B50" s="763"/>
      <c r="C50" s="4" t="s">
        <v>1</v>
      </c>
      <c r="D50" s="745" t="s">
        <v>35</v>
      </c>
      <c r="E50" s="747"/>
      <c r="F50" s="4" t="s">
        <v>36</v>
      </c>
    </row>
    <row r="51" spans="1:6" ht="20.100000000000001" customHeight="1">
      <c r="A51" s="764"/>
      <c r="B51" s="765"/>
      <c r="C51" s="6" t="s">
        <v>34</v>
      </c>
      <c r="D51" s="767">
        <v>0.85</v>
      </c>
      <c r="E51" s="768"/>
      <c r="F51" s="201">
        <f>ROUND(F47/D51,2)</f>
        <v>2754.54</v>
      </c>
    </row>
    <row r="52" spans="1:6" ht="20.100000000000001" customHeight="1">
      <c r="A52" s="227"/>
      <c r="B52" s="227"/>
      <c r="C52" s="228"/>
      <c r="D52" s="228"/>
      <c r="E52" s="228"/>
      <c r="F52" s="229"/>
    </row>
    <row r="53" spans="1:6" ht="20.100000000000001" customHeight="1">
      <c r="A53" s="762" t="s">
        <v>33</v>
      </c>
      <c r="B53" s="763"/>
      <c r="C53" s="204" t="s">
        <v>1</v>
      </c>
      <c r="D53" s="745" t="s">
        <v>35</v>
      </c>
      <c r="E53" s="747"/>
      <c r="F53" s="204" t="s">
        <v>36</v>
      </c>
    </row>
    <row r="54" spans="1:6" ht="20.100000000000001" customHeight="1">
      <c r="A54" s="764"/>
      <c r="B54" s="765"/>
      <c r="C54" s="6" t="s">
        <v>418</v>
      </c>
      <c r="D54" s="766">
        <v>1</v>
      </c>
      <c r="E54" s="766"/>
      <c r="F54" s="409">
        <f>ROUND(F51/8500,2)</f>
        <v>0.32</v>
      </c>
    </row>
    <row r="55" spans="1:6" ht="20.100000000000001" customHeight="1"/>
    <row r="56" spans="1:6" ht="20.100000000000001" customHeight="1"/>
    <row r="57" spans="1:6" ht="20.100000000000001" customHeight="1"/>
    <row r="58" spans="1:6" ht="20.100000000000001" customHeight="1"/>
    <row r="59" spans="1:6" ht="20.100000000000001" customHeight="1"/>
    <row r="60" spans="1:6" ht="20.100000000000001" customHeight="1"/>
    <row r="61" spans="1:6" ht="20.100000000000001" customHeight="1"/>
  </sheetData>
  <mergeCells count="30">
    <mergeCell ref="B38:D38"/>
    <mergeCell ref="A36:E36"/>
    <mergeCell ref="B47:E47"/>
    <mergeCell ref="A49:F49"/>
    <mergeCell ref="A53:B54"/>
    <mergeCell ref="D53:E53"/>
    <mergeCell ref="D54:E54"/>
    <mergeCell ref="B39:E39"/>
    <mergeCell ref="A45:E45"/>
    <mergeCell ref="A50:B51"/>
    <mergeCell ref="D50:E50"/>
    <mergeCell ref="D51:E51"/>
    <mergeCell ref="A30:E30"/>
    <mergeCell ref="A32:E32"/>
    <mergeCell ref="B34:E34"/>
    <mergeCell ref="A16:E16"/>
    <mergeCell ref="A17:D17"/>
    <mergeCell ref="A18:E18"/>
    <mergeCell ref="B23:F23"/>
    <mergeCell ref="A25:E25"/>
    <mergeCell ref="B21:F21"/>
    <mergeCell ref="A6:F6"/>
    <mergeCell ref="B7:D7"/>
    <mergeCell ref="B10:F10"/>
    <mergeCell ref="B14:F14"/>
    <mergeCell ref="N3:S3"/>
    <mergeCell ref="C1:F1"/>
    <mergeCell ref="C2:F2"/>
    <mergeCell ref="C3:F3"/>
    <mergeCell ref="C4:F4"/>
  </mergeCells>
  <printOptions horizontalCentered="1"/>
  <pageMargins left="0.51181102362204722" right="0.51181102362204722" top="0.78740157480314965" bottom="0.78740157480314965" header="0.31496062992125984" footer="0.31496062992125984"/>
  <pageSetup paperSize="9" scale="67" orientation="portrait" r:id="rId1"/>
  <drawing r:id="rId2"/>
</worksheet>
</file>

<file path=xl/worksheets/sheet6.xml><?xml version="1.0" encoding="utf-8"?>
<worksheet xmlns="http://schemas.openxmlformats.org/spreadsheetml/2006/main" xmlns:r="http://schemas.openxmlformats.org/officeDocument/2006/relationships">
  <dimension ref="A1:S51"/>
  <sheetViews>
    <sheetView workbookViewId="0">
      <selection activeCell="X47" sqref="X47"/>
    </sheetView>
  </sheetViews>
  <sheetFormatPr defaultRowHeight="14.25"/>
  <cols>
    <col min="1" max="1" width="10.140625" style="10" customWidth="1"/>
    <col min="2" max="2" width="34.7109375" style="7" customWidth="1"/>
    <col min="3" max="3" width="12.85546875" style="10" customWidth="1"/>
    <col min="4" max="4" width="11.140625" style="10" customWidth="1"/>
    <col min="5" max="5" width="24.42578125" style="7" customWidth="1"/>
    <col min="6" max="6" width="24.85546875" style="7" customWidth="1"/>
    <col min="7" max="10" width="9.140625" style="7"/>
    <col min="11" max="11" width="12.42578125" style="7" bestFit="1" customWidth="1"/>
    <col min="12" max="16384" width="9.140625" style="7"/>
  </cols>
  <sheetData>
    <row r="1" spans="1:19">
      <c r="A1" s="366"/>
      <c r="B1" s="363"/>
      <c r="C1" s="588" t="s">
        <v>467</v>
      </c>
      <c r="D1" s="588"/>
      <c r="E1" s="588"/>
      <c r="F1" s="589"/>
    </row>
    <row r="2" spans="1:19">
      <c r="A2" s="343"/>
      <c r="B2" s="361"/>
      <c r="C2" s="590" t="s">
        <v>468</v>
      </c>
      <c r="D2" s="590"/>
      <c r="E2" s="590"/>
      <c r="F2" s="591"/>
    </row>
    <row r="3" spans="1:19">
      <c r="A3" s="343"/>
      <c r="B3" s="361"/>
      <c r="C3" s="590" t="s">
        <v>469</v>
      </c>
      <c r="D3" s="590"/>
      <c r="E3" s="590"/>
      <c r="F3" s="591"/>
      <c r="N3" s="707"/>
      <c r="O3" s="707"/>
      <c r="P3" s="707"/>
      <c r="Q3" s="707"/>
      <c r="R3" s="707"/>
      <c r="S3" s="707"/>
    </row>
    <row r="4" spans="1:19">
      <c r="A4" s="343"/>
      <c r="B4" s="361"/>
      <c r="C4" s="590" t="s">
        <v>430</v>
      </c>
      <c r="D4" s="590"/>
      <c r="E4" s="590"/>
      <c r="F4" s="591"/>
    </row>
    <row r="5" spans="1:19" ht="16.5" customHeight="1" thickBot="1">
      <c r="A5" s="344"/>
      <c r="B5" s="359"/>
      <c r="C5" s="367"/>
      <c r="D5" s="367"/>
      <c r="E5" s="359"/>
      <c r="F5" s="360"/>
    </row>
    <row r="6" spans="1:19" ht="30" customHeight="1" thickBot="1">
      <c r="A6" s="711" t="s">
        <v>484</v>
      </c>
      <c r="B6" s="712"/>
      <c r="C6" s="712"/>
      <c r="D6" s="712"/>
      <c r="E6" s="712"/>
      <c r="F6" s="713"/>
    </row>
    <row r="7" spans="1:19">
      <c r="A7" s="18" t="s">
        <v>39</v>
      </c>
      <c r="B7" s="769" t="s">
        <v>486</v>
      </c>
      <c r="C7" s="769"/>
      <c r="D7" s="769"/>
      <c r="E7" s="19" t="s">
        <v>40</v>
      </c>
      <c r="F7" s="286" t="s">
        <v>41</v>
      </c>
    </row>
    <row r="8" spans="1:19" ht="15" thickBot="1">
      <c r="A8" s="25"/>
      <c r="B8" s="770"/>
      <c r="C8" s="770"/>
      <c r="D8" s="770"/>
      <c r="E8" s="26"/>
      <c r="F8" s="27"/>
    </row>
    <row r="9" spans="1:19" ht="14.25" customHeight="1">
      <c r="A9" s="20"/>
      <c r="B9" s="28"/>
      <c r="C9" s="20"/>
      <c r="D9" s="20"/>
      <c r="E9" s="28"/>
      <c r="F9" s="28"/>
    </row>
    <row r="10" spans="1:19" ht="20.100000000000001" customHeight="1">
      <c r="A10" s="205">
        <v>1</v>
      </c>
      <c r="B10" s="29" t="s">
        <v>0</v>
      </c>
      <c r="C10" s="205" t="s">
        <v>1</v>
      </c>
      <c r="D10" s="205" t="s">
        <v>2</v>
      </c>
      <c r="E10" s="205" t="s">
        <v>42</v>
      </c>
      <c r="F10" s="205" t="s">
        <v>3</v>
      </c>
    </row>
    <row r="11" spans="1:19" ht="20.100000000000001" customHeight="1">
      <c r="A11" s="205" t="s">
        <v>4</v>
      </c>
      <c r="B11" s="724" t="s">
        <v>5</v>
      </c>
      <c r="C11" s="725"/>
      <c r="D11" s="725"/>
      <c r="E11" s="725"/>
      <c r="F11" s="726"/>
      <c r="N11" s="7" t="s">
        <v>632</v>
      </c>
    </row>
    <row r="12" spans="1:19" ht="20.100000000000001" customHeight="1">
      <c r="A12" s="22"/>
      <c r="B12" s="30" t="s">
        <v>43</v>
      </c>
      <c r="C12" s="22" t="s">
        <v>8</v>
      </c>
      <c r="D12" s="23">
        <v>0.1</v>
      </c>
      <c r="E12" s="31">
        <f>'SALARIO ENG. CONSULIVA'!D15</f>
        <v>11711.04</v>
      </c>
      <c r="F12" s="31">
        <f>ROUND(D12*E12,2)</f>
        <v>1171.0999999999999</v>
      </c>
    </row>
    <row r="13" spans="1:19" ht="20.100000000000001" customHeight="1">
      <c r="A13" s="22"/>
      <c r="B13" s="30" t="s">
        <v>6</v>
      </c>
      <c r="C13" s="22" t="s">
        <v>8</v>
      </c>
      <c r="D13" s="23">
        <v>1</v>
      </c>
      <c r="E13" s="31">
        <f>'SALARIO ENG. CONSULIVA'!D20</f>
        <v>3930.08</v>
      </c>
      <c r="F13" s="31">
        <f t="shared" ref="F13:F14" si="0">ROUND(D13*E13,2)</f>
        <v>3930.08</v>
      </c>
    </row>
    <row r="14" spans="1:19" ht="20.100000000000001" customHeight="1">
      <c r="A14" s="22"/>
      <c r="B14" s="30" t="s">
        <v>44</v>
      </c>
      <c r="C14" s="22" t="s">
        <v>8</v>
      </c>
      <c r="D14" s="23">
        <v>1</v>
      </c>
      <c r="E14" s="31">
        <f>'SALARIO ENG. CONSULIVA'!D22</f>
        <v>1356.96</v>
      </c>
      <c r="F14" s="31">
        <f t="shared" si="0"/>
        <v>1356.96</v>
      </c>
    </row>
    <row r="15" spans="1:19" ht="20.100000000000001" customHeight="1">
      <c r="A15" s="205" t="s">
        <v>9</v>
      </c>
      <c r="B15" s="724" t="s">
        <v>10</v>
      </c>
      <c r="C15" s="725"/>
      <c r="D15" s="725"/>
      <c r="E15" s="725"/>
      <c r="F15" s="726"/>
    </row>
    <row r="16" spans="1:19" ht="20.100000000000001" customHeight="1">
      <c r="A16" s="22"/>
      <c r="B16" s="30" t="s">
        <v>12</v>
      </c>
      <c r="C16" s="22" t="s">
        <v>8</v>
      </c>
      <c r="D16" s="23">
        <v>0</v>
      </c>
      <c r="E16" s="31" t="s">
        <v>61</v>
      </c>
      <c r="F16" s="31"/>
    </row>
    <row r="17" spans="1:6" ht="20.100000000000001" customHeight="1">
      <c r="A17" s="727" t="s">
        <v>13</v>
      </c>
      <c r="B17" s="727"/>
      <c r="C17" s="727"/>
      <c r="D17" s="727"/>
      <c r="E17" s="727"/>
      <c r="F17" s="32">
        <f>ROUND(F12+F13+F14,2)</f>
        <v>6458.14</v>
      </c>
    </row>
    <row r="18" spans="1:6" ht="20.100000000000001" customHeight="1">
      <c r="A18" s="728" t="s">
        <v>15</v>
      </c>
      <c r="B18" s="728"/>
      <c r="C18" s="728"/>
      <c r="D18" s="728"/>
      <c r="E18" s="230">
        <f>'BA - ENC. SOCIAIS COM E SEM DES'!S53</f>
        <v>0.70789999999999997</v>
      </c>
      <c r="F18" s="32">
        <f>ROUND(F17*E18,2)</f>
        <v>4571.72</v>
      </c>
    </row>
    <row r="19" spans="1:6" ht="20.100000000000001" customHeight="1">
      <c r="A19" s="729" t="s">
        <v>14</v>
      </c>
      <c r="B19" s="729"/>
      <c r="C19" s="729"/>
      <c r="D19" s="729"/>
      <c r="E19" s="729"/>
      <c r="F19" s="32">
        <f>ROUND(F17+F18,2)</f>
        <v>11029.86</v>
      </c>
    </row>
    <row r="20" spans="1:6" ht="20.100000000000001" customHeight="1">
      <c r="A20" s="36"/>
      <c r="B20" s="37"/>
      <c r="C20" s="36"/>
      <c r="D20" s="38"/>
      <c r="E20" s="15"/>
      <c r="F20" s="39"/>
    </row>
    <row r="21" spans="1:6" ht="20.100000000000001" customHeight="1">
      <c r="A21" s="205">
        <v>2</v>
      </c>
      <c r="B21" s="29" t="s">
        <v>16</v>
      </c>
      <c r="C21" s="205" t="s">
        <v>1</v>
      </c>
      <c r="D21" s="205" t="s">
        <v>45</v>
      </c>
      <c r="E21" s="205" t="s">
        <v>46</v>
      </c>
      <c r="F21" s="205" t="s">
        <v>21</v>
      </c>
    </row>
    <row r="22" spans="1:6" ht="20.100000000000001" customHeight="1">
      <c r="A22" s="205" t="s">
        <v>17</v>
      </c>
      <c r="B22" s="724" t="s">
        <v>47</v>
      </c>
      <c r="C22" s="725"/>
      <c r="D22" s="725"/>
      <c r="E22" s="725"/>
      <c r="F22" s="726"/>
    </row>
    <row r="23" spans="1:6" ht="20.100000000000001" customHeight="1">
      <c r="A23" s="22"/>
      <c r="B23" s="8" t="s">
        <v>243</v>
      </c>
      <c r="C23" s="23" t="s">
        <v>8</v>
      </c>
      <c r="D23" s="23">
        <v>0.1</v>
      </c>
      <c r="E23" s="33">
        <f>'VEÍCULO GOL'!C50</f>
        <v>4483.4799999999996</v>
      </c>
      <c r="F23" s="31">
        <f>ROUND(D23*E23,2)</f>
        <v>448.35</v>
      </c>
    </row>
    <row r="24" spans="1:6" ht="20.100000000000001" customHeight="1">
      <c r="A24" s="205" t="s">
        <v>18</v>
      </c>
      <c r="B24" s="724" t="s">
        <v>48</v>
      </c>
      <c r="C24" s="725"/>
      <c r="D24" s="725"/>
      <c r="E24" s="725"/>
      <c r="F24" s="726"/>
    </row>
    <row r="25" spans="1:6" ht="20.100000000000001" customHeight="1">
      <c r="A25" s="22"/>
      <c r="B25" s="8" t="s">
        <v>244</v>
      </c>
      <c r="C25" s="23" t="s">
        <v>8</v>
      </c>
      <c r="D25" s="23">
        <v>1</v>
      </c>
      <c r="E25" s="33">
        <f>'VEÍCULO PICK UP'!C50</f>
        <v>6193.06</v>
      </c>
      <c r="F25" s="31">
        <f>ROUND(D25*E25,2)</f>
        <v>6193.06</v>
      </c>
    </row>
    <row r="26" spans="1:6" ht="20.100000000000001" customHeight="1">
      <c r="A26" s="727" t="s">
        <v>50</v>
      </c>
      <c r="B26" s="727"/>
      <c r="C26" s="727"/>
      <c r="D26" s="727"/>
      <c r="E26" s="727"/>
      <c r="F26" s="34">
        <f>ROUND(F23+F25,2)</f>
        <v>6641.41</v>
      </c>
    </row>
    <row r="27" spans="1:6" ht="20.100000000000001" customHeight="1">
      <c r="A27" s="36"/>
      <c r="B27" s="37"/>
      <c r="C27" s="36"/>
      <c r="D27" s="38"/>
      <c r="E27" s="40"/>
      <c r="F27" s="41"/>
    </row>
    <row r="28" spans="1:6" ht="20.100000000000001" customHeight="1">
      <c r="A28" s="205">
        <v>3</v>
      </c>
      <c r="B28" s="29" t="s">
        <v>24</v>
      </c>
      <c r="C28" s="205" t="s">
        <v>1</v>
      </c>
      <c r="D28" s="205" t="s">
        <v>45</v>
      </c>
      <c r="E28" s="205" t="s">
        <v>46</v>
      </c>
      <c r="F28" s="205" t="s">
        <v>21</v>
      </c>
    </row>
    <row r="29" spans="1:6" ht="20.100000000000001" customHeight="1">
      <c r="A29" s="22"/>
      <c r="B29" s="8" t="s">
        <v>25</v>
      </c>
      <c r="C29" s="22" t="s">
        <v>8</v>
      </c>
      <c r="D29" s="23">
        <v>1</v>
      </c>
      <c r="E29" s="31">
        <f>COTAÇÕES!D37</f>
        <v>1066.67</v>
      </c>
      <c r="F29" s="31">
        <f>ROUND(D29*E29,2)</f>
        <v>1066.67</v>
      </c>
    </row>
    <row r="30" spans="1:6" ht="20.100000000000001" customHeight="1">
      <c r="A30" s="22"/>
      <c r="B30" s="30" t="s">
        <v>477</v>
      </c>
      <c r="C30" s="22" t="s">
        <v>8</v>
      </c>
      <c r="D30" s="23">
        <v>1</v>
      </c>
      <c r="E30" s="31">
        <f>COTAÇÕES!D36</f>
        <v>323.55</v>
      </c>
      <c r="F30" s="31">
        <f>ROUND(D30*E30,2)</f>
        <v>323.55</v>
      </c>
    </row>
    <row r="31" spans="1:6" ht="20.100000000000001" customHeight="1">
      <c r="A31" s="730" t="s">
        <v>51</v>
      </c>
      <c r="B31" s="731"/>
      <c r="C31" s="731"/>
      <c r="D31" s="731"/>
      <c r="E31" s="732"/>
      <c r="F31" s="34">
        <f>ROUND(F29+F30,2)</f>
        <v>1390.22</v>
      </c>
    </row>
    <row r="32" spans="1:6" ht="20.100000000000001" customHeight="1" thickBot="1">
      <c r="A32" s="193"/>
      <c r="B32" s="194"/>
      <c r="C32" s="193"/>
      <c r="D32" s="193"/>
      <c r="E32" s="194"/>
      <c r="F32" s="195"/>
    </row>
    <row r="33" spans="1:9" ht="20.100000000000001" customHeight="1" thickBot="1">
      <c r="A33" s="717" t="s">
        <v>28</v>
      </c>
      <c r="B33" s="718"/>
      <c r="C33" s="718"/>
      <c r="D33" s="718"/>
      <c r="E33" s="719"/>
      <c r="F33" s="406">
        <f>ROUND(F19+F26+F31,2)</f>
        <v>19061.490000000002</v>
      </c>
    </row>
    <row r="34" spans="1:9" ht="20.100000000000001" customHeight="1">
      <c r="A34" s="197"/>
      <c r="B34" s="198"/>
      <c r="C34" s="197"/>
      <c r="D34" s="197"/>
      <c r="E34" s="198"/>
      <c r="F34" s="198"/>
    </row>
    <row r="35" spans="1:9" ht="20.100000000000001" customHeight="1">
      <c r="A35" s="205">
        <v>4</v>
      </c>
      <c r="B35" s="742" t="s">
        <v>592</v>
      </c>
      <c r="C35" s="743"/>
      <c r="D35" s="743"/>
      <c r="E35" s="744"/>
      <c r="F35" s="32">
        <f>'DESPESAS GERAIS'!H27</f>
        <v>1193.44</v>
      </c>
    </row>
    <row r="36" spans="1:9" ht="20.100000000000001" customHeight="1" thickBot="1">
      <c r="A36" s="42"/>
      <c r="B36" s="43"/>
      <c r="C36" s="44"/>
      <c r="D36" s="44"/>
      <c r="E36" s="45"/>
      <c r="F36" s="46"/>
    </row>
    <row r="37" spans="1:9" ht="20.100000000000001" customHeight="1" thickBot="1">
      <c r="A37" s="717" t="s">
        <v>29</v>
      </c>
      <c r="B37" s="718"/>
      <c r="C37" s="718"/>
      <c r="D37" s="718"/>
      <c r="E37" s="719"/>
      <c r="F37" s="407">
        <f>ROUND(F33+F35,2)</f>
        <v>20254.93</v>
      </c>
    </row>
    <row r="38" spans="1:9" ht="20.100000000000001" customHeight="1">
      <c r="E38" s="10"/>
      <c r="F38" s="10"/>
    </row>
    <row r="39" spans="1:9" ht="20.100000000000001" customHeight="1">
      <c r="A39" s="204">
        <v>5</v>
      </c>
      <c r="B39" s="745" t="s">
        <v>470</v>
      </c>
      <c r="C39" s="746"/>
      <c r="D39" s="746"/>
      <c r="E39" s="280">
        <f>'ANEXO III - BDI'!D39</f>
        <v>0.23376846232731241</v>
      </c>
      <c r="F39" s="201">
        <f>ROUND(F37*E39,2)</f>
        <v>4734.96</v>
      </c>
    </row>
    <row r="40" spans="1:9" ht="20.100000000000001" customHeight="1">
      <c r="A40" s="204">
        <v>6</v>
      </c>
      <c r="B40" s="745" t="s">
        <v>30</v>
      </c>
      <c r="C40" s="746"/>
      <c r="D40" s="746"/>
      <c r="E40" s="747"/>
      <c r="F40" s="201">
        <f>ROUND(F37+F39,2)</f>
        <v>24989.89</v>
      </c>
    </row>
    <row r="41" spans="1:9" ht="20.100000000000001" customHeight="1">
      <c r="A41" s="347">
        <v>7</v>
      </c>
      <c r="B41" s="541" t="s">
        <v>613</v>
      </c>
      <c r="C41" s="349" t="s">
        <v>8</v>
      </c>
      <c r="D41" s="349">
        <v>1</v>
      </c>
      <c r="E41" s="349">
        <f>ALIMENTAÇÃO!F35</f>
        <v>737.27</v>
      </c>
      <c r="F41" s="201">
        <f>E41</f>
        <v>737.27</v>
      </c>
    </row>
    <row r="42" spans="1:9" ht="20.100000000000001" customHeight="1">
      <c r="A42" s="204">
        <v>8</v>
      </c>
      <c r="B42" s="8" t="s">
        <v>612</v>
      </c>
      <c r="C42" s="6" t="s">
        <v>8</v>
      </c>
      <c r="D42" s="6">
        <v>1</v>
      </c>
      <c r="E42" s="54">
        <f>COTAÇÕES!H39</f>
        <v>1479.03</v>
      </c>
      <c r="F42" s="201">
        <f>E42</f>
        <v>1479.03</v>
      </c>
    </row>
    <row r="43" spans="1:9" ht="20.100000000000001" customHeight="1">
      <c r="A43" s="204">
        <v>9</v>
      </c>
      <c r="B43" s="8" t="s">
        <v>594</v>
      </c>
      <c r="C43" s="6" t="s">
        <v>8</v>
      </c>
      <c r="D43" s="6">
        <v>1</v>
      </c>
      <c r="E43" s="54">
        <v>5426.4</v>
      </c>
      <c r="F43" s="201">
        <f>E43</f>
        <v>5426.4</v>
      </c>
    </row>
    <row r="44" spans="1:9" ht="20.100000000000001" customHeight="1">
      <c r="A44" s="204">
        <v>10</v>
      </c>
      <c r="B44" s="8" t="s">
        <v>611</v>
      </c>
      <c r="C44" s="6" t="s">
        <v>8</v>
      </c>
      <c r="D44" s="6">
        <v>1</v>
      </c>
      <c r="E44" s="54">
        <v>4019.4</v>
      </c>
      <c r="F44" s="201">
        <f>E44</f>
        <v>4019.4</v>
      </c>
    </row>
    <row r="45" spans="1:9" ht="20.100000000000001" customHeight="1" thickBot="1">
      <c r="E45" s="10"/>
      <c r="F45" s="10"/>
    </row>
    <row r="46" spans="1:9" ht="20.100000000000001" customHeight="1" thickBot="1">
      <c r="A46" s="717" t="s">
        <v>614</v>
      </c>
      <c r="B46" s="718"/>
      <c r="C46" s="718"/>
      <c r="D46" s="718"/>
      <c r="E46" s="719"/>
      <c r="F46" s="407">
        <f>ROUND(F40+F41+F42+F43+F44,2)</f>
        <v>36651.99</v>
      </c>
    </row>
    <row r="47" spans="1:9" ht="20.100000000000001" customHeight="1" thickBot="1">
      <c r="E47" s="10"/>
      <c r="F47" s="49"/>
    </row>
    <row r="48" spans="1:9" ht="20.100000000000001" customHeight="1" thickBot="1">
      <c r="A48" s="17">
        <v>11</v>
      </c>
      <c r="B48" s="748" t="s">
        <v>361</v>
      </c>
      <c r="C48" s="749"/>
      <c r="D48" s="749"/>
      <c r="E48" s="750"/>
      <c r="F48" s="410">
        <f>ROUND(F46/22,2)</f>
        <v>1666</v>
      </c>
      <c r="I48" s="186">
        <v>1679.73</v>
      </c>
    </row>
    <row r="49" spans="1:11" ht="20.100000000000001" customHeight="1">
      <c r="A49" s="24"/>
      <c r="B49" s="28"/>
      <c r="C49" s="20"/>
      <c r="D49" s="20"/>
      <c r="E49" s="28"/>
      <c r="F49" s="28"/>
      <c r="I49" s="7">
        <v>1250.3800000000001</v>
      </c>
    </row>
    <row r="50" spans="1:11" ht="20.100000000000001" customHeight="1">
      <c r="I50" s="186">
        <f>I48-I49</f>
        <v>429.34999999999991</v>
      </c>
    </row>
    <row r="51" spans="1:11">
      <c r="K51" s="206"/>
    </row>
  </sheetData>
  <mergeCells count="23">
    <mergeCell ref="B48:E48"/>
    <mergeCell ref="A19:E19"/>
    <mergeCell ref="B22:F22"/>
    <mergeCell ref="B24:F24"/>
    <mergeCell ref="A26:E26"/>
    <mergeCell ref="A31:E31"/>
    <mergeCell ref="A33:E33"/>
    <mergeCell ref="B35:E35"/>
    <mergeCell ref="A37:E37"/>
    <mergeCell ref="B39:D39"/>
    <mergeCell ref="B40:E40"/>
    <mergeCell ref="A46:E46"/>
    <mergeCell ref="A18:D18"/>
    <mergeCell ref="A6:F6"/>
    <mergeCell ref="B7:D8"/>
    <mergeCell ref="B11:F11"/>
    <mergeCell ref="B15:F15"/>
    <mergeCell ref="A17:E17"/>
    <mergeCell ref="N3:S3"/>
    <mergeCell ref="C1:F1"/>
    <mergeCell ref="C2:F2"/>
    <mergeCell ref="C3:F3"/>
    <mergeCell ref="C4:F4"/>
  </mergeCells>
  <pageMargins left="0.511811024" right="0.511811024" top="0.78740157499999996" bottom="0.78740157499999996" header="0.31496062000000002" footer="0.31496062000000002"/>
  <pageSetup paperSize="9" scale="72" orientation="portrait" r:id="rId1"/>
  <drawing r:id="rId2"/>
</worksheet>
</file>

<file path=xl/worksheets/sheet7.xml><?xml version="1.0" encoding="utf-8"?>
<worksheet xmlns="http://schemas.openxmlformats.org/spreadsheetml/2006/main" xmlns:r="http://schemas.openxmlformats.org/officeDocument/2006/relationships">
  <dimension ref="A1:S52"/>
  <sheetViews>
    <sheetView workbookViewId="0">
      <selection activeCell="X47" sqref="X47"/>
    </sheetView>
  </sheetViews>
  <sheetFormatPr defaultRowHeight="14.25"/>
  <cols>
    <col min="1" max="1" width="10.140625" style="10" customWidth="1"/>
    <col min="2" max="2" width="34.7109375" style="7" customWidth="1"/>
    <col min="3" max="3" width="12.85546875" style="10" customWidth="1"/>
    <col min="4" max="4" width="11.140625" style="10" customWidth="1"/>
    <col min="5" max="5" width="24.42578125" style="7" customWidth="1"/>
    <col min="6" max="6" width="24.85546875" style="7" customWidth="1"/>
    <col min="7" max="8" width="9.140625" style="7"/>
    <col min="9" max="9" width="9.28515625" style="7" bestFit="1" customWidth="1"/>
    <col min="10" max="10" width="13" style="7" bestFit="1" customWidth="1"/>
    <col min="11" max="16384" width="9.140625" style="7"/>
  </cols>
  <sheetData>
    <row r="1" spans="1:19">
      <c r="A1" s="366"/>
      <c r="B1" s="363"/>
      <c r="C1" s="588" t="s">
        <v>467</v>
      </c>
      <c r="D1" s="588"/>
      <c r="E1" s="588"/>
      <c r="F1" s="589"/>
    </row>
    <row r="2" spans="1:19">
      <c r="A2" s="343"/>
      <c r="B2" s="361"/>
      <c r="C2" s="590" t="s">
        <v>468</v>
      </c>
      <c r="D2" s="590"/>
      <c r="E2" s="590"/>
      <c r="F2" s="591"/>
    </row>
    <row r="3" spans="1:19">
      <c r="A3" s="343"/>
      <c r="B3" s="361"/>
      <c r="C3" s="590" t="s">
        <v>469</v>
      </c>
      <c r="D3" s="590"/>
      <c r="E3" s="590"/>
      <c r="F3" s="591"/>
      <c r="N3" s="707"/>
      <c r="O3" s="707"/>
      <c r="P3" s="707"/>
      <c r="Q3" s="707"/>
      <c r="R3" s="707"/>
      <c r="S3" s="707"/>
    </row>
    <row r="4" spans="1:19">
      <c r="A4" s="343"/>
      <c r="B4" s="361"/>
      <c r="C4" s="590" t="s">
        <v>430</v>
      </c>
      <c r="D4" s="590"/>
      <c r="E4" s="590"/>
      <c r="F4" s="591"/>
    </row>
    <row r="5" spans="1:19" ht="15" thickBot="1">
      <c r="A5" s="344"/>
      <c r="B5" s="359"/>
      <c r="C5" s="367"/>
      <c r="D5" s="367"/>
      <c r="E5" s="359"/>
      <c r="F5" s="360"/>
    </row>
    <row r="6" spans="1:19" ht="30" customHeight="1" thickBot="1">
      <c r="A6" s="711" t="s">
        <v>473</v>
      </c>
      <c r="B6" s="712"/>
      <c r="C6" s="712"/>
      <c r="D6" s="712"/>
      <c r="E6" s="712"/>
      <c r="F6" s="713"/>
    </row>
    <row r="7" spans="1:19" ht="39.950000000000003" customHeight="1" thickBot="1">
      <c r="A7" s="285" t="s">
        <v>39</v>
      </c>
      <c r="B7" s="754" t="s">
        <v>472</v>
      </c>
      <c r="C7" s="754"/>
      <c r="D7" s="755"/>
      <c r="E7" s="284" t="s">
        <v>40</v>
      </c>
      <c r="F7" s="283" t="s">
        <v>476</v>
      </c>
    </row>
    <row r="8" spans="1:19" ht="14.25" customHeight="1">
      <c r="A8" s="20"/>
      <c r="B8" s="28"/>
      <c r="C8" s="20"/>
      <c r="D8" s="20"/>
      <c r="E8" s="28"/>
      <c r="F8" s="28"/>
    </row>
    <row r="9" spans="1:19" ht="20.100000000000001" customHeight="1">
      <c r="A9" s="205">
        <v>1</v>
      </c>
      <c r="B9" s="29" t="s">
        <v>0</v>
      </c>
      <c r="C9" s="205" t="s">
        <v>1</v>
      </c>
      <c r="D9" s="205" t="s">
        <v>2</v>
      </c>
      <c r="E9" s="205" t="s">
        <v>42</v>
      </c>
      <c r="F9" s="205" t="s">
        <v>3</v>
      </c>
    </row>
    <row r="10" spans="1:19" ht="20.100000000000001" customHeight="1">
      <c r="A10" s="205" t="s">
        <v>4</v>
      </c>
      <c r="B10" s="724" t="s">
        <v>5</v>
      </c>
      <c r="C10" s="725"/>
      <c r="D10" s="725"/>
      <c r="E10" s="725"/>
      <c r="F10" s="726"/>
    </row>
    <row r="11" spans="1:19" ht="20.100000000000001" customHeight="1">
      <c r="A11" s="22"/>
      <c r="B11" s="30" t="s">
        <v>43</v>
      </c>
      <c r="C11" s="22" t="s">
        <v>8</v>
      </c>
      <c r="D11" s="23">
        <v>0.15</v>
      </c>
      <c r="E11" s="31">
        <f>'SALARIO ENG. CONSULIVA'!D15</f>
        <v>11711.04</v>
      </c>
      <c r="F11" s="31">
        <f>ROUND(D11*E11,2)</f>
        <v>1756.66</v>
      </c>
      <c r="N11" s="7" t="s">
        <v>632</v>
      </c>
    </row>
    <row r="12" spans="1:19" ht="20.100000000000001" customHeight="1">
      <c r="A12" s="22"/>
      <c r="B12" s="30" t="s">
        <v>6</v>
      </c>
      <c r="C12" s="22" t="s">
        <v>8</v>
      </c>
      <c r="D12" s="23">
        <v>1</v>
      </c>
      <c r="E12" s="31">
        <f>'SALARIO ENG. CONSULIVA'!D20</f>
        <v>3930.08</v>
      </c>
      <c r="F12" s="31">
        <f t="shared" ref="F12:F15" si="0">ROUND(D12*E12,2)</f>
        <v>3930.08</v>
      </c>
    </row>
    <row r="13" spans="1:19" ht="20.100000000000001" customHeight="1">
      <c r="A13" s="22"/>
      <c r="B13" s="30" t="s">
        <v>44</v>
      </c>
      <c r="C13" s="22" t="s">
        <v>8</v>
      </c>
      <c r="D13" s="23">
        <v>1</v>
      </c>
      <c r="E13" s="31">
        <f>'SALARIO ENG. CONSULIVA'!D22</f>
        <v>1356.96</v>
      </c>
      <c r="F13" s="31">
        <f t="shared" si="0"/>
        <v>1356.96</v>
      </c>
    </row>
    <row r="14" spans="1:19" ht="20.100000000000001" customHeight="1">
      <c r="A14" s="205" t="s">
        <v>9</v>
      </c>
      <c r="B14" s="724" t="s">
        <v>10</v>
      </c>
      <c r="C14" s="725"/>
      <c r="D14" s="725"/>
      <c r="E14" s="725"/>
      <c r="F14" s="726"/>
    </row>
    <row r="15" spans="1:19" ht="20.100000000000001" customHeight="1">
      <c r="A15" s="22"/>
      <c r="B15" s="30" t="s">
        <v>12</v>
      </c>
      <c r="C15" s="22" t="s">
        <v>8</v>
      </c>
      <c r="D15" s="23">
        <v>0.15</v>
      </c>
      <c r="E15" s="31">
        <f>'SALARIO ENG. CONSULIVA'!D21</f>
        <v>3219.04</v>
      </c>
      <c r="F15" s="31">
        <f t="shared" si="0"/>
        <v>482.86</v>
      </c>
    </row>
    <row r="16" spans="1:19" ht="20.100000000000001" customHeight="1">
      <c r="A16" s="727" t="s">
        <v>13</v>
      </c>
      <c r="B16" s="727"/>
      <c r="C16" s="727"/>
      <c r="D16" s="727"/>
      <c r="E16" s="727"/>
      <c r="F16" s="32">
        <f>ROUND(F11+F12+F13+F15,2)</f>
        <v>7526.56</v>
      </c>
    </row>
    <row r="17" spans="1:6" ht="20.100000000000001" customHeight="1">
      <c r="A17" s="728" t="s">
        <v>15</v>
      </c>
      <c r="B17" s="728"/>
      <c r="C17" s="728"/>
      <c r="D17" s="728"/>
      <c r="E17" s="230">
        <f>'BA - ENC. SOCIAIS COM E SEM DES'!S53</f>
        <v>0.70789999999999997</v>
      </c>
      <c r="F17" s="32">
        <f>ROUND(F16*E17,2)</f>
        <v>5328.05</v>
      </c>
    </row>
    <row r="18" spans="1:6" ht="20.100000000000001" customHeight="1">
      <c r="A18" s="729" t="s">
        <v>14</v>
      </c>
      <c r="B18" s="729"/>
      <c r="C18" s="729"/>
      <c r="D18" s="729"/>
      <c r="E18" s="729"/>
      <c r="F18" s="32">
        <f>ROUND(F16+F17,2)</f>
        <v>12854.61</v>
      </c>
    </row>
    <row r="19" spans="1:6" ht="20.100000000000001" customHeight="1">
      <c r="A19" s="36"/>
      <c r="B19" s="37"/>
      <c r="C19" s="36"/>
      <c r="D19" s="38"/>
      <c r="E19" s="15"/>
      <c r="F19" s="39"/>
    </row>
    <row r="20" spans="1:6" ht="20.100000000000001" customHeight="1">
      <c r="A20" s="205">
        <v>2</v>
      </c>
      <c r="B20" s="29" t="s">
        <v>16</v>
      </c>
      <c r="C20" s="205" t="s">
        <v>1</v>
      </c>
      <c r="D20" s="205" t="s">
        <v>45</v>
      </c>
      <c r="E20" s="205" t="s">
        <v>46</v>
      </c>
      <c r="F20" s="205" t="s">
        <v>21</v>
      </c>
    </row>
    <row r="21" spans="1:6" ht="20.100000000000001" customHeight="1">
      <c r="A21" s="205" t="s">
        <v>17</v>
      </c>
      <c r="B21" s="724" t="s">
        <v>47</v>
      </c>
      <c r="C21" s="725"/>
      <c r="D21" s="725"/>
      <c r="E21" s="725"/>
      <c r="F21" s="726"/>
    </row>
    <row r="22" spans="1:6" ht="20.100000000000001" customHeight="1">
      <c r="A22" s="22"/>
      <c r="B22" s="8" t="s">
        <v>243</v>
      </c>
      <c r="C22" s="23" t="s">
        <v>8</v>
      </c>
      <c r="D22" s="23">
        <v>0.15</v>
      </c>
      <c r="E22" s="33">
        <f>'VEÍCULO GOL'!C50</f>
        <v>4483.4799999999996</v>
      </c>
      <c r="F22" s="31">
        <f>ROUND(D22*E22,2)</f>
        <v>672.52</v>
      </c>
    </row>
    <row r="23" spans="1:6" ht="20.100000000000001" customHeight="1">
      <c r="A23" s="205" t="s">
        <v>18</v>
      </c>
      <c r="B23" s="724" t="s">
        <v>48</v>
      </c>
      <c r="C23" s="725"/>
      <c r="D23" s="725"/>
      <c r="E23" s="725"/>
      <c r="F23" s="726"/>
    </row>
    <row r="24" spans="1:6" ht="20.100000000000001" customHeight="1">
      <c r="A24" s="22"/>
      <c r="B24" s="8" t="s">
        <v>244</v>
      </c>
      <c r="C24" s="23" t="s">
        <v>8</v>
      </c>
      <c r="D24" s="23">
        <v>1</v>
      </c>
      <c r="E24" s="33">
        <f>'VEÍCULO PICK UP'!C50</f>
        <v>6193.06</v>
      </c>
      <c r="F24" s="31">
        <f>ROUND(D24*E24,2)</f>
        <v>6193.06</v>
      </c>
    </row>
    <row r="25" spans="1:6" ht="20.100000000000001" customHeight="1">
      <c r="A25" s="727" t="s">
        <v>50</v>
      </c>
      <c r="B25" s="727"/>
      <c r="C25" s="727"/>
      <c r="D25" s="727"/>
      <c r="E25" s="727"/>
      <c r="F25" s="34">
        <f>ROUND(F22+F24,2)</f>
        <v>6865.58</v>
      </c>
    </row>
    <row r="26" spans="1:6" ht="20.100000000000001" customHeight="1">
      <c r="A26" s="36"/>
      <c r="B26" s="37"/>
      <c r="C26" s="36"/>
      <c r="D26" s="38"/>
      <c r="E26" s="40"/>
      <c r="F26" s="41"/>
    </row>
    <row r="27" spans="1:6" ht="20.100000000000001" customHeight="1">
      <c r="A27" s="205">
        <v>3</v>
      </c>
      <c r="B27" s="29" t="s">
        <v>24</v>
      </c>
      <c r="C27" s="205" t="s">
        <v>1</v>
      </c>
      <c r="D27" s="205" t="s">
        <v>45</v>
      </c>
      <c r="E27" s="205" t="s">
        <v>46</v>
      </c>
      <c r="F27" s="205" t="s">
        <v>21</v>
      </c>
    </row>
    <row r="28" spans="1:6" ht="20.100000000000001" customHeight="1">
      <c r="A28" s="22"/>
      <c r="B28" s="30" t="s">
        <v>54</v>
      </c>
      <c r="C28" s="22" t="s">
        <v>8</v>
      </c>
      <c r="D28" s="23">
        <v>1</v>
      </c>
      <c r="E28" s="31">
        <f>COTAÇÕES!D38</f>
        <v>4600</v>
      </c>
      <c r="F28" s="31">
        <f>ROUND(D28*E28,2)</f>
        <v>4600</v>
      </c>
    </row>
    <row r="29" spans="1:6" ht="20.100000000000001" customHeight="1">
      <c r="A29" s="22"/>
      <c r="B29" s="30" t="s">
        <v>55</v>
      </c>
      <c r="C29" s="22" t="s">
        <v>8</v>
      </c>
      <c r="D29" s="23">
        <v>0.15</v>
      </c>
      <c r="E29" s="31">
        <v>2754.71</v>
      </c>
      <c r="F29" s="31">
        <f>ROUND(D29*E29,2)</f>
        <v>413.21</v>
      </c>
    </row>
    <row r="30" spans="1:6" ht="20.100000000000001" customHeight="1">
      <c r="A30" s="730" t="s">
        <v>51</v>
      </c>
      <c r="B30" s="731"/>
      <c r="C30" s="731"/>
      <c r="D30" s="731"/>
      <c r="E30" s="732"/>
      <c r="F30" s="34">
        <f>ROUND(F28+F29,2)</f>
        <v>5013.21</v>
      </c>
    </row>
    <row r="31" spans="1:6" ht="20.100000000000001" customHeight="1" thickBot="1">
      <c r="A31" s="193"/>
      <c r="B31" s="194"/>
      <c r="C31" s="193"/>
      <c r="D31" s="193"/>
      <c r="E31" s="194"/>
      <c r="F31" s="195"/>
    </row>
    <row r="32" spans="1:6" ht="20.100000000000001" customHeight="1" thickBot="1">
      <c r="A32" s="717" t="s">
        <v>28</v>
      </c>
      <c r="B32" s="718"/>
      <c r="C32" s="718"/>
      <c r="D32" s="718"/>
      <c r="E32" s="719"/>
      <c r="F32" s="406">
        <f>ROUND(F18+F25+F30,2)</f>
        <v>24733.4</v>
      </c>
    </row>
    <row r="33" spans="1:6" ht="20.100000000000001" customHeight="1">
      <c r="A33" s="199"/>
      <c r="B33" s="200"/>
      <c r="C33" s="199"/>
      <c r="D33" s="199"/>
      <c r="E33" s="200"/>
      <c r="F33" s="200"/>
    </row>
    <row r="34" spans="1:6" ht="20.100000000000001" customHeight="1">
      <c r="A34" s="205">
        <v>4</v>
      </c>
      <c r="B34" s="742" t="s">
        <v>592</v>
      </c>
      <c r="C34" s="743"/>
      <c r="D34" s="743"/>
      <c r="E34" s="744"/>
      <c r="F34" s="32">
        <f>'DESPESAS GERAIS'!H27</f>
        <v>1193.44</v>
      </c>
    </row>
    <row r="35" spans="1:6" ht="20.100000000000001" customHeight="1" thickBot="1">
      <c r="A35" s="42"/>
      <c r="B35" s="43"/>
      <c r="C35" s="44"/>
      <c r="D35" s="44"/>
      <c r="E35" s="45"/>
      <c r="F35" s="46"/>
    </row>
    <row r="36" spans="1:6" ht="20.100000000000001" customHeight="1" thickBot="1">
      <c r="A36" s="717" t="s">
        <v>29</v>
      </c>
      <c r="B36" s="718"/>
      <c r="C36" s="718"/>
      <c r="D36" s="718"/>
      <c r="E36" s="719"/>
      <c r="F36" s="407">
        <f>ROUND(F32+F34,2)</f>
        <v>25926.84</v>
      </c>
    </row>
    <row r="37" spans="1:6" ht="20.100000000000001" customHeight="1">
      <c r="E37" s="10"/>
      <c r="F37" s="10"/>
    </row>
    <row r="38" spans="1:6" ht="20.100000000000001" customHeight="1">
      <c r="A38" s="204">
        <v>5</v>
      </c>
      <c r="B38" s="745" t="s">
        <v>470</v>
      </c>
      <c r="C38" s="746"/>
      <c r="D38" s="746"/>
      <c r="E38" s="280">
        <f>'ANEXO III - BDI'!D39</f>
        <v>0.23376846232731241</v>
      </c>
      <c r="F38" s="201">
        <f>ROUND(F36*E38,2)</f>
        <v>6060.88</v>
      </c>
    </row>
    <row r="39" spans="1:6" ht="20.100000000000001" customHeight="1">
      <c r="A39" s="204">
        <v>6</v>
      </c>
      <c r="B39" s="745" t="s">
        <v>30</v>
      </c>
      <c r="C39" s="746"/>
      <c r="D39" s="746"/>
      <c r="E39" s="747"/>
      <c r="F39" s="201">
        <f>ROUND(F36+F38,2)</f>
        <v>31987.72</v>
      </c>
    </row>
    <row r="40" spans="1:6" ht="20.100000000000001" customHeight="1">
      <c r="A40" s="347">
        <v>7</v>
      </c>
      <c r="B40" s="541" t="s">
        <v>613</v>
      </c>
      <c r="C40" s="349" t="s">
        <v>8</v>
      </c>
      <c r="D40" s="349">
        <v>1</v>
      </c>
      <c r="E40" s="349">
        <f>ALIMENTAÇÃO!F44</f>
        <v>807.48</v>
      </c>
      <c r="F40" s="201">
        <f>E40</f>
        <v>807.48</v>
      </c>
    </row>
    <row r="41" spans="1:6" ht="20.100000000000001" customHeight="1">
      <c r="A41" s="204">
        <v>8</v>
      </c>
      <c r="B41" s="8" t="s">
        <v>612</v>
      </c>
      <c r="C41" s="349" t="s">
        <v>8</v>
      </c>
      <c r="D41" s="349">
        <v>1</v>
      </c>
      <c r="E41" s="54">
        <f>COTAÇÕES!H39</f>
        <v>1479.03</v>
      </c>
      <c r="F41" s="201">
        <f>E41</f>
        <v>1479.03</v>
      </c>
    </row>
    <row r="42" spans="1:6" ht="20.100000000000001" customHeight="1">
      <c r="A42" s="204">
        <v>9</v>
      </c>
      <c r="B42" s="8" t="s">
        <v>594</v>
      </c>
      <c r="C42" s="6" t="s">
        <v>8</v>
      </c>
      <c r="D42" s="6">
        <v>1</v>
      </c>
      <c r="E42" s="54">
        <v>5555.6</v>
      </c>
      <c r="F42" s="201">
        <f>E42</f>
        <v>5555.6</v>
      </c>
    </row>
    <row r="43" spans="1:6" ht="20.100000000000001" customHeight="1">
      <c r="A43" s="204">
        <v>10</v>
      </c>
      <c r="B43" s="8" t="s">
        <v>611</v>
      </c>
      <c r="C43" s="6" t="s">
        <v>8</v>
      </c>
      <c r="D43" s="6">
        <v>1</v>
      </c>
      <c r="E43" s="54">
        <v>4115.1000000000004</v>
      </c>
      <c r="F43" s="201">
        <f>E43</f>
        <v>4115.1000000000004</v>
      </c>
    </row>
    <row r="44" spans="1:6" ht="20.100000000000001" customHeight="1" thickBot="1">
      <c r="E44" s="10"/>
      <c r="F44" s="49"/>
    </row>
    <row r="45" spans="1:6" ht="20.100000000000001" customHeight="1" thickBot="1">
      <c r="A45" s="717" t="s">
        <v>614</v>
      </c>
      <c r="B45" s="718"/>
      <c r="C45" s="718"/>
      <c r="D45" s="718"/>
      <c r="E45" s="719"/>
      <c r="F45" s="407">
        <f>ROUND(F39+F40+F41+F42+F43,2)</f>
        <v>43944.93</v>
      </c>
    </row>
    <row r="46" spans="1:6" ht="20.100000000000001" customHeight="1" thickBot="1">
      <c r="E46" s="10"/>
      <c r="F46" s="49"/>
    </row>
    <row r="47" spans="1:6" ht="20.100000000000001" customHeight="1" thickBot="1">
      <c r="A47" s="17">
        <v>11</v>
      </c>
      <c r="B47" s="748" t="s">
        <v>361</v>
      </c>
      <c r="C47" s="749"/>
      <c r="D47" s="749"/>
      <c r="E47" s="750"/>
      <c r="F47" s="202">
        <f>ROUND(F45/22,2)</f>
        <v>1997.5</v>
      </c>
    </row>
    <row r="48" spans="1:6" ht="20.100000000000001" customHeight="1">
      <c r="A48" s="24"/>
      <c r="B48" s="28"/>
      <c r="C48" s="20"/>
      <c r="D48" s="20"/>
      <c r="E48" s="28"/>
      <c r="F48" s="28"/>
    </row>
    <row r="49" spans="1:10" ht="20.100000000000001" customHeight="1">
      <c r="A49" s="733" t="s">
        <v>52</v>
      </c>
      <c r="B49" s="733"/>
      <c r="C49" s="733"/>
      <c r="D49" s="733"/>
      <c r="E49" s="733"/>
      <c r="F49" s="733"/>
    </row>
    <row r="50" spans="1:10" ht="20.100000000000001" customHeight="1">
      <c r="A50" s="734" t="s">
        <v>420</v>
      </c>
      <c r="B50" s="735"/>
      <c r="C50" s="22" t="s">
        <v>1</v>
      </c>
      <c r="D50" s="738" t="s">
        <v>35</v>
      </c>
      <c r="E50" s="739"/>
      <c r="F50" s="196" t="s">
        <v>36</v>
      </c>
    </row>
    <row r="51" spans="1:10" ht="20.100000000000001" customHeight="1">
      <c r="A51" s="736"/>
      <c r="B51" s="737"/>
      <c r="C51" s="22" t="s">
        <v>359</v>
      </c>
      <c r="D51" s="740">
        <v>20</v>
      </c>
      <c r="E51" s="741"/>
      <c r="F51" s="408">
        <f>ROUND(F47/D51,2)</f>
        <v>99.88</v>
      </c>
      <c r="J51" s="206"/>
    </row>
    <row r="52" spans="1:10" ht="20.100000000000001" customHeight="1"/>
  </sheetData>
  <mergeCells count="27">
    <mergeCell ref="A49:F49"/>
    <mergeCell ref="A50:B51"/>
    <mergeCell ref="D50:E50"/>
    <mergeCell ref="D51:E51"/>
    <mergeCell ref="B38:D38"/>
    <mergeCell ref="B34:E34"/>
    <mergeCell ref="A36:E36"/>
    <mergeCell ref="B39:E39"/>
    <mergeCell ref="A45:E45"/>
    <mergeCell ref="B47:E47"/>
    <mergeCell ref="A32:E32"/>
    <mergeCell ref="A6:F6"/>
    <mergeCell ref="B7:D7"/>
    <mergeCell ref="B10:F10"/>
    <mergeCell ref="B14:F14"/>
    <mergeCell ref="A16:E16"/>
    <mergeCell ref="A17:D17"/>
    <mergeCell ref="A18:E18"/>
    <mergeCell ref="B21:F21"/>
    <mergeCell ref="B23:F23"/>
    <mergeCell ref="A25:E25"/>
    <mergeCell ref="A30:E30"/>
    <mergeCell ref="N3:S3"/>
    <mergeCell ref="C1:F1"/>
    <mergeCell ref="C2:F2"/>
    <mergeCell ref="C3:F3"/>
    <mergeCell ref="C4:F4"/>
  </mergeCells>
  <pageMargins left="0.511811024" right="0.511811024" top="0.78740157499999996" bottom="0.78740157499999996" header="0.31496062000000002" footer="0.31496062000000002"/>
  <pageSetup paperSize="9" scale="71" orientation="portrait"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dimension ref="A1:S55"/>
  <sheetViews>
    <sheetView zoomScaleSheetLayoutView="91" workbookViewId="0">
      <selection activeCell="X47" sqref="X47"/>
    </sheetView>
  </sheetViews>
  <sheetFormatPr defaultRowHeight="14.25"/>
  <cols>
    <col min="1" max="1" width="10.140625" style="10" customWidth="1"/>
    <col min="2" max="2" width="34.7109375" style="7" customWidth="1"/>
    <col min="3" max="3" width="12.85546875" style="10" customWidth="1"/>
    <col min="4" max="4" width="11.140625" style="10" customWidth="1"/>
    <col min="5" max="5" width="24.42578125" style="7" customWidth="1"/>
    <col min="6" max="6" width="24.85546875" style="7" customWidth="1"/>
    <col min="7" max="10" width="9.140625" style="7"/>
    <col min="11" max="11" width="12.42578125" style="7" bestFit="1" customWidth="1"/>
    <col min="12" max="16384" width="9.140625" style="7"/>
  </cols>
  <sheetData>
    <row r="1" spans="1:19">
      <c r="A1" s="366"/>
      <c r="B1" s="363"/>
      <c r="C1" s="588" t="s">
        <v>467</v>
      </c>
      <c r="D1" s="588"/>
      <c r="E1" s="588"/>
      <c r="F1" s="589"/>
    </row>
    <row r="2" spans="1:19">
      <c r="A2" s="343"/>
      <c r="B2" s="361"/>
      <c r="C2" s="590" t="s">
        <v>468</v>
      </c>
      <c r="D2" s="590"/>
      <c r="E2" s="590"/>
      <c r="F2" s="591"/>
    </row>
    <row r="3" spans="1:19">
      <c r="A3" s="343"/>
      <c r="B3" s="361"/>
      <c r="C3" s="590" t="s">
        <v>469</v>
      </c>
      <c r="D3" s="590"/>
      <c r="E3" s="590"/>
      <c r="F3" s="591"/>
      <c r="N3" s="707"/>
      <c r="O3" s="707"/>
      <c r="P3" s="707"/>
      <c r="Q3" s="707"/>
      <c r="R3" s="707"/>
      <c r="S3" s="707"/>
    </row>
    <row r="4" spans="1:19">
      <c r="A4" s="343"/>
      <c r="B4" s="361"/>
      <c r="C4" s="590" t="s">
        <v>430</v>
      </c>
      <c r="D4" s="590"/>
      <c r="E4" s="590"/>
      <c r="F4" s="591"/>
    </row>
    <row r="5" spans="1:19" ht="15" thickBot="1">
      <c r="A5" s="344"/>
      <c r="B5" s="359"/>
      <c r="C5" s="367"/>
      <c r="D5" s="367"/>
      <c r="E5" s="359"/>
      <c r="F5" s="360"/>
    </row>
    <row r="6" spans="1:19" ht="30" customHeight="1" thickBot="1">
      <c r="A6" s="711" t="s">
        <v>485</v>
      </c>
      <c r="B6" s="712"/>
      <c r="C6" s="712"/>
      <c r="D6" s="712"/>
      <c r="E6" s="712"/>
      <c r="F6" s="713"/>
    </row>
    <row r="7" spans="1:19">
      <c r="A7" s="18" t="s">
        <v>39</v>
      </c>
      <c r="B7" s="769" t="s">
        <v>419</v>
      </c>
      <c r="C7" s="769"/>
      <c r="D7" s="769"/>
      <c r="E7" s="19" t="s">
        <v>40</v>
      </c>
      <c r="F7" s="286" t="s">
        <v>476</v>
      </c>
    </row>
    <row r="8" spans="1:19" ht="15" thickBot="1">
      <c r="A8" s="25"/>
      <c r="B8" s="770"/>
      <c r="C8" s="770"/>
      <c r="D8" s="770"/>
      <c r="E8" s="26"/>
      <c r="F8" s="27"/>
    </row>
    <row r="9" spans="1:19" ht="14.25" customHeight="1">
      <c r="A9" s="20"/>
      <c r="B9" s="28"/>
      <c r="C9" s="20"/>
      <c r="D9" s="20"/>
      <c r="E9" s="28"/>
      <c r="F9" s="28"/>
    </row>
    <row r="10" spans="1:19" ht="20.100000000000001" customHeight="1">
      <c r="A10" s="21">
        <v>1</v>
      </c>
      <c r="B10" s="29" t="s">
        <v>0</v>
      </c>
      <c r="C10" s="21" t="s">
        <v>1</v>
      </c>
      <c r="D10" s="21" t="s">
        <v>2</v>
      </c>
      <c r="E10" s="21" t="s">
        <v>42</v>
      </c>
      <c r="F10" s="21" t="s">
        <v>3</v>
      </c>
    </row>
    <row r="11" spans="1:19" ht="20.100000000000001" customHeight="1">
      <c r="A11" s="21" t="s">
        <v>4</v>
      </c>
      <c r="B11" s="724" t="s">
        <v>5</v>
      </c>
      <c r="C11" s="725"/>
      <c r="D11" s="725"/>
      <c r="E11" s="725"/>
      <c r="F11" s="726"/>
      <c r="N11" s="7" t="s">
        <v>632</v>
      </c>
    </row>
    <row r="12" spans="1:19" ht="20.100000000000001" customHeight="1">
      <c r="A12" s="22"/>
      <c r="B12" s="30" t="s">
        <v>43</v>
      </c>
      <c r="C12" s="22" t="s">
        <v>8</v>
      </c>
      <c r="D12" s="23">
        <v>0.25</v>
      </c>
      <c r="E12" s="31">
        <f>'SALARIO ENG. CONSULIVA'!D15</f>
        <v>11711.04</v>
      </c>
      <c r="F12" s="31">
        <f>ROUND(D12*E12,2)</f>
        <v>2927.76</v>
      </c>
    </row>
    <row r="13" spans="1:19" ht="20.100000000000001" customHeight="1">
      <c r="A13" s="22"/>
      <c r="B13" s="30" t="s">
        <v>6</v>
      </c>
      <c r="C13" s="22" t="s">
        <v>8</v>
      </c>
      <c r="D13" s="23">
        <v>1</v>
      </c>
      <c r="E13" s="31">
        <f>'SALARIO ENG. CONSULIVA'!D20</f>
        <v>3930.08</v>
      </c>
      <c r="F13" s="31">
        <f>ROUND(D13*E13,2)</f>
        <v>3930.08</v>
      </c>
    </row>
    <row r="14" spans="1:19" ht="20.100000000000001" customHeight="1">
      <c r="A14" s="22"/>
      <c r="B14" s="30" t="s">
        <v>44</v>
      </c>
      <c r="C14" s="22" t="s">
        <v>8</v>
      </c>
      <c r="D14" s="23">
        <v>1</v>
      </c>
      <c r="E14" s="31">
        <f>'SALARIO ENG. CONSULIVA'!D22</f>
        <v>1356.96</v>
      </c>
      <c r="F14" s="31">
        <f>ROUND(D14*E14,2)</f>
        <v>1356.96</v>
      </c>
    </row>
    <row r="15" spans="1:19" ht="20.100000000000001" customHeight="1">
      <c r="A15" s="21" t="s">
        <v>9</v>
      </c>
      <c r="B15" s="724" t="s">
        <v>10</v>
      </c>
      <c r="C15" s="725"/>
      <c r="D15" s="725"/>
      <c r="E15" s="725"/>
      <c r="F15" s="726"/>
    </row>
    <row r="16" spans="1:19" ht="20.100000000000001" customHeight="1">
      <c r="A16" s="22"/>
      <c r="B16" s="30" t="s">
        <v>12</v>
      </c>
      <c r="C16" s="22" t="s">
        <v>8</v>
      </c>
      <c r="D16" s="23">
        <v>0.3</v>
      </c>
      <c r="E16" s="31">
        <f>'SALARIO ENG. CONSULIVA'!D21</f>
        <v>3219.04</v>
      </c>
      <c r="F16" s="31">
        <f>ROUND(D16*E16,2)</f>
        <v>965.71</v>
      </c>
    </row>
    <row r="17" spans="1:6" ht="20.100000000000001" customHeight="1">
      <c r="A17" s="727" t="s">
        <v>13</v>
      </c>
      <c r="B17" s="727"/>
      <c r="C17" s="727"/>
      <c r="D17" s="727"/>
      <c r="E17" s="727"/>
      <c r="F17" s="32">
        <f>ROUND(SUM(F12:F16),2)</f>
        <v>9180.51</v>
      </c>
    </row>
    <row r="18" spans="1:6" ht="20.100000000000001" customHeight="1">
      <c r="A18" s="728" t="s">
        <v>15</v>
      </c>
      <c r="B18" s="728"/>
      <c r="C18" s="728"/>
      <c r="D18" s="728"/>
      <c r="E18" s="230">
        <f>'BA - ENC. SOCIAIS COM E SEM DES'!S53</f>
        <v>0.70789999999999997</v>
      </c>
      <c r="F18" s="32">
        <f>ROUND(F17*E18,2)</f>
        <v>6498.88</v>
      </c>
    </row>
    <row r="19" spans="1:6" ht="20.100000000000001" customHeight="1">
      <c r="A19" s="729" t="s">
        <v>14</v>
      </c>
      <c r="B19" s="729"/>
      <c r="C19" s="729"/>
      <c r="D19" s="729"/>
      <c r="E19" s="729"/>
      <c r="F19" s="32">
        <f>ROUND(F17+F18,2)</f>
        <v>15679.39</v>
      </c>
    </row>
    <row r="20" spans="1:6" ht="20.100000000000001" customHeight="1">
      <c r="A20" s="36"/>
      <c r="B20" s="37"/>
      <c r="C20" s="36"/>
      <c r="D20" s="38"/>
      <c r="E20" s="15"/>
      <c r="F20" s="39"/>
    </row>
    <row r="21" spans="1:6" ht="20.100000000000001" customHeight="1">
      <c r="A21" s="21">
        <v>2</v>
      </c>
      <c r="B21" s="29" t="s">
        <v>16</v>
      </c>
      <c r="C21" s="21" t="s">
        <v>1</v>
      </c>
      <c r="D21" s="21" t="s">
        <v>45</v>
      </c>
      <c r="E21" s="21" t="s">
        <v>46</v>
      </c>
      <c r="F21" s="21" t="s">
        <v>21</v>
      </c>
    </row>
    <row r="22" spans="1:6" ht="20.100000000000001" customHeight="1">
      <c r="A22" s="21" t="s">
        <v>17</v>
      </c>
      <c r="B22" s="724" t="s">
        <v>47</v>
      </c>
      <c r="C22" s="725"/>
      <c r="D22" s="725"/>
      <c r="E22" s="725"/>
      <c r="F22" s="726"/>
    </row>
    <row r="23" spans="1:6" ht="20.100000000000001" customHeight="1">
      <c r="A23" s="22"/>
      <c r="B23" s="8" t="s">
        <v>243</v>
      </c>
      <c r="C23" s="23" t="s">
        <v>8</v>
      </c>
      <c r="D23" s="23">
        <v>0.25</v>
      </c>
      <c r="E23" s="33">
        <f>'VEÍCULO GOL'!C50</f>
        <v>4483.4799999999996</v>
      </c>
      <c r="F23" s="33">
        <f>ROUND(D23*E23,2)</f>
        <v>1120.8699999999999</v>
      </c>
    </row>
    <row r="24" spans="1:6" ht="20.100000000000001" customHeight="1">
      <c r="A24" s="21" t="s">
        <v>18</v>
      </c>
      <c r="B24" s="724" t="s">
        <v>48</v>
      </c>
      <c r="C24" s="725"/>
      <c r="D24" s="725"/>
      <c r="E24" s="725"/>
      <c r="F24" s="726"/>
    </row>
    <row r="25" spans="1:6" ht="20.100000000000001" customHeight="1">
      <c r="A25" s="22"/>
      <c r="B25" s="8" t="s">
        <v>244</v>
      </c>
      <c r="C25" s="23" t="s">
        <v>8</v>
      </c>
      <c r="D25" s="23">
        <v>1</v>
      </c>
      <c r="E25" s="33">
        <f>'VEÍCULO PICK UP'!C50</f>
        <v>6193.06</v>
      </c>
      <c r="F25" s="33">
        <f>ROUND(D25*E25,2)</f>
        <v>6193.06</v>
      </c>
    </row>
    <row r="26" spans="1:6" ht="20.100000000000001" customHeight="1">
      <c r="A26" s="727" t="s">
        <v>50</v>
      </c>
      <c r="B26" s="727"/>
      <c r="C26" s="727"/>
      <c r="D26" s="727"/>
      <c r="E26" s="727"/>
      <c r="F26" s="34">
        <f>ROUND(F23+F25,2)</f>
        <v>7313.93</v>
      </c>
    </row>
    <row r="27" spans="1:6" ht="20.100000000000001" customHeight="1">
      <c r="A27" s="36"/>
      <c r="B27" s="37"/>
      <c r="C27" s="36"/>
      <c r="D27" s="38"/>
      <c r="E27" s="40"/>
      <c r="F27" s="41"/>
    </row>
    <row r="28" spans="1:6" ht="20.100000000000001" customHeight="1">
      <c r="A28" s="21">
        <v>3</v>
      </c>
      <c r="B28" s="29" t="s">
        <v>24</v>
      </c>
      <c r="C28" s="21" t="s">
        <v>1</v>
      </c>
      <c r="D28" s="21" t="s">
        <v>45</v>
      </c>
      <c r="E28" s="21" t="s">
        <v>46</v>
      </c>
      <c r="F28" s="21" t="s">
        <v>21</v>
      </c>
    </row>
    <row r="29" spans="1:6" ht="20.100000000000001" customHeight="1">
      <c r="A29" s="22"/>
      <c r="B29" s="30" t="s">
        <v>54</v>
      </c>
      <c r="C29" s="22" t="s">
        <v>8</v>
      </c>
      <c r="D29" s="23">
        <v>1</v>
      </c>
      <c r="E29" s="31">
        <f>COTAÇÕES!D38</f>
        <v>4600</v>
      </c>
      <c r="F29" s="35">
        <f>ROUND(D29*E29,2)</f>
        <v>4600</v>
      </c>
    </row>
    <row r="30" spans="1:6" ht="20.100000000000001" customHeight="1">
      <c r="A30" s="22"/>
      <c r="B30" s="30" t="s">
        <v>55</v>
      </c>
      <c r="C30" s="22" t="s">
        <v>8</v>
      </c>
      <c r="D30" s="23">
        <v>0.3</v>
      </c>
      <c r="E30" s="31">
        <f>COTAÇÕES!H59</f>
        <v>2754.71</v>
      </c>
      <c r="F30" s="35">
        <f>ROUND(D30*E30,2)</f>
        <v>826.41</v>
      </c>
    </row>
    <row r="31" spans="1:6" ht="20.100000000000001" customHeight="1">
      <c r="A31" s="730" t="s">
        <v>51</v>
      </c>
      <c r="B31" s="731"/>
      <c r="C31" s="731"/>
      <c r="D31" s="731"/>
      <c r="E31" s="732"/>
      <c r="F31" s="34">
        <f>ROUND(F29+F30,2)</f>
        <v>5426.41</v>
      </c>
    </row>
    <row r="32" spans="1:6" ht="20.100000000000001" customHeight="1" thickBot="1">
      <c r="A32" s="193"/>
      <c r="B32" s="194"/>
      <c r="C32" s="193"/>
      <c r="D32" s="193"/>
      <c r="E32" s="194"/>
      <c r="F32" s="195"/>
    </row>
    <row r="33" spans="1:6" ht="20.100000000000001" customHeight="1" thickBot="1">
      <c r="A33" s="717" t="s">
        <v>28</v>
      </c>
      <c r="B33" s="718"/>
      <c r="C33" s="718"/>
      <c r="D33" s="718"/>
      <c r="E33" s="719"/>
      <c r="F33" s="406">
        <f>ROUND((F19+F26+F31),2)</f>
        <v>28419.73</v>
      </c>
    </row>
    <row r="34" spans="1:6" ht="20.100000000000001" customHeight="1">
      <c r="A34" s="197"/>
      <c r="B34" s="198"/>
      <c r="C34" s="197"/>
      <c r="D34" s="197"/>
      <c r="E34" s="198"/>
      <c r="F34" s="198"/>
    </row>
    <row r="35" spans="1:6" ht="20.100000000000001" customHeight="1">
      <c r="A35" s="21">
        <v>4</v>
      </c>
      <c r="B35" s="742" t="s">
        <v>592</v>
      </c>
      <c r="C35" s="743"/>
      <c r="D35" s="743"/>
      <c r="E35" s="744"/>
      <c r="F35" s="32">
        <f>'DESPESAS GERAIS'!H27</f>
        <v>1193.44</v>
      </c>
    </row>
    <row r="36" spans="1:6" ht="20.100000000000001" customHeight="1" thickBot="1">
      <c r="A36" s="42"/>
      <c r="B36" s="43"/>
      <c r="C36" s="44"/>
      <c r="D36" s="44"/>
      <c r="E36" s="45"/>
      <c r="F36" s="46"/>
    </row>
    <row r="37" spans="1:6" ht="20.100000000000001" customHeight="1" thickBot="1">
      <c r="A37" s="717" t="s">
        <v>29</v>
      </c>
      <c r="B37" s="718"/>
      <c r="C37" s="718"/>
      <c r="D37" s="718"/>
      <c r="E37" s="719"/>
      <c r="F37" s="407">
        <f>ROUND(F33+F35,2)</f>
        <v>29613.17</v>
      </c>
    </row>
    <row r="38" spans="1:6" ht="20.100000000000001" customHeight="1">
      <c r="E38" s="10"/>
      <c r="F38" s="10"/>
    </row>
    <row r="39" spans="1:6" ht="20.100000000000001" customHeight="1">
      <c r="A39" s="4">
        <v>5</v>
      </c>
      <c r="B39" s="745" t="s">
        <v>470</v>
      </c>
      <c r="C39" s="746"/>
      <c r="D39" s="746"/>
      <c r="E39" s="280">
        <f>'ANEXO III - BDI'!D39</f>
        <v>0.23376846232731241</v>
      </c>
      <c r="F39" s="201">
        <f>ROUND(F37*E39,2)</f>
        <v>6922.63</v>
      </c>
    </row>
    <row r="40" spans="1:6" ht="20.100000000000001" customHeight="1">
      <c r="A40" s="4">
        <v>6</v>
      </c>
      <c r="B40" s="745" t="s">
        <v>30</v>
      </c>
      <c r="C40" s="746"/>
      <c r="D40" s="746"/>
      <c r="E40" s="747"/>
      <c r="F40" s="201">
        <f>ROUND(F37+F39,2)</f>
        <v>36535.800000000003</v>
      </c>
    </row>
    <row r="41" spans="1:6" ht="20.100000000000001" customHeight="1">
      <c r="A41" s="347">
        <v>7</v>
      </c>
      <c r="B41" s="541" t="s">
        <v>613</v>
      </c>
      <c r="C41" s="349" t="s">
        <v>8</v>
      </c>
      <c r="D41" s="349">
        <v>1</v>
      </c>
      <c r="E41" s="349">
        <f>ALIMENTAÇÃO!F53</f>
        <v>895.25</v>
      </c>
      <c r="F41" s="201">
        <f>E41</f>
        <v>895.25</v>
      </c>
    </row>
    <row r="42" spans="1:6" ht="20.100000000000001" customHeight="1">
      <c r="A42" s="4">
        <v>8</v>
      </c>
      <c r="B42" s="8" t="s">
        <v>612</v>
      </c>
      <c r="C42" s="6" t="s">
        <v>8</v>
      </c>
      <c r="D42" s="6">
        <v>1</v>
      </c>
      <c r="E42" s="54">
        <f>COTAÇÕES!H39</f>
        <v>1479.03</v>
      </c>
      <c r="F42" s="201">
        <f>E42</f>
        <v>1479.03</v>
      </c>
    </row>
    <row r="43" spans="1:6" ht="20.100000000000001" customHeight="1">
      <c r="A43" s="4">
        <v>9</v>
      </c>
      <c r="B43" s="8" t="s">
        <v>594</v>
      </c>
      <c r="C43" s="6" t="s">
        <v>8</v>
      </c>
      <c r="D43" s="6">
        <v>1</v>
      </c>
      <c r="E43" s="54">
        <v>5814</v>
      </c>
      <c r="F43" s="201">
        <f>E43</f>
        <v>5814</v>
      </c>
    </row>
    <row r="44" spans="1:6" ht="20.100000000000001" customHeight="1">
      <c r="A44" s="4">
        <v>10</v>
      </c>
      <c r="B44" s="8" t="s">
        <v>611</v>
      </c>
      <c r="C44" s="6" t="s">
        <v>8</v>
      </c>
      <c r="D44" s="6">
        <v>1</v>
      </c>
      <c r="E44" s="54">
        <v>4306.5</v>
      </c>
      <c r="F44" s="201">
        <f>E44</f>
        <v>4306.5</v>
      </c>
    </row>
    <row r="45" spans="1:6" ht="20.100000000000001" customHeight="1" thickBot="1">
      <c r="E45" s="10"/>
      <c r="F45" s="10"/>
    </row>
    <row r="46" spans="1:6" ht="20.100000000000001" customHeight="1" thickBot="1">
      <c r="A46" s="717" t="s">
        <v>614</v>
      </c>
      <c r="B46" s="718"/>
      <c r="C46" s="718"/>
      <c r="D46" s="718"/>
      <c r="E46" s="719"/>
      <c r="F46" s="407">
        <f>ROUND(F40+F41+F42+F43+F44,2)</f>
        <v>49030.58</v>
      </c>
    </row>
    <row r="47" spans="1:6" ht="20.100000000000001" customHeight="1" thickBot="1">
      <c r="E47" s="10"/>
      <c r="F47" s="49"/>
    </row>
    <row r="48" spans="1:6" ht="20.100000000000001" customHeight="1" thickBot="1">
      <c r="A48" s="17">
        <v>11</v>
      </c>
      <c r="B48" s="748" t="s">
        <v>361</v>
      </c>
      <c r="C48" s="749"/>
      <c r="D48" s="749"/>
      <c r="E48" s="750"/>
      <c r="F48" s="202">
        <f>ROUND(F46/22,2)</f>
        <v>2228.66</v>
      </c>
    </row>
    <row r="49" spans="1:11" ht="20.100000000000001" customHeight="1">
      <c r="A49" s="24"/>
      <c r="B49" s="28"/>
      <c r="C49" s="20"/>
      <c r="D49" s="20"/>
      <c r="E49" s="28"/>
      <c r="F49" s="28"/>
    </row>
    <row r="50" spans="1:11" ht="20.100000000000001" customHeight="1">
      <c r="A50" s="733" t="s">
        <v>52</v>
      </c>
      <c r="B50" s="733"/>
      <c r="C50" s="733"/>
      <c r="D50" s="733"/>
      <c r="E50" s="733"/>
      <c r="F50" s="733"/>
    </row>
    <row r="51" spans="1:11" ht="20.100000000000001" customHeight="1">
      <c r="A51" s="771" t="s">
        <v>360</v>
      </c>
      <c r="B51" s="772"/>
      <c r="C51" s="22" t="s">
        <v>1</v>
      </c>
      <c r="D51" s="738" t="s">
        <v>35</v>
      </c>
      <c r="E51" s="739"/>
      <c r="F51" s="23" t="s">
        <v>49</v>
      </c>
    </row>
    <row r="52" spans="1:11" ht="20.100000000000001" customHeight="1">
      <c r="A52" s="773"/>
      <c r="B52" s="774"/>
      <c r="C52" s="22" t="s">
        <v>53</v>
      </c>
      <c r="D52" s="740">
        <v>6</v>
      </c>
      <c r="E52" s="741"/>
      <c r="F52" s="411">
        <f>ROUND(F48/D52,2)</f>
        <v>371.44</v>
      </c>
    </row>
    <row r="53" spans="1:11" ht="20.100000000000001" customHeight="1">
      <c r="J53" s="7">
        <f>6*22*12</f>
        <v>1584</v>
      </c>
      <c r="K53" s="7">
        <f>ROUND(F52*J53,2)</f>
        <v>588360.95999999996</v>
      </c>
    </row>
    <row r="54" spans="1:11">
      <c r="K54" s="206"/>
    </row>
    <row r="55" spans="1:11">
      <c r="K55" s="7">
        <v>604121.76</v>
      </c>
    </row>
  </sheetData>
  <mergeCells count="27">
    <mergeCell ref="D51:E51"/>
    <mergeCell ref="D52:E52"/>
    <mergeCell ref="A51:B52"/>
    <mergeCell ref="B35:E35"/>
    <mergeCell ref="A37:E37"/>
    <mergeCell ref="B40:E40"/>
    <mergeCell ref="A46:E46"/>
    <mergeCell ref="B48:E48"/>
    <mergeCell ref="A50:F50"/>
    <mergeCell ref="B39:D39"/>
    <mergeCell ref="A33:E33"/>
    <mergeCell ref="A6:F6"/>
    <mergeCell ref="B7:D8"/>
    <mergeCell ref="B11:F11"/>
    <mergeCell ref="B15:F15"/>
    <mergeCell ref="A17:E17"/>
    <mergeCell ref="A18:D18"/>
    <mergeCell ref="A19:E19"/>
    <mergeCell ref="B22:F22"/>
    <mergeCell ref="B24:F24"/>
    <mergeCell ref="A26:E26"/>
    <mergeCell ref="A31:E31"/>
    <mergeCell ref="N3:S3"/>
    <mergeCell ref="C1:F1"/>
    <mergeCell ref="C2:F2"/>
    <mergeCell ref="C3:F3"/>
    <mergeCell ref="C4:F4"/>
  </mergeCells>
  <printOptions horizontalCentered="1"/>
  <pageMargins left="0.51181102362204722" right="0.51181102362204722" top="0.78740157480314965" bottom="0.78740157480314965" header="0.31496062992125984" footer="0.31496062992125984"/>
  <pageSetup paperSize="9" scale="72" orientation="portrait" r:id="rId1"/>
  <drawing r:id="rId2"/>
</worksheet>
</file>

<file path=xl/worksheets/sheet9.xml><?xml version="1.0" encoding="utf-8"?>
<worksheet xmlns="http://schemas.openxmlformats.org/spreadsheetml/2006/main" xmlns:r="http://schemas.openxmlformats.org/officeDocument/2006/relationships">
  <dimension ref="A1:S43"/>
  <sheetViews>
    <sheetView topLeftCell="C1" zoomScaleSheetLayoutView="89" workbookViewId="0">
      <selection activeCell="X47" sqref="X47"/>
    </sheetView>
  </sheetViews>
  <sheetFormatPr defaultRowHeight="14.25"/>
  <cols>
    <col min="1" max="1" width="15.28515625" style="10" customWidth="1"/>
    <col min="2" max="2" width="49.7109375" style="2" customWidth="1"/>
    <col min="3" max="7" width="20.7109375" style="3" customWidth="1"/>
    <col min="8" max="8" width="2.7109375" style="2" customWidth="1"/>
    <col min="9" max="9" width="25.140625" style="3" customWidth="1"/>
    <col min="10" max="10" width="18.85546875" style="3" customWidth="1"/>
    <col min="11" max="11" width="17.7109375" style="3" customWidth="1"/>
    <col min="12" max="16384" width="9.140625" style="2"/>
  </cols>
  <sheetData>
    <row r="1" spans="1:19" s="346" customFormat="1">
      <c r="A1" s="366"/>
      <c r="B1" s="370"/>
      <c r="C1" s="588" t="s">
        <v>595</v>
      </c>
      <c r="D1" s="588"/>
      <c r="E1" s="588"/>
      <c r="F1" s="588"/>
      <c r="G1" s="371"/>
      <c r="H1" s="370"/>
      <c r="I1" s="371"/>
      <c r="J1" s="371"/>
      <c r="K1" s="372"/>
    </row>
    <row r="2" spans="1:19" s="346" customFormat="1">
      <c r="A2" s="343"/>
      <c r="B2" s="373"/>
      <c r="C2" s="590" t="s">
        <v>468</v>
      </c>
      <c r="D2" s="590"/>
      <c r="E2" s="590"/>
      <c r="F2" s="590"/>
      <c r="G2" s="369"/>
      <c r="H2" s="373"/>
      <c r="I2" s="369"/>
      <c r="J2" s="369"/>
      <c r="K2" s="374"/>
    </row>
    <row r="3" spans="1:19" s="346" customFormat="1">
      <c r="A3" s="343"/>
      <c r="B3" s="373"/>
      <c r="C3" s="590" t="s">
        <v>469</v>
      </c>
      <c r="D3" s="590"/>
      <c r="E3" s="590"/>
      <c r="F3" s="590"/>
      <c r="G3" s="369"/>
      <c r="H3" s="373"/>
      <c r="I3" s="369"/>
      <c r="J3" s="369"/>
      <c r="K3" s="374"/>
      <c r="N3" s="775"/>
      <c r="O3" s="775"/>
      <c r="P3" s="775"/>
      <c r="Q3" s="775"/>
      <c r="R3" s="775"/>
      <c r="S3" s="775"/>
    </row>
    <row r="4" spans="1:19" s="346" customFormat="1">
      <c r="A4" s="343"/>
      <c r="B4" s="373"/>
      <c r="C4" s="590" t="s">
        <v>430</v>
      </c>
      <c r="D4" s="590"/>
      <c r="E4" s="590"/>
      <c r="F4" s="590"/>
      <c r="G4" s="369"/>
      <c r="H4" s="373"/>
      <c r="I4" s="369"/>
      <c r="J4" s="369"/>
      <c r="K4" s="374"/>
    </row>
    <row r="5" spans="1:19" s="346" customFormat="1" ht="15" thickBot="1">
      <c r="A5" s="344"/>
      <c r="B5" s="375"/>
      <c r="C5" s="376"/>
      <c r="D5" s="376"/>
      <c r="E5" s="376"/>
      <c r="F5" s="376"/>
      <c r="G5" s="376"/>
      <c r="H5" s="375"/>
      <c r="I5" s="376"/>
      <c r="J5" s="376"/>
      <c r="K5" s="377"/>
    </row>
    <row r="6" spans="1:19" ht="30" customHeight="1" thickBot="1">
      <c r="A6" s="776" t="s">
        <v>93</v>
      </c>
      <c r="B6" s="777"/>
      <c r="C6" s="777"/>
      <c r="D6" s="777"/>
      <c r="E6" s="777"/>
      <c r="F6" s="777"/>
      <c r="G6" s="777"/>
      <c r="H6" s="777"/>
      <c r="I6" s="777"/>
      <c r="J6" s="777"/>
      <c r="K6" s="778"/>
    </row>
    <row r="7" spans="1:19" ht="20.100000000000001" customHeight="1"/>
    <row r="8" spans="1:19" s="7" customFormat="1" ht="20.100000000000001" customHeight="1">
      <c r="A8" s="49" t="s">
        <v>94</v>
      </c>
      <c r="B8" s="320">
        <v>44105</v>
      </c>
      <c r="C8" s="49" t="s">
        <v>96</v>
      </c>
      <c r="D8" s="14" t="s">
        <v>95</v>
      </c>
      <c r="E8" s="10"/>
      <c r="F8" s="49" t="s">
        <v>525</v>
      </c>
      <c r="G8" s="50">
        <v>1100</v>
      </c>
      <c r="I8" s="10"/>
      <c r="J8" s="10"/>
      <c r="K8" s="10"/>
    </row>
    <row r="9" spans="1:19" s="7" customFormat="1" ht="20.100000000000001" customHeight="1">
      <c r="A9" s="49"/>
      <c r="B9" s="51" t="s">
        <v>97</v>
      </c>
      <c r="C9" s="49" t="s">
        <v>98</v>
      </c>
      <c r="D9" s="52">
        <v>1.1402000000000001</v>
      </c>
      <c r="E9" s="49" t="s">
        <v>99</v>
      </c>
      <c r="F9" s="52">
        <v>0.70789999999999997</v>
      </c>
      <c r="G9" s="10"/>
      <c r="I9" s="10"/>
      <c r="J9" s="10"/>
      <c r="K9" s="10"/>
    </row>
    <row r="11" spans="1:19" s="48" customFormat="1" ht="30" customHeight="1">
      <c r="A11" s="53" t="s">
        <v>56</v>
      </c>
      <c r="B11" s="53" t="s">
        <v>57</v>
      </c>
      <c r="C11" s="53" t="s">
        <v>126</v>
      </c>
      <c r="D11" s="53" t="s">
        <v>90</v>
      </c>
      <c r="E11" s="53" t="s">
        <v>91</v>
      </c>
      <c r="F11" s="53" t="s">
        <v>100</v>
      </c>
      <c r="G11" s="53" t="s">
        <v>92</v>
      </c>
      <c r="I11" s="47" t="s">
        <v>101</v>
      </c>
      <c r="J11" s="47" t="s">
        <v>102</v>
      </c>
      <c r="K11" s="47" t="s">
        <v>103</v>
      </c>
      <c r="N11" s="567" t="s">
        <v>632</v>
      </c>
      <c r="O11" s="567"/>
      <c r="P11" s="567"/>
      <c r="Q11" s="567"/>
      <c r="R11" s="567"/>
      <c r="S11" s="567"/>
    </row>
    <row r="12" spans="1:19" s="7" customFormat="1" ht="20.100000000000001" customHeight="1">
      <c r="A12" s="6" t="s">
        <v>58</v>
      </c>
      <c r="B12" s="8" t="s">
        <v>59</v>
      </c>
      <c r="C12" s="6">
        <v>135.93</v>
      </c>
      <c r="D12" s="54">
        <v>23923.68</v>
      </c>
      <c r="E12" s="322">
        <v>4784.74</v>
      </c>
      <c r="F12" s="322">
        <v>28708.42</v>
      </c>
      <c r="G12" s="22">
        <v>20</v>
      </c>
      <c r="I12" s="6" t="s">
        <v>104</v>
      </c>
      <c r="J12" s="6" t="s">
        <v>61</v>
      </c>
      <c r="K12" s="55" t="s">
        <v>120</v>
      </c>
      <c r="N12" s="567"/>
      <c r="O12" s="567"/>
      <c r="P12" s="567"/>
      <c r="Q12" s="567"/>
      <c r="R12" s="567"/>
      <c r="S12" s="567"/>
    </row>
    <row r="13" spans="1:19" s="7" customFormat="1" ht="20.100000000000001" customHeight="1">
      <c r="A13" s="6" t="s">
        <v>60</v>
      </c>
      <c r="B13" s="8" t="s">
        <v>618</v>
      </c>
      <c r="C13" s="6">
        <v>112.48</v>
      </c>
      <c r="D13" s="54">
        <v>19796.48</v>
      </c>
      <c r="E13" s="322">
        <f>D13*$F$9</f>
        <v>14013.928191999999</v>
      </c>
      <c r="F13" s="322">
        <f>D13+E13</f>
        <v>33810.408192000003</v>
      </c>
      <c r="G13" s="22">
        <v>70.790000000000006</v>
      </c>
      <c r="I13" s="6" t="s">
        <v>105</v>
      </c>
      <c r="J13" s="6" t="s">
        <v>109</v>
      </c>
      <c r="K13" s="55" t="s">
        <v>121</v>
      </c>
    </row>
    <row r="14" spans="1:19" s="7" customFormat="1" ht="20.100000000000001" customHeight="1">
      <c r="A14" s="6" t="s">
        <v>62</v>
      </c>
      <c r="B14" s="8" t="s">
        <v>621</v>
      </c>
      <c r="C14" s="6">
        <v>86.96</v>
      </c>
      <c r="D14" s="54">
        <v>15304.96</v>
      </c>
      <c r="E14" s="322">
        <f>D14*$F$9</f>
        <v>10834.381184</v>
      </c>
      <c r="F14" s="322">
        <f t="shared" ref="F14:F29" si="0">D14+E14</f>
        <v>26139.341183999997</v>
      </c>
      <c r="G14" s="22">
        <v>70.790000000000006</v>
      </c>
      <c r="I14" s="6" t="s">
        <v>105</v>
      </c>
      <c r="J14" s="6" t="s">
        <v>110</v>
      </c>
      <c r="K14" s="55" t="s">
        <v>122</v>
      </c>
    </row>
    <row r="15" spans="1:19" s="7" customFormat="1" ht="20.100000000000001" customHeight="1">
      <c r="A15" s="533" t="s">
        <v>63</v>
      </c>
      <c r="B15" s="534" t="s">
        <v>617</v>
      </c>
      <c r="C15" s="533">
        <v>66.540000000000006</v>
      </c>
      <c r="D15" s="532">
        <v>11711.04</v>
      </c>
      <c r="E15" s="532">
        <f t="shared" ref="E15:E29" si="1">D15*$F$9</f>
        <v>8290.2452160000012</v>
      </c>
      <c r="F15" s="532">
        <f t="shared" si="0"/>
        <v>20001.285216000004</v>
      </c>
      <c r="G15" s="533">
        <v>70.790000000000006</v>
      </c>
      <c r="H15" s="535"/>
      <c r="I15" s="533" t="s">
        <v>105</v>
      </c>
      <c r="J15" s="533" t="s">
        <v>111</v>
      </c>
      <c r="K15" s="536" t="s">
        <v>123</v>
      </c>
    </row>
    <row r="16" spans="1:19" s="7" customFormat="1" ht="20.100000000000001" customHeight="1">
      <c r="A16" s="6" t="s">
        <v>64</v>
      </c>
      <c r="B16" s="8" t="s">
        <v>619</v>
      </c>
      <c r="C16" s="6">
        <v>55.25</v>
      </c>
      <c r="D16" s="54">
        <v>9724</v>
      </c>
      <c r="E16" s="322">
        <f t="shared" si="1"/>
        <v>6883.6196</v>
      </c>
      <c r="F16" s="322">
        <f t="shared" si="0"/>
        <v>16607.619599999998</v>
      </c>
      <c r="G16" s="22">
        <v>70.790000000000006</v>
      </c>
      <c r="I16" s="6" t="s">
        <v>105</v>
      </c>
      <c r="J16" s="6" t="s">
        <v>112</v>
      </c>
      <c r="K16" s="55" t="s">
        <v>124</v>
      </c>
    </row>
    <row r="17" spans="1:11" s="7" customFormat="1" ht="20.100000000000001" customHeight="1">
      <c r="A17" s="6" t="s">
        <v>65</v>
      </c>
      <c r="B17" s="8" t="s">
        <v>620</v>
      </c>
      <c r="C17" s="6">
        <v>50.47</v>
      </c>
      <c r="D17" s="54">
        <v>8882.7199999999993</v>
      </c>
      <c r="E17" s="322">
        <f t="shared" si="1"/>
        <v>6288.077487999999</v>
      </c>
      <c r="F17" s="322">
        <f t="shared" si="0"/>
        <v>15170.797487999998</v>
      </c>
      <c r="G17" s="22">
        <v>70.790000000000006</v>
      </c>
      <c r="I17" s="6" t="s">
        <v>105</v>
      </c>
      <c r="J17" s="6" t="s">
        <v>113</v>
      </c>
      <c r="K17" s="55" t="s">
        <v>61</v>
      </c>
    </row>
    <row r="18" spans="1:11" s="7" customFormat="1" ht="20.100000000000001" customHeight="1">
      <c r="A18" s="6" t="s">
        <v>66</v>
      </c>
      <c r="B18" s="8" t="s">
        <v>81</v>
      </c>
      <c r="C18" s="6">
        <v>50.46</v>
      </c>
      <c r="D18" s="54">
        <v>8880.9599999999991</v>
      </c>
      <c r="E18" s="322">
        <f t="shared" si="1"/>
        <v>6286.8315839999996</v>
      </c>
      <c r="F18" s="322">
        <f t="shared" si="0"/>
        <v>15167.791583999999</v>
      </c>
      <c r="G18" s="22">
        <v>70.790000000000006</v>
      </c>
      <c r="I18" s="6" t="s">
        <v>106</v>
      </c>
      <c r="J18" s="6" t="s">
        <v>114</v>
      </c>
      <c r="K18" s="55" t="s">
        <v>121</v>
      </c>
    </row>
    <row r="19" spans="1:11" s="7" customFormat="1" ht="20.100000000000001" customHeight="1">
      <c r="A19" s="6" t="s">
        <v>67</v>
      </c>
      <c r="B19" s="8" t="s">
        <v>80</v>
      </c>
      <c r="C19" s="6">
        <v>35.049999999999997</v>
      </c>
      <c r="D19" s="54">
        <v>6168.8</v>
      </c>
      <c r="E19" s="322">
        <f t="shared" si="1"/>
        <v>4366.8935199999996</v>
      </c>
      <c r="F19" s="322">
        <f t="shared" si="0"/>
        <v>10535.693520000001</v>
      </c>
      <c r="G19" s="22">
        <v>70.790000000000006</v>
      </c>
      <c r="I19" s="6" t="s">
        <v>106</v>
      </c>
      <c r="J19" s="6" t="s">
        <v>115</v>
      </c>
      <c r="K19" s="55" t="s">
        <v>122</v>
      </c>
    </row>
    <row r="20" spans="1:11" s="7" customFormat="1" ht="20.100000000000001" customHeight="1">
      <c r="A20" s="533" t="s">
        <v>68</v>
      </c>
      <c r="B20" s="534" t="s">
        <v>82</v>
      </c>
      <c r="C20" s="533">
        <v>22.33</v>
      </c>
      <c r="D20" s="532">
        <v>3930.08</v>
      </c>
      <c r="E20" s="532">
        <f t="shared" si="1"/>
        <v>2782.1036319999998</v>
      </c>
      <c r="F20" s="532">
        <f t="shared" si="0"/>
        <v>6712.1836320000002</v>
      </c>
      <c r="G20" s="533">
        <v>70.790000000000006</v>
      </c>
      <c r="H20" s="535"/>
      <c r="I20" s="533" t="s">
        <v>106</v>
      </c>
      <c r="J20" s="533" t="s">
        <v>115</v>
      </c>
      <c r="K20" s="536" t="s">
        <v>123</v>
      </c>
    </row>
    <row r="21" spans="1:11" s="7" customFormat="1" ht="20.100000000000001" customHeight="1">
      <c r="A21" s="533" t="s">
        <v>69</v>
      </c>
      <c r="B21" s="534" t="s">
        <v>83</v>
      </c>
      <c r="C21" s="533">
        <v>18.29</v>
      </c>
      <c r="D21" s="532">
        <v>3219.04</v>
      </c>
      <c r="E21" s="532">
        <f t="shared" si="1"/>
        <v>2278.7584159999997</v>
      </c>
      <c r="F21" s="532">
        <f t="shared" si="0"/>
        <v>5497.7984159999996</v>
      </c>
      <c r="G21" s="533">
        <v>70.790000000000006</v>
      </c>
      <c r="H21" s="535"/>
      <c r="I21" s="533" t="s">
        <v>106</v>
      </c>
      <c r="J21" s="533" t="s">
        <v>116</v>
      </c>
      <c r="K21" s="533" t="s">
        <v>61</v>
      </c>
    </row>
    <row r="22" spans="1:11" s="7" customFormat="1" ht="20.100000000000001" customHeight="1">
      <c r="A22" s="6" t="s">
        <v>70</v>
      </c>
      <c r="B22" s="8" t="s">
        <v>84</v>
      </c>
      <c r="C22" s="6">
        <v>7.71</v>
      </c>
      <c r="D22" s="54">
        <v>1356.96</v>
      </c>
      <c r="E22" s="322">
        <f t="shared" si="1"/>
        <v>960.59198400000002</v>
      </c>
      <c r="F22" s="322">
        <f t="shared" si="0"/>
        <v>2317.5519840000002</v>
      </c>
      <c r="G22" s="22">
        <v>70.790000000000006</v>
      </c>
      <c r="I22" s="6" t="s">
        <v>107</v>
      </c>
      <c r="J22" s="6" t="s">
        <v>61</v>
      </c>
      <c r="K22" s="6" t="s">
        <v>61</v>
      </c>
    </row>
    <row r="23" spans="1:11" s="7" customFormat="1" ht="20.100000000000001" customHeight="1">
      <c r="A23" s="6" t="s">
        <v>71</v>
      </c>
      <c r="B23" s="8" t="s">
        <v>72</v>
      </c>
      <c r="C23" s="6">
        <v>5.39</v>
      </c>
      <c r="D23" s="6">
        <v>948.64</v>
      </c>
      <c r="E23" s="322">
        <f t="shared" si="1"/>
        <v>671.54225599999995</v>
      </c>
      <c r="F23" s="322">
        <f t="shared" si="0"/>
        <v>1620.1822560000001</v>
      </c>
      <c r="G23" s="22">
        <v>70.790000000000006</v>
      </c>
      <c r="I23" s="6" t="s">
        <v>61</v>
      </c>
      <c r="J23" s="6" t="s">
        <v>61</v>
      </c>
      <c r="K23" s="6" t="s">
        <v>61</v>
      </c>
    </row>
    <row r="24" spans="1:11" s="7" customFormat="1" ht="20.100000000000001" customHeight="1">
      <c r="A24" s="6" t="s">
        <v>73</v>
      </c>
      <c r="B24" s="8" t="s">
        <v>85</v>
      </c>
      <c r="C24" s="6">
        <v>33.380000000000003</v>
      </c>
      <c r="D24" s="54">
        <v>5874.88</v>
      </c>
      <c r="E24" s="322">
        <f t="shared" si="1"/>
        <v>4158.8275519999997</v>
      </c>
      <c r="F24" s="322">
        <f t="shared" si="0"/>
        <v>10033.707552</v>
      </c>
      <c r="G24" s="22">
        <v>70.790000000000006</v>
      </c>
      <c r="I24" s="6" t="s">
        <v>105</v>
      </c>
      <c r="J24" s="6" t="s">
        <v>109</v>
      </c>
      <c r="K24" s="6" t="s">
        <v>61</v>
      </c>
    </row>
    <row r="25" spans="1:11" s="7" customFormat="1" ht="20.100000000000001" customHeight="1">
      <c r="A25" s="6" t="s">
        <v>74</v>
      </c>
      <c r="B25" s="8" t="s">
        <v>75</v>
      </c>
      <c r="C25" s="6">
        <v>30.87</v>
      </c>
      <c r="D25" s="54">
        <v>5433.12</v>
      </c>
      <c r="E25" s="322">
        <f t="shared" si="1"/>
        <v>3846.1056479999997</v>
      </c>
      <c r="F25" s="322">
        <f t="shared" si="0"/>
        <v>9279.2256479999996</v>
      </c>
      <c r="G25" s="22">
        <v>70.790000000000006</v>
      </c>
      <c r="I25" s="6" t="s">
        <v>108</v>
      </c>
      <c r="J25" s="6" t="s">
        <v>117</v>
      </c>
      <c r="K25" s="6" t="s">
        <v>61</v>
      </c>
    </row>
    <row r="26" spans="1:11" s="7" customFormat="1" ht="20.100000000000001" customHeight="1">
      <c r="A26" s="6" t="s">
        <v>76</v>
      </c>
      <c r="B26" s="8" t="s">
        <v>86</v>
      </c>
      <c r="C26" s="6">
        <v>28.99</v>
      </c>
      <c r="D26" s="54">
        <v>5102.24</v>
      </c>
      <c r="E26" s="322">
        <f t="shared" si="1"/>
        <v>3611.8756959999996</v>
      </c>
      <c r="F26" s="322">
        <f t="shared" si="0"/>
        <v>8714.1156959999989</v>
      </c>
      <c r="G26" s="22">
        <v>70.790000000000006</v>
      </c>
      <c r="I26" s="6" t="s">
        <v>108</v>
      </c>
      <c r="J26" s="6" t="s">
        <v>118</v>
      </c>
      <c r="K26" s="6" t="s">
        <v>61</v>
      </c>
    </row>
    <row r="27" spans="1:11" s="7" customFormat="1" ht="20.100000000000001" customHeight="1">
      <c r="A27" s="6" t="s">
        <v>77</v>
      </c>
      <c r="B27" s="8" t="s">
        <v>87</v>
      </c>
      <c r="C27" s="6">
        <v>20.61</v>
      </c>
      <c r="D27" s="54">
        <v>3627.36</v>
      </c>
      <c r="E27" s="322">
        <f t="shared" si="1"/>
        <v>2567.8081440000001</v>
      </c>
      <c r="F27" s="322">
        <f t="shared" si="0"/>
        <v>6195.1681440000002</v>
      </c>
      <c r="G27" s="22">
        <v>70.790000000000006</v>
      </c>
      <c r="I27" s="6" t="s">
        <v>108</v>
      </c>
      <c r="J27" s="6" t="s">
        <v>119</v>
      </c>
      <c r="K27" s="6" t="s">
        <v>61</v>
      </c>
    </row>
    <row r="28" spans="1:11" s="7" customFormat="1" ht="20.100000000000001" customHeight="1">
      <c r="A28" s="6" t="s">
        <v>78</v>
      </c>
      <c r="B28" s="8" t="s">
        <v>88</v>
      </c>
      <c r="C28" s="6">
        <v>14.78</v>
      </c>
      <c r="D28" s="54">
        <v>2601.2800000000002</v>
      </c>
      <c r="E28" s="322">
        <f t="shared" si="1"/>
        <v>1841.4461120000001</v>
      </c>
      <c r="F28" s="322">
        <f t="shared" si="0"/>
        <v>4442.7261120000003</v>
      </c>
      <c r="G28" s="22">
        <v>70.790000000000006</v>
      </c>
      <c r="I28" s="6" t="s">
        <v>107</v>
      </c>
      <c r="J28" s="6" t="s">
        <v>61</v>
      </c>
      <c r="K28" s="6" t="s">
        <v>61</v>
      </c>
    </row>
    <row r="29" spans="1:11" s="7" customFormat="1" ht="20.100000000000001" customHeight="1">
      <c r="A29" s="6" t="s">
        <v>79</v>
      </c>
      <c r="B29" s="8" t="s">
        <v>89</v>
      </c>
      <c r="C29" s="6">
        <v>8.39</v>
      </c>
      <c r="D29" s="54">
        <v>1476.64</v>
      </c>
      <c r="E29" s="322">
        <f t="shared" si="1"/>
        <v>1045.3134560000001</v>
      </c>
      <c r="F29" s="322">
        <f t="shared" si="0"/>
        <v>2521.9534560000002</v>
      </c>
      <c r="G29" s="22">
        <v>70.790000000000006</v>
      </c>
      <c r="I29" s="6" t="s">
        <v>107</v>
      </c>
      <c r="J29" s="6" t="s">
        <v>61</v>
      </c>
      <c r="K29" s="6" t="s">
        <v>61</v>
      </c>
    </row>
    <row r="32" spans="1:11">
      <c r="A32" s="57" t="s">
        <v>130</v>
      </c>
      <c r="B32" s="56"/>
    </row>
    <row r="33" spans="1:6">
      <c r="A33" s="57" t="s">
        <v>128</v>
      </c>
      <c r="B33" s="56" t="s">
        <v>125</v>
      </c>
      <c r="F33" s="321"/>
    </row>
    <row r="35" spans="1:6">
      <c r="A35" s="57" t="s">
        <v>129</v>
      </c>
      <c r="B35" s="56" t="s">
        <v>127</v>
      </c>
    </row>
    <row r="37" spans="1:6">
      <c r="A37" s="57" t="s">
        <v>131</v>
      </c>
      <c r="B37" s="56" t="s">
        <v>132</v>
      </c>
    </row>
    <row r="38" spans="1:6">
      <c r="B38" s="56" t="s">
        <v>133</v>
      </c>
    </row>
    <row r="39" spans="1:6">
      <c r="B39" s="56" t="s">
        <v>134</v>
      </c>
    </row>
    <row r="41" spans="1:6">
      <c r="A41" s="57" t="s">
        <v>526</v>
      </c>
      <c r="B41" s="56" t="s">
        <v>527</v>
      </c>
    </row>
    <row r="43" spans="1:6">
      <c r="A43" s="57" t="s">
        <v>528</v>
      </c>
      <c r="B43" s="56" t="s">
        <v>529</v>
      </c>
    </row>
  </sheetData>
  <mergeCells count="6">
    <mergeCell ref="N3:S3"/>
    <mergeCell ref="A6:K6"/>
    <mergeCell ref="C1:F1"/>
    <mergeCell ref="C2:F2"/>
    <mergeCell ref="C3:F3"/>
    <mergeCell ref="C4:F4"/>
  </mergeCells>
  <printOptions horizontalCentered="1"/>
  <pageMargins left="0.51181102362204722" right="0.51181102362204722" top="0.78740157480314965" bottom="0.78740157480314965"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12</vt:i4>
      </vt:variant>
    </vt:vector>
  </HeadingPairs>
  <TitlesOfParts>
    <vt:vector size="27" baseType="lpstr">
      <vt:lpstr>BA - ENC. SOCIAIS COM E SEM DES</vt:lpstr>
      <vt:lpstr>ANEXO III - BDI</vt:lpstr>
      <vt:lpstr>ANEXO IV - PLANILHA DE CUSTOS</vt:lpstr>
      <vt:lpstr>EQ. F - NIV. GEOMÉTRICO</vt:lpstr>
      <vt:lpstr>EQ. I - LEV. PLANIALT. CAD</vt:lpstr>
      <vt:lpstr>EQ. J - EQ. TOPOGRAFIA</vt:lpstr>
      <vt:lpstr>EQ. LOCAÇÃO RTK- GPS 2 FREQ.</vt:lpstr>
      <vt:lpstr>EQ. LEV. GNSS - LEI 10267</vt:lpstr>
      <vt:lpstr>SALARIO ENG. CONSULIVA</vt:lpstr>
      <vt:lpstr>VEÍCULO PICK UP</vt:lpstr>
      <vt:lpstr>VEÍCULO GOL</vt:lpstr>
      <vt:lpstr>VIAGENS</vt:lpstr>
      <vt:lpstr>DESPESAS GERAIS</vt:lpstr>
      <vt:lpstr>ALIMENTAÇÃO</vt:lpstr>
      <vt:lpstr>COTAÇÕES</vt:lpstr>
      <vt:lpstr>ALIMENTAÇÃO!Area_de_impressao</vt:lpstr>
      <vt:lpstr>'ANEXO IV - PLANILHA DE CUSTOS'!Area_de_impressao</vt:lpstr>
      <vt:lpstr>'BA - ENC. SOCIAIS COM E SEM DES'!Area_de_impressao</vt:lpstr>
      <vt:lpstr>'DESPESAS GERAIS'!Area_de_impressao</vt:lpstr>
      <vt:lpstr>'EQ. F - NIV. GEOMÉTRICO'!Area_de_impressao</vt:lpstr>
      <vt:lpstr>'EQ. I - LEV. PLANIALT. CAD'!Area_de_impressao</vt:lpstr>
      <vt:lpstr>'EQ. J - EQ. TOPOGRAFIA'!Area_de_impressao</vt:lpstr>
      <vt:lpstr>'EQ. LEV. GNSS - LEI 10267'!Area_de_impressao</vt:lpstr>
      <vt:lpstr>'EQ. LOCAÇÃO RTK- GPS 2 FREQ.'!Area_de_impressao</vt:lpstr>
      <vt:lpstr>'VEÍCULO GOL'!Area_de_impressao</vt:lpstr>
      <vt:lpstr>'VEÍCULO PICK UP'!Area_de_impressao</vt:lpstr>
      <vt:lpstr>VIAGENS!Area_de_impressao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José Villaça dos Santos</dc:creator>
  <cp:lastModifiedBy>Joao Carlos de Souza Machado</cp:lastModifiedBy>
  <cp:lastPrinted>2021-09-10T17:58:43Z</cp:lastPrinted>
  <dcterms:created xsi:type="dcterms:W3CDTF">2021-07-27T12:22:22Z</dcterms:created>
  <dcterms:modified xsi:type="dcterms:W3CDTF">2021-09-10T18:12:35Z</dcterms:modified>
</cp:coreProperties>
</file>