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omments1.xml" ContentType="application/vnd.openxmlformats-officedocument.spreadsheetml.comments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DeTrabalho"/>
  <mc:AlternateContent xmlns:mc="http://schemas.openxmlformats.org/markup-compatibility/2006">
    <mc:Choice Requires="x15">
      <x15ac:absPath xmlns:x15ac="http://schemas.microsoft.com/office/spreadsheetml/2010/11/ac" url="\\10.1.50.61\Armazenamento\2ª_GRD\07-LICITAÇÕES 2021\05-SRP 03_ PAVIMENTAÇÃO EM TSD\CD PAVIMENTAÇÃO 2021\"/>
    </mc:Choice>
  </mc:AlternateContent>
  <bookViews>
    <workbookView xWindow="0" yWindow="0" windowWidth="25200" windowHeight="13275" tabRatio="837" activeTab="14"/>
  </bookViews>
  <sheets>
    <sheet name="RESUMO MODULO MINIMO" sheetId="10" r:id="rId1"/>
    <sheet name="CRONOGRAMA MINIMO" sheetId="33" r:id="rId2"/>
    <sheet name="PLANILHA RESUMO " sheetId="44" r:id="rId3"/>
    <sheet name="PLANILHA LOTE 01" sheetId="55" r:id="rId4"/>
    <sheet name="PLANILHA LOTE 02" sheetId="56" r:id="rId5"/>
    <sheet name="PLANILHA LOTE 03" sheetId="57" r:id="rId6"/>
    <sheet name="CRONOGRAMA LOTE 01" sheetId="39" r:id="rId7"/>
    <sheet name="CRONOGRAMA LOTE 02" sheetId="42" r:id="rId8"/>
    <sheet name="CRONOGRAMA LOTE 03" sheetId="43" r:id="rId9"/>
    <sheet name="MEMÓRIA DE CÁLCULO" sheetId="31" r:id="rId10"/>
    <sheet name="SERVIÇOS PRELI" sheetId="4" r:id="rId11"/>
    <sheet name="CPU CODEVASF" sheetId="5" r:id="rId12"/>
    <sheet name="CPU_SICRO" sheetId="29" r:id="rId13"/>
    <sheet name="BDI" sheetId="22" r:id="rId14"/>
    <sheet name="BDI DIFERENCIADO" sheetId="54" r:id="rId15"/>
    <sheet name="ENC. SOCIAIS" sheetId="8" r:id="rId16"/>
    <sheet name="Mob e Desmob - LOTE 01" sheetId="6" r:id="rId17"/>
    <sheet name="Mob e Desmob - LOTE 02" sheetId="45" r:id="rId18"/>
    <sheet name="Mob e Desmob - LOTE 03" sheetId="46" r:id="rId19"/>
    <sheet name="Projeto Executivo" sheetId="35" r:id="rId20"/>
    <sheet name="Ensaios" sheetId="34" r:id="rId21"/>
    <sheet name="M. C. MAT. ASFÁLTICO" sheetId="52" r:id="rId22"/>
  </sheets>
  <externalReferences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</externalReferences>
  <definedNames>
    <definedName name="\A" localSheetId="13">[1]SERVIÇO!#REF!</definedName>
    <definedName name="\A" localSheetId="14">[1]SERVIÇO!#REF!</definedName>
    <definedName name="\A" localSheetId="6">[1]SERVIÇO!#REF!</definedName>
    <definedName name="\A" localSheetId="7">[1]SERVIÇO!#REF!</definedName>
    <definedName name="\A" localSheetId="8">[1]SERVIÇO!#REF!</definedName>
    <definedName name="\A" localSheetId="20">[1]SERVIÇO!#REF!</definedName>
    <definedName name="\A" localSheetId="17">[1]SERVIÇO!#REF!</definedName>
    <definedName name="\A" localSheetId="18">[1]SERVIÇO!#REF!</definedName>
    <definedName name="\A" localSheetId="3">[1]SERVIÇO!#REF!</definedName>
    <definedName name="\A" localSheetId="4">[1]SERVIÇO!#REF!</definedName>
    <definedName name="\A" localSheetId="5">[1]SERVIÇO!#REF!</definedName>
    <definedName name="\A" localSheetId="19">[1]SERVIÇO!#REF!</definedName>
    <definedName name="\A">[1]SERVIÇO!#REF!</definedName>
    <definedName name="\B" localSheetId="13">[1]SERVIÇO!#REF!</definedName>
    <definedName name="\B" localSheetId="14">[1]SERVIÇO!#REF!</definedName>
    <definedName name="\B" localSheetId="6">[1]SERVIÇO!#REF!</definedName>
    <definedName name="\B" localSheetId="7">[1]SERVIÇO!#REF!</definedName>
    <definedName name="\B" localSheetId="8">[1]SERVIÇO!#REF!</definedName>
    <definedName name="\B" localSheetId="20">[1]SERVIÇO!#REF!</definedName>
    <definedName name="\B" localSheetId="17">[1]SERVIÇO!#REF!</definedName>
    <definedName name="\B" localSheetId="18">[1]SERVIÇO!#REF!</definedName>
    <definedName name="\B" localSheetId="3">[1]SERVIÇO!#REF!</definedName>
    <definedName name="\B" localSheetId="4">[1]SERVIÇO!#REF!</definedName>
    <definedName name="\B" localSheetId="5">[1]SERVIÇO!#REF!</definedName>
    <definedName name="\B" localSheetId="19">[1]SERVIÇO!#REF!</definedName>
    <definedName name="\B">[1]SERVIÇO!#REF!</definedName>
    <definedName name="\C" localSheetId="13">[1]SERVIÇO!#REF!</definedName>
    <definedName name="\C" localSheetId="14">[1]SERVIÇO!#REF!</definedName>
    <definedName name="\C" localSheetId="6">[1]SERVIÇO!#REF!</definedName>
    <definedName name="\C" localSheetId="7">[1]SERVIÇO!#REF!</definedName>
    <definedName name="\C" localSheetId="8">[1]SERVIÇO!#REF!</definedName>
    <definedName name="\C" localSheetId="17">[1]SERVIÇO!#REF!</definedName>
    <definedName name="\C" localSheetId="18">[1]SERVIÇO!#REF!</definedName>
    <definedName name="\C" localSheetId="3">[1]SERVIÇO!#REF!</definedName>
    <definedName name="\C" localSheetId="4">[1]SERVIÇO!#REF!</definedName>
    <definedName name="\C" localSheetId="5">[1]SERVIÇO!#REF!</definedName>
    <definedName name="\C" localSheetId="19">[1]SERVIÇO!#REF!</definedName>
    <definedName name="\C">[1]SERVIÇO!#REF!</definedName>
    <definedName name="\I" localSheetId="13">[1]SERVIÇO!#REF!</definedName>
    <definedName name="\I" localSheetId="14">[1]SERVIÇO!#REF!</definedName>
    <definedName name="\I" localSheetId="6">[1]SERVIÇO!#REF!</definedName>
    <definedName name="\I" localSheetId="7">[1]SERVIÇO!#REF!</definedName>
    <definedName name="\I" localSheetId="8">[1]SERVIÇO!#REF!</definedName>
    <definedName name="\I" localSheetId="17">[1]SERVIÇO!#REF!</definedName>
    <definedName name="\I" localSheetId="18">[1]SERVIÇO!#REF!</definedName>
    <definedName name="\I" localSheetId="3">[1]SERVIÇO!#REF!</definedName>
    <definedName name="\I" localSheetId="4">[1]SERVIÇO!#REF!</definedName>
    <definedName name="\I" localSheetId="5">[1]SERVIÇO!#REF!</definedName>
    <definedName name="\I" localSheetId="19">[1]SERVIÇO!#REF!</definedName>
    <definedName name="\I">[1]SERVIÇO!#REF!</definedName>
    <definedName name="\J" localSheetId="13">[1]SERVIÇO!#REF!</definedName>
    <definedName name="\J" localSheetId="14">[1]SERVIÇO!#REF!</definedName>
    <definedName name="\J" localSheetId="6">[1]SERVIÇO!#REF!</definedName>
    <definedName name="\J" localSheetId="7">[1]SERVIÇO!#REF!</definedName>
    <definedName name="\J" localSheetId="8">[1]SERVIÇO!#REF!</definedName>
    <definedName name="\J" localSheetId="17">[1]SERVIÇO!#REF!</definedName>
    <definedName name="\J" localSheetId="18">[1]SERVIÇO!#REF!</definedName>
    <definedName name="\J" localSheetId="3">[1]SERVIÇO!#REF!</definedName>
    <definedName name="\J" localSheetId="4">[1]SERVIÇO!#REF!</definedName>
    <definedName name="\J" localSheetId="5">[1]SERVIÇO!#REF!</definedName>
    <definedName name="\J" localSheetId="19">[1]SERVIÇO!#REF!</definedName>
    <definedName name="\J">[1]SERVIÇO!#REF!</definedName>
    <definedName name="\O" localSheetId="14">[1]SERVIÇO!#REF!</definedName>
    <definedName name="\O" localSheetId="6">[1]SERVIÇO!#REF!</definedName>
    <definedName name="\O" localSheetId="7">[1]SERVIÇO!#REF!</definedName>
    <definedName name="\O" localSheetId="8">[1]SERVIÇO!#REF!</definedName>
    <definedName name="\O" localSheetId="17">[1]SERVIÇO!#REF!</definedName>
    <definedName name="\O" localSheetId="18">[1]SERVIÇO!#REF!</definedName>
    <definedName name="\O" localSheetId="3">[1]SERVIÇO!#REF!</definedName>
    <definedName name="\O" localSheetId="4">[1]SERVIÇO!#REF!</definedName>
    <definedName name="\O" localSheetId="5">[1]SERVIÇO!#REF!</definedName>
    <definedName name="\O" localSheetId="19">[1]SERVIÇO!#REF!</definedName>
    <definedName name="\O">[1]SERVIÇO!#REF!</definedName>
    <definedName name="\P" localSheetId="14">[1]SERVIÇO!#REF!</definedName>
    <definedName name="\P" localSheetId="6">[1]SERVIÇO!#REF!</definedName>
    <definedName name="\P" localSheetId="7">[1]SERVIÇO!#REF!</definedName>
    <definedName name="\P" localSheetId="8">[1]SERVIÇO!#REF!</definedName>
    <definedName name="\P" localSheetId="17">[1]SERVIÇO!#REF!</definedName>
    <definedName name="\P" localSheetId="18">[1]SERVIÇO!#REF!</definedName>
    <definedName name="\P" localSheetId="3">[1]SERVIÇO!#REF!</definedName>
    <definedName name="\P" localSheetId="4">[1]SERVIÇO!#REF!</definedName>
    <definedName name="\P" localSheetId="5">[1]SERVIÇO!#REF!</definedName>
    <definedName name="\P" localSheetId="19">[1]SERVIÇO!#REF!</definedName>
    <definedName name="\P">[1]SERVIÇO!#REF!</definedName>
    <definedName name="_01_09_96" localSheetId="14">#REF!</definedName>
    <definedName name="_01_09_96" localSheetId="6">#REF!</definedName>
    <definedName name="_01_09_96" localSheetId="7">#REF!</definedName>
    <definedName name="_01_09_96" localSheetId="8">#REF!</definedName>
    <definedName name="_01_09_96" localSheetId="20">#REF!</definedName>
    <definedName name="_01_09_96" localSheetId="17">#REF!</definedName>
    <definedName name="_01_09_96" localSheetId="18">#REF!</definedName>
    <definedName name="_01_09_96" localSheetId="3">#REF!</definedName>
    <definedName name="_01_09_96" localSheetId="4">#REF!</definedName>
    <definedName name="_01_09_96" localSheetId="5">#REF!</definedName>
    <definedName name="_01_09_96" localSheetId="19">#REF!</definedName>
    <definedName name="_01_09_96">#REF!</definedName>
    <definedName name="_ACR10" localSheetId="14">[1]SERVIÇO!#REF!</definedName>
    <definedName name="_ACR10" localSheetId="6">[1]SERVIÇO!#REF!</definedName>
    <definedName name="_ACR10" localSheetId="7">[1]SERVIÇO!#REF!</definedName>
    <definedName name="_ACR10" localSheetId="8">[1]SERVIÇO!#REF!</definedName>
    <definedName name="_ACR10" localSheetId="17">[1]SERVIÇO!#REF!</definedName>
    <definedName name="_ACR10" localSheetId="18">[1]SERVIÇO!#REF!</definedName>
    <definedName name="_ACR10" localSheetId="3">[1]SERVIÇO!#REF!</definedName>
    <definedName name="_ACR10" localSheetId="4">[1]SERVIÇO!#REF!</definedName>
    <definedName name="_ACR10" localSheetId="5">[1]SERVIÇO!#REF!</definedName>
    <definedName name="_ACR10" localSheetId="19">[1]SERVIÇO!#REF!</definedName>
    <definedName name="_ACR10">[1]SERVIÇO!#REF!</definedName>
    <definedName name="_ACR15" localSheetId="14">[1]SERVIÇO!#REF!</definedName>
    <definedName name="_ACR15" localSheetId="6">[1]SERVIÇO!#REF!</definedName>
    <definedName name="_ACR15" localSheetId="7">[1]SERVIÇO!#REF!</definedName>
    <definedName name="_ACR15" localSheetId="8">[1]SERVIÇO!#REF!</definedName>
    <definedName name="_ACR15" localSheetId="17">[1]SERVIÇO!#REF!</definedName>
    <definedName name="_ACR15" localSheetId="18">[1]SERVIÇO!#REF!</definedName>
    <definedName name="_ACR15" localSheetId="3">[1]SERVIÇO!#REF!</definedName>
    <definedName name="_ACR15" localSheetId="4">[1]SERVIÇO!#REF!</definedName>
    <definedName name="_ACR15" localSheetId="5">[1]SERVIÇO!#REF!</definedName>
    <definedName name="_ACR15" localSheetId="19">[1]SERVIÇO!#REF!</definedName>
    <definedName name="_ACR15">[1]SERVIÇO!#REF!</definedName>
    <definedName name="_acr20" localSheetId="14">[1]SERVIÇO!#REF!</definedName>
    <definedName name="_acr20" localSheetId="6">[1]SERVIÇO!#REF!</definedName>
    <definedName name="_acr20" localSheetId="7">[1]SERVIÇO!#REF!</definedName>
    <definedName name="_acr20" localSheetId="8">[1]SERVIÇO!#REF!</definedName>
    <definedName name="_acr20" localSheetId="17">[1]SERVIÇO!#REF!</definedName>
    <definedName name="_acr20" localSheetId="18">[1]SERVIÇO!#REF!</definedName>
    <definedName name="_acr20" localSheetId="3">[1]SERVIÇO!#REF!</definedName>
    <definedName name="_acr20" localSheetId="4">[1]SERVIÇO!#REF!</definedName>
    <definedName name="_acr20" localSheetId="5">[1]SERVIÇO!#REF!</definedName>
    <definedName name="_acr20" localSheetId="19">[1]SERVIÇO!#REF!</definedName>
    <definedName name="_acr20">[1]SERVIÇO!#REF!</definedName>
    <definedName name="_acr5" localSheetId="14">[1]SERVIÇO!#REF!</definedName>
    <definedName name="_acr5" localSheetId="6">[1]SERVIÇO!#REF!</definedName>
    <definedName name="_acr5" localSheetId="7">[1]SERVIÇO!#REF!</definedName>
    <definedName name="_acr5" localSheetId="8">[1]SERVIÇO!#REF!</definedName>
    <definedName name="_acr5" localSheetId="17">[1]SERVIÇO!#REF!</definedName>
    <definedName name="_acr5" localSheetId="18">[1]SERVIÇO!#REF!</definedName>
    <definedName name="_acr5" localSheetId="3">[1]SERVIÇO!#REF!</definedName>
    <definedName name="_acr5" localSheetId="4">[1]SERVIÇO!#REF!</definedName>
    <definedName name="_acr5" localSheetId="5">[1]SERVIÇO!#REF!</definedName>
    <definedName name="_acr5" localSheetId="19">[1]SERVIÇO!#REF!</definedName>
    <definedName name="_acr5">[1]SERVIÇO!#REF!</definedName>
    <definedName name="_ARQ1" localSheetId="14">[1]SERVIÇO!#REF!</definedName>
    <definedName name="_ARQ1" localSheetId="6">[1]SERVIÇO!#REF!</definedName>
    <definedName name="_ARQ1" localSheetId="7">[1]SERVIÇO!#REF!</definedName>
    <definedName name="_ARQ1" localSheetId="8">[1]SERVIÇO!#REF!</definedName>
    <definedName name="_ARQ1" localSheetId="17">[1]SERVIÇO!#REF!</definedName>
    <definedName name="_ARQ1" localSheetId="18">[1]SERVIÇO!#REF!</definedName>
    <definedName name="_ARQ1" localSheetId="3">[1]SERVIÇO!#REF!</definedName>
    <definedName name="_ARQ1" localSheetId="4">[1]SERVIÇO!#REF!</definedName>
    <definedName name="_ARQ1" localSheetId="5">[1]SERVIÇO!#REF!</definedName>
    <definedName name="_ARQ1" localSheetId="19">[1]SERVIÇO!#REF!</definedName>
    <definedName name="_ARQ1">[1]SERVIÇO!#REF!</definedName>
    <definedName name="_xlnm._FilterDatabase" localSheetId="11" hidden="1">'CPU CODEVASF'!$A$9:$H$84</definedName>
    <definedName name="_Order1" hidden="1">255</definedName>
    <definedName name="_PL1" localSheetId="14">#REF!</definedName>
    <definedName name="_PL1" localSheetId="6">#REF!</definedName>
    <definedName name="_PL1" localSheetId="7">#REF!</definedName>
    <definedName name="_PL1" localSheetId="8">#REF!</definedName>
    <definedName name="_PL1" localSheetId="20">#REF!</definedName>
    <definedName name="_PL1" localSheetId="17">#REF!</definedName>
    <definedName name="_PL1" localSheetId="18">#REF!</definedName>
    <definedName name="_PL1" localSheetId="3">#REF!</definedName>
    <definedName name="_PL1" localSheetId="4">#REF!</definedName>
    <definedName name="_PL1" localSheetId="5">#REF!</definedName>
    <definedName name="_PL1" localSheetId="19">#REF!</definedName>
    <definedName name="_PL1">#REF!</definedName>
    <definedName name="_QT100" localSheetId="13">[1]SERVIÇO!#REF!</definedName>
    <definedName name="_QT100" localSheetId="14">[1]SERVIÇO!#REF!</definedName>
    <definedName name="_QT100" localSheetId="6">[1]SERVIÇO!#REF!</definedName>
    <definedName name="_QT100" localSheetId="7">[1]SERVIÇO!#REF!</definedName>
    <definedName name="_QT100" localSheetId="8">[1]SERVIÇO!#REF!</definedName>
    <definedName name="_QT100" localSheetId="20">[1]SERVIÇO!#REF!</definedName>
    <definedName name="_QT100" localSheetId="17">[1]SERVIÇO!#REF!</definedName>
    <definedName name="_QT100" localSheetId="18">[1]SERVIÇO!#REF!</definedName>
    <definedName name="_QT100" localSheetId="3">[1]SERVIÇO!#REF!</definedName>
    <definedName name="_QT100" localSheetId="4">[1]SERVIÇO!#REF!</definedName>
    <definedName name="_QT100" localSheetId="5">[1]SERVIÇO!#REF!</definedName>
    <definedName name="_QT100" localSheetId="19">[1]SERVIÇO!#REF!</definedName>
    <definedName name="_QT100">[1]SERVIÇO!#REF!</definedName>
    <definedName name="_QT2" localSheetId="13">[1]SERVIÇO!#REF!</definedName>
    <definedName name="_QT2" localSheetId="14">[1]SERVIÇO!#REF!</definedName>
    <definedName name="_QT2" localSheetId="6">[1]SERVIÇO!#REF!</definedName>
    <definedName name="_QT2" localSheetId="7">[1]SERVIÇO!#REF!</definedName>
    <definedName name="_QT2" localSheetId="8">[1]SERVIÇO!#REF!</definedName>
    <definedName name="_QT2" localSheetId="20">[1]SERVIÇO!#REF!</definedName>
    <definedName name="_QT2" localSheetId="17">[1]SERVIÇO!#REF!</definedName>
    <definedName name="_QT2" localSheetId="18">[1]SERVIÇO!#REF!</definedName>
    <definedName name="_QT2" localSheetId="3">[1]SERVIÇO!#REF!</definedName>
    <definedName name="_QT2" localSheetId="4">[1]SERVIÇO!#REF!</definedName>
    <definedName name="_QT2" localSheetId="5">[1]SERVIÇO!#REF!</definedName>
    <definedName name="_QT2" localSheetId="19">[1]SERVIÇO!#REF!</definedName>
    <definedName name="_QT2">[1]SERVIÇO!#REF!</definedName>
    <definedName name="_QT3" localSheetId="14">[1]SERVIÇO!#REF!</definedName>
    <definedName name="_QT3" localSheetId="6">[1]SERVIÇO!#REF!</definedName>
    <definedName name="_QT3" localSheetId="7">[1]SERVIÇO!#REF!</definedName>
    <definedName name="_QT3" localSheetId="8">[1]SERVIÇO!#REF!</definedName>
    <definedName name="_QT3" localSheetId="17">[1]SERVIÇO!#REF!</definedName>
    <definedName name="_QT3" localSheetId="18">[1]SERVIÇO!#REF!</definedName>
    <definedName name="_QT3" localSheetId="3">[1]SERVIÇO!#REF!</definedName>
    <definedName name="_QT3" localSheetId="4">[1]SERVIÇO!#REF!</definedName>
    <definedName name="_QT3" localSheetId="5">[1]SERVIÇO!#REF!</definedName>
    <definedName name="_QT3" localSheetId="19">[1]SERVIÇO!#REF!</definedName>
    <definedName name="_QT3">[1]SERVIÇO!#REF!</definedName>
    <definedName name="_QT4" localSheetId="14">[1]SERVIÇO!#REF!</definedName>
    <definedName name="_QT4" localSheetId="6">[1]SERVIÇO!#REF!</definedName>
    <definedName name="_QT4" localSheetId="7">[1]SERVIÇO!#REF!</definedName>
    <definedName name="_QT4" localSheetId="8">[1]SERVIÇO!#REF!</definedName>
    <definedName name="_QT4" localSheetId="17">[1]SERVIÇO!#REF!</definedName>
    <definedName name="_QT4" localSheetId="18">[1]SERVIÇO!#REF!</definedName>
    <definedName name="_QT4" localSheetId="3">[1]SERVIÇO!#REF!</definedName>
    <definedName name="_QT4" localSheetId="4">[1]SERVIÇO!#REF!</definedName>
    <definedName name="_QT4" localSheetId="5">[1]SERVIÇO!#REF!</definedName>
    <definedName name="_QT4" localSheetId="19">[1]SERVIÇO!#REF!</definedName>
    <definedName name="_QT4">[1]SERVIÇO!#REF!</definedName>
    <definedName name="_QT50" localSheetId="14">[1]SERVIÇO!#REF!</definedName>
    <definedName name="_QT50" localSheetId="6">[1]SERVIÇO!#REF!</definedName>
    <definedName name="_QT50" localSheetId="7">[1]SERVIÇO!#REF!</definedName>
    <definedName name="_QT50" localSheetId="8">[1]SERVIÇO!#REF!</definedName>
    <definedName name="_QT50" localSheetId="17">[1]SERVIÇO!#REF!</definedName>
    <definedName name="_QT50" localSheetId="18">[1]SERVIÇO!#REF!</definedName>
    <definedName name="_QT50" localSheetId="3">[1]SERVIÇO!#REF!</definedName>
    <definedName name="_QT50" localSheetId="4">[1]SERVIÇO!#REF!</definedName>
    <definedName name="_QT50" localSheetId="5">[1]SERVIÇO!#REF!</definedName>
    <definedName name="_QT50" localSheetId="19">[1]SERVIÇO!#REF!</definedName>
    <definedName name="_QT50">[1]SERVIÇO!#REF!</definedName>
    <definedName name="_QT75" localSheetId="14">[1]SERVIÇO!#REF!</definedName>
    <definedName name="_QT75" localSheetId="6">[1]SERVIÇO!#REF!</definedName>
    <definedName name="_QT75" localSheetId="7">[1]SERVIÇO!#REF!</definedName>
    <definedName name="_QT75" localSheetId="8">[1]SERVIÇO!#REF!</definedName>
    <definedName name="_QT75" localSheetId="17">[1]SERVIÇO!#REF!</definedName>
    <definedName name="_QT75" localSheetId="18">[1]SERVIÇO!#REF!</definedName>
    <definedName name="_QT75" localSheetId="3">[1]SERVIÇO!#REF!</definedName>
    <definedName name="_QT75" localSheetId="4">[1]SERVIÇO!#REF!</definedName>
    <definedName name="_QT75" localSheetId="5">[1]SERVIÇO!#REF!</definedName>
    <definedName name="_QT75" localSheetId="19">[1]SERVIÇO!#REF!</definedName>
    <definedName name="_QT75">[1]SERVIÇO!#REF!</definedName>
    <definedName name="_T" localSheetId="14">[1]SERVIÇO!#REF!</definedName>
    <definedName name="_T" localSheetId="6">[1]SERVIÇO!#REF!</definedName>
    <definedName name="_T" localSheetId="7">[1]SERVIÇO!#REF!</definedName>
    <definedName name="_T" localSheetId="8">[1]SERVIÇO!#REF!</definedName>
    <definedName name="_T" localSheetId="17">[1]SERVIÇO!#REF!</definedName>
    <definedName name="_T" localSheetId="18">[1]SERVIÇO!#REF!</definedName>
    <definedName name="_T" localSheetId="3">[1]SERVIÇO!#REF!</definedName>
    <definedName name="_T" localSheetId="4">[1]SERVIÇO!#REF!</definedName>
    <definedName name="_T" localSheetId="5">[1]SERVIÇO!#REF!</definedName>
    <definedName name="_T" localSheetId="19">[1]SERVIÇO!#REF!</definedName>
    <definedName name="_T">[1]SERVIÇO!#REF!</definedName>
    <definedName name="A" localSheetId="14">#REF!</definedName>
    <definedName name="A" localSheetId="6">#REF!</definedName>
    <definedName name="A" localSheetId="7">#REF!</definedName>
    <definedName name="A" localSheetId="8">#REF!</definedName>
    <definedName name="A" localSheetId="20">#REF!</definedName>
    <definedName name="A" localSheetId="17">#REF!</definedName>
    <definedName name="A" localSheetId="18">#REF!</definedName>
    <definedName name="A" localSheetId="3">#REF!</definedName>
    <definedName name="A" localSheetId="4">#REF!</definedName>
    <definedName name="A" localSheetId="5">#REF!</definedName>
    <definedName name="A" localSheetId="19">#REF!</definedName>
    <definedName name="A">#REF!</definedName>
    <definedName name="AA" localSheetId="14">#N/A</definedName>
    <definedName name="AA" localSheetId="20">#N/A</definedName>
    <definedName name="AA" localSheetId="3">#N/A</definedName>
    <definedName name="AA" localSheetId="4">#N/A</definedName>
    <definedName name="AA" localSheetId="5">#N/A</definedName>
    <definedName name="AA" localSheetId="19">#N/A</definedName>
    <definedName name="AA">Ensaios!AA</definedName>
    <definedName name="AAAAA" localSheetId="13">#REF!</definedName>
    <definedName name="AAAAA" localSheetId="14">#REF!</definedName>
    <definedName name="AAAAA" localSheetId="6">#REF!</definedName>
    <definedName name="AAAAA" localSheetId="7">#REF!</definedName>
    <definedName name="AAAAA" localSheetId="8">#REF!</definedName>
    <definedName name="AAAAA" localSheetId="20">#REF!</definedName>
    <definedName name="AAAAA" localSheetId="17">#REF!</definedName>
    <definedName name="AAAAA" localSheetId="18">#REF!</definedName>
    <definedName name="AAAAA" localSheetId="3">#REF!</definedName>
    <definedName name="AAAAA" localSheetId="4">#REF!</definedName>
    <definedName name="AAAAA" localSheetId="5">#REF!</definedName>
    <definedName name="AAAAA" localSheetId="19">#REF!</definedName>
    <definedName name="AAAAA">#REF!</definedName>
    <definedName name="abebqt" localSheetId="14">[1]SERVIÇO!#REF!</definedName>
    <definedName name="abebqt" localSheetId="6">[1]SERVIÇO!#REF!</definedName>
    <definedName name="abebqt" localSheetId="7">[1]SERVIÇO!#REF!</definedName>
    <definedName name="abebqt" localSheetId="8">[1]SERVIÇO!#REF!</definedName>
    <definedName name="abebqt" localSheetId="20">[1]SERVIÇO!#REF!</definedName>
    <definedName name="abebqt" localSheetId="17">[1]SERVIÇO!#REF!</definedName>
    <definedName name="abebqt" localSheetId="18">[1]SERVIÇO!#REF!</definedName>
    <definedName name="abebqt" localSheetId="3">[1]SERVIÇO!#REF!</definedName>
    <definedName name="abebqt" localSheetId="4">[1]SERVIÇO!#REF!</definedName>
    <definedName name="abebqt" localSheetId="5">[1]SERVIÇO!#REF!</definedName>
    <definedName name="abebqt" localSheetId="19">[1]SERVIÇO!#REF!</definedName>
    <definedName name="abebqt">[1]SERVIÇO!#REF!</definedName>
    <definedName name="ACADUC" localSheetId="14">[1]SERVIÇO!#REF!</definedName>
    <definedName name="ACADUC" localSheetId="6">[1]SERVIÇO!#REF!</definedName>
    <definedName name="ACADUC" localSheetId="7">[1]SERVIÇO!#REF!</definedName>
    <definedName name="ACADUC" localSheetId="8">[1]SERVIÇO!#REF!</definedName>
    <definedName name="ACADUC" localSheetId="20">[1]SERVIÇO!#REF!</definedName>
    <definedName name="ACADUC" localSheetId="17">[1]SERVIÇO!#REF!</definedName>
    <definedName name="ACADUC" localSheetId="18">[1]SERVIÇO!#REF!</definedName>
    <definedName name="ACADUC" localSheetId="3">[1]SERVIÇO!#REF!</definedName>
    <definedName name="ACADUC" localSheetId="4">[1]SERVIÇO!#REF!</definedName>
    <definedName name="ACADUC" localSheetId="5">[1]SERVIÇO!#REF!</definedName>
    <definedName name="ACADUC" localSheetId="19">[1]SERVIÇO!#REF!</definedName>
    <definedName name="ACADUC">[1]SERVIÇO!#REF!</definedName>
    <definedName name="ACBEB" localSheetId="14">[1]SERVIÇO!#REF!</definedName>
    <definedName name="ACBEB" localSheetId="6">[1]SERVIÇO!#REF!</definedName>
    <definedName name="ACBEB" localSheetId="7">[1]SERVIÇO!#REF!</definedName>
    <definedName name="ACBEB" localSheetId="8">[1]SERVIÇO!#REF!</definedName>
    <definedName name="ACBEB" localSheetId="17">[1]SERVIÇO!#REF!</definedName>
    <definedName name="ACBEB" localSheetId="18">[1]SERVIÇO!#REF!</definedName>
    <definedName name="ACBEB" localSheetId="3">[1]SERVIÇO!#REF!</definedName>
    <definedName name="ACBEB" localSheetId="4">[1]SERVIÇO!#REF!</definedName>
    <definedName name="ACBEB" localSheetId="5">[1]SERVIÇO!#REF!</definedName>
    <definedName name="ACBEB" localSheetId="19">[1]SERVIÇO!#REF!</definedName>
    <definedName name="ACBEB">[1]SERVIÇO!#REF!</definedName>
    <definedName name="ACBOMB" localSheetId="14">[1]SERVIÇO!#REF!</definedName>
    <definedName name="ACBOMB" localSheetId="6">[1]SERVIÇO!#REF!</definedName>
    <definedName name="ACBOMB" localSheetId="7">[1]SERVIÇO!#REF!</definedName>
    <definedName name="ACBOMB" localSheetId="8">[1]SERVIÇO!#REF!</definedName>
    <definedName name="ACBOMB" localSheetId="17">[1]SERVIÇO!#REF!</definedName>
    <definedName name="ACBOMB" localSheetId="18">[1]SERVIÇO!#REF!</definedName>
    <definedName name="ACBOMB" localSheetId="3">[1]SERVIÇO!#REF!</definedName>
    <definedName name="ACBOMB" localSheetId="4">[1]SERVIÇO!#REF!</definedName>
    <definedName name="ACBOMB" localSheetId="5">[1]SERVIÇO!#REF!</definedName>
    <definedName name="ACBOMB" localSheetId="19">[1]SERVIÇO!#REF!</definedName>
    <definedName name="ACBOMB">[1]SERVIÇO!#REF!</definedName>
    <definedName name="AccessDatabase" hidden="1">"D:\Arquivos do excel\Planilha modelo1.mdb"</definedName>
    <definedName name="ACCHAF" localSheetId="14">[1]SERVIÇO!#REF!</definedName>
    <definedName name="ACCHAF" localSheetId="6">[1]SERVIÇO!#REF!</definedName>
    <definedName name="ACCHAF" localSheetId="7">[1]SERVIÇO!#REF!</definedName>
    <definedName name="ACCHAF" localSheetId="8">[1]SERVIÇO!#REF!</definedName>
    <definedName name="ACCHAF" localSheetId="17">[1]SERVIÇO!#REF!</definedName>
    <definedName name="ACCHAF" localSheetId="18">[1]SERVIÇO!#REF!</definedName>
    <definedName name="ACCHAF" localSheetId="3">[1]SERVIÇO!#REF!</definedName>
    <definedName name="ACCHAF" localSheetId="4">[1]SERVIÇO!#REF!</definedName>
    <definedName name="ACCHAF" localSheetId="5">[1]SERVIÇO!#REF!</definedName>
    <definedName name="ACCHAF" localSheetId="19">[1]SERVIÇO!#REF!</definedName>
    <definedName name="ACCHAF">[1]SERVIÇO!#REF!</definedName>
    <definedName name="ACDER" localSheetId="14">[1]SERVIÇO!#REF!</definedName>
    <definedName name="ACDER" localSheetId="6">[1]SERVIÇO!#REF!</definedName>
    <definedName name="ACDER" localSheetId="7">[1]SERVIÇO!#REF!</definedName>
    <definedName name="ACDER" localSheetId="8">[1]SERVIÇO!#REF!</definedName>
    <definedName name="ACDER" localSheetId="17">[1]SERVIÇO!#REF!</definedName>
    <definedName name="ACDER" localSheetId="18">[1]SERVIÇO!#REF!</definedName>
    <definedName name="ACDER" localSheetId="3">[1]SERVIÇO!#REF!</definedName>
    <definedName name="ACDER" localSheetId="4">[1]SERVIÇO!#REF!</definedName>
    <definedName name="ACDER" localSheetId="5">[1]SERVIÇO!#REF!</definedName>
    <definedName name="ACDER" localSheetId="19">[1]SERVIÇO!#REF!</definedName>
    <definedName name="ACDER">[1]SERVIÇO!#REF!</definedName>
    <definedName name="ACDIV" localSheetId="14">[1]SERVIÇO!#REF!</definedName>
    <definedName name="ACDIV" localSheetId="6">[1]SERVIÇO!#REF!</definedName>
    <definedName name="ACDIV" localSheetId="7">[1]SERVIÇO!#REF!</definedName>
    <definedName name="ACDIV" localSheetId="8">[1]SERVIÇO!#REF!</definedName>
    <definedName name="ACDIV" localSheetId="17">[1]SERVIÇO!#REF!</definedName>
    <definedName name="ACDIV" localSheetId="18">[1]SERVIÇO!#REF!</definedName>
    <definedName name="ACDIV" localSheetId="3">[1]SERVIÇO!#REF!</definedName>
    <definedName name="ACDIV" localSheetId="4">[1]SERVIÇO!#REF!</definedName>
    <definedName name="ACDIV" localSheetId="5">[1]SERVIÇO!#REF!</definedName>
    <definedName name="ACDIV" localSheetId="19">[1]SERVIÇO!#REF!</definedName>
    <definedName name="ACDIV">[1]SERVIÇO!#REF!</definedName>
    <definedName name="ACEQP" localSheetId="14">[1]SERVIÇO!#REF!</definedName>
    <definedName name="ACEQP" localSheetId="6">[1]SERVIÇO!#REF!</definedName>
    <definedName name="ACEQP" localSheetId="7">[1]SERVIÇO!#REF!</definedName>
    <definedName name="ACEQP" localSheetId="8">[1]SERVIÇO!#REF!</definedName>
    <definedName name="ACEQP" localSheetId="17">[1]SERVIÇO!#REF!</definedName>
    <definedName name="ACEQP" localSheetId="18">[1]SERVIÇO!#REF!</definedName>
    <definedName name="ACEQP" localSheetId="3">[1]SERVIÇO!#REF!</definedName>
    <definedName name="ACEQP" localSheetId="4">[1]SERVIÇO!#REF!</definedName>
    <definedName name="ACEQP" localSheetId="5">[1]SERVIÇO!#REF!</definedName>
    <definedName name="ACEQP" localSheetId="19">[1]SERVIÇO!#REF!</definedName>
    <definedName name="ACEQP">[1]SERVIÇO!#REF!</definedName>
    <definedName name="ACHAFQT" localSheetId="14">[1]SERVIÇO!#REF!</definedName>
    <definedName name="ACHAFQT" localSheetId="6">[1]SERVIÇO!#REF!</definedName>
    <definedName name="ACHAFQT" localSheetId="7">[1]SERVIÇO!#REF!</definedName>
    <definedName name="ACHAFQT" localSheetId="8">[1]SERVIÇO!#REF!</definedName>
    <definedName name="ACHAFQT" localSheetId="17">[1]SERVIÇO!#REF!</definedName>
    <definedName name="ACHAFQT" localSheetId="18">[1]SERVIÇO!#REF!</definedName>
    <definedName name="ACHAFQT" localSheetId="3">[1]SERVIÇO!#REF!</definedName>
    <definedName name="ACHAFQT" localSheetId="4">[1]SERVIÇO!#REF!</definedName>
    <definedName name="ACHAFQT" localSheetId="5">[1]SERVIÇO!#REF!</definedName>
    <definedName name="ACHAFQT" localSheetId="19">[1]SERVIÇO!#REF!</definedName>
    <definedName name="ACHAFQT">[1]SERVIÇO!#REF!</definedName>
    <definedName name="ACIDO" localSheetId="14">#REF!</definedName>
    <definedName name="ACIDO" localSheetId="6">#REF!</definedName>
    <definedName name="ACIDO" localSheetId="7">#REF!</definedName>
    <definedName name="ACIDO" localSheetId="8">#REF!</definedName>
    <definedName name="ACIDO" localSheetId="20">#REF!</definedName>
    <definedName name="ACIDO" localSheetId="17">#REF!</definedName>
    <definedName name="ACIDO" localSheetId="18">#REF!</definedName>
    <definedName name="ACIDO" localSheetId="3">#REF!</definedName>
    <definedName name="ACIDO" localSheetId="4">#REF!</definedName>
    <definedName name="ACIDO" localSheetId="5">#REF!</definedName>
    <definedName name="ACIDO" localSheetId="19">#REF!</definedName>
    <definedName name="ACIDO">#REF!</definedName>
    <definedName name="ACMUR" localSheetId="14">[1]SERVIÇO!#REF!</definedName>
    <definedName name="ACMUR" localSheetId="6">[1]SERVIÇO!#REF!</definedName>
    <definedName name="ACMUR" localSheetId="7">[1]SERVIÇO!#REF!</definedName>
    <definedName name="ACMUR" localSheetId="8">[1]SERVIÇO!#REF!</definedName>
    <definedName name="ACMUR" localSheetId="17">[1]SERVIÇO!#REF!</definedName>
    <definedName name="ACMUR" localSheetId="18">[1]SERVIÇO!#REF!</definedName>
    <definedName name="ACMUR" localSheetId="3">[1]SERVIÇO!#REF!</definedName>
    <definedName name="ACMUR" localSheetId="4">[1]SERVIÇO!#REF!</definedName>
    <definedName name="ACMUR" localSheetId="5">[1]SERVIÇO!#REF!</definedName>
    <definedName name="ACMUR" localSheetId="19">[1]SERVIÇO!#REF!</definedName>
    <definedName name="ACMUR">[1]SERVIÇO!#REF!</definedName>
    <definedName name="AÇO" localSheetId="14">#REF!</definedName>
    <definedName name="AÇO" localSheetId="6">#REF!</definedName>
    <definedName name="AÇO" localSheetId="7">#REF!</definedName>
    <definedName name="AÇO" localSheetId="8">#REF!</definedName>
    <definedName name="AÇO" localSheetId="20">#REF!</definedName>
    <definedName name="AÇO" localSheetId="17">#REF!</definedName>
    <definedName name="AÇO" localSheetId="18">#REF!</definedName>
    <definedName name="AÇO" localSheetId="3">#REF!</definedName>
    <definedName name="AÇO" localSheetId="4">#REF!</definedName>
    <definedName name="AÇO" localSheetId="5">#REF!</definedName>
    <definedName name="AÇO" localSheetId="19">#REF!</definedName>
    <definedName name="AÇO">#REF!</definedName>
    <definedName name="AÇO_CA_50_3_16" localSheetId="14">#REF!</definedName>
    <definedName name="AÇO_CA_50_3_16" localSheetId="6">#REF!</definedName>
    <definedName name="AÇO_CA_50_3_16" localSheetId="7">#REF!</definedName>
    <definedName name="AÇO_CA_50_3_16" localSheetId="8">#REF!</definedName>
    <definedName name="AÇO_CA_50_3_16" localSheetId="20">#REF!</definedName>
    <definedName name="AÇO_CA_50_3_16" localSheetId="17">#REF!</definedName>
    <definedName name="AÇO_CA_50_3_16" localSheetId="18">#REF!</definedName>
    <definedName name="AÇO_CA_50_3_16" localSheetId="3">#REF!</definedName>
    <definedName name="AÇO_CA_50_3_16" localSheetId="4">#REF!</definedName>
    <definedName name="AÇO_CA_50_3_16" localSheetId="5">#REF!</definedName>
    <definedName name="AÇO_CA_50_3_16" localSheetId="19">#REF!</definedName>
    <definedName name="AÇO_CA_50_3_16">#REF!</definedName>
    <definedName name="ACONT2" localSheetId="14">[1]SERVIÇO!#REF!</definedName>
    <definedName name="ACONT2" localSheetId="6">[1]SERVIÇO!#REF!</definedName>
    <definedName name="ACONT2" localSheetId="7">[1]SERVIÇO!#REF!</definedName>
    <definedName name="ACONT2" localSheetId="8">[1]SERVIÇO!#REF!</definedName>
    <definedName name="ACONT2" localSheetId="20">[1]SERVIÇO!#REF!</definedName>
    <definedName name="ACONT2" localSheetId="17">[1]SERVIÇO!#REF!</definedName>
    <definedName name="ACONT2" localSheetId="18">[1]SERVIÇO!#REF!</definedName>
    <definedName name="ACONT2" localSheetId="3">[1]SERVIÇO!#REF!</definedName>
    <definedName name="ACONT2" localSheetId="4">[1]SERVIÇO!#REF!</definedName>
    <definedName name="ACONT2" localSheetId="5">[1]SERVIÇO!#REF!</definedName>
    <definedName name="ACONT2" localSheetId="19">[1]SERVIÇO!#REF!</definedName>
    <definedName name="ACONT2">[1]SERVIÇO!#REF!</definedName>
    <definedName name="ACPIPA" localSheetId="14">[1]SERVIÇO!#REF!</definedName>
    <definedName name="ACPIPA" localSheetId="6">[1]SERVIÇO!#REF!</definedName>
    <definedName name="ACPIPA" localSheetId="7">[1]SERVIÇO!#REF!</definedName>
    <definedName name="ACPIPA" localSheetId="8">[1]SERVIÇO!#REF!</definedName>
    <definedName name="ACPIPA" localSheetId="20">[1]SERVIÇO!#REF!</definedName>
    <definedName name="ACPIPA" localSheetId="17">[1]SERVIÇO!#REF!</definedName>
    <definedName name="ACPIPA" localSheetId="18">[1]SERVIÇO!#REF!</definedName>
    <definedName name="ACPIPA" localSheetId="3">[1]SERVIÇO!#REF!</definedName>
    <definedName name="ACPIPA" localSheetId="4">[1]SERVIÇO!#REF!</definedName>
    <definedName name="ACPIPA" localSheetId="5">[1]SERVIÇO!#REF!</definedName>
    <definedName name="ACPIPA" localSheetId="19">[1]SERVIÇO!#REF!</definedName>
    <definedName name="ACPIPA">[1]SERVIÇO!#REF!</definedName>
    <definedName name="ACTRANSP" localSheetId="14">[1]SERVIÇO!#REF!</definedName>
    <definedName name="ACTRANSP" localSheetId="6">[1]SERVIÇO!#REF!</definedName>
    <definedName name="ACTRANSP" localSheetId="7">[1]SERVIÇO!#REF!</definedName>
    <definedName name="ACTRANSP" localSheetId="8">[1]SERVIÇO!#REF!</definedName>
    <definedName name="ACTRANSP" localSheetId="17">[1]SERVIÇO!#REF!</definedName>
    <definedName name="ACTRANSP" localSheetId="18">[1]SERVIÇO!#REF!</definedName>
    <definedName name="ACTRANSP" localSheetId="3">[1]SERVIÇO!#REF!</definedName>
    <definedName name="ACTRANSP" localSheetId="4">[1]SERVIÇO!#REF!</definedName>
    <definedName name="ACTRANSP" localSheetId="5">[1]SERVIÇO!#REF!</definedName>
    <definedName name="ACTRANSP" localSheetId="19">[1]SERVIÇO!#REF!</definedName>
    <definedName name="ACTRANSP">[1]SERVIÇO!#REF!</definedName>
    <definedName name="ADESIVO_PVC" localSheetId="14">#REF!</definedName>
    <definedName name="ADESIVO_PVC" localSheetId="6">#REF!</definedName>
    <definedName name="ADESIVO_PVC" localSheetId="7">#REF!</definedName>
    <definedName name="ADESIVO_PVC" localSheetId="8">#REF!</definedName>
    <definedName name="ADESIVO_PVC" localSheetId="20">#REF!</definedName>
    <definedName name="ADESIVO_PVC" localSheetId="17">#REF!</definedName>
    <definedName name="ADESIVO_PVC" localSheetId="18">#REF!</definedName>
    <definedName name="ADESIVO_PVC" localSheetId="3">#REF!</definedName>
    <definedName name="ADESIVO_PVC" localSheetId="4">#REF!</definedName>
    <definedName name="ADESIVO_PVC" localSheetId="5">#REF!</definedName>
    <definedName name="ADESIVO_PVC" localSheetId="19">#REF!</definedName>
    <definedName name="ADESIVO_PVC">#REF!</definedName>
    <definedName name="ADUCQT" localSheetId="14">[1]SERVIÇO!#REF!</definedName>
    <definedName name="ADUCQT" localSheetId="6">[1]SERVIÇO!#REF!</definedName>
    <definedName name="ADUCQT" localSheetId="7">[1]SERVIÇO!#REF!</definedName>
    <definedName name="ADUCQT" localSheetId="8">[1]SERVIÇO!#REF!</definedName>
    <definedName name="ADUCQT" localSheetId="17">[1]SERVIÇO!#REF!</definedName>
    <definedName name="ADUCQT" localSheetId="18">[1]SERVIÇO!#REF!</definedName>
    <definedName name="ADUCQT" localSheetId="3">[1]SERVIÇO!#REF!</definedName>
    <definedName name="ADUCQT" localSheetId="4">[1]SERVIÇO!#REF!</definedName>
    <definedName name="ADUCQT" localSheetId="5">[1]SERVIÇO!#REF!</definedName>
    <definedName name="ADUCQT" localSheetId="19">[1]SERVIÇO!#REF!</definedName>
    <definedName name="ADUCQT">[1]SERVIÇO!#REF!</definedName>
    <definedName name="af" localSheetId="14">#REF!</definedName>
    <definedName name="af" localSheetId="17">#REF!</definedName>
    <definedName name="af" localSheetId="18">#REF!</definedName>
    <definedName name="af" localSheetId="3">#REF!</definedName>
    <definedName name="af" localSheetId="4">#REF!</definedName>
    <definedName name="af" localSheetId="5">#REF!</definedName>
    <definedName name="af">#REF!</definedName>
    <definedName name="ag" localSheetId="14">#REF!</definedName>
    <definedName name="ag" localSheetId="17">#REF!</definedName>
    <definedName name="ag" localSheetId="18">#REF!</definedName>
    <definedName name="ag" localSheetId="3">#REF!</definedName>
    <definedName name="ag" localSheetId="4">#REF!</definedName>
    <definedName name="ag" localSheetId="5">#REF!</definedName>
    <definedName name="ag">#REF!</definedName>
    <definedName name="AGUA_10LT" localSheetId="14">#REF!</definedName>
    <definedName name="AGUA_10LT" localSheetId="6">#REF!</definedName>
    <definedName name="AGUA_10LT" localSheetId="7">#REF!</definedName>
    <definedName name="AGUA_10LT" localSheetId="8">#REF!</definedName>
    <definedName name="AGUA_10LT" localSheetId="20">#REF!</definedName>
    <definedName name="AGUA_10LT" localSheetId="17">#REF!</definedName>
    <definedName name="AGUA_10LT" localSheetId="18">#REF!</definedName>
    <definedName name="AGUA_10LT" localSheetId="3">#REF!</definedName>
    <definedName name="AGUA_10LT" localSheetId="4">#REF!</definedName>
    <definedName name="AGUA_10LT" localSheetId="5">#REF!</definedName>
    <definedName name="AGUA_10LT" localSheetId="19">#REF!</definedName>
    <definedName name="AGUA_10LT">#REF!</definedName>
    <definedName name="AGUARRAZ" localSheetId="14">#REF!</definedName>
    <definedName name="AGUARRAZ" localSheetId="6">#REF!</definedName>
    <definedName name="AGUARRAZ" localSheetId="7">#REF!</definedName>
    <definedName name="AGUARRAZ" localSheetId="8">#REF!</definedName>
    <definedName name="AGUARRAZ" localSheetId="20">#REF!</definedName>
    <definedName name="AGUARRAZ" localSheetId="17">#REF!</definedName>
    <definedName name="AGUARRAZ" localSheetId="18">#REF!</definedName>
    <definedName name="AGUARRAZ" localSheetId="3">#REF!</definedName>
    <definedName name="AGUARRAZ" localSheetId="4">#REF!</definedName>
    <definedName name="AGUARRAZ" localSheetId="5">#REF!</definedName>
    <definedName name="AGUARRAZ" localSheetId="19">#REF!</definedName>
    <definedName name="AGUARRAZ">#REF!</definedName>
    <definedName name="AITEM" localSheetId="14">[1]SERVIÇO!#REF!</definedName>
    <definedName name="AITEM" localSheetId="6">[1]SERVIÇO!#REF!</definedName>
    <definedName name="AITEM" localSheetId="7">[1]SERVIÇO!#REF!</definedName>
    <definedName name="AITEM" localSheetId="8">[1]SERVIÇO!#REF!</definedName>
    <definedName name="AITEM" localSheetId="20">[1]SERVIÇO!#REF!</definedName>
    <definedName name="AITEM" localSheetId="17">[1]SERVIÇO!#REF!</definedName>
    <definedName name="AITEM" localSheetId="18">[1]SERVIÇO!#REF!</definedName>
    <definedName name="AITEM" localSheetId="3">[1]SERVIÇO!#REF!</definedName>
    <definedName name="AITEM" localSheetId="4">[1]SERVIÇO!#REF!</definedName>
    <definedName name="AITEM" localSheetId="5">[1]SERVIÇO!#REF!</definedName>
    <definedName name="AITEM" localSheetId="19">[1]SERVIÇO!#REF!</definedName>
    <definedName name="AITEM">[1]SERVIÇO!#REF!</definedName>
    <definedName name="AJUDANTE" localSheetId="14">#REF!</definedName>
    <definedName name="AJUDANTE" localSheetId="6">#REF!</definedName>
    <definedName name="AJUDANTE" localSheetId="7">#REF!</definedName>
    <definedName name="AJUDANTE" localSheetId="8">#REF!</definedName>
    <definedName name="AJUDANTE" localSheetId="20">#REF!</definedName>
    <definedName name="AJUDANTE" localSheetId="17">#REF!</definedName>
    <definedName name="AJUDANTE" localSheetId="18">#REF!</definedName>
    <definedName name="AJUDANTE" localSheetId="3">#REF!</definedName>
    <definedName name="AJUDANTE" localSheetId="4">#REF!</definedName>
    <definedName name="AJUDANTE" localSheetId="5">#REF!</definedName>
    <definedName name="AJUDANTE" localSheetId="19">#REF!</definedName>
    <definedName name="AJUDANTE">#REF!</definedName>
    <definedName name="ALIZAR_MAD_LEI" localSheetId="14">#REF!</definedName>
    <definedName name="ALIZAR_MAD_LEI" localSheetId="6">#REF!</definedName>
    <definedName name="ALIZAR_MAD_LEI" localSheetId="7">#REF!</definedName>
    <definedName name="ALIZAR_MAD_LEI" localSheetId="8">#REF!</definedName>
    <definedName name="ALIZAR_MAD_LEI" localSheetId="20">#REF!</definedName>
    <definedName name="ALIZAR_MAD_LEI" localSheetId="17">#REF!</definedName>
    <definedName name="ALIZAR_MAD_LEI" localSheetId="18">#REF!</definedName>
    <definedName name="ALIZAR_MAD_LEI" localSheetId="3">#REF!</definedName>
    <definedName name="ALIZAR_MAD_LEI" localSheetId="4">#REF!</definedName>
    <definedName name="ALIZAR_MAD_LEI" localSheetId="5">#REF!</definedName>
    <definedName name="ALIZAR_MAD_LEI" localSheetId="19">#REF!</definedName>
    <definedName name="ALIZAR_MAD_LEI">#REF!</definedName>
    <definedName name="ALTA" localSheetId="14">'[2]PRO-08'!#REF!</definedName>
    <definedName name="ALTA" localSheetId="6">'[2]PRO-08'!#REF!</definedName>
    <definedName name="ALTA" localSheetId="7">'[2]PRO-08'!#REF!</definedName>
    <definedName name="ALTA" localSheetId="8">'[2]PRO-08'!#REF!</definedName>
    <definedName name="ALTA" localSheetId="20">'[2]PRO-08'!#REF!</definedName>
    <definedName name="ALTA" localSheetId="17">'[2]PRO-08'!#REF!</definedName>
    <definedName name="ALTA" localSheetId="18">'[2]PRO-08'!#REF!</definedName>
    <definedName name="ALTA" localSheetId="3">'[2]PRO-08'!#REF!</definedName>
    <definedName name="ALTA" localSheetId="4">'[2]PRO-08'!#REF!</definedName>
    <definedName name="ALTA" localSheetId="5">'[2]PRO-08'!#REF!</definedName>
    <definedName name="ALTA" localSheetId="19">'[2]PRO-08'!#REF!</definedName>
    <definedName name="ALTA">'[2]PRO-08'!#REF!</definedName>
    <definedName name="ALTADUC" localSheetId="14">[1]SERVIÇO!#REF!</definedName>
    <definedName name="ALTADUC" localSheetId="6">[1]SERVIÇO!#REF!</definedName>
    <definedName name="ALTADUC" localSheetId="7">[1]SERVIÇO!#REF!</definedName>
    <definedName name="ALTADUC" localSheetId="8">[1]SERVIÇO!#REF!</definedName>
    <definedName name="ALTADUC" localSheetId="20">[1]SERVIÇO!#REF!</definedName>
    <definedName name="ALTADUC" localSheetId="17">[1]SERVIÇO!#REF!</definedName>
    <definedName name="ALTADUC" localSheetId="18">[1]SERVIÇO!#REF!</definedName>
    <definedName name="ALTADUC" localSheetId="3">[1]SERVIÇO!#REF!</definedName>
    <definedName name="ALTADUC" localSheetId="4">[1]SERVIÇO!#REF!</definedName>
    <definedName name="ALTADUC" localSheetId="5">[1]SERVIÇO!#REF!</definedName>
    <definedName name="ALTADUC" localSheetId="19">[1]SERVIÇO!#REF!</definedName>
    <definedName name="ALTADUC">[1]SERVIÇO!#REF!</definedName>
    <definedName name="ALTBOMB" localSheetId="14">[1]SERVIÇO!#REF!</definedName>
    <definedName name="ALTBOMB" localSheetId="6">[1]SERVIÇO!#REF!</definedName>
    <definedName name="ALTBOMB" localSheetId="7">[1]SERVIÇO!#REF!</definedName>
    <definedName name="ALTBOMB" localSheetId="8">[1]SERVIÇO!#REF!</definedName>
    <definedName name="ALTBOMB" localSheetId="17">[1]SERVIÇO!#REF!</definedName>
    <definedName name="ALTBOMB" localSheetId="18">[1]SERVIÇO!#REF!</definedName>
    <definedName name="ALTBOMB" localSheetId="3">[1]SERVIÇO!#REF!</definedName>
    <definedName name="ALTBOMB" localSheetId="4">[1]SERVIÇO!#REF!</definedName>
    <definedName name="ALTBOMB" localSheetId="5">[1]SERVIÇO!#REF!</definedName>
    <definedName name="ALTBOMB" localSheetId="19">[1]SERVIÇO!#REF!</definedName>
    <definedName name="ALTBOMB">[1]SERVIÇO!#REF!</definedName>
    <definedName name="ALTCAP" localSheetId="14">[1]SERVIÇO!#REF!</definedName>
    <definedName name="ALTCAP" localSheetId="6">[1]SERVIÇO!#REF!</definedName>
    <definedName name="ALTCAP" localSheetId="7">[1]SERVIÇO!#REF!</definedName>
    <definedName name="ALTCAP" localSheetId="8">[1]SERVIÇO!#REF!</definedName>
    <definedName name="ALTCAP" localSheetId="17">[1]SERVIÇO!#REF!</definedName>
    <definedName name="ALTCAP" localSheetId="18">[1]SERVIÇO!#REF!</definedName>
    <definedName name="ALTCAP" localSheetId="3">[1]SERVIÇO!#REF!</definedName>
    <definedName name="ALTCAP" localSheetId="4">[1]SERVIÇO!#REF!</definedName>
    <definedName name="ALTCAP" localSheetId="5">[1]SERVIÇO!#REF!</definedName>
    <definedName name="ALTCAP" localSheetId="19">[1]SERVIÇO!#REF!</definedName>
    <definedName name="ALTCAP">[1]SERVIÇO!#REF!</definedName>
    <definedName name="ALTDER" localSheetId="14">[1]SERVIÇO!#REF!</definedName>
    <definedName name="ALTDER" localSheetId="6">[1]SERVIÇO!#REF!</definedName>
    <definedName name="ALTDER" localSheetId="7">[1]SERVIÇO!#REF!</definedName>
    <definedName name="ALTDER" localSheetId="8">[1]SERVIÇO!#REF!</definedName>
    <definedName name="ALTDER" localSheetId="17">[1]SERVIÇO!#REF!</definedName>
    <definedName name="ALTDER" localSheetId="18">[1]SERVIÇO!#REF!</definedName>
    <definedName name="ALTDER" localSheetId="3">[1]SERVIÇO!#REF!</definedName>
    <definedName name="ALTDER" localSheetId="4">[1]SERVIÇO!#REF!</definedName>
    <definedName name="ALTDER" localSheetId="5">[1]SERVIÇO!#REF!</definedName>
    <definedName name="ALTDER" localSheetId="19">[1]SERVIÇO!#REF!</definedName>
    <definedName name="ALTDER">[1]SERVIÇO!#REF!</definedName>
    <definedName name="ALTEQUIP" localSheetId="14">[1]SERVIÇO!#REF!</definedName>
    <definedName name="ALTEQUIP" localSheetId="6">[1]SERVIÇO!#REF!</definedName>
    <definedName name="ALTEQUIP" localSheetId="7">[1]SERVIÇO!#REF!</definedName>
    <definedName name="ALTEQUIP" localSheetId="8">[1]SERVIÇO!#REF!</definedName>
    <definedName name="ALTEQUIP" localSheetId="17">[1]SERVIÇO!#REF!</definedName>
    <definedName name="ALTEQUIP" localSheetId="18">[1]SERVIÇO!#REF!</definedName>
    <definedName name="ALTEQUIP" localSheetId="3">[1]SERVIÇO!#REF!</definedName>
    <definedName name="ALTEQUIP" localSheetId="4">[1]SERVIÇO!#REF!</definedName>
    <definedName name="ALTEQUIP" localSheetId="5">[1]SERVIÇO!#REF!</definedName>
    <definedName name="ALTEQUIP" localSheetId="19">[1]SERVIÇO!#REF!</definedName>
    <definedName name="ALTEQUIP">[1]SERVIÇO!#REF!</definedName>
    <definedName name="ALTIEQP" localSheetId="14">[1]SERVIÇO!#REF!</definedName>
    <definedName name="ALTIEQP" localSheetId="6">[1]SERVIÇO!#REF!</definedName>
    <definedName name="ALTIEQP" localSheetId="7">[1]SERVIÇO!#REF!</definedName>
    <definedName name="ALTIEQP" localSheetId="8">[1]SERVIÇO!#REF!</definedName>
    <definedName name="ALTIEQP" localSheetId="17">[1]SERVIÇO!#REF!</definedName>
    <definedName name="ALTIEQP" localSheetId="18">[1]SERVIÇO!#REF!</definedName>
    <definedName name="ALTIEQP" localSheetId="3">[1]SERVIÇO!#REF!</definedName>
    <definedName name="ALTIEQP" localSheetId="4">[1]SERVIÇO!#REF!</definedName>
    <definedName name="ALTIEQP" localSheetId="5">[1]SERVIÇO!#REF!</definedName>
    <definedName name="ALTIEQP" localSheetId="19">[1]SERVIÇO!#REF!</definedName>
    <definedName name="ALTIEQP">[1]SERVIÇO!#REF!</definedName>
    <definedName name="ALTMUR" localSheetId="14">[1]SERVIÇO!#REF!</definedName>
    <definedName name="ALTMUR" localSheetId="6">[1]SERVIÇO!#REF!</definedName>
    <definedName name="ALTMUR" localSheetId="7">[1]SERVIÇO!#REF!</definedName>
    <definedName name="ALTMUR" localSheetId="8">[1]SERVIÇO!#REF!</definedName>
    <definedName name="ALTMUR" localSheetId="17">[1]SERVIÇO!#REF!</definedName>
    <definedName name="ALTMUR" localSheetId="18">[1]SERVIÇO!#REF!</definedName>
    <definedName name="ALTMUR" localSheetId="3">[1]SERVIÇO!#REF!</definedName>
    <definedName name="ALTMUR" localSheetId="4">[1]SERVIÇO!#REF!</definedName>
    <definedName name="ALTMUR" localSheetId="5">[1]SERVIÇO!#REF!</definedName>
    <definedName name="ALTMUR" localSheetId="19">[1]SERVIÇO!#REF!</definedName>
    <definedName name="ALTMUR">[1]SERVIÇO!#REF!</definedName>
    <definedName name="ALTRES10" localSheetId="14">[1]SERVIÇO!#REF!</definedName>
    <definedName name="ALTRES10" localSheetId="6">[1]SERVIÇO!#REF!</definedName>
    <definedName name="ALTRES10" localSheetId="7">[1]SERVIÇO!#REF!</definedName>
    <definedName name="ALTRES10" localSheetId="8">[1]SERVIÇO!#REF!</definedName>
    <definedName name="ALTRES10" localSheetId="17">[1]SERVIÇO!#REF!</definedName>
    <definedName name="ALTRES10" localSheetId="18">[1]SERVIÇO!#REF!</definedName>
    <definedName name="ALTRES10" localSheetId="3">[1]SERVIÇO!#REF!</definedName>
    <definedName name="ALTRES10" localSheetId="4">[1]SERVIÇO!#REF!</definedName>
    <definedName name="ALTRES10" localSheetId="5">[1]SERVIÇO!#REF!</definedName>
    <definedName name="ALTRES10" localSheetId="19">[1]SERVIÇO!#REF!</definedName>
    <definedName name="ALTRES10">[1]SERVIÇO!#REF!</definedName>
    <definedName name="ALTRES15" localSheetId="14">[1]SERVIÇO!#REF!</definedName>
    <definedName name="ALTRES15" localSheetId="6">[1]SERVIÇO!#REF!</definedName>
    <definedName name="ALTRES15" localSheetId="7">[1]SERVIÇO!#REF!</definedName>
    <definedName name="ALTRES15" localSheetId="8">[1]SERVIÇO!#REF!</definedName>
    <definedName name="ALTRES15" localSheetId="17">[1]SERVIÇO!#REF!</definedName>
    <definedName name="ALTRES15" localSheetId="18">[1]SERVIÇO!#REF!</definedName>
    <definedName name="ALTRES15" localSheetId="3">[1]SERVIÇO!#REF!</definedName>
    <definedName name="ALTRES15" localSheetId="4">[1]SERVIÇO!#REF!</definedName>
    <definedName name="ALTRES15" localSheetId="5">[1]SERVIÇO!#REF!</definedName>
    <definedName name="ALTRES15" localSheetId="19">[1]SERVIÇO!#REF!</definedName>
    <definedName name="ALTRES15">[1]SERVIÇO!#REF!</definedName>
    <definedName name="ALTRES20" localSheetId="14">[1]SERVIÇO!#REF!</definedName>
    <definedName name="ALTRES20" localSheetId="6">[1]SERVIÇO!#REF!</definedName>
    <definedName name="ALTRES20" localSheetId="7">[1]SERVIÇO!#REF!</definedName>
    <definedName name="ALTRES20" localSheetId="8">[1]SERVIÇO!#REF!</definedName>
    <definedName name="ALTRES20" localSheetId="17">[1]SERVIÇO!#REF!</definedName>
    <definedName name="ALTRES20" localSheetId="18">[1]SERVIÇO!#REF!</definedName>
    <definedName name="ALTRES20" localSheetId="3">[1]SERVIÇO!#REF!</definedName>
    <definedName name="ALTRES20" localSheetId="4">[1]SERVIÇO!#REF!</definedName>
    <definedName name="ALTRES20" localSheetId="5">[1]SERVIÇO!#REF!</definedName>
    <definedName name="ALTRES20" localSheetId="19">[1]SERVIÇO!#REF!</definedName>
    <definedName name="ALTRES20">[1]SERVIÇO!#REF!</definedName>
    <definedName name="ALTTRANS" localSheetId="14">[1]SERVIÇO!#REF!</definedName>
    <definedName name="ALTTRANS" localSheetId="6">[1]SERVIÇO!#REF!</definedName>
    <definedName name="ALTTRANS" localSheetId="7">[1]SERVIÇO!#REF!</definedName>
    <definedName name="ALTTRANS" localSheetId="8">[1]SERVIÇO!#REF!</definedName>
    <definedName name="ALTTRANS" localSheetId="17">[1]SERVIÇO!#REF!</definedName>
    <definedName name="ALTTRANS" localSheetId="18">[1]SERVIÇO!#REF!</definedName>
    <definedName name="ALTTRANS" localSheetId="3">[1]SERVIÇO!#REF!</definedName>
    <definedName name="ALTTRANS" localSheetId="4">[1]SERVIÇO!#REF!</definedName>
    <definedName name="ALTTRANS" localSheetId="5">[1]SERVIÇO!#REF!</definedName>
    <definedName name="ALTTRANS" localSheetId="19">[1]SERVIÇO!#REF!</definedName>
    <definedName name="ALTTRANS">[1]SERVIÇO!#REF!</definedName>
    <definedName name="amarela" localSheetId="14">#REF!</definedName>
    <definedName name="amarela" localSheetId="6">#REF!</definedName>
    <definedName name="amarela" localSheetId="7">#REF!</definedName>
    <definedName name="amarela" localSheetId="8">#REF!</definedName>
    <definedName name="amarela" localSheetId="20">#REF!</definedName>
    <definedName name="amarela" localSheetId="17">#REF!</definedName>
    <definedName name="amarela" localSheetId="18">#REF!</definedName>
    <definedName name="amarela" localSheetId="3">#REF!</definedName>
    <definedName name="amarela" localSheetId="4">#REF!</definedName>
    <definedName name="amarela" localSheetId="5">#REF!</definedName>
    <definedName name="amarela" localSheetId="19">#REF!</definedName>
    <definedName name="amarela">#REF!</definedName>
    <definedName name="AMONIA" localSheetId="14">#REF!</definedName>
    <definedName name="AMONIA" localSheetId="6">#REF!</definedName>
    <definedName name="AMONIA" localSheetId="7">#REF!</definedName>
    <definedName name="AMONIA" localSheetId="8">#REF!</definedName>
    <definedName name="AMONIA" localSheetId="20">#REF!</definedName>
    <definedName name="AMONIA" localSheetId="17">#REF!</definedName>
    <definedName name="AMONIA" localSheetId="18">#REF!</definedName>
    <definedName name="AMONIA" localSheetId="3">#REF!</definedName>
    <definedName name="AMONIA" localSheetId="4">#REF!</definedName>
    <definedName name="AMONIA" localSheetId="5">#REF!</definedName>
    <definedName name="AMONIA" localSheetId="19">#REF!</definedName>
    <definedName name="AMONIA">#REF!</definedName>
    <definedName name="APRENDIZ" localSheetId="20">{"total","SUM(total)","YNNNN",FALSE}</definedName>
    <definedName name="APRENDIZ" localSheetId="19">{"total","SUM(total)","YNNNN",FALSE}</definedName>
    <definedName name="APRENDIZ">{"total","SUM(total)","YNNNN",FALSE}</definedName>
    <definedName name="AQTEMP1" localSheetId="14">[1]SERVIÇO!#REF!</definedName>
    <definedName name="AQTEMP1" localSheetId="6">[1]SERVIÇO!#REF!</definedName>
    <definedName name="AQTEMP1" localSheetId="7">[1]SERVIÇO!#REF!</definedName>
    <definedName name="AQTEMP1" localSheetId="8">[1]SERVIÇO!#REF!</definedName>
    <definedName name="AQTEMP1" localSheetId="17">[1]SERVIÇO!#REF!</definedName>
    <definedName name="AQTEMP1" localSheetId="18">[1]SERVIÇO!#REF!</definedName>
    <definedName name="AQTEMP1" localSheetId="3">[1]SERVIÇO!#REF!</definedName>
    <definedName name="AQTEMP1" localSheetId="4">[1]SERVIÇO!#REF!</definedName>
    <definedName name="AQTEMP1" localSheetId="5">[1]SERVIÇO!#REF!</definedName>
    <definedName name="AQTEMP1" localSheetId="19">[1]SERVIÇO!#REF!</definedName>
    <definedName name="AQTEMP1">[1]SERVIÇO!#REF!</definedName>
    <definedName name="AQTEMP2" localSheetId="14">[1]SERVIÇO!#REF!</definedName>
    <definedName name="AQTEMP2" localSheetId="6">[1]SERVIÇO!#REF!</definedName>
    <definedName name="AQTEMP2" localSheetId="7">[1]SERVIÇO!#REF!</definedName>
    <definedName name="AQTEMP2" localSheetId="8">[1]SERVIÇO!#REF!</definedName>
    <definedName name="AQTEMP2" localSheetId="17">[1]SERVIÇO!#REF!</definedName>
    <definedName name="AQTEMP2" localSheetId="18">[1]SERVIÇO!#REF!</definedName>
    <definedName name="AQTEMP2" localSheetId="3">[1]SERVIÇO!#REF!</definedName>
    <definedName name="AQTEMP2" localSheetId="4">[1]SERVIÇO!#REF!</definedName>
    <definedName name="AQTEMP2" localSheetId="5">[1]SERVIÇO!#REF!</definedName>
    <definedName name="AQTEMP2" localSheetId="19">[1]SERVIÇO!#REF!</definedName>
    <definedName name="AQTEMP2">[1]SERVIÇO!#REF!</definedName>
    <definedName name="ARAME_RECOZIDO">[3]Insumos!$I$22</definedName>
    <definedName name="_xlnm.Print_Area" localSheetId="11">'CPU CODEVASF'!$A$1:$H$139</definedName>
    <definedName name="_xlnm.Print_Area" localSheetId="12">CPU_SICRO!$A$1:$I$501</definedName>
    <definedName name="_xlnm.Print_Area" localSheetId="6">'CRONOGRAMA LOTE 01'!$A$1:$O$28</definedName>
    <definedName name="_xlnm.Print_Area" localSheetId="7">'CRONOGRAMA LOTE 02'!$A$1:$O$28</definedName>
    <definedName name="_xlnm.Print_Area" localSheetId="8">'CRONOGRAMA LOTE 03'!$A$1:$O$28</definedName>
    <definedName name="_xlnm.Print_Area" localSheetId="1">'CRONOGRAMA MINIMO'!$A$1:$O$28</definedName>
    <definedName name="_xlnm.Print_Area" localSheetId="15">'ENC. SOCIAIS'!$A$1:$F$52</definedName>
    <definedName name="_xlnm.Print_Area" localSheetId="9">'MEMÓRIA DE CÁLCULO'!$A$1:$J$530</definedName>
    <definedName name="_xlnm.Print_Area" localSheetId="16">'Mob e Desmob - LOTE 01'!$A$1:$N$34</definedName>
    <definedName name="_xlnm.Print_Area" localSheetId="17">'Mob e Desmob - LOTE 02'!$A$1:$N$34</definedName>
    <definedName name="_xlnm.Print_Area" localSheetId="18">'Mob e Desmob - LOTE 03'!$A$1:$N$34</definedName>
    <definedName name="_xlnm.Print_Area" localSheetId="3">'PLANILHA LOTE 01'!$A$2:$L$41</definedName>
    <definedName name="_xlnm.Print_Area" localSheetId="4">'PLANILHA LOTE 02'!$A$2:$L$41</definedName>
    <definedName name="_xlnm.Print_Area" localSheetId="5">'PLANILHA LOTE 03'!$A$2:$L$41</definedName>
    <definedName name="_xlnm.Print_Area" localSheetId="2">'PLANILHA RESUMO '!$B$2:$G$20</definedName>
    <definedName name="_xlnm.Print_Area" localSheetId="0">'RESUMO MODULO MINIMO'!$A$2:$K$41</definedName>
    <definedName name="_xlnm.Print_Area" localSheetId="10">'SERVIÇOS PRELI'!$A$1:$I$25</definedName>
    <definedName name="Área_impressão_IM" localSheetId="14">#REF!</definedName>
    <definedName name="Área_impressão_IM" localSheetId="6">#REF!</definedName>
    <definedName name="Área_impressão_IM" localSheetId="7">#REF!</definedName>
    <definedName name="Área_impressão_IM" localSheetId="8">#REF!</definedName>
    <definedName name="Área_impressão_IM" localSheetId="20">#REF!</definedName>
    <definedName name="Área_impressão_IM" localSheetId="17">#REF!</definedName>
    <definedName name="Área_impressão_IM" localSheetId="18">#REF!</definedName>
    <definedName name="Área_impressão_IM" localSheetId="3">#REF!</definedName>
    <definedName name="Área_impressão_IM" localSheetId="4">#REF!</definedName>
    <definedName name="Área_impressão_IM" localSheetId="5">#REF!</definedName>
    <definedName name="Área_impressão_IM" localSheetId="19">#REF!</definedName>
    <definedName name="Área_impressão_IM">#REF!</definedName>
    <definedName name="AREIA" localSheetId="14">#REF!</definedName>
    <definedName name="AREIA" localSheetId="6">#REF!</definedName>
    <definedName name="AREIA" localSheetId="7">#REF!</definedName>
    <definedName name="AREIA" localSheetId="8">#REF!</definedName>
    <definedName name="AREIA" localSheetId="20">#REF!</definedName>
    <definedName name="AREIA" localSheetId="17">#REF!</definedName>
    <definedName name="AREIA" localSheetId="18">#REF!</definedName>
    <definedName name="AREIA" localSheetId="3">#REF!</definedName>
    <definedName name="AREIA" localSheetId="4">#REF!</definedName>
    <definedName name="AREIA" localSheetId="5">#REF!</definedName>
    <definedName name="AREIA" localSheetId="19">#REF!</definedName>
    <definedName name="AREIA">#REF!</definedName>
    <definedName name="ARMAÇÃO_CONCRETO" localSheetId="14">#REF!</definedName>
    <definedName name="ARMAÇÃO_CONCRETO" localSheetId="6">#REF!</definedName>
    <definedName name="ARMAÇÃO_CONCRETO" localSheetId="7">#REF!</definedName>
    <definedName name="ARMAÇÃO_CONCRETO" localSheetId="8">#REF!</definedName>
    <definedName name="ARMAÇÃO_CONCRETO" localSheetId="20">#REF!</definedName>
    <definedName name="ARMAÇÃO_CONCRETO" localSheetId="17">#REF!</definedName>
    <definedName name="ARMAÇÃO_CONCRETO" localSheetId="18">#REF!</definedName>
    <definedName name="ARMAÇÃO_CONCRETO" localSheetId="3">#REF!</definedName>
    <definedName name="ARMAÇÃO_CONCRETO" localSheetId="4">#REF!</definedName>
    <definedName name="ARMAÇÃO_CONCRETO" localSheetId="5">#REF!</definedName>
    <definedName name="ARMAÇÃO_CONCRETO" localSheetId="19">#REF!</definedName>
    <definedName name="ARMAÇÃO_CONCRETO">#REF!</definedName>
    <definedName name="ARMADOR" localSheetId="14">#REF!</definedName>
    <definedName name="ARMADOR" localSheetId="6">#REF!</definedName>
    <definedName name="ARMADOR" localSheetId="7">#REF!</definedName>
    <definedName name="ARMADOR" localSheetId="8">#REF!</definedName>
    <definedName name="ARMADOR" localSheetId="17">#REF!</definedName>
    <definedName name="ARMADOR" localSheetId="18">#REF!</definedName>
    <definedName name="ARMADOR" localSheetId="3">#REF!</definedName>
    <definedName name="ARMADOR" localSheetId="4">#REF!</definedName>
    <definedName name="ARMADOR" localSheetId="5">#REF!</definedName>
    <definedName name="ARMADOR" localSheetId="19">#REF!</definedName>
    <definedName name="ARMADOR">#REF!</definedName>
    <definedName name="ARMARIO_90X60X17_CM" localSheetId="14">#REF!</definedName>
    <definedName name="ARMARIO_90X60X17_CM" localSheetId="6">#REF!</definedName>
    <definedName name="ARMARIO_90X60X17_CM" localSheetId="7">#REF!</definedName>
    <definedName name="ARMARIO_90X60X17_CM" localSheetId="8">#REF!</definedName>
    <definedName name="ARMARIO_90X60X17_CM" localSheetId="17">#REF!</definedName>
    <definedName name="ARMARIO_90X60X17_CM" localSheetId="18">#REF!</definedName>
    <definedName name="ARMARIO_90X60X17_CM" localSheetId="3">#REF!</definedName>
    <definedName name="ARMARIO_90X60X17_CM" localSheetId="4">#REF!</definedName>
    <definedName name="ARMARIO_90X60X17_CM" localSheetId="5">#REF!</definedName>
    <definedName name="ARMARIO_90X60X17_CM" localSheetId="19">#REF!</definedName>
    <definedName name="ARMARIO_90X60X17_CM">#REF!</definedName>
    <definedName name="ARQ" localSheetId="13">[1]SERVIÇO!#REF!</definedName>
    <definedName name="ARQ" localSheetId="14">[1]SERVIÇO!#REF!</definedName>
    <definedName name="ARQ" localSheetId="6">[1]SERVIÇO!#REF!</definedName>
    <definedName name="ARQ" localSheetId="7">[1]SERVIÇO!#REF!</definedName>
    <definedName name="ARQ" localSheetId="8">[1]SERVIÇO!#REF!</definedName>
    <definedName name="ARQ" localSheetId="20">[1]SERVIÇO!#REF!</definedName>
    <definedName name="ARQ" localSheetId="17">[1]SERVIÇO!#REF!</definedName>
    <definedName name="ARQ" localSheetId="18">[1]SERVIÇO!#REF!</definedName>
    <definedName name="ARQ" localSheetId="3">[1]SERVIÇO!#REF!</definedName>
    <definedName name="ARQ" localSheetId="4">[1]SERVIÇO!#REF!</definedName>
    <definedName name="ARQ" localSheetId="5">[1]SERVIÇO!#REF!</definedName>
    <definedName name="ARQ" localSheetId="19">[1]SERVIÇO!#REF!</definedName>
    <definedName name="ARQ">[1]SERVIÇO!#REF!</definedName>
    <definedName name="ARQERR" localSheetId="13">[1]SERVIÇO!#REF!</definedName>
    <definedName name="ARQERR" localSheetId="14">[1]SERVIÇO!#REF!</definedName>
    <definedName name="ARQERR" localSheetId="6">[1]SERVIÇO!#REF!</definedName>
    <definedName name="ARQERR" localSheetId="7">[1]SERVIÇO!#REF!</definedName>
    <definedName name="ARQERR" localSheetId="8">[1]SERVIÇO!#REF!</definedName>
    <definedName name="ARQERR" localSheetId="20">[1]SERVIÇO!#REF!</definedName>
    <definedName name="ARQERR" localSheetId="17">[1]SERVIÇO!#REF!</definedName>
    <definedName name="ARQERR" localSheetId="18">[1]SERVIÇO!#REF!</definedName>
    <definedName name="ARQERR" localSheetId="3">[1]SERVIÇO!#REF!</definedName>
    <definedName name="ARQERR" localSheetId="4">[1]SERVIÇO!#REF!</definedName>
    <definedName name="ARQERR" localSheetId="5">[1]SERVIÇO!#REF!</definedName>
    <definedName name="ARQERR" localSheetId="19">[1]SERVIÇO!#REF!</definedName>
    <definedName name="ARQERR">[1]SERVIÇO!#REF!</definedName>
    <definedName name="ARQMARC" localSheetId="13">[1]SERVIÇO!#REF!</definedName>
    <definedName name="ARQMARC" localSheetId="14">[1]SERVIÇO!#REF!</definedName>
    <definedName name="ARQMARC" localSheetId="6">[1]SERVIÇO!#REF!</definedName>
    <definedName name="ARQMARC" localSheetId="7">[1]SERVIÇO!#REF!</definedName>
    <definedName name="ARQMARC" localSheetId="8">[1]SERVIÇO!#REF!</definedName>
    <definedName name="ARQMARC" localSheetId="17">[1]SERVIÇO!#REF!</definedName>
    <definedName name="ARQMARC" localSheetId="18">[1]SERVIÇO!#REF!</definedName>
    <definedName name="ARQMARC" localSheetId="3">[1]SERVIÇO!#REF!</definedName>
    <definedName name="ARQMARC" localSheetId="4">[1]SERVIÇO!#REF!</definedName>
    <definedName name="ARQMARC" localSheetId="5">[1]SERVIÇO!#REF!</definedName>
    <definedName name="ARQMARC" localSheetId="19">[1]SERVIÇO!#REF!</definedName>
    <definedName name="ARQMARC">[1]SERVIÇO!#REF!</definedName>
    <definedName name="ARQPLAN" localSheetId="13">[1]SERVIÇO!#REF!</definedName>
    <definedName name="ARQPLAN" localSheetId="14">[1]SERVIÇO!#REF!</definedName>
    <definedName name="ARQPLAN" localSheetId="6">[1]SERVIÇO!#REF!</definedName>
    <definedName name="ARQPLAN" localSheetId="7">[1]SERVIÇO!#REF!</definedName>
    <definedName name="ARQPLAN" localSheetId="8">[1]SERVIÇO!#REF!</definedName>
    <definedName name="ARQPLAN" localSheetId="17">[1]SERVIÇO!#REF!</definedName>
    <definedName name="ARQPLAN" localSheetId="18">[1]SERVIÇO!#REF!</definedName>
    <definedName name="ARQPLAN" localSheetId="3">[1]SERVIÇO!#REF!</definedName>
    <definedName name="ARQPLAN" localSheetId="4">[1]SERVIÇO!#REF!</definedName>
    <definedName name="ARQPLAN" localSheetId="5">[1]SERVIÇO!#REF!</definedName>
    <definedName name="ARQPLAN" localSheetId="19">[1]SERVIÇO!#REF!</definedName>
    <definedName name="ARQPLAN">[1]SERVIÇO!#REF!</definedName>
    <definedName name="ARQT" localSheetId="14">[1]SERVIÇO!#REF!</definedName>
    <definedName name="ARQT" localSheetId="6">[1]SERVIÇO!#REF!</definedName>
    <definedName name="ARQT" localSheetId="7">[1]SERVIÇO!#REF!</definedName>
    <definedName name="ARQT" localSheetId="8">[1]SERVIÇO!#REF!</definedName>
    <definedName name="ARQT" localSheetId="17">[1]SERVIÇO!#REF!</definedName>
    <definedName name="ARQT" localSheetId="18">[1]SERVIÇO!#REF!</definedName>
    <definedName name="ARQT" localSheetId="3">[1]SERVIÇO!#REF!</definedName>
    <definedName name="ARQT" localSheetId="4">[1]SERVIÇO!#REF!</definedName>
    <definedName name="ARQT" localSheetId="5">[1]SERVIÇO!#REF!</definedName>
    <definedName name="ARQT" localSheetId="19">[1]SERVIÇO!#REF!</definedName>
    <definedName name="ARQT">[1]SERVIÇO!#REF!</definedName>
    <definedName name="ARQTEMP" localSheetId="14">[1]SERVIÇO!#REF!</definedName>
    <definedName name="ARQTEMP" localSheetId="6">[1]SERVIÇO!#REF!</definedName>
    <definedName name="ARQTEMP" localSheetId="7">[1]SERVIÇO!#REF!</definedName>
    <definedName name="ARQTEMP" localSheetId="8">[1]SERVIÇO!#REF!</definedName>
    <definedName name="ARQTEMP" localSheetId="17">[1]SERVIÇO!#REF!</definedName>
    <definedName name="ARQTEMP" localSheetId="18">[1]SERVIÇO!#REF!</definedName>
    <definedName name="ARQTEMP" localSheetId="3">[1]SERVIÇO!#REF!</definedName>
    <definedName name="ARQTEMP" localSheetId="4">[1]SERVIÇO!#REF!</definedName>
    <definedName name="ARQTEMP" localSheetId="5">[1]SERVIÇO!#REF!</definedName>
    <definedName name="ARQTEMP" localSheetId="19">[1]SERVIÇO!#REF!</definedName>
    <definedName name="ARQTEMP">[1]SERVIÇO!#REF!</definedName>
    <definedName name="ARQTXT" localSheetId="14">[1]SERVIÇO!#REF!</definedName>
    <definedName name="ARQTXT" localSheetId="6">[1]SERVIÇO!#REF!</definedName>
    <definedName name="ARQTXT" localSheetId="7">[1]SERVIÇO!#REF!</definedName>
    <definedName name="ARQTXT" localSheetId="8">[1]SERVIÇO!#REF!</definedName>
    <definedName name="ARQTXT" localSheetId="17">[1]SERVIÇO!#REF!</definedName>
    <definedName name="ARQTXT" localSheetId="18">[1]SERVIÇO!#REF!</definedName>
    <definedName name="ARQTXT" localSheetId="3">[1]SERVIÇO!#REF!</definedName>
    <definedName name="ARQTXT" localSheetId="4">[1]SERVIÇO!#REF!</definedName>
    <definedName name="ARQTXT" localSheetId="5">[1]SERVIÇO!#REF!</definedName>
    <definedName name="ARQTXT" localSheetId="19">[1]SERVIÇO!#REF!</definedName>
    <definedName name="ARQTXT">[1]SERVIÇO!#REF!</definedName>
    <definedName name="ARTEMP" localSheetId="14">[1]SERVIÇO!#REF!</definedName>
    <definedName name="ARTEMP" localSheetId="6">[1]SERVIÇO!#REF!</definedName>
    <definedName name="ARTEMP" localSheetId="7">[1]SERVIÇO!#REF!</definedName>
    <definedName name="ARTEMP" localSheetId="8">[1]SERVIÇO!#REF!</definedName>
    <definedName name="ARTEMP" localSheetId="17">[1]SERVIÇO!#REF!</definedName>
    <definedName name="ARTEMP" localSheetId="18">[1]SERVIÇO!#REF!</definedName>
    <definedName name="ARTEMP" localSheetId="3">[1]SERVIÇO!#REF!</definedName>
    <definedName name="ARTEMP" localSheetId="4">[1]SERVIÇO!#REF!</definedName>
    <definedName name="ARTEMP" localSheetId="5">[1]SERVIÇO!#REF!</definedName>
    <definedName name="ARTEMP" localSheetId="19">[1]SERVIÇO!#REF!</definedName>
    <definedName name="ARTEMP">[1]SERVIÇO!#REF!</definedName>
    <definedName name="ass" localSheetId="14">[1]SERVIÇO!#REF!</definedName>
    <definedName name="ass" localSheetId="6">[1]SERVIÇO!#REF!</definedName>
    <definedName name="ass" localSheetId="7">[1]SERVIÇO!#REF!</definedName>
    <definedName name="ass" localSheetId="8">[1]SERVIÇO!#REF!</definedName>
    <definedName name="ass" localSheetId="17">[1]SERVIÇO!#REF!</definedName>
    <definedName name="ass" localSheetId="18">[1]SERVIÇO!#REF!</definedName>
    <definedName name="ass" localSheetId="3">[1]SERVIÇO!#REF!</definedName>
    <definedName name="ass" localSheetId="4">[1]SERVIÇO!#REF!</definedName>
    <definedName name="ass" localSheetId="5">[1]SERVIÇO!#REF!</definedName>
    <definedName name="ass" localSheetId="19">[1]SERVIÇO!#REF!</definedName>
    <definedName name="ass">[1]SERVIÇO!#REF!</definedName>
    <definedName name="ASSENTO_PLASTICO" localSheetId="14">#REF!</definedName>
    <definedName name="ASSENTO_PLASTICO" localSheetId="6">#REF!</definedName>
    <definedName name="ASSENTO_PLASTICO" localSheetId="7">#REF!</definedName>
    <definedName name="ASSENTO_PLASTICO" localSheetId="8">#REF!</definedName>
    <definedName name="ASSENTO_PLASTICO" localSheetId="20">#REF!</definedName>
    <definedName name="ASSENTO_PLASTICO" localSheetId="17">#REF!</definedName>
    <definedName name="ASSENTO_PLASTICO" localSheetId="18">#REF!</definedName>
    <definedName name="ASSENTO_PLASTICO" localSheetId="3">#REF!</definedName>
    <definedName name="ASSENTO_PLASTICO" localSheetId="4">#REF!</definedName>
    <definedName name="ASSENTO_PLASTICO" localSheetId="5">#REF!</definedName>
    <definedName name="ASSENTO_PLASTICO" localSheetId="19">#REF!</definedName>
    <definedName name="ASSENTO_PLASTICO">#REF!</definedName>
    <definedName name="ATERRO_ARENOSO" localSheetId="14">#REF!</definedName>
    <definedName name="ATERRO_ARENOSO" localSheetId="6">#REF!</definedName>
    <definedName name="ATERRO_ARENOSO" localSheetId="7">#REF!</definedName>
    <definedName name="ATERRO_ARENOSO" localSheetId="8">#REF!</definedName>
    <definedName name="ATERRO_ARENOSO" localSheetId="20">#REF!</definedName>
    <definedName name="ATERRO_ARENOSO" localSheetId="17">#REF!</definedName>
    <definedName name="ATERRO_ARENOSO" localSheetId="18">#REF!</definedName>
    <definedName name="ATERRO_ARENOSO" localSheetId="3">#REF!</definedName>
    <definedName name="ATERRO_ARENOSO" localSheetId="4">#REF!</definedName>
    <definedName name="ATERRO_ARENOSO" localSheetId="5">#REF!</definedName>
    <definedName name="ATERRO_ARENOSO" localSheetId="19">#REF!</definedName>
    <definedName name="ATERRO_ARENOSO">#REF!</definedName>
    <definedName name="AUGUSTO" localSheetId="20">{"total","SUM(total)","YNNNN",FALSE}</definedName>
    <definedName name="AUGUSTO" localSheetId="19">{"total","SUM(total)","YNNNN",FALSE}</definedName>
    <definedName name="AUGUSTO">{"total","SUM(total)","YNNNN",FALSE}</definedName>
    <definedName name="azul" localSheetId="14">#REF!</definedName>
    <definedName name="azul" localSheetId="6">#REF!</definedName>
    <definedName name="azul" localSheetId="7">#REF!</definedName>
    <definedName name="azul" localSheetId="8">#REF!</definedName>
    <definedName name="azul" localSheetId="20">#REF!</definedName>
    <definedName name="azul" localSheetId="17">#REF!</definedName>
    <definedName name="azul" localSheetId="18">#REF!</definedName>
    <definedName name="azul" localSheetId="3">#REF!</definedName>
    <definedName name="azul" localSheetId="4">#REF!</definedName>
    <definedName name="azul" localSheetId="5">#REF!</definedName>
    <definedName name="azul" localSheetId="19">#REF!</definedName>
    <definedName name="azul">#REF!</definedName>
    <definedName name="AZULEGISTA" localSheetId="14">#REF!</definedName>
    <definedName name="AZULEGISTA" localSheetId="6">#REF!</definedName>
    <definedName name="AZULEGISTA" localSheetId="7">#REF!</definedName>
    <definedName name="AZULEGISTA" localSheetId="8">#REF!</definedName>
    <definedName name="AZULEGISTA" localSheetId="20">#REF!</definedName>
    <definedName name="AZULEGISTA" localSheetId="17">#REF!</definedName>
    <definedName name="AZULEGISTA" localSheetId="18">#REF!</definedName>
    <definedName name="AZULEGISTA" localSheetId="3">#REF!</definedName>
    <definedName name="AZULEGISTA" localSheetId="4">#REF!</definedName>
    <definedName name="AZULEGISTA" localSheetId="5">#REF!</definedName>
    <definedName name="AZULEGISTA" localSheetId="19">#REF!</definedName>
    <definedName name="AZULEGISTA">#REF!</definedName>
    <definedName name="AZULEJO_15X15" localSheetId="14">#REF!</definedName>
    <definedName name="AZULEJO_15X15" localSheetId="6">#REF!</definedName>
    <definedName name="AZULEJO_15X15" localSheetId="7">#REF!</definedName>
    <definedName name="AZULEJO_15X15" localSheetId="8">#REF!</definedName>
    <definedName name="AZULEJO_15X15" localSheetId="20">#REF!</definedName>
    <definedName name="AZULEJO_15X15" localSheetId="17">#REF!</definedName>
    <definedName name="AZULEJO_15X15" localSheetId="18">#REF!</definedName>
    <definedName name="AZULEJO_15X15" localSheetId="3">#REF!</definedName>
    <definedName name="AZULEJO_15X15" localSheetId="4">#REF!</definedName>
    <definedName name="AZULEJO_15X15" localSheetId="5">#REF!</definedName>
    <definedName name="AZULEJO_15X15" localSheetId="19">#REF!</definedName>
    <definedName name="AZULEJO_15X15">#REF!</definedName>
    <definedName name="AZULSINAL" localSheetId="14">#REF!</definedName>
    <definedName name="AZULSINAL" localSheetId="6">#REF!</definedName>
    <definedName name="AZULSINAL" localSheetId="7">#REF!</definedName>
    <definedName name="AZULSINAL" localSheetId="8">#REF!</definedName>
    <definedName name="AZULSINAL" localSheetId="17">#REF!</definedName>
    <definedName name="AZULSINAL" localSheetId="18">#REF!</definedName>
    <definedName name="AZULSINAL" localSheetId="3">#REF!</definedName>
    <definedName name="AZULSINAL" localSheetId="4">#REF!</definedName>
    <definedName name="AZULSINAL" localSheetId="5">#REF!</definedName>
    <definedName name="AZULSINAL" localSheetId="19">#REF!</definedName>
    <definedName name="AZULSINAL">#REF!</definedName>
    <definedName name="BALTO" localSheetId="14">#REF!</definedName>
    <definedName name="BALTO" localSheetId="17">#REF!</definedName>
    <definedName name="BALTO" localSheetId="18">#REF!</definedName>
    <definedName name="BALTO" localSheetId="3">#REF!</definedName>
    <definedName name="BALTO" localSheetId="4">#REF!</definedName>
    <definedName name="BALTO" localSheetId="5">#REF!</definedName>
    <definedName name="BALTO">#REF!</definedName>
    <definedName name="_xlnm.Database" localSheetId="14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17">#REF!</definedName>
    <definedName name="_xlnm.Database" localSheetId="18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19">#REF!</definedName>
    <definedName name="_xlnm.Database">#REF!</definedName>
    <definedName name="BARRO">[3]Insumos!$I$9</definedName>
    <definedName name="BDI" localSheetId="14">#REF!</definedName>
    <definedName name="BDI" localSheetId="6">#REF!</definedName>
    <definedName name="BDI" localSheetId="7">#REF!</definedName>
    <definedName name="BDI" localSheetId="8">#REF!</definedName>
    <definedName name="BDI" localSheetId="20">#REF!</definedName>
    <definedName name="BDI" localSheetId="17">#REF!</definedName>
    <definedName name="BDI" localSheetId="18">#REF!</definedName>
    <definedName name="BDI" localSheetId="3">#REF!</definedName>
    <definedName name="BDI" localSheetId="4">#REF!</definedName>
    <definedName name="BDI" localSheetId="5">#REF!</definedName>
    <definedName name="BDI" localSheetId="19">#REF!</definedName>
    <definedName name="BDI">#REF!</definedName>
    <definedName name="bebqt" localSheetId="14">[1]SERVIÇO!#REF!</definedName>
    <definedName name="bebqt" localSheetId="6">[1]SERVIÇO!#REF!</definedName>
    <definedName name="bebqt" localSheetId="7">[1]SERVIÇO!#REF!</definedName>
    <definedName name="bebqt" localSheetId="8">[1]SERVIÇO!#REF!</definedName>
    <definedName name="bebqt" localSheetId="20">[1]SERVIÇO!#REF!</definedName>
    <definedName name="bebqt" localSheetId="17">[1]SERVIÇO!#REF!</definedName>
    <definedName name="bebqt" localSheetId="18">[1]SERVIÇO!#REF!</definedName>
    <definedName name="bebqt" localSheetId="3">[1]SERVIÇO!#REF!</definedName>
    <definedName name="bebqt" localSheetId="4">[1]SERVIÇO!#REF!</definedName>
    <definedName name="bebqt" localSheetId="5">[1]SERVIÇO!#REF!</definedName>
    <definedName name="bebqt" localSheetId="19">[1]SERVIÇO!#REF!</definedName>
    <definedName name="bebqt">[1]SERVIÇO!#REF!</definedName>
    <definedName name="BG" localSheetId="14">#REF!</definedName>
    <definedName name="BG" localSheetId="6">#REF!</definedName>
    <definedName name="BG" localSheetId="7">#REF!</definedName>
    <definedName name="BG" localSheetId="8">#REF!</definedName>
    <definedName name="BG" localSheetId="20">#REF!</definedName>
    <definedName name="BG" localSheetId="17">#REF!</definedName>
    <definedName name="BG" localSheetId="18">#REF!</definedName>
    <definedName name="BG" localSheetId="3">#REF!</definedName>
    <definedName name="BG" localSheetId="4">#REF!</definedName>
    <definedName name="BG" localSheetId="5">#REF!</definedName>
    <definedName name="BG" localSheetId="19">#REF!</definedName>
    <definedName name="BG">#REF!</definedName>
    <definedName name="BGU" localSheetId="14">#REF!</definedName>
    <definedName name="BGU" localSheetId="6">#REF!</definedName>
    <definedName name="BGU" localSheetId="7">#REF!</definedName>
    <definedName name="BGU" localSheetId="8">#REF!</definedName>
    <definedName name="BGU" localSheetId="20">#REF!</definedName>
    <definedName name="BGU" localSheetId="17">#REF!</definedName>
    <definedName name="BGU" localSheetId="18">#REF!</definedName>
    <definedName name="BGU" localSheetId="3">#REF!</definedName>
    <definedName name="BGU" localSheetId="4">#REF!</definedName>
    <definedName name="BGU" localSheetId="5">#REF!</definedName>
    <definedName name="BGU" localSheetId="19">#REF!</definedName>
    <definedName name="BGU">#REF!</definedName>
    <definedName name="BLOCO.CONC.CELULAR.12" localSheetId="14">#REF!</definedName>
    <definedName name="BLOCO.CONC.CELULAR.12" localSheetId="6">#REF!</definedName>
    <definedName name="BLOCO.CONC.CELULAR.12" localSheetId="7">#REF!</definedName>
    <definedName name="BLOCO.CONC.CELULAR.12" localSheetId="8">#REF!</definedName>
    <definedName name="BLOCO.CONC.CELULAR.12" localSheetId="20">#REF!</definedName>
    <definedName name="BLOCO.CONC.CELULAR.12" localSheetId="17">#REF!</definedName>
    <definedName name="BLOCO.CONC.CELULAR.12" localSheetId="18">#REF!</definedName>
    <definedName name="BLOCO.CONC.CELULAR.12" localSheetId="3">#REF!</definedName>
    <definedName name="BLOCO.CONC.CELULAR.12" localSheetId="4">#REF!</definedName>
    <definedName name="BLOCO.CONC.CELULAR.12" localSheetId="5">#REF!</definedName>
    <definedName name="BLOCO.CONC.CELULAR.12" localSheetId="19">#REF!</definedName>
    <definedName name="BLOCO.CONC.CELULAR.12">#REF!</definedName>
    <definedName name="BLOCO.CONCRETO.14X19X39" localSheetId="14">#REF!</definedName>
    <definedName name="BLOCO.CONCRETO.14X19X39" localSheetId="6">#REF!</definedName>
    <definedName name="BLOCO.CONCRETO.14X19X39" localSheetId="7">#REF!</definedName>
    <definedName name="BLOCO.CONCRETO.14X19X39" localSheetId="8">#REF!</definedName>
    <definedName name="BLOCO.CONCRETO.14X19X39" localSheetId="17">#REF!</definedName>
    <definedName name="BLOCO.CONCRETO.14X19X39" localSheetId="18">#REF!</definedName>
    <definedName name="BLOCO.CONCRETO.14X19X39" localSheetId="3">#REF!</definedName>
    <definedName name="BLOCO.CONCRETO.14X19X39" localSheetId="4">#REF!</definedName>
    <definedName name="BLOCO.CONCRETO.14X19X39" localSheetId="5">#REF!</definedName>
    <definedName name="BLOCO.CONCRETO.14X19X39" localSheetId="19">#REF!</definedName>
    <definedName name="BLOCO.CONCRETO.14X19X39">#REF!</definedName>
    <definedName name="BLOCO.CONCRETO.19X19X39" localSheetId="14">#REF!</definedName>
    <definedName name="BLOCO.CONCRETO.19X19X39" localSheetId="6">#REF!</definedName>
    <definedName name="BLOCO.CONCRETO.19X19X39" localSheetId="7">#REF!</definedName>
    <definedName name="BLOCO.CONCRETO.19X19X39" localSheetId="8">#REF!</definedName>
    <definedName name="BLOCO.CONCRETO.19X19X39" localSheetId="17">#REF!</definedName>
    <definedName name="BLOCO.CONCRETO.19X19X39" localSheetId="18">#REF!</definedName>
    <definedName name="BLOCO.CONCRETO.19X19X39" localSheetId="3">#REF!</definedName>
    <definedName name="BLOCO.CONCRETO.19X19X39" localSheetId="4">#REF!</definedName>
    <definedName name="BLOCO.CONCRETO.19X19X39" localSheetId="5">#REF!</definedName>
    <definedName name="BLOCO.CONCRETO.19X19X39" localSheetId="19">#REF!</definedName>
    <definedName name="BLOCO.CONCRETO.19X19X39">#REF!</definedName>
    <definedName name="BLOCO.CONCRETO.9X19X39" localSheetId="14">#REF!</definedName>
    <definedName name="BLOCO.CONCRETO.9X19X39" localSheetId="6">#REF!</definedName>
    <definedName name="BLOCO.CONCRETO.9X19X39" localSheetId="7">#REF!</definedName>
    <definedName name="BLOCO.CONCRETO.9X19X39" localSheetId="8">#REF!</definedName>
    <definedName name="BLOCO.CONCRETO.9X19X39" localSheetId="17">#REF!</definedName>
    <definedName name="BLOCO.CONCRETO.9X19X39" localSheetId="18">#REF!</definedName>
    <definedName name="BLOCO.CONCRETO.9X19X39" localSheetId="3">#REF!</definedName>
    <definedName name="BLOCO.CONCRETO.9X19X39" localSheetId="4">#REF!</definedName>
    <definedName name="BLOCO.CONCRETO.9X19X39" localSheetId="5">#REF!</definedName>
    <definedName name="BLOCO.CONCRETO.9X19X39" localSheetId="19">#REF!</definedName>
    <definedName name="BLOCO.CONCRETO.9X19X39">#REF!</definedName>
    <definedName name="BLOCO_VIDRO" localSheetId="14">#REF!</definedName>
    <definedName name="BLOCO_VIDRO" localSheetId="6">#REF!</definedName>
    <definedName name="BLOCO_VIDRO" localSheetId="7">#REF!</definedName>
    <definedName name="BLOCO_VIDRO" localSheetId="8">#REF!</definedName>
    <definedName name="BLOCO_VIDRO" localSheetId="17">#REF!</definedName>
    <definedName name="BLOCO_VIDRO" localSheetId="18">#REF!</definedName>
    <definedName name="BLOCO_VIDRO" localSheetId="3">#REF!</definedName>
    <definedName name="BLOCO_VIDRO" localSheetId="4">#REF!</definedName>
    <definedName name="BLOCO_VIDRO" localSheetId="5">#REF!</definedName>
    <definedName name="BLOCO_VIDRO" localSheetId="19">#REF!</definedName>
    <definedName name="BLOCO_VIDRO">#REF!</definedName>
    <definedName name="BRITA1" localSheetId="14">#REF!</definedName>
    <definedName name="BRITA1" localSheetId="6">#REF!</definedName>
    <definedName name="BRITA1" localSheetId="7">#REF!</definedName>
    <definedName name="BRITA1" localSheetId="8">#REF!</definedName>
    <definedName name="BRITA1" localSheetId="17">#REF!</definedName>
    <definedName name="BRITA1" localSheetId="18">#REF!</definedName>
    <definedName name="BRITA1" localSheetId="3">#REF!</definedName>
    <definedName name="BRITA1" localSheetId="4">#REF!</definedName>
    <definedName name="BRITA1" localSheetId="5">#REF!</definedName>
    <definedName name="BRITA1" localSheetId="19">#REF!</definedName>
    <definedName name="BRITA1">#REF!</definedName>
    <definedName name="CAIXILHO_MAD_LEI" localSheetId="14">#REF!</definedName>
    <definedName name="CAIXILHO_MAD_LEI" localSheetId="6">#REF!</definedName>
    <definedName name="CAIXILHO_MAD_LEI" localSheetId="7">#REF!</definedName>
    <definedName name="CAIXILHO_MAD_LEI" localSheetId="8">#REF!</definedName>
    <definedName name="CAIXILHO_MAD_LEI" localSheetId="17">#REF!</definedName>
    <definedName name="CAIXILHO_MAD_LEI" localSheetId="18">#REF!</definedName>
    <definedName name="CAIXILHO_MAD_LEI" localSheetId="3">#REF!</definedName>
    <definedName name="CAIXILHO_MAD_LEI" localSheetId="4">#REF!</definedName>
    <definedName name="CAIXILHO_MAD_LEI" localSheetId="5">#REF!</definedName>
    <definedName name="CAIXILHO_MAD_LEI" localSheetId="19">#REF!</definedName>
    <definedName name="CAIXILHO_MAD_LEI">#REF!</definedName>
    <definedName name="CAL" localSheetId="14">#REF!</definedName>
    <definedName name="CAL" localSheetId="6">#REF!</definedName>
    <definedName name="CAL" localSheetId="7">#REF!</definedName>
    <definedName name="CAL" localSheetId="8">#REF!</definedName>
    <definedName name="CAL" localSheetId="17">#REF!</definedName>
    <definedName name="CAL" localSheetId="18">#REF!</definedName>
    <definedName name="CAL" localSheetId="3">#REF!</definedName>
    <definedName name="CAL" localSheetId="4">#REF!</definedName>
    <definedName name="CAL" localSheetId="5">#REF!</definedName>
    <definedName name="CAL" localSheetId="19">#REF!</definedName>
    <definedName name="CAL">#REF!</definedName>
    <definedName name="CAMP" localSheetId="14">[1]SERVIÇO!#REF!</definedName>
    <definedName name="CAMP" localSheetId="6">[1]SERVIÇO!#REF!</definedName>
    <definedName name="CAMP" localSheetId="7">[1]SERVIÇO!#REF!</definedName>
    <definedName name="CAMP" localSheetId="8">[1]SERVIÇO!#REF!</definedName>
    <definedName name="CAMP" localSheetId="20">[1]SERVIÇO!#REF!</definedName>
    <definedName name="CAMP" localSheetId="17">[1]SERVIÇO!#REF!</definedName>
    <definedName name="CAMP" localSheetId="18">[1]SERVIÇO!#REF!</definedName>
    <definedName name="CAMP" localSheetId="3">[1]SERVIÇO!#REF!</definedName>
    <definedName name="CAMP" localSheetId="4">[1]SERVIÇO!#REF!</definedName>
    <definedName name="CAMP" localSheetId="5">[1]SERVIÇO!#REF!</definedName>
    <definedName name="CAMP" localSheetId="19">[1]SERVIÇO!#REF!</definedName>
    <definedName name="CAMP">[1]SERVIÇO!#REF!</definedName>
    <definedName name="CBU" localSheetId="14">#REF!</definedName>
    <definedName name="CBU" localSheetId="6">#REF!</definedName>
    <definedName name="CBU" localSheetId="7">#REF!</definedName>
    <definedName name="CBU" localSheetId="8">#REF!</definedName>
    <definedName name="CBU" localSheetId="20">#REF!</definedName>
    <definedName name="CBU" localSheetId="17">#REF!</definedName>
    <definedName name="CBU" localSheetId="18">#REF!</definedName>
    <definedName name="CBU" localSheetId="3">#REF!</definedName>
    <definedName name="CBU" localSheetId="4">#REF!</definedName>
    <definedName name="CBU" localSheetId="5">#REF!</definedName>
    <definedName name="CBU" localSheetId="19">#REF!</definedName>
    <definedName name="CBU">#REF!</definedName>
    <definedName name="CBUII" localSheetId="14">#REF!</definedName>
    <definedName name="CBUII" localSheetId="6">#REF!</definedName>
    <definedName name="CBUII" localSheetId="7">#REF!</definedName>
    <definedName name="CBUII" localSheetId="8">#REF!</definedName>
    <definedName name="CBUII" localSheetId="20">#REF!</definedName>
    <definedName name="CBUII" localSheetId="17">#REF!</definedName>
    <definedName name="CBUII" localSheetId="18">#REF!</definedName>
    <definedName name="CBUII" localSheetId="3">#REF!</definedName>
    <definedName name="CBUII" localSheetId="4">#REF!</definedName>
    <definedName name="CBUII" localSheetId="5">#REF!</definedName>
    <definedName name="CBUII" localSheetId="19">#REF!</definedName>
    <definedName name="CBUII">#REF!</definedName>
    <definedName name="CBUQB" localSheetId="14">#REF!</definedName>
    <definedName name="CBUQB" localSheetId="6">#REF!</definedName>
    <definedName name="CBUQB" localSheetId="7">#REF!</definedName>
    <definedName name="CBUQB" localSheetId="8">#REF!</definedName>
    <definedName name="CBUQB" localSheetId="20">#REF!</definedName>
    <definedName name="CBUQB" localSheetId="17">#REF!</definedName>
    <definedName name="CBUQB" localSheetId="18">#REF!</definedName>
    <definedName name="CBUQB" localSheetId="3">#REF!</definedName>
    <definedName name="CBUQB" localSheetId="4">#REF!</definedName>
    <definedName name="CBUQB" localSheetId="5">#REF!</definedName>
    <definedName name="CBUQB" localSheetId="19">#REF!</definedName>
    <definedName name="CBUQB">#REF!</definedName>
    <definedName name="CBUQc" localSheetId="14">#REF!</definedName>
    <definedName name="CBUQc" localSheetId="6">#REF!</definedName>
    <definedName name="CBUQc" localSheetId="7">#REF!</definedName>
    <definedName name="CBUQc" localSheetId="8">#REF!</definedName>
    <definedName name="CBUQc" localSheetId="17">#REF!</definedName>
    <definedName name="CBUQc" localSheetId="18">#REF!</definedName>
    <definedName name="CBUQc" localSheetId="3">#REF!</definedName>
    <definedName name="CBUQc" localSheetId="4">#REF!</definedName>
    <definedName name="CBUQc" localSheetId="5">#REF!</definedName>
    <definedName name="CBUQc" localSheetId="19">#REF!</definedName>
    <definedName name="CBUQc">#REF!</definedName>
    <definedName name="CERAMICA_30X30_PEI_IV" localSheetId="14">#REF!</definedName>
    <definedName name="CERAMICA_30X30_PEI_IV" localSheetId="6">#REF!</definedName>
    <definedName name="CERAMICA_30X30_PEI_IV" localSheetId="7">#REF!</definedName>
    <definedName name="CERAMICA_30X30_PEI_IV" localSheetId="8">#REF!</definedName>
    <definedName name="CERAMICA_30X30_PEI_IV" localSheetId="17">#REF!</definedName>
    <definedName name="CERAMICA_30X30_PEI_IV" localSheetId="18">#REF!</definedName>
    <definedName name="CERAMICA_30X30_PEI_IV" localSheetId="3">#REF!</definedName>
    <definedName name="CERAMICA_30X30_PEI_IV" localSheetId="4">#REF!</definedName>
    <definedName name="CERAMICA_30X30_PEI_IV" localSheetId="5">#REF!</definedName>
    <definedName name="CERAMICA_30X30_PEI_IV" localSheetId="19">#REF!</definedName>
    <definedName name="CERAMICA_30X30_PEI_IV">#REF!</definedName>
    <definedName name="CERAMICA_30x30_PEI_V" localSheetId="14">#REF!</definedName>
    <definedName name="CERAMICA_30x30_PEI_V" localSheetId="6">#REF!</definedName>
    <definedName name="CERAMICA_30x30_PEI_V" localSheetId="7">#REF!</definedName>
    <definedName name="CERAMICA_30x30_PEI_V" localSheetId="8">#REF!</definedName>
    <definedName name="CERAMICA_30x30_PEI_V" localSheetId="17">#REF!</definedName>
    <definedName name="CERAMICA_30x30_PEI_V" localSheetId="18">#REF!</definedName>
    <definedName name="CERAMICA_30x30_PEI_V" localSheetId="3">#REF!</definedName>
    <definedName name="CERAMICA_30x30_PEI_V" localSheetId="4">#REF!</definedName>
    <definedName name="CERAMICA_30x30_PEI_V" localSheetId="5">#REF!</definedName>
    <definedName name="CERAMICA_30x30_PEI_V" localSheetId="19">#REF!</definedName>
    <definedName name="CERAMICA_30x30_PEI_V">#REF!</definedName>
    <definedName name="CHAFQT" localSheetId="14">[1]SERVIÇO!#REF!</definedName>
    <definedName name="CHAFQT" localSheetId="6">[1]SERVIÇO!#REF!</definedName>
    <definedName name="CHAFQT" localSheetId="7">[1]SERVIÇO!#REF!</definedName>
    <definedName name="CHAFQT" localSheetId="8">[1]SERVIÇO!#REF!</definedName>
    <definedName name="CHAFQT" localSheetId="20">[1]SERVIÇO!#REF!</definedName>
    <definedName name="CHAFQT" localSheetId="17">[1]SERVIÇO!#REF!</definedName>
    <definedName name="CHAFQT" localSheetId="18">[1]SERVIÇO!#REF!</definedName>
    <definedName name="CHAFQT" localSheetId="3">[1]SERVIÇO!#REF!</definedName>
    <definedName name="CHAFQT" localSheetId="4">[1]SERVIÇO!#REF!</definedName>
    <definedName name="CHAFQT" localSheetId="5">[1]SERVIÇO!#REF!</definedName>
    <definedName name="CHAFQT" localSheetId="19">[1]SERVIÇO!#REF!</definedName>
    <definedName name="CHAFQT">[1]SERVIÇO!#REF!</definedName>
    <definedName name="cho" localSheetId="14">#REF!</definedName>
    <definedName name="cho" localSheetId="17">#REF!</definedName>
    <definedName name="cho" localSheetId="18">#REF!</definedName>
    <definedName name="cho" localSheetId="3">#REF!</definedName>
    <definedName name="cho" localSheetId="4">#REF!</definedName>
    <definedName name="cho" localSheetId="5">#REF!</definedName>
    <definedName name="cho">#REF!</definedName>
    <definedName name="ci" localSheetId="14">#REF!</definedName>
    <definedName name="ci" localSheetId="17">#REF!</definedName>
    <definedName name="ci" localSheetId="18">#REF!</definedName>
    <definedName name="ci" localSheetId="3">#REF!</definedName>
    <definedName name="ci" localSheetId="4">#REF!</definedName>
    <definedName name="ci" localSheetId="5">#REF!</definedName>
    <definedName name="ci">#REF!</definedName>
    <definedName name="CIMENTO" localSheetId="14">#REF!</definedName>
    <definedName name="CIMENTO" localSheetId="6">#REF!</definedName>
    <definedName name="CIMENTO" localSheetId="7">#REF!</definedName>
    <definedName name="CIMENTO" localSheetId="8">#REF!</definedName>
    <definedName name="CIMENTO" localSheetId="20">#REF!</definedName>
    <definedName name="CIMENTO" localSheetId="17">#REF!</definedName>
    <definedName name="CIMENTO" localSheetId="18">#REF!</definedName>
    <definedName name="CIMENTO" localSheetId="3">#REF!</definedName>
    <definedName name="CIMENTO" localSheetId="4">#REF!</definedName>
    <definedName name="CIMENTO" localSheetId="5">#REF!</definedName>
    <definedName name="CIMENTO" localSheetId="19">#REF!</definedName>
    <definedName name="CIMENTO">#REF!</definedName>
    <definedName name="CIMENTO_BRANCO" localSheetId="14">#REF!</definedName>
    <definedName name="CIMENTO_BRANCO" localSheetId="6">#REF!</definedName>
    <definedName name="CIMENTO_BRANCO" localSheetId="7">#REF!</definedName>
    <definedName name="CIMENTO_BRANCO" localSheetId="8">#REF!</definedName>
    <definedName name="CIMENTO_BRANCO" localSheetId="20">#REF!</definedName>
    <definedName name="CIMENTO_BRANCO" localSheetId="17">#REF!</definedName>
    <definedName name="CIMENTO_BRANCO" localSheetId="18">#REF!</definedName>
    <definedName name="CIMENTO_BRANCO" localSheetId="3">#REF!</definedName>
    <definedName name="CIMENTO_BRANCO" localSheetId="4">#REF!</definedName>
    <definedName name="CIMENTO_BRANCO" localSheetId="5">#REF!</definedName>
    <definedName name="CIMENTO_BRANCO" localSheetId="19">#REF!</definedName>
    <definedName name="CIMENTO_BRANCO">#REF!</definedName>
    <definedName name="CIMENTO_COLA" localSheetId="14">#REF!</definedName>
    <definedName name="CIMENTO_COLA" localSheetId="6">#REF!</definedName>
    <definedName name="CIMENTO_COLA" localSheetId="7">#REF!</definedName>
    <definedName name="CIMENTO_COLA" localSheetId="8">#REF!</definedName>
    <definedName name="CIMENTO_COLA" localSheetId="20">#REF!</definedName>
    <definedName name="CIMENTO_COLA" localSheetId="17">#REF!</definedName>
    <definedName name="CIMENTO_COLA" localSheetId="18">#REF!</definedName>
    <definedName name="CIMENTO_COLA" localSheetId="3">#REF!</definedName>
    <definedName name="CIMENTO_COLA" localSheetId="4">#REF!</definedName>
    <definedName name="CIMENTO_COLA" localSheetId="5">#REF!</definedName>
    <definedName name="CIMENTO_COLA" localSheetId="19">#REF!</definedName>
    <definedName name="CIMENTO_COLA">#REF!</definedName>
    <definedName name="CLIENTE" localSheetId="14">#REF!</definedName>
    <definedName name="CLIENTE" localSheetId="6">#REF!</definedName>
    <definedName name="CLIENTE" localSheetId="7">#REF!</definedName>
    <definedName name="CLIENTE" localSheetId="8">#REF!</definedName>
    <definedName name="CLIENTE" localSheetId="17">#REF!</definedName>
    <definedName name="CLIENTE" localSheetId="18">#REF!</definedName>
    <definedName name="CLIENTE" localSheetId="3">#REF!</definedName>
    <definedName name="CLIENTE" localSheetId="4">#REF!</definedName>
    <definedName name="CLIENTE" localSheetId="5">#REF!</definedName>
    <definedName name="CLIENTE" localSheetId="19">#REF!</definedName>
    <definedName name="CLIENTE">#REF!</definedName>
    <definedName name="COD_ATRIUM" localSheetId="14">#REF!</definedName>
    <definedName name="COD_ATRIUM" localSheetId="17">#REF!</definedName>
    <definedName name="COD_ATRIUM" localSheetId="18">#REF!</definedName>
    <definedName name="COD_ATRIUM" localSheetId="3">#REF!</definedName>
    <definedName name="COD_ATRIUM" localSheetId="4">#REF!</definedName>
    <definedName name="COD_ATRIUM" localSheetId="5">#REF!</definedName>
    <definedName name="COD_ATRIUM">#REF!</definedName>
    <definedName name="COD_SINAPI" localSheetId="14">#REF!</definedName>
    <definedName name="COD_SINAPI" localSheetId="17">#REF!</definedName>
    <definedName name="COD_SINAPI" localSheetId="18">#REF!</definedName>
    <definedName name="COD_SINAPI" localSheetId="3">#REF!</definedName>
    <definedName name="COD_SINAPI" localSheetId="4">#REF!</definedName>
    <definedName name="COD_SINAPI" localSheetId="5">#REF!</definedName>
    <definedName name="COD_SINAPI">#REF!</definedName>
    <definedName name="COLSUB" localSheetId="14">[1]SERVIÇO!#REF!</definedName>
    <definedName name="COLSUB" localSheetId="6">[1]SERVIÇO!#REF!</definedName>
    <definedName name="COLSUB" localSheetId="7">[1]SERVIÇO!#REF!</definedName>
    <definedName name="COLSUB" localSheetId="8">[1]SERVIÇO!#REF!</definedName>
    <definedName name="COLSUB" localSheetId="20">[1]SERVIÇO!#REF!</definedName>
    <definedName name="COLSUB" localSheetId="17">[1]SERVIÇO!#REF!</definedName>
    <definedName name="COLSUB" localSheetId="18">[1]SERVIÇO!#REF!</definedName>
    <definedName name="COLSUB" localSheetId="3">[1]SERVIÇO!#REF!</definedName>
    <definedName name="COLSUB" localSheetId="4">[1]SERVIÇO!#REF!</definedName>
    <definedName name="COLSUB" localSheetId="5">[1]SERVIÇO!#REF!</definedName>
    <definedName name="COLSUB" localSheetId="19">[1]SERVIÇO!#REF!</definedName>
    <definedName name="COLSUB">[1]SERVIÇO!#REF!</definedName>
    <definedName name="COMPENSA.PLAST" localSheetId="14">#REF!</definedName>
    <definedName name="COMPENSA.PLAST" localSheetId="6">#REF!</definedName>
    <definedName name="COMPENSA.PLAST" localSheetId="7">#REF!</definedName>
    <definedName name="COMPENSA.PLAST" localSheetId="8">#REF!</definedName>
    <definedName name="COMPENSA.PLAST" localSheetId="20">#REF!</definedName>
    <definedName name="COMPENSA.PLAST" localSheetId="17">#REF!</definedName>
    <definedName name="COMPENSA.PLAST" localSheetId="18">#REF!</definedName>
    <definedName name="COMPENSA.PLAST" localSheetId="3">#REF!</definedName>
    <definedName name="COMPENSA.PLAST" localSheetId="4">#REF!</definedName>
    <definedName name="COMPENSA.PLAST" localSheetId="5">#REF!</definedName>
    <definedName name="COMPENSA.PLAST" localSheetId="19">#REF!</definedName>
    <definedName name="COMPENSA.PLAST">#REF!</definedName>
    <definedName name="COMPENSADO_RES_10MM" localSheetId="14">#REF!</definedName>
    <definedName name="COMPENSADO_RES_10MM" localSheetId="6">#REF!</definedName>
    <definedName name="COMPENSADO_RES_10MM" localSheetId="7">#REF!</definedName>
    <definedName name="COMPENSADO_RES_10MM" localSheetId="8">#REF!</definedName>
    <definedName name="COMPENSADO_RES_10MM" localSheetId="20">#REF!</definedName>
    <definedName name="COMPENSADO_RES_10MM" localSheetId="17">#REF!</definedName>
    <definedName name="COMPENSADO_RES_10MM" localSheetId="18">#REF!</definedName>
    <definedName name="COMPENSADO_RES_10MM" localSheetId="3">#REF!</definedName>
    <definedName name="COMPENSADO_RES_10MM" localSheetId="4">#REF!</definedName>
    <definedName name="COMPENSADO_RES_10MM" localSheetId="5">#REF!</definedName>
    <definedName name="COMPENSADO_RES_10MM" localSheetId="19">#REF!</definedName>
    <definedName name="COMPENSADO_RES_10MM">#REF!</definedName>
    <definedName name="COMPENSADO_RES_12MM" localSheetId="14">#REF!</definedName>
    <definedName name="COMPENSADO_RES_12MM" localSheetId="6">#REF!</definedName>
    <definedName name="COMPENSADO_RES_12MM" localSheetId="7">#REF!</definedName>
    <definedName name="COMPENSADO_RES_12MM" localSheetId="8">#REF!</definedName>
    <definedName name="COMPENSADO_RES_12MM" localSheetId="20">#REF!</definedName>
    <definedName name="COMPENSADO_RES_12MM" localSheetId="17">#REF!</definedName>
    <definedName name="COMPENSADO_RES_12MM" localSheetId="18">#REF!</definedName>
    <definedName name="COMPENSADO_RES_12MM" localSheetId="3">#REF!</definedName>
    <definedName name="COMPENSADO_RES_12MM" localSheetId="4">#REF!</definedName>
    <definedName name="COMPENSADO_RES_12MM" localSheetId="5">#REF!</definedName>
    <definedName name="COMPENSADO_RES_12MM" localSheetId="19">#REF!</definedName>
    <definedName name="COMPENSADO_RES_12MM">#REF!</definedName>
    <definedName name="CONCRETO_18_MPA" localSheetId="14">#REF!</definedName>
    <definedName name="CONCRETO_18_MPA" localSheetId="6">#REF!</definedName>
    <definedName name="CONCRETO_18_MPA" localSheetId="7">#REF!</definedName>
    <definedName name="CONCRETO_18_MPA" localSheetId="8">#REF!</definedName>
    <definedName name="CONCRETO_18_MPA" localSheetId="17">#REF!</definedName>
    <definedName name="CONCRETO_18_MPA" localSheetId="18">#REF!</definedName>
    <definedName name="CONCRETO_18_MPA" localSheetId="3">#REF!</definedName>
    <definedName name="CONCRETO_18_MPA" localSheetId="4">#REF!</definedName>
    <definedName name="CONCRETO_18_MPA" localSheetId="5">#REF!</definedName>
    <definedName name="CONCRETO_18_MPA" localSheetId="19">#REF!</definedName>
    <definedName name="CONCRETO_18_MPA">#REF!</definedName>
    <definedName name="CONT1" localSheetId="14">[1]SERVIÇO!#REF!</definedName>
    <definedName name="CONT1" localSheetId="6">[1]SERVIÇO!#REF!</definedName>
    <definedName name="CONT1" localSheetId="7">[1]SERVIÇO!#REF!</definedName>
    <definedName name="CONT1" localSheetId="8">[1]SERVIÇO!#REF!</definedName>
    <definedName name="CONT1" localSheetId="20">[1]SERVIÇO!#REF!</definedName>
    <definedName name="CONT1" localSheetId="17">[1]SERVIÇO!#REF!</definedName>
    <definedName name="CONT1" localSheetId="18">[1]SERVIÇO!#REF!</definedName>
    <definedName name="CONT1" localSheetId="3">[1]SERVIÇO!#REF!</definedName>
    <definedName name="CONT1" localSheetId="4">[1]SERVIÇO!#REF!</definedName>
    <definedName name="CONT1" localSheetId="5">[1]SERVIÇO!#REF!</definedName>
    <definedName name="CONT1" localSheetId="19">[1]SERVIÇO!#REF!</definedName>
    <definedName name="CONT1">[1]SERVIÇO!#REF!</definedName>
    <definedName name="CONT2" localSheetId="14">[1]SERVIÇO!#REF!</definedName>
    <definedName name="CONT2" localSheetId="6">[1]SERVIÇO!#REF!</definedName>
    <definedName name="CONT2" localSheetId="7">[1]SERVIÇO!#REF!</definedName>
    <definedName name="CONT2" localSheetId="8">[1]SERVIÇO!#REF!</definedName>
    <definedName name="CONT2" localSheetId="20">[1]SERVIÇO!#REF!</definedName>
    <definedName name="CONT2" localSheetId="17">[1]SERVIÇO!#REF!</definedName>
    <definedName name="CONT2" localSheetId="18">[1]SERVIÇO!#REF!</definedName>
    <definedName name="CONT2" localSheetId="3">[1]SERVIÇO!#REF!</definedName>
    <definedName name="CONT2" localSheetId="4">[1]SERVIÇO!#REF!</definedName>
    <definedName name="CONT2" localSheetId="5">[1]SERVIÇO!#REF!</definedName>
    <definedName name="CONT2" localSheetId="19">[1]SERVIÇO!#REF!</definedName>
    <definedName name="CONT2">[1]SERVIÇO!#REF!</definedName>
    <definedName name="CONT3" localSheetId="14">[1]SERVIÇO!#REF!</definedName>
    <definedName name="CONT3" localSheetId="6">[1]SERVIÇO!#REF!</definedName>
    <definedName name="CONT3" localSheetId="7">[1]SERVIÇO!#REF!</definedName>
    <definedName name="CONT3" localSheetId="8">[1]SERVIÇO!#REF!</definedName>
    <definedName name="CONT3" localSheetId="17">[1]SERVIÇO!#REF!</definedName>
    <definedName name="CONT3" localSheetId="18">[1]SERVIÇO!#REF!</definedName>
    <definedName name="CONT3" localSheetId="3">[1]SERVIÇO!#REF!</definedName>
    <definedName name="CONT3" localSheetId="4">[1]SERVIÇO!#REF!</definedName>
    <definedName name="CONT3" localSheetId="5">[1]SERVIÇO!#REF!</definedName>
    <definedName name="CONT3" localSheetId="19">[1]SERVIÇO!#REF!</definedName>
    <definedName name="CONT3">[1]SERVIÇO!#REF!</definedName>
    <definedName name="CONTAIT" localSheetId="14">[1]SERVIÇO!#REF!</definedName>
    <definedName name="CONTAIT" localSheetId="6">[1]SERVIÇO!#REF!</definedName>
    <definedName name="CONTAIT" localSheetId="7">[1]SERVIÇO!#REF!</definedName>
    <definedName name="CONTAIT" localSheetId="8">[1]SERVIÇO!#REF!</definedName>
    <definedName name="CONTAIT" localSheetId="17">[1]SERVIÇO!#REF!</definedName>
    <definedName name="CONTAIT" localSheetId="18">[1]SERVIÇO!#REF!</definedName>
    <definedName name="CONTAIT" localSheetId="3">[1]SERVIÇO!#REF!</definedName>
    <definedName name="CONTAIT" localSheetId="4">[1]SERVIÇO!#REF!</definedName>
    <definedName name="CONTAIT" localSheetId="5">[1]SERVIÇO!#REF!</definedName>
    <definedName name="CONTAIT" localSheetId="19">[1]SERVIÇO!#REF!</definedName>
    <definedName name="CONTAIT">[1]SERVIÇO!#REF!</definedName>
    <definedName name="CONTREC" localSheetId="14">[1]SERVIÇO!#REF!</definedName>
    <definedName name="CONTREC" localSheetId="6">[1]SERVIÇO!#REF!</definedName>
    <definedName name="CONTREC" localSheetId="7">[1]SERVIÇO!#REF!</definedName>
    <definedName name="CONTREC" localSheetId="8">[1]SERVIÇO!#REF!</definedName>
    <definedName name="CONTREC" localSheetId="17">[1]SERVIÇO!#REF!</definedName>
    <definedName name="CONTREC" localSheetId="18">[1]SERVIÇO!#REF!</definedName>
    <definedName name="CONTREC" localSheetId="3">[1]SERVIÇO!#REF!</definedName>
    <definedName name="CONTREC" localSheetId="4">[1]SERVIÇO!#REF!</definedName>
    <definedName name="CONTREC" localSheetId="5">[1]SERVIÇO!#REF!</definedName>
    <definedName name="CONTREC" localSheetId="19">[1]SERVIÇO!#REF!</definedName>
    <definedName name="CONTREC">[1]SERVIÇO!#REF!</definedName>
    <definedName name="CONTRES" localSheetId="14">[1]SERVIÇO!#REF!</definedName>
    <definedName name="CONTRES" localSheetId="6">[1]SERVIÇO!#REF!</definedName>
    <definedName name="CONTRES" localSheetId="7">[1]SERVIÇO!#REF!</definedName>
    <definedName name="CONTRES" localSheetId="8">[1]SERVIÇO!#REF!</definedName>
    <definedName name="CONTRES" localSheetId="17">[1]SERVIÇO!#REF!</definedName>
    <definedName name="CONTRES" localSheetId="18">[1]SERVIÇO!#REF!</definedName>
    <definedName name="CONTRES" localSheetId="3">[1]SERVIÇO!#REF!</definedName>
    <definedName name="CONTRES" localSheetId="4">[1]SERVIÇO!#REF!</definedName>
    <definedName name="CONTRES" localSheetId="5">[1]SERVIÇO!#REF!</definedName>
    <definedName name="CONTRES" localSheetId="19">[1]SERVIÇO!#REF!</definedName>
    <definedName name="CONTRES">[1]SERVIÇO!#REF!</definedName>
    <definedName name="CPU" localSheetId="14">#REF!</definedName>
    <definedName name="CPU" localSheetId="17">#REF!</definedName>
    <definedName name="CPU" localSheetId="18">#REF!</definedName>
    <definedName name="CPU" localSheetId="3">#REF!</definedName>
    <definedName name="CPU" localSheetId="4">#REF!</definedName>
    <definedName name="CPU" localSheetId="5">#REF!</definedName>
    <definedName name="CPU">#REF!</definedName>
    <definedName name="CRITERX" localSheetId="14">[1]SERVIÇO!#REF!</definedName>
    <definedName name="CRITERX" localSheetId="6">[1]SERVIÇO!#REF!</definedName>
    <definedName name="CRITERX" localSheetId="7">[1]SERVIÇO!#REF!</definedName>
    <definedName name="CRITERX" localSheetId="8">[1]SERVIÇO!#REF!</definedName>
    <definedName name="CRITERX" localSheetId="17">[1]SERVIÇO!#REF!</definedName>
    <definedName name="CRITERX" localSheetId="18">[1]SERVIÇO!#REF!</definedName>
    <definedName name="CRITERX" localSheetId="3">[1]SERVIÇO!#REF!</definedName>
    <definedName name="CRITERX" localSheetId="4">[1]SERVIÇO!#REF!</definedName>
    <definedName name="CRITERX" localSheetId="5">[1]SERVIÇO!#REF!</definedName>
    <definedName name="CRITERX" localSheetId="19">[1]SERVIÇO!#REF!</definedName>
    <definedName name="CRITERX">[1]SERVIÇO!#REF!</definedName>
    <definedName name="Cronograma" localSheetId="20">{"total","SUM(total)","YNNNN",FALSE}</definedName>
    <definedName name="Cronograma" localSheetId="19">{"total","SUM(total)","YNNNN",FALSE}</definedName>
    <definedName name="Cronograma">{"total","SUM(total)","YNNNN",FALSE}</definedName>
    <definedName name="CRONOMOD" localSheetId="20">{"total","SUM(total)","YNNNN",FALSE}</definedName>
    <definedName name="CRONOMOD" localSheetId="19">{"total","SUM(total)","YNNNN",FALSE}</definedName>
    <definedName name="CRONOMOD">{"total","SUM(total)","YNNNN",FALSE}</definedName>
    <definedName name="d" localSheetId="14">#REF!</definedName>
    <definedName name="d" localSheetId="6">#REF!</definedName>
    <definedName name="d" localSheetId="7">#REF!</definedName>
    <definedName name="d" localSheetId="8">#REF!</definedName>
    <definedName name="d" localSheetId="20">#REF!</definedName>
    <definedName name="d" localSheetId="17">#REF!</definedName>
    <definedName name="d" localSheetId="18">#REF!</definedName>
    <definedName name="d" localSheetId="3">#REF!</definedName>
    <definedName name="d" localSheetId="4">#REF!</definedName>
    <definedName name="d" localSheetId="5">#REF!</definedName>
    <definedName name="d" localSheetId="19">#REF!</definedName>
    <definedName name="d">#REF!</definedName>
    <definedName name="DATA" localSheetId="14">#REF!</definedName>
    <definedName name="DATA" localSheetId="6">#REF!</definedName>
    <definedName name="DATA" localSheetId="7">#REF!</definedName>
    <definedName name="DATA" localSheetId="8">#REF!</definedName>
    <definedName name="DATA" localSheetId="20">#REF!</definedName>
    <definedName name="DATA" localSheetId="17">#REF!</definedName>
    <definedName name="DATA" localSheetId="18">#REF!</definedName>
    <definedName name="DATA" localSheetId="3">#REF!</definedName>
    <definedName name="DATA" localSheetId="4">#REF!</definedName>
    <definedName name="DATA" localSheetId="5">#REF!</definedName>
    <definedName name="DATA" localSheetId="19">#REF!</definedName>
    <definedName name="DATA">#REF!</definedName>
    <definedName name="Data_Final" localSheetId="14">#REF!</definedName>
    <definedName name="Data_Final" localSheetId="6">#REF!</definedName>
    <definedName name="Data_Final" localSheetId="7">#REF!</definedName>
    <definedName name="Data_Final" localSheetId="8">#REF!</definedName>
    <definedName name="Data_Final" localSheetId="20">#REF!</definedName>
    <definedName name="Data_Final" localSheetId="17">#REF!</definedName>
    <definedName name="Data_Final" localSheetId="18">#REF!</definedName>
    <definedName name="Data_Final" localSheetId="3">#REF!</definedName>
    <definedName name="Data_Final" localSheetId="4">#REF!</definedName>
    <definedName name="Data_Final" localSheetId="5">#REF!</definedName>
    <definedName name="Data_Final" localSheetId="19">#REF!</definedName>
    <definedName name="Data_Final">#REF!</definedName>
    <definedName name="Data_Início" localSheetId="14">#REF!</definedName>
    <definedName name="Data_Início" localSheetId="6">#REF!</definedName>
    <definedName name="Data_Início" localSheetId="7">#REF!</definedName>
    <definedName name="Data_Início" localSheetId="8">#REF!</definedName>
    <definedName name="Data_Início" localSheetId="17">#REF!</definedName>
    <definedName name="Data_Início" localSheetId="18">#REF!</definedName>
    <definedName name="Data_Início" localSheetId="3">#REF!</definedName>
    <definedName name="Data_Início" localSheetId="4">#REF!</definedName>
    <definedName name="Data_Início" localSheetId="5">#REF!</definedName>
    <definedName name="Data_Início" localSheetId="19">#REF!</definedName>
    <definedName name="Data_Início">#REF!</definedName>
    <definedName name="DECANEL" localSheetId="14">#REF!</definedName>
    <definedName name="DECANEL" localSheetId="6">#REF!</definedName>
    <definedName name="DECANEL" localSheetId="7">#REF!</definedName>
    <definedName name="DECANEL" localSheetId="8">#REF!</definedName>
    <definedName name="DECANEL" localSheetId="17">#REF!</definedName>
    <definedName name="DECANEL" localSheetId="18">#REF!</definedName>
    <definedName name="DECANEL" localSheetId="3">#REF!</definedName>
    <definedName name="DECANEL" localSheetId="4">#REF!</definedName>
    <definedName name="DECANEL" localSheetId="5">#REF!</definedName>
    <definedName name="DECANEL" localSheetId="19">#REF!</definedName>
    <definedName name="DECANEL">#REF!</definedName>
    <definedName name="DERIVQT" localSheetId="14">[1]SERVIÇO!#REF!</definedName>
    <definedName name="DERIVQT" localSheetId="6">[1]SERVIÇO!#REF!</definedName>
    <definedName name="DERIVQT" localSheetId="7">[1]SERVIÇO!#REF!</definedName>
    <definedName name="DERIVQT" localSheetId="8">[1]SERVIÇO!#REF!</definedName>
    <definedName name="DERIVQT" localSheetId="20">[1]SERVIÇO!#REF!</definedName>
    <definedName name="DERIVQT" localSheetId="17">[1]SERVIÇO!#REF!</definedName>
    <definedName name="DERIVQT" localSheetId="18">[1]SERVIÇO!#REF!</definedName>
    <definedName name="DERIVQT" localSheetId="3">[1]SERVIÇO!#REF!</definedName>
    <definedName name="DERIVQT" localSheetId="4">[1]SERVIÇO!#REF!</definedName>
    <definedName name="DERIVQT" localSheetId="5">[1]SERVIÇO!#REF!</definedName>
    <definedName name="DERIVQT" localSheetId="19">[1]SERVIÇO!#REF!</definedName>
    <definedName name="DERIVQT">[1]SERVIÇO!#REF!</definedName>
    <definedName name="descnt" localSheetId="13">#REF!</definedName>
    <definedName name="descnt" localSheetId="14">#REF!</definedName>
    <definedName name="descnt" localSheetId="6">#REF!</definedName>
    <definedName name="descnt" localSheetId="7">#REF!</definedName>
    <definedName name="descnt" localSheetId="8">#REF!</definedName>
    <definedName name="descnt" localSheetId="20">#REF!</definedName>
    <definedName name="descnt" localSheetId="17">#REF!</definedName>
    <definedName name="descnt" localSheetId="18">#REF!</definedName>
    <definedName name="descnt" localSheetId="3">#REF!</definedName>
    <definedName name="descnt" localSheetId="4">#REF!</definedName>
    <definedName name="descnt" localSheetId="5">#REF!</definedName>
    <definedName name="descnt" localSheetId="19">#REF!</definedName>
    <definedName name="descnt">#REF!</definedName>
    <definedName name="descont" localSheetId="13">#REF!</definedName>
    <definedName name="descont" localSheetId="14">#REF!</definedName>
    <definedName name="descont" localSheetId="6">#REF!</definedName>
    <definedName name="descont" localSheetId="7">#REF!</definedName>
    <definedName name="descont" localSheetId="8">#REF!</definedName>
    <definedName name="descont" localSheetId="20">#REF!</definedName>
    <definedName name="descont" localSheetId="17">#REF!</definedName>
    <definedName name="descont" localSheetId="18">#REF!</definedName>
    <definedName name="descont" localSheetId="3">#REF!</definedName>
    <definedName name="descont" localSheetId="4">#REF!</definedName>
    <definedName name="descont" localSheetId="5">#REF!</definedName>
    <definedName name="descont" localSheetId="19">#REF!</definedName>
    <definedName name="descont">#REF!</definedName>
    <definedName name="DESFORMA" localSheetId="14">#REF!</definedName>
    <definedName name="DESFORMA" localSheetId="6">#REF!</definedName>
    <definedName name="DESFORMA" localSheetId="7">#REF!</definedName>
    <definedName name="DESFORMA" localSheetId="8">#REF!</definedName>
    <definedName name="DESFORMA" localSheetId="17">#REF!</definedName>
    <definedName name="DESFORMA" localSheetId="18">#REF!</definedName>
    <definedName name="DESFORMA" localSheetId="3">#REF!</definedName>
    <definedName name="DESFORMA" localSheetId="4">#REF!</definedName>
    <definedName name="DESFORMA" localSheetId="5">#REF!</definedName>
    <definedName name="DESFORMA" localSheetId="19">#REF!</definedName>
    <definedName name="DESFORMA">#REF!</definedName>
    <definedName name="DGA" localSheetId="14">'[2]PRO-08'!#REF!</definedName>
    <definedName name="DGA" localSheetId="6">'[2]PRO-08'!#REF!</definedName>
    <definedName name="DGA" localSheetId="7">'[2]PRO-08'!#REF!</definedName>
    <definedName name="DGA" localSheetId="8">'[2]PRO-08'!#REF!</definedName>
    <definedName name="DGA" localSheetId="20">'[2]PRO-08'!#REF!</definedName>
    <definedName name="DGA" localSheetId="17">'[2]PRO-08'!#REF!</definedName>
    <definedName name="DGA" localSheetId="18">'[2]PRO-08'!#REF!</definedName>
    <definedName name="DGA" localSheetId="3">'[2]PRO-08'!#REF!</definedName>
    <definedName name="DGA" localSheetId="4">'[2]PRO-08'!#REF!</definedName>
    <definedName name="DGA" localSheetId="5">'[2]PRO-08'!#REF!</definedName>
    <definedName name="DGA" localSheetId="19">'[2]PRO-08'!#REF!</definedName>
    <definedName name="DGA">'[2]PRO-08'!#REF!</definedName>
    <definedName name="DIFQT" localSheetId="13">[1]SERVIÇO!#REF!</definedName>
    <definedName name="DIFQT" localSheetId="14">[1]SERVIÇO!#REF!</definedName>
    <definedName name="DIFQT" localSheetId="6">[1]SERVIÇO!#REF!</definedName>
    <definedName name="DIFQT" localSheetId="7">[1]SERVIÇO!#REF!</definedName>
    <definedName name="DIFQT" localSheetId="8">[1]SERVIÇO!#REF!</definedName>
    <definedName name="DIFQT" localSheetId="20">[1]SERVIÇO!#REF!</definedName>
    <definedName name="DIFQT" localSheetId="17">[1]SERVIÇO!#REF!</definedName>
    <definedName name="DIFQT" localSheetId="18">[1]SERVIÇO!#REF!</definedName>
    <definedName name="DIFQT" localSheetId="3">[1]SERVIÇO!#REF!</definedName>
    <definedName name="DIFQT" localSheetId="4">[1]SERVIÇO!#REF!</definedName>
    <definedName name="DIFQT" localSheetId="5">[1]SERVIÇO!#REF!</definedName>
    <definedName name="DIFQT" localSheetId="19">[1]SERVIÇO!#REF!</definedName>
    <definedName name="DIFQT">[1]SERVIÇO!#REF!</definedName>
    <definedName name="DJ" localSheetId="14">#REF!</definedName>
    <definedName name="DJ" localSheetId="6">#REF!</definedName>
    <definedName name="DJ" localSheetId="7">#REF!</definedName>
    <definedName name="DJ" localSheetId="8">#REF!</definedName>
    <definedName name="DJ" localSheetId="20">#REF!</definedName>
    <definedName name="DJ" localSheetId="17">#REF!</definedName>
    <definedName name="DJ" localSheetId="18">#REF!</definedName>
    <definedName name="DJ" localSheetId="3">#REF!</definedName>
    <definedName name="DJ" localSheetId="4">#REF!</definedName>
    <definedName name="DJ" localSheetId="5">#REF!</definedName>
    <definedName name="DJ" localSheetId="19">#REF!</definedName>
    <definedName name="DJ">#REF!</definedName>
    <definedName name="DNIT_aprovação">[4]Auxiliar!$K$2:$K$5</definedName>
    <definedName name="dsadf" localSheetId="20">{"total","SUM(total)","YNNNN",FALSE}</definedName>
    <definedName name="dsadf" localSheetId="19">{"total","SUM(total)","YNNNN",FALSE}</definedName>
    <definedName name="dsadf">{"total","SUM(total)","YNNNN",FALSE}</definedName>
    <definedName name="ECJ" localSheetId="14">#REF!</definedName>
    <definedName name="ECJ" localSheetId="6">#REF!</definedName>
    <definedName name="ECJ" localSheetId="7">#REF!</definedName>
    <definedName name="ECJ" localSheetId="8">#REF!</definedName>
    <definedName name="ECJ" localSheetId="20">#REF!</definedName>
    <definedName name="ECJ" localSheetId="17">#REF!</definedName>
    <definedName name="ECJ" localSheetId="18">#REF!</definedName>
    <definedName name="ECJ" localSheetId="3">#REF!</definedName>
    <definedName name="ECJ" localSheetId="4">#REF!</definedName>
    <definedName name="ECJ" localSheetId="5">#REF!</definedName>
    <definedName name="ECJ" localSheetId="19">#REF!</definedName>
    <definedName name="ECJ">#REF!</definedName>
    <definedName name="EJ" localSheetId="14">#REF!</definedName>
    <definedName name="EJ" localSheetId="6">#REF!</definedName>
    <definedName name="EJ" localSheetId="7">#REF!</definedName>
    <definedName name="EJ" localSheetId="8">#REF!</definedName>
    <definedName name="EJ" localSheetId="20">#REF!</definedName>
    <definedName name="EJ" localSheetId="17">#REF!</definedName>
    <definedName name="EJ" localSheetId="18">#REF!</definedName>
    <definedName name="EJ" localSheetId="3">#REF!</definedName>
    <definedName name="EJ" localSheetId="4">#REF!</definedName>
    <definedName name="EJ" localSheetId="5">#REF!</definedName>
    <definedName name="EJ" localSheetId="19">#REF!</definedName>
    <definedName name="EJ">#REF!</definedName>
    <definedName name="ELEMENTO_VAZADO" localSheetId="14">#REF!</definedName>
    <definedName name="ELEMENTO_VAZADO" localSheetId="6">#REF!</definedName>
    <definedName name="ELEMENTO_VAZADO" localSheetId="7">#REF!</definedName>
    <definedName name="ELEMENTO_VAZADO" localSheetId="8">#REF!</definedName>
    <definedName name="ELEMENTO_VAZADO" localSheetId="20">#REF!</definedName>
    <definedName name="ELEMENTO_VAZADO" localSheetId="17">#REF!</definedName>
    <definedName name="ELEMENTO_VAZADO" localSheetId="18">#REF!</definedName>
    <definedName name="ELEMENTO_VAZADO" localSheetId="3">#REF!</definedName>
    <definedName name="ELEMENTO_VAZADO" localSheetId="4">#REF!</definedName>
    <definedName name="ELEMENTO_VAZADO" localSheetId="5">#REF!</definedName>
    <definedName name="ELEMENTO_VAZADO" localSheetId="19">#REF!</definedName>
    <definedName name="ELEMENTO_VAZADO">#REF!</definedName>
    <definedName name="ELETRICISTA" localSheetId="14">#REF!</definedName>
    <definedName name="ELETRICISTA" localSheetId="6">#REF!</definedName>
    <definedName name="ELETRICISTA" localSheetId="7">#REF!</definedName>
    <definedName name="ELETRICISTA" localSheetId="8">#REF!</definedName>
    <definedName name="ELETRICISTA" localSheetId="17">#REF!</definedName>
    <definedName name="ELETRICISTA" localSheetId="18">#REF!</definedName>
    <definedName name="ELETRICISTA" localSheetId="3">#REF!</definedName>
    <definedName name="ELETRICISTA" localSheetId="4">#REF!</definedName>
    <definedName name="ELETRICISTA" localSheetId="5">#REF!</definedName>
    <definedName name="ELETRICISTA" localSheetId="19">#REF!</definedName>
    <definedName name="ELETRICISTA">#REF!</definedName>
    <definedName name="EMPRESA" localSheetId="14">#REF!</definedName>
    <definedName name="EMPRESA" localSheetId="6">#REF!</definedName>
    <definedName name="EMPRESA" localSheetId="7">#REF!</definedName>
    <definedName name="EMPRESA" localSheetId="8">#REF!</definedName>
    <definedName name="EMPRESA" localSheetId="17">#REF!</definedName>
    <definedName name="EMPRESA" localSheetId="18">#REF!</definedName>
    <definedName name="EMPRESA" localSheetId="3">#REF!</definedName>
    <definedName name="EMPRESA" localSheetId="4">#REF!</definedName>
    <definedName name="EMPRESA" localSheetId="5">#REF!</definedName>
    <definedName name="EMPRESA" localSheetId="19">#REF!</definedName>
    <definedName name="EMPRESA">#REF!</definedName>
    <definedName name="ENCANADOR" localSheetId="14">#REF!</definedName>
    <definedName name="ENCANADOR" localSheetId="6">#REF!</definedName>
    <definedName name="ENCANADOR" localSheetId="7">#REF!</definedName>
    <definedName name="ENCANADOR" localSheetId="8">#REF!</definedName>
    <definedName name="ENCANADOR" localSheetId="17">#REF!</definedName>
    <definedName name="ENCANADOR" localSheetId="18">#REF!</definedName>
    <definedName name="ENCANADOR" localSheetId="3">#REF!</definedName>
    <definedName name="ENCANADOR" localSheetId="4">#REF!</definedName>
    <definedName name="ENCANADOR" localSheetId="5">#REF!</definedName>
    <definedName name="ENCANADOR" localSheetId="19">#REF!</definedName>
    <definedName name="ENCANADOR">#REF!</definedName>
    <definedName name="ENGATE_STORZ" localSheetId="14">#REF!</definedName>
    <definedName name="ENGATE_STORZ" localSheetId="6">#REF!</definedName>
    <definedName name="ENGATE_STORZ" localSheetId="7">#REF!</definedName>
    <definedName name="ENGATE_STORZ" localSheetId="8">#REF!</definedName>
    <definedName name="ENGATE_STORZ" localSheetId="17">#REF!</definedName>
    <definedName name="ENGATE_STORZ" localSheetId="18">#REF!</definedName>
    <definedName name="ENGATE_STORZ" localSheetId="3">#REF!</definedName>
    <definedName name="ENGATE_STORZ" localSheetId="4">#REF!</definedName>
    <definedName name="ENGATE_STORZ" localSheetId="5">#REF!</definedName>
    <definedName name="ENGATE_STORZ" localSheetId="19">#REF!</definedName>
    <definedName name="ENGATE_STORZ">#REF!</definedName>
    <definedName name="EQPOTENC" localSheetId="13">[1]SERVIÇO!#REF!</definedName>
    <definedName name="EQPOTENC" localSheetId="14">[1]SERVIÇO!#REF!</definedName>
    <definedName name="EQPOTENC" localSheetId="6">[1]SERVIÇO!#REF!</definedName>
    <definedName name="EQPOTENC" localSheetId="7">[1]SERVIÇO!#REF!</definedName>
    <definedName name="EQPOTENC" localSheetId="8">[1]SERVIÇO!#REF!</definedName>
    <definedName name="EQPOTENC" localSheetId="20">[1]SERVIÇO!#REF!</definedName>
    <definedName name="EQPOTENC" localSheetId="17">[1]SERVIÇO!#REF!</definedName>
    <definedName name="EQPOTENC" localSheetId="18">[1]SERVIÇO!#REF!</definedName>
    <definedName name="EQPOTENC" localSheetId="3">[1]SERVIÇO!#REF!</definedName>
    <definedName name="EQPOTENC" localSheetId="4">[1]SERVIÇO!#REF!</definedName>
    <definedName name="EQPOTENC" localSheetId="5">[1]SERVIÇO!#REF!</definedName>
    <definedName name="EQPOTENC" localSheetId="19">[1]SERVIÇO!#REF!</definedName>
    <definedName name="EQPOTENC">[1]SERVIÇO!#REF!</definedName>
    <definedName name="ESCORA">[3]Insumos!$I$72</definedName>
    <definedName name="EXA" localSheetId="14">'[2]PRO-08'!#REF!</definedName>
    <definedName name="EXA" localSheetId="6">'[2]PRO-08'!#REF!</definedName>
    <definedName name="EXA" localSheetId="7">'[2]PRO-08'!#REF!</definedName>
    <definedName name="EXA" localSheetId="8">'[2]PRO-08'!#REF!</definedName>
    <definedName name="EXA" localSheetId="20">'[2]PRO-08'!#REF!</definedName>
    <definedName name="EXA" localSheetId="17">'[2]PRO-08'!#REF!</definedName>
    <definedName name="EXA" localSheetId="18">'[2]PRO-08'!#REF!</definedName>
    <definedName name="EXA" localSheetId="3">'[2]PRO-08'!#REF!</definedName>
    <definedName name="EXA" localSheetId="4">'[2]PRO-08'!#REF!</definedName>
    <definedName name="EXA" localSheetId="5">'[2]PRO-08'!#REF!</definedName>
    <definedName name="EXA" localSheetId="19">'[2]PRO-08'!#REF!</definedName>
    <definedName name="EXA">'[2]PRO-08'!#REF!</definedName>
    <definedName name="Excel_BuiltIn_Print_Titles_2_1" localSheetId="14">#REF!</definedName>
    <definedName name="Excel_BuiltIn_Print_Titles_2_1" localSheetId="6">#REF!</definedName>
    <definedName name="Excel_BuiltIn_Print_Titles_2_1" localSheetId="7">#REF!</definedName>
    <definedName name="Excel_BuiltIn_Print_Titles_2_1" localSheetId="8">#REF!</definedName>
    <definedName name="Excel_BuiltIn_Print_Titles_2_1" localSheetId="20">#REF!</definedName>
    <definedName name="Excel_BuiltIn_Print_Titles_2_1" localSheetId="17">#REF!</definedName>
    <definedName name="Excel_BuiltIn_Print_Titles_2_1" localSheetId="18">#REF!</definedName>
    <definedName name="Excel_BuiltIn_Print_Titles_2_1" localSheetId="3">#REF!</definedName>
    <definedName name="Excel_BuiltIn_Print_Titles_2_1" localSheetId="4">#REF!</definedName>
    <definedName name="Excel_BuiltIn_Print_Titles_2_1" localSheetId="5">#REF!</definedName>
    <definedName name="Excel_BuiltIn_Print_Titles_2_1" localSheetId="19">#REF!</definedName>
    <definedName name="Excel_BuiltIn_Print_Titles_2_1">#REF!</definedName>
    <definedName name="Excel_BuiltIn_Print_Titles_2_1_1" localSheetId="14">#REF!,#REF!</definedName>
    <definedName name="Excel_BuiltIn_Print_Titles_2_1_1" localSheetId="6">#REF!,#REF!</definedName>
    <definedName name="Excel_BuiltIn_Print_Titles_2_1_1" localSheetId="7">#REF!,#REF!</definedName>
    <definedName name="Excel_BuiltIn_Print_Titles_2_1_1" localSheetId="8">#REF!,#REF!</definedName>
    <definedName name="Excel_BuiltIn_Print_Titles_2_1_1" localSheetId="20">#REF!,#REF!</definedName>
    <definedName name="Excel_BuiltIn_Print_Titles_2_1_1" localSheetId="17">#REF!,#REF!</definedName>
    <definedName name="Excel_BuiltIn_Print_Titles_2_1_1" localSheetId="18">#REF!,#REF!</definedName>
    <definedName name="Excel_BuiltIn_Print_Titles_2_1_1" localSheetId="3">#REF!,#REF!</definedName>
    <definedName name="Excel_BuiltIn_Print_Titles_2_1_1" localSheetId="4">#REF!,#REF!</definedName>
    <definedName name="Excel_BuiltIn_Print_Titles_2_1_1" localSheetId="5">#REF!,#REF!</definedName>
    <definedName name="Excel_BuiltIn_Print_Titles_2_1_1" localSheetId="19">#REF!,#REF!</definedName>
    <definedName name="Excel_BuiltIn_Print_Titles_2_1_1">#REF!,#REF!</definedName>
    <definedName name="Excel_BuiltIn_Print_Titles_3_1_1" localSheetId="14">#REF!,#REF!</definedName>
    <definedName name="Excel_BuiltIn_Print_Titles_3_1_1" localSheetId="6">#REF!,#REF!</definedName>
    <definedName name="Excel_BuiltIn_Print_Titles_3_1_1" localSheetId="7">#REF!,#REF!</definedName>
    <definedName name="Excel_BuiltIn_Print_Titles_3_1_1" localSheetId="8">#REF!,#REF!</definedName>
    <definedName name="Excel_BuiltIn_Print_Titles_3_1_1" localSheetId="20">#REF!,#REF!</definedName>
    <definedName name="Excel_BuiltIn_Print_Titles_3_1_1" localSheetId="17">#REF!,#REF!</definedName>
    <definedName name="Excel_BuiltIn_Print_Titles_3_1_1" localSheetId="18">#REF!,#REF!</definedName>
    <definedName name="Excel_BuiltIn_Print_Titles_3_1_1" localSheetId="3">#REF!,#REF!</definedName>
    <definedName name="Excel_BuiltIn_Print_Titles_3_1_1" localSheetId="4">#REF!,#REF!</definedName>
    <definedName name="Excel_BuiltIn_Print_Titles_3_1_1" localSheetId="5">#REF!,#REF!</definedName>
    <definedName name="Excel_BuiltIn_Print_Titles_3_1_1" localSheetId="19">#REF!,#REF!</definedName>
    <definedName name="Excel_BuiltIn_Print_Titles_3_1_1">#REF!,#REF!</definedName>
    <definedName name="Excel_BuiltIn_Print_Titles_3_1_1_1" localSheetId="14">#REF!,#REF!</definedName>
    <definedName name="Excel_BuiltIn_Print_Titles_3_1_1_1" localSheetId="6">#REF!,#REF!</definedName>
    <definedName name="Excel_BuiltIn_Print_Titles_3_1_1_1" localSheetId="7">#REF!,#REF!</definedName>
    <definedName name="Excel_BuiltIn_Print_Titles_3_1_1_1" localSheetId="8">#REF!,#REF!</definedName>
    <definedName name="Excel_BuiltIn_Print_Titles_3_1_1_1" localSheetId="20">#REF!,#REF!</definedName>
    <definedName name="Excel_BuiltIn_Print_Titles_3_1_1_1" localSheetId="17">#REF!,#REF!</definedName>
    <definedName name="Excel_BuiltIn_Print_Titles_3_1_1_1" localSheetId="18">#REF!,#REF!</definedName>
    <definedName name="Excel_BuiltIn_Print_Titles_3_1_1_1" localSheetId="3">#REF!,#REF!</definedName>
    <definedName name="Excel_BuiltIn_Print_Titles_3_1_1_1" localSheetId="4">#REF!,#REF!</definedName>
    <definedName name="Excel_BuiltIn_Print_Titles_3_1_1_1" localSheetId="5">#REF!,#REF!</definedName>
    <definedName name="Excel_BuiltIn_Print_Titles_3_1_1_1" localSheetId="19">#REF!,#REF!</definedName>
    <definedName name="Excel_BuiltIn_Print_Titles_3_1_1_1">#REF!,#REF!</definedName>
    <definedName name="Excel_BuiltIn_Print_Titles_3_1_1_1_1" localSheetId="14">#REF!,#REF!</definedName>
    <definedName name="Excel_BuiltIn_Print_Titles_3_1_1_1_1" localSheetId="6">#REF!,#REF!</definedName>
    <definedName name="Excel_BuiltIn_Print_Titles_3_1_1_1_1" localSheetId="7">#REF!,#REF!</definedName>
    <definedName name="Excel_BuiltIn_Print_Titles_3_1_1_1_1" localSheetId="8">#REF!,#REF!</definedName>
    <definedName name="Excel_BuiltIn_Print_Titles_3_1_1_1_1" localSheetId="17">#REF!,#REF!</definedName>
    <definedName name="Excel_BuiltIn_Print_Titles_3_1_1_1_1" localSheetId="18">#REF!,#REF!</definedName>
    <definedName name="Excel_BuiltIn_Print_Titles_3_1_1_1_1" localSheetId="3">#REF!,#REF!</definedName>
    <definedName name="Excel_BuiltIn_Print_Titles_3_1_1_1_1" localSheetId="4">#REF!,#REF!</definedName>
    <definedName name="Excel_BuiltIn_Print_Titles_3_1_1_1_1" localSheetId="5">#REF!,#REF!</definedName>
    <definedName name="Excel_BuiltIn_Print_Titles_3_1_1_1_1" localSheetId="19">#REF!,#REF!</definedName>
    <definedName name="Excel_BuiltIn_Print_Titles_3_1_1_1_1">#REF!,#REF!</definedName>
    <definedName name="Excel_BuiltIn_Print_Titles_3_1_1_1_1_1" localSheetId="14">#REF!</definedName>
    <definedName name="Excel_BuiltIn_Print_Titles_3_1_1_1_1_1" localSheetId="6">#REF!</definedName>
    <definedName name="Excel_BuiltIn_Print_Titles_3_1_1_1_1_1" localSheetId="7">#REF!</definedName>
    <definedName name="Excel_BuiltIn_Print_Titles_3_1_1_1_1_1" localSheetId="8">#REF!</definedName>
    <definedName name="Excel_BuiltIn_Print_Titles_3_1_1_1_1_1" localSheetId="20">#REF!</definedName>
    <definedName name="Excel_BuiltIn_Print_Titles_3_1_1_1_1_1" localSheetId="17">#REF!</definedName>
    <definedName name="Excel_BuiltIn_Print_Titles_3_1_1_1_1_1" localSheetId="18">#REF!</definedName>
    <definedName name="Excel_BuiltIn_Print_Titles_3_1_1_1_1_1" localSheetId="3">#REF!</definedName>
    <definedName name="Excel_BuiltIn_Print_Titles_3_1_1_1_1_1" localSheetId="4">#REF!</definedName>
    <definedName name="Excel_BuiltIn_Print_Titles_3_1_1_1_1_1" localSheetId="5">#REF!</definedName>
    <definedName name="Excel_BuiltIn_Print_Titles_3_1_1_1_1_1" localSheetId="19">#REF!</definedName>
    <definedName name="Excel_BuiltIn_Print_Titles_3_1_1_1_1_1">#REF!</definedName>
    <definedName name="Extenso" localSheetId="14">#N/A</definedName>
    <definedName name="Extenso" localSheetId="20">#N/A</definedName>
    <definedName name="Extenso" localSheetId="3">#N/A</definedName>
    <definedName name="Extenso" localSheetId="4">#N/A</definedName>
    <definedName name="Extenso" localSheetId="5">#N/A</definedName>
    <definedName name="Extenso" localSheetId="19">#N/A</definedName>
    <definedName name="Extenso">Ensaios!Extenso</definedName>
    <definedName name="fc1a" localSheetId="14">'[2]PRO-08'!#REF!</definedName>
    <definedName name="fc1a" localSheetId="6">'[2]PRO-08'!#REF!</definedName>
    <definedName name="fc1a" localSheetId="7">'[2]PRO-08'!#REF!</definedName>
    <definedName name="fc1a" localSheetId="8">'[2]PRO-08'!#REF!</definedName>
    <definedName name="fc1a" localSheetId="20">'[2]PRO-08'!#REF!</definedName>
    <definedName name="fc1a" localSheetId="17">'[2]PRO-08'!#REF!</definedName>
    <definedName name="fc1a" localSheetId="18">'[2]PRO-08'!#REF!</definedName>
    <definedName name="fc1a" localSheetId="3">'[2]PRO-08'!#REF!</definedName>
    <definedName name="fc1a" localSheetId="4">'[2]PRO-08'!#REF!</definedName>
    <definedName name="fc1a" localSheetId="5">'[2]PRO-08'!#REF!</definedName>
    <definedName name="fc1a" localSheetId="19">'[2]PRO-08'!#REF!</definedName>
    <definedName name="fc1a">'[2]PRO-08'!#REF!</definedName>
    <definedName name="FC2A" localSheetId="14">'[2]PRO-08'!#REF!</definedName>
    <definedName name="FC2A" localSheetId="6">'[2]PRO-08'!#REF!</definedName>
    <definedName name="FC2A" localSheetId="7">'[2]PRO-08'!#REF!</definedName>
    <definedName name="FC2A" localSheetId="8">'[2]PRO-08'!#REF!</definedName>
    <definedName name="FC2A" localSheetId="20">'[2]PRO-08'!#REF!</definedName>
    <definedName name="FC2A" localSheetId="17">'[2]PRO-08'!#REF!</definedName>
    <definedName name="FC2A" localSheetId="18">'[2]PRO-08'!#REF!</definedName>
    <definedName name="FC2A" localSheetId="3">'[2]PRO-08'!#REF!</definedName>
    <definedName name="FC2A" localSheetId="4">'[2]PRO-08'!#REF!</definedName>
    <definedName name="FC2A" localSheetId="5">'[2]PRO-08'!#REF!</definedName>
    <definedName name="FC2A" localSheetId="19">'[2]PRO-08'!#REF!</definedName>
    <definedName name="FC2A">'[2]PRO-08'!#REF!</definedName>
    <definedName name="FC3A" localSheetId="14">'[2]PRO-08'!#REF!</definedName>
    <definedName name="FC3A" localSheetId="6">'[2]PRO-08'!#REF!</definedName>
    <definedName name="FC3A" localSheetId="7">'[2]PRO-08'!#REF!</definedName>
    <definedName name="FC3A" localSheetId="8">'[2]PRO-08'!#REF!</definedName>
    <definedName name="FC3A" localSheetId="20">'[2]PRO-08'!#REF!</definedName>
    <definedName name="FC3A" localSheetId="17">'[2]PRO-08'!#REF!</definedName>
    <definedName name="FC3A" localSheetId="18">'[2]PRO-08'!#REF!</definedName>
    <definedName name="FC3A" localSheetId="3">'[2]PRO-08'!#REF!</definedName>
    <definedName name="FC3A" localSheetId="4">'[2]PRO-08'!#REF!</definedName>
    <definedName name="FC3A" localSheetId="5">'[2]PRO-08'!#REF!</definedName>
    <definedName name="FC3A" localSheetId="19">'[2]PRO-08'!#REF!</definedName>
    <definedName name="FC3A">'[2]PRO-08'!#REF!</definedName>
    <definedName name="FCRITER" localSheetId="14">[1]SERVIÇO!#REF!</definedName>
    <definedName name="FCRITER" localSheetId="6">[1]SERVIÇO!#REF!</definedName>
    <definedName name="FCRITER" localSheetId="7">[1]SERVIÇO!#REF!</definedName>
    <definedName name="FCRITER" localSheetId="8">[1]SERVIÇO!#REF!</definedName>
    <definedName name="FCRITER" localSheetId="20">[1]SERVIÇO!#REF!</definedName>
    <definedName name="FCRITER" localSheetId="17">[1]SERVIÇO!#REF!</definedName>
    <definedName name="FCRITER" localSheetId="18">[1]SERVIÇO!#REF!</definedName>
    <definedName name="FCRITER" localSheetId="3">[1]SERVIÇO!#REF!</definedName>
    <definedName name="FCRITER" localSheetId="4">[1]SERVIÇO!#REF!</definedName>
    <definedName name="FCRITER" localSheetId="5">[1]SERVIÇO!#REF!</definedName>
    <definedName name="FCRITER" localSheetId="19">[1]SERVIÇO!#REF!</definedName>
    <definedName name="FCRITER">[1]SERVIÇO!#REF!</definedName>
    <definedName name="fda" localSheetId="20">{"total","SUM(total)","YNNNN",FALSE}</definedName>
    <definedName name="fda" localSheetId="19">{"total","SUM(total)","YNNNN",FALSE}</definedName>
    <definedName name="fda">{"total","SUM(total)","YNNNN",FALSE}</definedName>
    <definedName name="FGV_alteração">[4]Auxiliar!$J$2:$J$4</definedName>
    <definedName name="FORMA_MAD_BRANCA" localSheetId="14">#REF!</definedName>
    <definedName name="FORMA_MAD_BRANCA" localSheetId="6">#REF!</definedName>
    <definedName name="FORMA_MAD_BRANCA" localSheetId="7">#REF!</definedName>
    <definedName name="FORMA_MAD_BRANCA" localSheetId="8">#REF!</definedName>
    <definedName name="FORMA_MAD_BRANCA" localSheetId="20">#REF!</definedName>
    <definedName name="FORMA_MAD_BRANCA" localSheetId="17">#REF!</definedName>
    <definedName name="FORMA_MAD_BRANCA" localSheetId="18">#REF!</definedName>
    <definedName name="FORMA_MAD_BRANCA" localSheetId="3">#REF!</definedName>
    <definedName name="FORMA_MAD_BRANCA" localSheetId="4">#REF!</definedName>
    <definedName name="FORMA_MAD_BRANCA" localSheetId="5">#REF!</definedName>
    <definedName name="FORMA_MAD_BRANCA" localSheetId="19">#REF!</definedName>
    <definedName name="FORMA_MAD_BRANCA">#REF!</definedName>
    <definedName name="Formatação_Amarelo_comCusto" localSheetId="20">INDIRECT("'Analítico CCUs'!$W$2:$X$"&amp;'[5]Analítico CCUs'!$E$2)</definedName>
    <definedName name="Formatação_Amarelo_comCusto" localSheetId="19">INDIRECT("'Analítico CCUs'!$W$2:$X$"&amp;'[5]Analítico CCUs'!$E$2)</definedName>
    <definedName name="Formatação_Amarelo_comCusto">INDIRECT("'Analítico CCUs'!$W$2:$X$"&amp;'[6]Analítico CCUs'!$E$2)</definedName>
    <definedName name="Formatação_Azul" localSheetId="20">INDIRECT("'Analítico CCUs'!$P$2:$X$"&amp;'[5]Analítico CCUs'!$E$2)</definedName>
    <definedName name="Formatação_Azul" localSheetId="19">INDIRECT("'Analítico CCUs'!$P$2:$X$"&amp;'[5]Analítico CCUs'!$E$2)</definedName>
    <definedName name="Formatação_Azul">INDIRECT("'Analítico CCUs'!$P$2:$X$"&amp;'[6]Analítico CCUs'!$E$2)</definedName>
    <definedName name="Formatação_Vermelho" localSheetId="20">INDIRECT("'Analítico CCUs'!$F$2:$N$"&amp;'[5]Analítico CCUs'!$E$2)</definedName>
    <definedName name="Formatação_Vermelho" localSheetId="19">INDIRECT("'Analítico CCUs'!$F$2:$N$"&amp;'[5]Analítico CCUs'!$E$2)</definedName>
    <definedName name="Formatação_Vermelho">INDIRECT("'Analítico CCUs'!$F$2:$N$"&amp;'[6]Analítico CCUs'!$E$2)</definedName>
    <definedName name="Fromatação_Amarelo_semCusto" localSheetId="20">INDIRECT("'Analítico CCUs'!$P$2:$V$"&amp;'[5]Analítico CCUs'!$E$2)</definedName>
    <definedName name="Fromatação_Amarelo_semCusto" localSheetId="19">INDIRECT("'Analítico CCUs'!$P$2:$V$"&amp;'[5]Analítico CCUs'!$E$2)</definedName>
    <definedName name="Fromatação_Amarelo_semCusto">INDIRECT("'Analítico CCUs'!$P$2:$V$"&amp;'[6]Analítico CCUs'!$E$2)</definedName>
    <definedName name="GAS_CARBONICO_6KG" localSheetId="14">#REF!</definedName>
    <definedName name="GAS_CARBONICO_6KG" localSheetId="6">#REF!</definedName>
    <definedName name="GAS_CARBONICO_6KG" localSheetId="7">#REF!</definedName>
    <definedName name="GAS_CARBONICO_6KG" localSheetId="8">#REF!</definedName>
    <definedName name="GAS_CARBONICO_6KG" localSheetId="20">#REF!</definedName>
    <definedName name="GAS_CARBONICO_6KG" localSheetId="17">#REF!</definedName>
    <definedName name="GAS_CARBONICO_6KG" localSheetId="18">#REF!</definedName>
    <definedName name="GAS_CARBONICO_6KG" localSheetId="3">#REF!</definedName>
    <definedName name="GAS_CARBONICO_6KG" localSheetId="4">#REF!</definedName>
    <definedName name="GAS_CARBONICO_6KG" localSheetId="5">#REF!</definedName>
    <definedName name="GAS_CARBONICO_6KG" localSheetId="19">#REF!</definedName>
    <definedName name="GAS_CARBONICO_6KG">#REF!</definedName>
    <definedName name="GESSO" localSheetId="14">#REF!</definedName>
    <definedName name="GESSO" localSheetId="6">#REF!</definedName>
    <definedName name="GESSO" localSheetId="7">#REF!</definedName>
    <definedName name="GESSO" localSheetId="8">#REF!</definedName>
    <definedName name="GESSO" localSheetId="20">#REF!</definedName>
    <definedName name="GESSO" localSheetId="17">#REF!</definedName>
    <definedName name="GESSO" localSheetId="18">#REF!</definedName>
    <definedName name="GESSO" localSheetId="3">#REF!</definedName>
    <definedName name="GESSO" localSheetId="4">#REF!</definedName>
    <definedName name="GESSO" localSheetId="5">#REF!</definedName>
    <definedName name="GESSO" localSheetId="19">#REF!</definedName>
    <definedName name="GESSO">#REF!</definedName>
    <definedName name="GRANITO_AMENDOA" localSheetId="14">#REF!</definedName>
    <definedName name="GRANITO_AMENDOA" localSheetId="6">#REF!</definedName>
    <definedName name="GRANITO_AMENDOA" localSheetId="7">#REF!</definedName>
    <definedName name="GRANITO_AMENDOA" localSheetId="8">#REF!</definedName>
    <definedName name="GRANITO_AMENDOA" localSheetId="17">#REF!</definedName>
    <definedName name="GRANITO_AMENDOA" localSheetId="18">#REF!</definedName>
    <definedName name="GRANITO_AMENDOA" localSheetId="3">#REF!</definedName>
    <definedName name="GRANITO_AMENDOA" localSheetId="4">#REF!</definedName>
    <definedName name="GRANITO_AMENDOA" localSheetId="5">#REF!</definedName>
    <definedName name="GRANITO_AMENDOA" localSheetId="19">#REF!</definedName>
    <definedName name="GRANITO_AMENDOA">#REF!</definedName>
    <definedName name="GRANITO_CINZA_CORUMBA" localSheetId="14">#REF!</definedName>
    <definedName name="GRANITO_CINZA_CORUMBA" localSheetId="6">#REF!</definedName>
    <definedName name="GRANITO_CINZA_CORUMBA" localSheetId="7">#REF!</definedName>
    <definedName name="GRANITO_CINZA_CORUMBA" localSheetId="8">#REF!</definedName>
    <definedName name="GRANITO_CINZA_CORUMBA" localSheetId="17">#REF!</definedName>
    <definedName name="GRANITO_CINZA_CORUMBA" localSheetId="18">#REF!</definedName>
    <definedName name="GRANITO_CINZA_CORUMBA" localSheetId="3">#REF!</definedName>
    <definedName name="GRANITO_CINZA_CORUMBA" localSheetId="4">#REF!</definedName>
    <definedName name="GRANITO_CINZA_CORUMBA" localSheetId="5">#REF!</definedName>
    <definedName name="GRANITO_CINZA_CORUMBA" localSheetId="19">#REF!</definedName>
    <definedName name="GRANITO_CINZA_CORUMBA">#REF!</definedName>
    <definedName name="GUSTAVO" localSheetId="20">{"total","SUM(total)","YNNNN",FALSE}</definedName>
    <definedName name="GUSTAVO" localSheetId="19">{"total","SUM(total)","YNNNN",FALSE}</definedName>
    <definedName name="GUSTAVO">{"total","SUM(total)","YNNNN",FALSE}</definedName>
    <definedName name="hi" localSheetId="14">#REF!</definedName>
    <definedName name="hi" localSheetId="6">#REF!</definedName>
    <definedName name="hi" localSheetId="7">#REF!</definedName>
    <definedName name="hi" localSheetId="8">#REF!</definedName>
    <definedName name="hi" localSheetId="20">#REF!</definedName>
    <definedName name="hi" localSheetId="17">#REF!</definedName>
    <definedName name="hi" localSheetId="18">#REF!</definedName>
    <definedName name="hi" localSheetId="3">#REF!</definedName>
    <definedName name="hi" localSheetId="4">#REF!</definedName>
    <definedName name="hi" localSheetId="5">#REF!</definedName>
    <definedName name="hi" localSheetId="19">#REF!</definedName>
    <definedName name="hi">#REF!</definedName>
    <definedName name="HOJE" localSheetId="14">[1]SERVIÇO!#REF!</definedName>
    <definedName name="HOJE" localSheetId="6">[1]SERVIÇO!#REF!</definedName>
    <definedName name="HOJE" localSheetId="7">[1]SERVIÇO!#REF!</definedName>
    <definedName name="HOJE" localSheetId="8">[1]SERVIÇO!#REF!</definedName>
    <definedName name="HOJE" localSheetId="20">[1]SERVIÇO!#REF!</definedName>
    <definedName name="HOJE" localSheetId="17">[1]SERVIÇO!#REF!</definedName>
    <definedName name="HOJE" localSheetId="18">[1]SERVIÇO!#REF!</definedName>
    <definedName name="HOJE" localSheetId="3">[1]SERVIÇO!#REF!</definedName>
    <definedName name="HOJE" localSheetId="4">[1]SERVIÇO!#REF!</definedName>
    <definedName name="HOJE" localSheetId="5">[1]SERVIÇO!#REF!</definedName>
    <definedName name="HOJE" localSheetId="19">[1]SERVIÇO!#REF!</definedName>
    <definedName name="HOJE">[1]SERVIÇO!#REF!</definedName>
    <definedName name="I" localSheetId="14">#REF!</definedName>
    <definedName name="I" localSheetId="6">#REF!</definedName>
    <definedName name="I" localSheetId="7">#REF!</definedName>
    <definedName name="I" localSheetId="8">#REF!</definedName>
    <definedName name="I" localSheetId="20">#REF!</definedName>
    <definedName name="I" localSheetId="17">#REF!</definedName>
    <definedName name="I" localSheetId="18">#REF!</definedName>
    <definedName name="I" localSheetId="3">#REF!</definedName>
    <definedName name="I" localSheetId="4">#REF!</definedName>
    <definedName name="I" localSheetId="5">#REF!</definedName>
    <definedName name="I" localSheetId="19">#REF!</definedName>
    <definedName name="I">#REF!</definedName>
    <definedName name="IGOL_2" localSheetId="14">#REF!</definedName>
    <definedName name="IGOL_2" localSheetId="6">#REF!</definedName>
    <definedName name="IGOL_2" localSheetId="7">#REF!</definedName>
    <definedName name="IGOL_2" localSheetId="8">#REF!</definedName>
    <definedName name="IGOL_2" localSheetId="20">#REF!</definedName>
    <definedName name="IGOL_2" localSheetId="17">#REF!</definedName>
    <definedName name="IGOL_2" localSheetId="18">#REF!</definedName>
    <definedName name="IGOL_2" localSheetId="3">#REF!</definedName>
    <definedName name="IGOL_2" localSheetId="4">#REF!</definedName>
    <definedName name="IGOL_2" localSheetId="5">#REF!</definedName>
    <definedName name="IGOL_2" localSheetId="19">#REF!</definedName>
    <definedName name="IGOL_2">#REF!</definedName>
    <definedName name="IGOLFLEX" localSheetId="14">#REF!</definedName>
    <definedName name="IGOLFLEX" localSheetId="6">#REF!</definedName>
    <definedName name="IGOLFLEX" localSheetId="7">#REF!</definedName>
    <definedName name="IGOLFLEX" localSheetId="8">#REF!</definedName>
    <definedName name="IGOLFLEX" localSheetId="20">#REF!</definedName>
    <definedName name="IGOLFLEX" localSheetId="17">#REF!</definedName>
    <definedName name="IGOLFLEX" localSheetId="18">#REF!</definedName>
    <definedName name="IGOLFLEX" localSheetId="3">#REF!</definedName>
    <definedName name="IGOLFLEX" localSheetId="4">#REF!</definedName>
    <definedName name="IGOLFLEX" localSheetId="5">#REF!</definedName>
    <definedName name="IGOLFLEX" localSheetId="19">#REF!</definedName>
    <definedName name="IGOLFLEX">#REF!</definedName>
    <definedName name="IM" localSheetId="14">#REF!</definedName>
    <definedName name="IM" localSheetId="6">#REF!</definedName>
    <definedName name="IM" localSheetId="7">#REF!</definedName>
    <definedName name="IM" localSheetId="8">#REF!</definedName>
    <definedName name="IM" localSheetId="17">#REF!</definedName>
    <definedName name="IM" localSheetId="18">#REF!</definedName>
    <definedName name="IM" localSheetId="3">#REF!</definedName>
    <definedName name="IM" localSheetId="4">#REF!</definedName>
    <definedName name="IM" localSheetId="5">#REF!</definedName>
    <definedName name="IM" localSheetId="19">#REF!</definedName>
    <definedName name="IM">#REF!</definedName>
    <definedName name="IMPERMEABILIZANTE_SIKA" localSheetId="14">#REF!</definedName>
    <definedName name="IMPERMEABILIZANTE_SIKA" localSheetId="6">#REF!</definedName>
    <definedName name="IMPERMEABILIZANTE_SIKA" localSheetId="7">#REF!</definedName>
    <definedName name="IMPERMEABILIZANTE_SIKA" localSheetId="8">#REF!</definedName>
    <definedName name="IMPERMEABILIZANTE_SIKA" localSheetId="17">#REF!</definedName>
    <definedName name="IMPERMEABILIZANTE_SIKA" localSheetId="18">#REF!</definedName>
    <definedName name="IMPERMEABILIZANTE_SIKA" localSheetId="3">#REF!</definedName>
    <definedName name="IMPERMEABILIZANTE_SIKA" localSheetId="4">#REF!</definedName>
    <definedName name="IMPERMEABILIZANTE_SIKA" localSheetId="5">#REF!</definedName>
    <definedName name="IMPERMEABILIZANTE_SIKA" localSheetId="19">#REF!</definedName>
    <definedName name="IMPERMEABILIZANTE_SIKA">#REF!</definedName>
    <definedName name="IMPF" localSheetId="14">[1]SERVIÇO!#REF!</definedName>
    <definedName name="IMPF" localSheetId="6">[1]SERVIÇO!#REF!</definedName>
    <definedName name="IMPF" localSheetId="7">[1]SERVIÇO!#REF!</definedName>
    <definedName name="IMPF" localSheetId="8">[1]SERVIÇO!#REF!</definedName>
    <definedName name="IMPF" localSheetId="20">[1]SERVIÇO!#REF!</definedName>
    <definedName name="IMPF" localSheetId="17">[1]SERVIÇO!#REF!</definedName>
    <definedName name="IMPF" localSheetId="18">[1]SERVIÇO!#REF!</definedName>
    <definedName name="IMPF" localSheetId="3">[1]SERVIÇO!#REF!</definedName>
    <definedName name="IMPF" localSheetId="4">[1]SERVIÇO!#REF!</definedName>
    <definedName name="IMPF" localSheetId="5">[1]SERVIÇO!#REF!</definedName>
    <definedName name="IMPF" localSheetId="19">[1]SERVIÇO!#REF!</definedName>
    <definedName name="IMPF">[1]SERVIÇO!#REF!</definedName>
    <definedName name="IMPI" localSheetId="14">[1]SERVIÇO!#REF!</definedName>
    <definedName name="IMPI" localSheetId="6">[1]SERVIÇO!#REF!</definedName>
    <definedName name="IMPI" localSheetId="7">[1]SERVIÇO!#REF!</definedName>
    <definedName name="IMPI" localSheetId="8">[1]SERVIÇO!#REF!</definedName>
    <definedName name="IMPI" localSheetId="20">[1]SERVIÇO!#REF!</definedName>
    <definedName name="IMPI" localSheetId="17">[1]SERVIÇO!#REF!</definedName>
    <definedName name="IMPI" localSheetId="18">[1]SERVIÇO!#REF!</definedName>
    <definedName name="IMPI" localSheetId="3">[1]SERVIÇO!#REF!</definedName>
    <definedName name="IMPI" localSheetId="4">[1]SERVIÇO!#REF!</definedName>
    <definedName name="IMPI" localSheetId="5">[1]SERVIÇO!#REF!</definedName>
    <definedName name="IMPI" localSheetId="19">[1]SERVIÇO!#REF!</definedName>
    <definedName name="IMPI">[1]SERVIÇO!#REF!</definedName>
    <definedName name="Insumos">'[7]RELAÇÃO - COMPOSIÇÕES E INSUMOS'!$A$7:$D$337</definedName>
    <definedName name="ITEMCONT" localSheetId="13">[1]SERVIÇO!#REF!</definedName>
    <definedName name="ITEMCONT" localSheetId="14">[1]SERVIÇO!#REF!</definedName>
    <definedName name="ITEMCONT" localSheetId="6">[1]SERVIÇO!#REF!</definedName>
    <definedName name="ITEMCONT" localSheetId="7">[1]SERVIÇO!#REF!</definedName>
    <definedName name="ITEMCONT" localSheetId="8">[1]SERVIÇO!#REF!</definedName>
    <definedName name="ITEMCONT" localSheetId="20">[1]SERVIÇO!#REF!</definedName>
    <definedName name="ITEMCONT" localSheetId="17">[1]SERVIÇO!#REF!</definedName>
    <definedName name="ITEMCONT" localSheetId="18">[1]SERVIÇO!#REF!</definedName>
    <definedName name="ITEMCONT" localSheetId="3">[1]SERVIÇO!#REF!</definedName>
    <definedName name="ITEMCONT" localSheetId="4">[1]SERVIÇO!#REF!</definedName>
    <definedName name="ITEMCONT" localSheetId="5">[1]SERVIÇO!#REF!</definedName>
    <definedName name="ITEMCONT" localSheetId="19">[1]SERVIÇO!#REF!</definedName>
    <definedName name="ITEMCONT">[1]SERVIÇO!#REF!</definedName>
    <definedName name="ITEMDER" localSheetId="13">[1]SERVIÇO!#REF!</definedName>
    <definedName name="ITEMDER" localSheetId="14">[1]SERVIÇO!#REF!</definedName>
    <definedName name="ITEMDER" localSheetId="6">[1]SERVIÇO!#REF!</definedName>
    <definedName name="ITEMDER" localSheetId="7">[1]SERVIÇO!#REF!</definedName>
    <definedName name="ITEMDER" localSheetId="8">[1]SERVIÇO!#REF!</definedName>
    <definedName name="ITEMDER" localSheetId="20">[1]SERVIÇO!#REF!</definedName>
    <definedName name="ITEMDER" localSheetId="17">[1]SERVIÇO!#REF!</definedName>
    <definedName name="ITEMDER" localSheetId="18">[1]SERVIÇO!#REF!</definedName>
    <definedName name="ITEMDER" localSheetId="3">[1]SERVIÇO!#REF!</definedName>
    <definedName name="ITEMDER" localSheetId="4">[1]SERVIÇO!#REF!</definedName>
    <definedName name="ITEMDER" localSheetId="5">[1]SERVIÇO!#REF!</definedName>
    <definedName name="ITEMDER" localSheetId="19">[1]SERVIÇO!#REF!</definedName>
    <definedName name="ITEMDER">[1]SERVIÇO!#REF!</definedName>
    <definedName name="ITEMEQP" localSheetId="13">[1]SERVIÇO!#REF!</definedName>
    <definedName name="ITEMEQP" localSheetId="14">[1]SERVIÇO!#REF!</definedName>
    <definedName name="ITEMEQP" localSheetId="6">[1]SERVIÇO!#REF!</definedName>
    <definedName name="ITEMEQP" localSheetId="7">[1]SERVIÇO!#REF!</definedName>
    <definedName name="ITEMEQP" localSheetId="8">[1]SERVIÇO!#REF!</definedName>
    <definedName name="ITEMEQP" localSheetId="17">[1]SERVIÇO!#REF!</definedName>
    <definedName name="ITEMEQP" localSheetId="18">[1]SERVIÇO!#REF!</definedName>
    <definedName name="ITEMEQP" localSheetId="3">[1]SERVIÇO!#REF!</definedName>
    <definedName name="ITEMEQP" localSheetId="4">[1]SERVIÇO!#REF!</definedName>
    <definedName name="ITEMEQP" localSheetId="5">[1]SERVIÇO!#REF!</definedName>
    <definedName name="ITEMEQP" localSheetId="19">[1]SERVIÇO!#REF!</definedName>
    <definedName name="ITEMEQP">[1]SERVIÇO!#REF!</definedName>
    <definedName name="ITEMMUR" localSheetId="13">[1]SERVIÇO!#REF!</definedName>
    <definedName name="ITEMMUR" localSheetId="14">[1]SERVIÇO!#REF!</definedName>
    <definedName name="ITEMMUR" localSheetId="6">[1]SERVIÇO!#REF!</definedName>
    <definedName name="ITEMMUR" localSheetId="7">[1]SERVIÇO!#REF!</definedName>
    <definedName name="ITEMMUR" localSheetId="8">[1]SERVIÇO!#REF!</definedName>
    <definedName name="ITEMMUR" localSheetId="17">[1]SERVIÇO!#REF!</definedName>
    <definedName name="ITEMMUR" localSheetId="18">[1]SERVIÇO!#REF!</definedName>
    <definedName name="ITEMMUR" localSheetId="3">[1]SERVIÇO!#REF!</definedName>
    <definedName name="ITEMMUR" localSheetId="4">[1]SERVIÇO!#REF!</definedName>
    <definedName name="ITEMMUR" localSheetId="5">[1]SERVIÇO!#REF!</definedName>
    <definedName name="ITEMMUR" localSheetId="19">[1]SERVIÇO!#REF!</definedName>
    <definedName name="ITEMMUR">[1]SERVIÇO!#REF!</definedName>
    <definedName name="ITEMR15" localSheetId="13">[1]SERVIÇO!#REF!</definedName>
    <definedName name="ITEMR15" localSheetId="14">[1]SERVIÇO!#REF!</definedName>
    <definedName name="ITEMR15" localSheetId="6">[1]SERVIÇO!#REF!</definedName>
    <definedName name="ITEMR15" localSheetId="7">[1]SERVIÇO!#REF!</definedName>
    <definedName name="ITEMR15" localSheetId="8">[1]SERVIÇO!#REF!</definedName>
    <definedName name="ITEMR15" localSheetId="17">[1]SERVIÇO!#REF!</definedName>
    <definedName name="ITEMR15" localSheetId="18">[1]SERVIÇO!#REF!</definedName>
    <definedName name="ITEMR15" localSheetId="3">[1]SERVIÇO!#REF!</definedName>
    <definedName name="ITEMR15" localSheetId="4">[1]SERVIÇO!#REF!</definedName>
    <definedName name="ITEMR15" localSheetId="5">[1]SERVIÇO!#REF!</definedName>
    <definedName name="ITEMR15" localSheetId="19">[1]SERVIÇO!#REF!</definedName>
    <definedName name="ITEMR15">[1]SERVIÇO!#REF!</definedName>
    <definedName name="ITEMR20" localSheetId="14">[1]SERVIÇO!#REF!</definedName>
    <definedName name="ITEMR20" localSheetId="6">[1]SERVIÇO!#REF!</definedName>
    <definedName name="ITEMR20" localSheetId="7">[1]SERVIÇO!#REF!</definedName>
    <definedName name="ITEMR20" localSheetId="8">[1]SERVIÇO!#REF!</definedName>
    <definedName name="ITEMR20" localSheetId="17">[1]SERVIÇO!#REF!</definedName>
    <definedName name="ITEMR20" localSheetId="18">[1]SERVIÇO!#REF!</definedName>
    <definedName name="ITEMR20" localSheetId="3">[1]SERVIÇO!#REF!</definedName>
    <definedName name="ITEMR20" localSheetId="4">[1]SERVIÇO!#REF!</definedName>
    <definedName name="ITEMR20" localSheetId="5">[1]SERVIÇO!#REF!</definedName>
    <definedName name="ITEMR20" localSheetId="19">[1]SERVIÇO!#REF!</definedName>
    <definedName name="ITEMR20">[1]SERVIÇO!#REF!</definedName>
    <definedName name="ITEMTRANS" localSheetId="14">[1]SERVIÇO!#REF!</definedName>
    <definedName name="ITEMTRANS" localSheetId="6">[1]SERVIÇO!#REF!</definedName>
    <definedName name="ITEMTRANS" localSheetId="7">[1]SERVIÇO!#REF!</definedName>
    <definedName name="ITEMTRANS" localSheetId="8">[1]SERVIÇO!#REF!</definedName>
    <definedName name="ITEMTRANS" localSheetId="17">[1]SERVIÇO!#REF!</definedName>
    <definedName name="ITEMTRANS" localSheetId="18">[1]SERVIÇO!#REF!</definedName>
    <definedName name="ITEMTRANS" localSheetId="3">[1]SERVIÇO!#REF!</definedName>
    <definedName name="ITEMTRANS" localSheetId="4">[1]SERVIÇO!#REF!</definedName>
    <definedName name="ITEMTRANS" localSheetId="5">[1]SERVIÇO!#REF!</definedName>
    <definedName name="ITEMTRANS" localSheetId="19">[1]SERVIÇO!#REF!</definedName>
    <definedName name="ITEMTRANS">[1]SERVIÇO!#REF!</definedName>
    <definedName name="ITENS" localSheetId="14">[1]SERVIÇO!#REF!</definedName>
    <definedName name="ITENS" localSheetId="6">[1]SERVIÇO!#REF!</definedName>
    <definedName name="ITENS" localSheetId="7">[1]SERVIÇO!#REF!</definedName>
    <definedName name="ITENS" localSheetId="8">[1]SERVIÇO!#REF!</definedName>
    <definedName name="ITENS" localSheetId="17">[1]SERVIÇO!#REF!</definedName>
    <definedName name="ITENS" localSheetId="18">[1]SERVIÇO!#REF!</definedName>
    <definedName name="ITENS" localSheetId="3">[1]SERVIÇO!#REF!</definedName>
    <definedName name="ITENS" localSheetId="4">[1]SERVIÇO!#REF!</definedName>
    <definedName name="ITENS" localSheetId="5">[1]SERVIÇO!#REF!</definedName>
    <definedName name="ITENS" localSheetId="19">[1]SERVIÇO!#REF!</definedName>
    <definedName name="ITENS">[1]SERVIÇO!#REF!</definedName>
    <definedName name="ITENS0" localSheetId="14">[1]SERVIÇO!#REF!</definedName>
    <definedName name="ITENS0" localSheetId="6">[1]SERVIÇO!#REF!</definedName>
    <definedName name="ITENS0" localSheetId="7">[1]SERVIÇO!#REF!</definedName>
    <definedName name="ITENS0" localSheetId="8">[1]SERVIÇO!#REF!</definedName>
    <definedName name="ITENS0" localSheetId="17">[1]SERVIÇO!#REF!</definedName>
    <definedName name="ITENS0" localSheetId="18">[1]SERVIÇO!#REF!</definedName>
    <definedName name="ITENS0" localSheetId="3">[1]SERVIÇO!#REF!</definedName>
    <definedName name="ITENS0" localSheetId="4">[1]SERVIÇO!#REF!</definedName>
    <definedName name="ITENS0" localSheetId="5">[1]SERVIÇO!#REF!</definedName>
    <definedName name="ITENS0" localSheetId="19">[1]SERVIÇO!#REF!</definedName>
    <definedName name="ITENS0">[1]SERVIÇO!#REF!</definedName>
    <definedName name="ITENS1" localSheetId="14">[1]SERVIÇO!#REF!</definedName>
    <definedName name="ITENS1" localSheetId="6">[1]SERVIÇO!#REF!</definedName>
    <definedName name="ITENS1" localSheetId="7">[1]SERVIÇO!#REF!</definedName>
    <definedName name="ITENS1" localSheetId="8">[1]SERVIÇO!#REF!</definedName>
    <definedName name="ITENS1" localSheetId="17">[1]SERVIÇO!#REF!</definedName>
    <definedName name="ITENS1" localSheetId="18">[1]SERVIÇO!#REF!</definedName>
    <definedName name="ITENS1" localSheetId="3">[1]SERVIÇO!#REF!</definedName>
    <definedName name="ITENS1" localSheetId="4">[1]SERVIÇO!#REF!</definedName>
    <definedName name="ITENS1" localSheetId="5">[1]SERVIÇO!#REF!</definedName>
    <definedName name="ITENS1" localSheetId="19">[1]SERVIÇO!#REF!</definedName>
    <definedName name="ITENS1">[1]SERVIÇO!#REF!</definedName>
    <definedName name="ITENSP" localSheetId="14">[1]SERVIÇO!#REF!</definedName>
    <definedName name="ITENSP" localSheetId="6">[1]SERVIÇO!#REF!</definedName>
    <definedName name="ITENSP" localSheetId="7">[1]SERVIÇO!#REF!</definedName>
    <definedName name="ITENSP" localSheetId="8">[1]SERVIÇO!#REF!</definedName>
    <definedName name="ITENSP" localSheetId="17">[1]SERVIÇO!#REF!</definedName>
    <definedName name="ITENSP" localSheetId="18">[1]SERVIÇO!#REF!</definedName>
    <definedName name="ITENSP" localSheetId="3">[1]SERVIÇO!#REF!</definedName>
    <definedName name="ITENSP" localSheetId="4">[1]SERVIÇO!#REF!</definedName>
    <definedName name="ITENSP" localSheetId="5">[1]SERVIÇO!#REF!</definedName>
    <definedName name="ITENSP" localSheetId="19">[1]SERVIÇO!#REF!</definedName>
    <definedName name="ITENSP">[1]SERVIÇO!#REF!</definedName>
    <definedName name="ITENSPMED" localSheetId="14">[1]SERVIÇO!#REF!</definedName>
    <definedName name="ITENSPMED" localSheetId="6">[1]SERVIÇO!#REF!</definedName>
    <definedName name="ITENSPMED" localSheetId="7">[1]SERVIÇO!#REF!</definedName>
    <definedName name="ITENSPMED" localSheetId="8">[1]SERVIÇO!#REF!</definedName>
    <definedName name="ITENSPMED" localSheetId="17">[1]SERVIÇO!#REF!</definedName>
    <definedName name="ITENSPMED" localSheetId="18">[1]SERVIÇO!#REF!</definedName>
    <definedName name="ITENSPMED" localSheetId="3">[1]SERVIÇO!#REF!</definedName>
    <definedName name="ITENSPMED" localSheetId="4">[1]SERVIÇO!#REF!</definedName>
    <definedName name="ITENSPMED" localSheetId="5">[1]SERVIÇO!#REF!</definedName>
    <definedName name="ITENSPMED" localSheetId="19">[1]SERVIÇO!#REF!</definedName>
    <definedName name="ITENSPMED">[1]SERVIÇO!#REF!</definedName>
    <definedName name="jazida5" localSheetId="14">#REF!</definedName>
    <definedName name="jazida5" localSheetId="17">#REF!</definedName>
    <definedName name="jazida5" localSheetId="18">#REF!</definedName>
    <definedName name="jazida5" localSheetId="3">#REF!</definedName>
    <definedName name="jazida5" localSheetId="4">#REF!</definedName>
    <definedName name="jazida5" localSheetId="5">#REF!</definedName>
    <definedName name="jazida5">#REF!</definedName>
    <definedName name="jazida6" localSheetId="14">#REF!</definedName>
    <definedName name="jazida6" localSheetId="17">#REF!</definedName>
    <definedName name="jazida6" localSheetId="18">#REF!</definedName>
    <definedName name="jazida6" localSheetId="3">#REF!</definedName>
    <definedName name="jazida6" localSheetId="4">#REF!</definedName>
    <definedName name="jazida6" localSheetId="5">#REF!</definedName>
    <definedName name="jazida6">#REF!</definedName>
    <definedName name="JUNTA_PLÁSTICA" localSheetId="14">#REF!</definedName>
    <definedName name="JUNTA_PLÁSTICA" localSheetId="6">#REF!</definedName>
    <definedName name="JUNTA_PLÁSTICA" localSheetId="7">#REF!</definedName>
    <definedName name="JUNTA_PLÁSTICA" localSheetId="8">#REF!</definedName>
    <definedName name="JUNTA_PLÁSTICA" localSheetId="20">#REF!</definedName>
    <definedName name="JUNTA_PLÁSTICA" localSheetId="17">#REF!</definedName>
    <definedName name="JUNTA_PLÁSTICA" localSheetId="18">#REF!</definedName>
    <definedName name="JUNTA_PLÁSTICA" localSheetId="3">#REF!</definedName>
    <definedName name="JUNTA_PLÁSTICA" localSheetId="4">#REF!</definedName>
    <definedName name="JUNTA_PLÁSTICA" localSheetId="5">#REF!</definedName>
    <definedName name="JUNTA_PLÁSTICA" localSheetId="19">#REF!</definedName>
    <definedName name="JUNTA_PLÁSTICA">#REF!</definedName>
    <definedName name="KORODUR" localSheetId="14">#REF!</definedName>
    <definedName name="KORODUR" localSheetId="6">#REF!</definedName>
    <definedName name="KORODUR" localSheetId="7">#REF!</definedName>
    <definedName name="KORODUR" localSheetId="8">#REF!</definedName>
    <definedName name="KORODUR" localSheetId="20">#REF!</definedName>
    <definedName name="KORODUR" localSheetId="17">#REF!</definedName>
    <definedName name="KORODUR" localSheetId="18">#REF!</definedName>
    <definedName name="KORODUR" localSheetId="3">#REF!</definedName>
    <definedName name="KORODUR" localSheetId="4">#REF!</definedName>
    <definedName name="KORODUR" localSheetId="5">#REF!</definedName>
    <definedName name="KORODUR" localSheetId="19">#REF!</definedName>
    <definedName name="KORODUR">#REF!</definedName>
    <definedName name="LAMBRI_IPÊ" localSheetId="14">#REF!</definedName>
    <definedName name="LAMBRI_IPÊ" localSheetId="6">#REF!</definedName>
    <definedName name="LAMBRI_IPÊ" localSheetId="7">#REF!</definedName>
    <definedName name="LAMBRI_IPÊ" localSheetId="8">#REF!</definedName>
    <definedName name="LAMBRI_IPÊ" localSheetId="20">#REF!</definedName>
    <definedName name="LAMBRI_IPÊ" localSheetId="17">#REF!</definedName>
    <definedName name="LAMBRI_IPÊ" localSheetId="18">#REF!</definedName>
    <definedName name="LAMBRI_IPÊ" localSheetId="3">#REF!</definedName>
    <definedName name="LAMBRI_IPÊ" localSheetId="4">#REF!</definedName>
    <definedName name="LAMBRI_IPÊ" localSheetId="5">#REF!</definedName>
    <definedName name="LAMBRI_IPÊ" localSheetId="19">#REF!</definedName>
    <definedName name="LAMBRI_IPÊ">#REF!</definedName>
    <definedName name="LANÇAMENTO_CONCRETO" localSheetId="14">#REF!</definedName>
    <definedName name="LANÇAMENTO_CONCRETO" localSheetId="6">#REF!</definedName>
    <definedName name="LANÇAMENTO_CONCRETO" localSheetId="7">#REF!</definedName>
    <definedName name="LANÇAMENTO_CONCRETO" localSheetId="8">#REF!</definedName>
    <definedName name="LANÇAMENTO_CONCRETO" localSheetId="17">#REF!</definedName>
    <definedName name="LANÇAMENTO_CONCRETO" localSheetId="18">#REF!</definedName>
    <definedName name="LANÇAMENTO_CONCRETO" localSheetId="3">#REF!</definedName>
    <definedName name="LANÇAMENTO_CONCRETO" localSheetId="4">#REF!</definedName>
    <definedName name="LANÇAMENTO_CONCRETO" localSheetId="5">#REF!</definedName>
    <definedName name="LANÇAMENTO_CONCRETO" localSheetId="19">#REF!</definedName>
    <definedName name="LANÇAMENTO_CONCRETO">#REF!</definedName>
    <definedName name="LIGAÇÃO_FLEXIVEL" localSheetId="14">#REF!</definedName>
    <definedName name="LIGAÇÃO_FLEXIVEL" localSheetId="6">#REF!</definedName>
    <definedName name="LIGAÇÃO_FLEXIVEL" localSheetId="7">#REF!</definedName>
    <definedName name="LIGAÇÃO_FLEXIVEL" localSheetId="8">#REF!</definedName>
    <definedName name="LIGAÇÃO_FLEXIVEL" localSheetId="17">#REF!</definedName>
    <definedName name="LIGAÇÃO_FLEXIVEL" localSheetId="18">#REF!</definedName>
    <definedName name="LIGAÇÃO_FLEXIVEL" localSheetId="3">#REF!</definedName>
    <definedName name="LIGAÇÃO_FLEXIVEL" localSheetId="4">#REF!</definedName>
    <definedName name="LIGAÇÃO_FLEXIVEL" localSheetId="5">#REF!</definedName>
    <definedName name="LIGAÇÃO_FLEXIVEL" localSheetId="19">#REF!</definedName>
    <definedName name="LIGAÇÃO_FLEXIVEL">#REF!</definedName>
    <definedName name="LILASDRENA" localSheetId="14">#REF!</definedName>
    <definedName name="LILASDRENA" localSheetId="6">#REF!</definedName>
    <definedName name="LILASDRENA" localSheetId="7">#REF!</definedName>
    <definedName name="LILASDRENA" localSheetId="8">#REF!</definedName>
    <definedName name="LILASDRENA" localSheetId="17">#REF!</definedName>
    <definedName name="LILASDRENA" localSheetId="18">#REF!</definedName>
    <definedName name="LILASDRENA" localSheetId="3">#REF!</definedName>
    <definedName name="LILASDRENA" localSheetId="4">#REF!</definedName>
    <definedName name="LILASDRENA" localSheetId="5">#REF!</definedName>
    <definedName name="LILASDRENA" localSheetId="19">#REF!</definedName>
    <definedName name="LILASDRENA">#REF!</definedName>
    <definedName name="LIN" localSheetId="14">[1]SERVIÇO!#REF!</definedName>
    <definedName name="LIN" localSheetId="6">[1]SERVIÇO!#REF!</definedName>
    <definedName name="LIN" localSheetId="7">[1]SERVIÇO!#REF!</definedName>
    <definedName name="LIN" localSheetId="8">[1]SERVIÇO!#REF!</definedName>
    <definedName name="LIN" localSheetId="20">[1]SERVIÇO!#REF!</definedName>
    <definedName name="LIN" localSheetId="17">[1]SERVIÇO!#REF!</definedName>
    <definedName name="LIN" localSheetId="18">[1]SERVIÇO!#REF!</definedName>
    <definedName name="LIN" localSheetId="3">[1]SERVIÇO!#REF!</definedName>
    <definedName name="LIN" localSheetId="4">[1]SERVIÇO!#REF!</definedName>
    <definedName name="LIN" localSheetId="5">[1]SERVIÇO!#REF!</definedName>
    <definedName name="LIN" localSheetId="19">[1]SERVIÇO!#REF!</definedName>
    <definedName name="LIN">[1]SERVIÇO!#REF!</definedName>
    <definedName name="LIQUIDO_PREPARADOR" localSheetId="14">#REF!</definedName>
    <definedName name="LIQUIDO_PREPARADOR" localSheetId="6">#REF!</definedName>
    <definedName name="LIQUIDO_PREPARADOR" localSheetId="7">#REF!</definedName>
    <definedName name="LIQUIDO_PREPARADOR" localSheetId="8">#REF!</definedName>
    <definedName name="LIQUIDO_PREPARADOR" localSheetId="20">#REF!</definedName>
    <definedName name="LIQUIDO_PREPARADOR" localSheetId="17">#REF!</definedName>
    <definedName name="LIQUIDO_PREPARADOR" localSheetId="18">#REF!</definedName>
    <definedName name="LIQUIDO_PREPARADOR" localSheetId="3">#REF!</definedName>
    <definedName name="LIQUIDO_PREPARADOR" localSheetId="4">#REF!</definedName>
    <definedName name="LIQUIDO_PREPARADOR" localSheetId="5">#REF!</definedName>
    <definedName name="LIQUIDO_PREPARADOR" localSheetId="19">#REF!</definedName>
    <definedName name="LIQUIDO_PREPARADOR">#REF!</definedName>
    <definedName name="LIQUIDO_SELADOR">[3]Insumos!$I$361</definedName>
    <definedName name="LISTSEL" localSheetId="14">[1]SERVIÇO!#REF!</definedName>
    <definedName name="LISTSEL" localSheetId="6">[1]SERVIÇO!#REF!</definedName>
    <definedName name="LISTSEL" localSheetId="7">[1]SERVIÇO!#REF!</definedName>
    <definedName name="LISTSEL" localSheetId="8">[1]SERVIÇO!#REF!</definedName>
    <definedName name="LISTSEL" localSheetId="20">[1]SERVIÇO!#REF!</definedName>
    <definedName name="LISTSEL" localSheetId="17">[1]SERVIÇO!#REF!</definedName>
    <definedName name="LISTSEL" localSheetId="18">[1]SERVIÇO!#REF!</definedName>
    <definedName name="LISTSEL" localSheetId="3">[1]SERVIÇO!#REF!</definedName>
    <definedName name="LISTSEL" localSheetId="4">[1]SERVIÇO!#REF!</definedName>
    <definedName name="LISTSEL" localSheetId="5">[1]SERVIÇO!#REF!</definedName>
    <definedName name="LISTSEL" localSheetId="19">[1]SERVIÇO!#REF!</definedName>
    <definedName name="LISTSEL">[1]SERVIÇO!#REF!</definedName>
    <definedName name="LIXA_FERRO" localSheetId="14">#REF!</definedName>
    <definedName name="LIXA_FERRO" localSheetId="6">#REF!</definedName>
    <definedName name="LIXA_FERRO" localSheetId="7">#REF!</definedName>
    <definedName name="LIXA_FERRO" localSheetId="8">#REF!</definedName>
    <definedName name="LIXA_FERRO" localSheetId="20">#REF!</definedName>
    <definedName name="LIXA_FERRO" localSheetId="17">#REF!</definedName>
    <definedName name="LIXA_FERRO" localSheetId="18">#REF!</definedName>
    <definedName name="LIXA_FERRO" localSheetId="3">#REF!</definedName>
    <definedName name="LIXA_FERRO" localSheetId="4">#REF!</definedName>
    <definedName name="LIXA_FERRO" localSheetId="5">#REF!</definedName>
    <definedName name="LIXA_FERRO" localSheetId="19">#REF!</definedName>
    <definedName name="LIXA_FERRO">#REF!</definedName>
    <definedName name="LIXA_MADEIRA">[3]Insumos!$I$374</definedName>
    <definedName name="LOCAB" localSheetId="14">[1]SERVIÇO!#REF!</definedName>
    <definedName name="LOCAB" localSheetId="6">[1]SERVIÇO!#REF!</definedName>
    <definedName name="LOCAB" localSheetId="7">[1]SERVIÇO!#REF!</definedName>
    <definedName name="LOCAB" localSheetId="8">[1]SERVIÇO!#REF!</definedName>
    <definedName name="LOCAB" localSheetId="20">[1]SERVIÇO!#REF!</definedName>
    <definedName name="LOCAB" localSheetId="17">[1]SERVIÇO!#REF!</definedName>
    <definedName name="LOCAB" localSheetId="18">[1]SERVIÇO!#REF!</definedName>
    <definedName name="LOCAB" localSheetId="3">[1]SERVIÇO!#REF!</definedName>
    <definedName name="LOCAB" localSheetId="4">[1]SERVIÇO!#REF!</definedName>
    <definedName name="LOCAB" localSheetId="5">[1]SERVIÇO!#REF!</definedName>
    <definedName name="LOCAB" localSheetId="19">[1]SERVIÇO!#REF!</definedName>
    <definedName name="LOCAB">[1]SERVIÇO!#REF!</definedName>
    <definedName name="LOCAL" localSheetId="14">[1]SERVIÇO!#REF!</definedName>
    <definedName name="LOCAL" localSheetId="6">[1]SERVIÇO!#REF!</definedName>
    <definedName name="LOCAL" localSheetId="7">[1]SERVIÇO!#REF!</definedName>
    <definedName name="LOCAL" localSheetId="8">[1]SERVIÇO!#REF!</definedName>
    <definedName name="LOCAL" localSheetId="20">[1]SERVIÇO!#REF!</definedName>
    <definedName name="LOCAL" localSheetId="17">[1]SERVIÇO!#REF!</definedName>
    <definedName name="LOCAL" localSheetId="18">[1]SERVIÇO!#REF!</definedName>
    <definedName name="LOCAL" localSheetId="3">[1]SERVIÇO!#REF!</definedName>
    <definedName name="LOCAL" localSheetId="4">[1]SERVIÇO!#REF!</definedName>
    <definedName name="LOCAL" localSheetId="5">[1]SERVIÇO!#REF!</definedName>
    <definedName name="LOCAL" localSheetId="19">[1]SERVIÇO!#REF!</definedName>
    <definedName name="LOCAL">[1]SERVIÇO!#REF!</definedName>
    <definedName name="LS" localSheetId="14">#REF!</definedName>
    <definedName name="LS" localSheetId="6">#REF!</definedName>
    <definedName name="LS" localSheetId="7">#REF!</definedName>
    <definedName name="LS" localSheetId="8">#REF!</definedName>
    <definedName name="LS" localSheetId="20">#REF!</definedName>
    <definedName name="LS" localSheetId="17">#REF!</definedName>
    <definedName name="LS" localSheetId="18">#REF!</definedName>
    <definedName name="LS" localSheetId="3">#REF!</definedName>
    <definedName name="LS" localSheetId="4">#REF!</definedName>
    <definedName name="LS" localSheetId="5">#REF!</definedName>
    <definedName name="ls" localSheetId="2">#REF!</definedName>
    <definedName name="LS" localSheetId="19">#REF!</definedName>
    <definedName name="LS">#REF!</definedName>
    <definedName name="lub" localSheetId="14">#REF!</definedName>
    <definedName name="lub" localSheetId="17">#REF!</definedName>
    <definedName name="lub" localSheetId="18">#REF!</definedName>
    <definedName name="lub" localSheetId="3">#REF!</definedName>
    <definedName name="lub" localSheetId="4">#REF!</definedName>
    <definedName name="lub" localSheetId="5">#REF!</definedName>
    <definedName name="lub">#REF!</definedName>
    <definedName name="MANGUEIRA_30_M" localSheetId="14">#REF!</definedName>
    <definedName name="MANGUEIRA_30_M" localSheetId="6">#REF!</definedName>
    <definedName name="MANGUEIRA_30_M" localSheetId="7">#REF!</definedName>
    <definedName name="MANGUEIRA_30_M" localSheetId="8">#REF!</definedName>
    <definedName name="MANGUEIRA_30_M" localSheetId="20">#REF!</definedName>
    <definedName name="MANGUEIRA_30_M" localSheetId="17">#REF!</definedName>
    <definedName name="MANGUEIRA_30_M" localSheetId="18">#REF!</definedName>
    <definedName name="MANGUEIRA_30_M" localSheetId="3">#REF!</definedName>
    <definedName name="MANGUEIRA_30_M" localSheetId="4">#REF!</definedName>
    <definedName name="MANGUEIRA_30_M" localSheetId="5">#REF!</definedName>
    <definedName name="MANGUEIRA_30_M" localSheetId="19">#REF!</definedName>
    <definedName name="MANGUEIRA_30_M">#REF!</definedName>
    <definedName name="MARCAX" localSheetId="14">[1]SERVIÇO!#REF!</definedName>
    <definedName name="MARCAX" localSheetId="6">[1]SERVIÇO!#REF!</definedName>
    <definedName name="MARCAX" localSheetId="7">[1]SERVIÇO!#REF!</definedName>
    <definedName name="MARCAX" localSheetId="8">[1]SERVIÇO!#REF!</definedName>
    <definedName name="MARCAX" localSheetId="20">[1]SERVIÇO!#REF!</definedName>
    <definedName name="MARCAX" localSheetId="17">[1]SERVIÇO!#REF!</definedName>
    <definedName name="MARCAX" localSheetId="18">[1]SERVIÇO!#REF!</definedName>
    <definedName name="MARCAX" localSheetId="3">[1]SERVIÇO!#REF!</definedName>
    <definedName name="MARCAX" localSheetId="4">[1]SERVIÇO!#REF!</definedName>
    <definedName name="MARCAX" localSheetId="5">[1]SERVIÇO!#REF!</definedName>
    <definedName name="MARCAX" localSheetId="19">[1]SERVIÇO!#REF!</definedName>
    <definedName name="MARCAX">[1]SERVIÇO!#REF!</definedName>
    <definedName name="MARCENEIRO" localSheetId="14">#REF!</definedName>
    <definedName name="MARCENEIRO" localSheetId="6">#REF!</definedName>
    <definedName name="MARCENEIRO" localSheetId="7">#REF!</definedName>
    <definedName name="MARCENEIRO" localSheetId="8">#REF!</definedName>
    <definedName name="MARCENEIRO" localSheetId="20">#REF!</definedName>
    <definedName name="MARCENEIRO" localSheetId="17">#REF!</definedName>
    <definedName name="MARCENEIRO" localSheetId="18">#REF!</definedName>
    <definedName name="MARCENEIRO" localSheetId="3">#REF!</definedName>
    <definedName name="MARCENEIRO" localSheetId="4">#REF!</definedName>
    <definedName name="MARCENEIRO" localSheetId="5">#REF!</definedName>
    <definedName name="MARCENEIRO" localSheetId="19">#REF!</definedName>
    <definedName name="MARCENEIRO">#REF!</definedName>
    <definedName name="MARMORE_BRANCO" localSheetId="14">#REF!</definedName>
    <definedName name="MARMORE_BRANCO" localSheetId="6">#REF!</definedName>
    <definedName name="MARMORE_BRANCO" localSheetId="7">#REF!</definedName>
    <definedName name="MARMORE_BRANCO" localSheetId="8">#REF!</definedName>
    <definedName name="MARMORE_BRANCO" localSheetId="20">#REF!</definedName>
    <definedName name="MARMORE_BRANCO" localSheetId="17">#REF!</definedName>
    <definedName name="MARMORE_BRANCO" localSheetId="18">#REF!</definedName>
    <definedName name="MARMORE_BRANCO" localSheetId="3">#REF!</definedName>
    <definedName name="MARMORE_BRANCO" localSheetId="4">#REF!</definedName>
    <definedName name="MARMORE_BRANCO" localSheetId="5">#REF!</definedName>
    <definedName name="MARMORE_BRANCO" localSheetId="19">#REF!</definedName>
    <definedName name="MARMORE_BRANCO">#REF!</definedName>
    <definedName name="Mary" localSheetId="20">{"total","SUM(total)","YNNNN",FALSE}</definedName>
    <definedName name="Mary" localSheetId="19">{"total","SUM(total)","YNNNN",FALSE}</definedName>
    <definedName name="Mary">{"total","SUM(total)","YNNNN",FALSE}</definedName>
    <definedName name="MASSA_OLEO" localSheetId="14">#REF!</definedName>
    <definedName name="MASSA_OLEO" localSheetId="6">#REF!</definedName>
    <definedName name="MASSA_OLEO" localSheetId="7">#REF!</definedName>
    <definedName name="MASSA_OLEO" localSheetId="8">#REF!</definedName>
    <definedName name="MASSA_OLEO" localSheetId="20">#REF!</definedName>
    <definedName name="MASSA_OLEO" localSheetId="17">#REF!</definedName>
    <definedName name="MASSA_OLEO" localSheetId="18">#REF!</definedName>
    <definedName name="MASSA_OLEO" localSheetId="3">#REF!</definedName>
    <definedName name="MASSA_OLEO" localSheetId="4">#REF!</definedName>
    <definedName name="MASSA_OLEO" localSheetId="5">#REF!</definedName>
    <definedName name="MASSA_OLEO" localSheetId="19">#REF!</definedName>
    <definedName name="MASSA_OLEO">#REF!</definedName>
    <definedName name="MASSA_PVA">[3]Insumos!$I$363</definedName>
    <definedName name="Medição" localSheetId="14">#REF!</definedName>
    <definedName name="Medição" localSheetId="6">#REF!</definedName>
    <definedName name="Medição" localSheetId="7">#REF!</definedName>
    <definedName name="Medição" localSheetId="8">#REF!</definedName>
    <definedName name="Medição" localSheetId="20">#REF!</definedName>
    <definedName name="Medição" localSheetId="17">#REF!</definedName>
    <definedName name="Medição" localSheetId="18">#REF!</definedName>
    <definedName name="Medição" localSheetId="3">#REF!</definedName>
    <definedName name="Medição" localSheetId="4">#REF!</definedName>
    <definedName name="Medição" localSheetId="5">#REF!</definedName>
    <definedName name="Medição" localSheetId="19">#REF!</definedName>
    <definedName name="Medição">#REF!</definedName>
    <definedName name="meio" localSheetId="14">#REF!</definedName>
    <definedName name="meio" localSheetId="17">#REF!</definedName>
    <definedName name="meio" localSheetId="18">#REF!</definedName>
    <definedName name="meio" localSheetId="3">#REF!</definedName>
    <definedName name="meio" localSheetId="4">#REF!</definedName>
    <definedName name="meio" localSheetId="5">#REF!</definedName>
    <definedName name="meio">#REF!</definedName>
    <definedName name="MENUBOM" localSheetId="14">[1]SERVIÇO!#REF!</definedName>
    <definedName name="MENUBOM" localSheetId="6">[1]SERVIÇO!#REF!</definedName>
    <definedName name="MENUBOM" localSheetId="7">[1]SERVIÇO!#REF!</definedName>
    <definedName name="MENUBOM" localSheetId="8">[1]SERVIÇO!#REF!</definedName>
    <definedName name="MENUBOM" localSheetId="20">[1]SERVIÇO!#REF!</definedName>
    <definedName name="MENUBOM" localSheetId="17">[1]SERVIÇO!#REF!</definedName>
    <definedName name="MENUBOM" localSheetId="18">[1]SERVIÇO!#REF!</definedName>
    <definedName name="MENUBOM" localSheetId="3">[1]SERVIÇO!#REF!</definedName>
    <definedName name="MENUBOM" localSheetId="4">[1]SERVIÇO!#REF!</definedName>
    <definedName name="MENUBOM" localSheetId="5">[1]SERVIÇO!#REF!</definedName>
    <definedName name="MENUBOM" localSheetId="19">[1]SERVIÇO!#REF!</definedName>
    <definedName name="MENUBOM">[1]SERVIÇO!#REF!</definedName>
    <definedName name="MENUEQP" localSheetId="14">[1]SERVIÇO!#REF!</definedName>
    <definedName name="MENUEQP" localSheetId="6">[1]SERVIÇO!#REF!</definedName>
    <definedName name="MENUEQP" localSheetId="7">[1]SERVIÇO!#REF!</definedName>
    <definedName name="MENUEQP" localSheetId="8">[1]SERVIÇO!#REF!</definedName>
    <definedName name="MENUEQP" localSheetId="17">[1]SERVIÇO!#REF!</definedName>
    <definedName name="MENUEQP" localSheetId="18">[1]SERVIÇO!#REF!</definedName>
    <definedName name="MENUEQP" localSheetId="3">[1]SERVIÇO!#REF!</definedName>
    <definedName name="MENUEQP" localSheetId="4">[1]SERVIÇO!#REF!</definedName>
    <definedName name="MENUEQP" localSheetId="5">[1]SERVIÇO!#REF!</definedName>
    <definedName name="MENUEQP" localSheetId="19">[1]SERVIÇO!#REF!</definedName>
    <definedName name="MENUEQP">[1]SERVIÇO!#REF!</definedName>
    <definedName name="MENUFIM" localSheetId="14">[1]SERVIÇO!#REF!</definedName>
    <definedName name="MENUFIM" localSheetId="6">[1]SERVIÇO!#REF!</definedName>
    <definedName name="MENUFIM" localSheetId="7">[1]SERVIÇO!#REF!</definedName>
    <definedName name="MENUFIM" localSheetId="8">[1]SERVIÇO!#REF!</definedName>
    <definedName name="MENUFIM" localSheetId="17">[1]SERVIÇO!#REF!</definedName>
    <definedName name="MENUFIM" localSheetId="18">[1]SERVIÇO!#REF!</definedName>
    <definedName name="MENUFIM" localSheetId="3">[1]SERVIÇO!#REF!</definedName>
    <definedName name="MENUFIM" localSheetId="4">[1]SERVIÇO!#REF!</definedName>
    <definedName name="MENUFIM" localSheetId="5">[1]SERVIÇO!#REF!</definedName>
    <definedName name="MENUFIM" localSheetId="19">[1]SERVIÇO!#REF!</definedName>
    <definedName name="MENUFIM">[1]SERVIÇO!#REF!</definedName>
    <definedName name="MENUMED" localSheetId="14">[1]SERVIÇO!#REF!</definedName>
    <definedName name="MENUMED" localSheetId="6">[1]SERVIÇO!#REF!</definedName>
    <definedName name="MENUMED" localSheetId="7">[1]SERVIÇO!#REF!</definedName>
    <definedName name="MENUMED" localSheetId="8">[1]SERVIÇO!#REF!</definedName>
    <definedName name="MENUMED" localSheetId="17">[1]SERVIÇO!#REF!</definedName>
    <definedName name="MENUMED" localSheetId="18">[1]SERVIÇO!#REF!</definedName>
    <definedName name="MENUMED" localSheetId="3">[1]SERVIÇO!#REF!</definedName>
    <definedName name="MENUMED" localSheetId="4">[1]SERVIÇO!#REF!</definedName>
    <definedName name="MENUMED" localSheetId="5">[1]SERVIÇO!#REF!</definedName>
    <definedName name="MENUMED" localSheetId="19">[1]SERVIÇO!#REF!</definedName>
    <definedName name="MENUMED">[1]SERVIÇO!#REF!</definedName>
    <definedName name="MENUOBRA" localSheetId="14">[1]SERVIÇO!#REF!</definedName>
    <definedName name="MENUOBRA" localSheetId="6">[1]SERVIÇO!#REF!</definedName>
    <definedName name="MENUOBRA" localSheetId="7">[1]SERVIÇO!#REF!</definedName>
    <definedName name="MENUOBRA" localSheetId="8">[1]SERVIÇO!#REF!</definedName>
    <definedName name="MENUOBRA" localSheetId="17">[1]SERVIÇO!#REF!</definedName>
    <definedName name="MENUOBRA" localSheetId="18">[1]SERVIÇO!#REF!</definedName>
    <definedName name="MENUOBRA" localSheetId="3">[1]SERVIÇO!#REF!</definedName>
    <definedName name="MENUOBRA" localSheetId="4">[1]SERVIÇO!#REF!</definedName>
    <definedName name="MENUOBRA" localSheetId="5">[1]SERVIÇO!#REF!</definedName>
    <definedName name="MENUOBRA" localSheetId="19">[1]SERVIÇO!#REF!</definedName>
    <definedName name="MENUOBRA">[1]SERVIÇO!#REF!</definedName>
    <definedName name="MENUOUT" localSheetId="14">[1]SERVIÇO!#REF!</definedName>
    <definedName name="MENUOUT" localSheetId="6">[1]SERVIÇO!#REF!</definedName>
    <definedName name="MENUOUT" localSheetId="7">[1]SERVIÇO!#REF!</definedName>
    <definedName name="MENUOUT" localSheetId="8">[1]SERVIÇO!#REF!</definedName>
    <definedName name="MENUOUT" localSheetId="17">[1]SERVIÇO!#REF!</definedName>
    <definedName name="MENUOUT" localSheetId="18">[1]SERVIÇO!#REF!</definedName>
    <definedName name="MENUOUT" localSheetId="3">[1]SERVIÇO!#REF!</definedName>
    <definedName name="MENUOUT" localSheetId="4">[1]SERVIÇO!#REF!</definedName>
    <definedName name="MENUOUT" localSheetId="5">[1]SERVIÇO!#REF!</definedName>
    <definedName name="MENUOUT" localSheetId="19">[1]SERVIÇO!#REF!</definedName>
    <definedName name="MENUOUT">[1]SERVIÇO!#REF!</definedName>
    <definedName name="MENUOUTRO" localSheetId="14">[1]SERVIÇO!#REF!</definedName>
    <definedName name="MENUOUTRO" localSheetId="6">[1]SERVIÇO!#REF!</definedName>
    <definedName name="MENUOUTRO" localSheetId="7">[1]SERVIÇO!#REF!</definedName>
    <definedName name="MENUOUTRO" localSheetId="8">[1]SERVIÇO!#REF!</definedName>
    <definedName name="MENUOUTRO" localSheetId="17">[1]SERVIÇO!#REF!</definedName>
    <definedName name="MENUOUTRO" localSheetId="18">[1]SERVIÇO!#REF!</definedName>
    <definedName name="MENUOUTRO" localSheetId="3">[1]SERVIÇO!#REF!</definedName>
    <definedName name="MENUOUTRO" localSheetId="4">[1]SERVIÇO!#REF!</definedName>
    <definedName name="MENUOUTRO" localSheetId="5">[1]SERVIÇO!#REF!</definedName>
    <definedName name="MENUOUTRO" localSheetId="19">[1]SERVIÇO!#REF!</definedName>
    <definedName name="MENUOUTRO">[1]SERVIÇO!#REF!</definedName>
    <definedName name="menures" localSheetId="14">[1]SERVIÇO!#REF!</definedName>
    <definedName name="menures" localSheetId="6">[1]SERVIÇO!#REF!</definedName>
    <definedName name="menures" localSheetId="7">[1]SERVIÇO!#REF!</definedName>
    <definedName name="menures" localSheetId="8">[1]SERVIÇO!#REF!</definedName>
    <definedName name="menures" localSheetId="17">[1]SERVIÇO!#REF!</definedName>
    <definedName name="menures" localSheetId="18">[1]SERVIÇO!#REF!</definedName>
    <definedName name="menures" localSheetId="3">[1]SERVIÇO!#REF!</definedName>
    <definedName name="menures" localSheetId="4">[1]SERVIÇO!#REF!</definedName>
    <definedName name="menures" localSheetId="5">[1]SERVIÇO!#REF!</definedName>
    <definedName name="menures" localSheetId="19">[1]SERVIÇO!#REF!</definedName>
    <definedName name="menures">[1]SERVIÇO!#REF!</definedName>
    <definedName name="Mirin" localSheetId="20">{"total","SUM(total)","YNNNN",FALSE}</definedName>
    <definedName name="Mirin" localSheetId="19">{"total","SUM(total)","YNNNN",FALSE}</definedName>
    <definedName name="Mirin">{"total","SUM(total)","YNNNN",FALSE}</definedName>
    <definedName name="MOD" localSheetId="20">{"total","SUM(total)","YNNNN",FALSE}</definedName>
    <definedName name="MOD" localSheetId="19">{"total","SUM(total)","YNNNN",FALSE}</definedName>
    <definedName name="MOD">{"total","SUM(total)","YNNNN",FALSE}</definedName>
    <definedName name="MODIFICAÇÃO" localSheetId="20">{"total","SUM(total)","YNNNN",FALSE}</definedName>
    <definedName name="MODIFICAÇÃO" localSheetId="19">{"total","SUM(total)","YNNNN",FALSE}</definedName>
    <definedName name="MODIFICAÇÃO">{"total","SUM(total)","YNNNN",FALSE}</definedName>
    <definedName name="módulo1.Extenso" localSheetId="14">#N/A</definedName>
    <definedName name="módulo1.Extenso" localSheetId="20">#N/A</definedName>
    <definedName name="módulo1.Extenso" localSheetId="3">#N/A</definedName>
    <definedName name="módulo1.Extenso" localSheetId="4">#N/A</definedName>
    <definedName name="módulo1.Extenso" localSheetId="5">#N/A</definedName>
    <definedName name="módulo1.Extenso" localSheetId="19">#N/A</definedName>
    <definedName name="módulo1.Extenso">Ensaios!módulo1.Extenso</definedName>
    <definedName name="MUNICIPIO" localSheetId="14">[1]SERVIÇO!#REF!</definedName>
    <definedName name="MUNICIPIO" localSheetId="6">[1]SERVIÇO!#REF!</definedName>
    <definedName name="MUNICIPIO" localSheetId="7">[1]SERVIÇO!#REF!</definedName>
    <definedName name="MUNICIPIO" localSheetId="8">[1]SERVIÇO!#REF!</definedName>
    <definedName name="MUNICIPIO" localSheetId="20">[1]SERVIÇO!#REF!</definedName>
    <definedName name="MUNICIPIO" localSheetId="17">[1]SERVIÇO!#REF!</definedName>
    <definedName name="MUNICIPIO" localSheetId="18">[1]SERVIÇO!#REF!</definedName>
    <definedName name="MUNICIPIO" localSheetId="3">[1]SERVIÇO!#REF!</definedName>
    <definedName name="MUNICIPIO" localSheetId="4">[1]SERVIÇO!#REF!</definedName>
    <definedName name="MUNICIPIO" localSheetId="5">[1]SERVIÇO!#REF!</definedName>
    <definedName name="MUNICIPIO" localSheetId="19">[1]SERVIÇO!#REF!</definedName>
    <definedName name="MUNICIPIO">[1]SERVIÇO!#REF!</definedName>
    <definedName name="MURBOMB" localSheetId="14">[1]SERVIÇO!#REF!</definedName>
    <definedName name="MURBOMB" localSheetId="6">[1]SERVIÇO!#REF!</definedName>
    <definedName name="MURBOMB" localSheetId="7">[1]SERVIÇO!#REF!</definedName>
    <definedName name="MURBOMB" localSheetId="8">[1]SERVIÇO!#REF!</definedName>
    <definedName name="MURBOMB" localSheetId="20">[1]SERVIÇO!#REF!</definedName>
    <definedName name="MURBOMB" localSheetId="17">[1]SERVIÇO!#REF!</definedName>
    <definedName name="MURBOMB" localSheetId="18">[1]SERVIÇO!#REF!</definedName>
    <definedName name="MURBOMB" localSheetId="3">[1]SERVIÇO!#REF!</definedName>
    <definedName name="MURBOMB" localSheetId="4">[1]SERVIÇO!#REF!</definedName>
    <definedName name="MURBOMB" localSheetId="5">[1]SERVIÇO!#REF!</definedName>
    <definedName name="MURBOMB" localSheetId="19">[1]SERVIÇO!#REF!</definedName>
    <definedName name="MURBOMB">[1]SERVIÇO!#REF!</definedName>
    <definedName name="NDATA" localSheetId="14">[1]SERVIÇO!#REF!</definedName>
    <definedName name="NDATA" localSheetId="6">[1]SERVIÇO!#REF!</definedName>
    <definedName name="NDATA" localSheetId="7">[1]SERVIÇO!#REF!</definedName>
    <definedName name="NDATA" localSheetId="8">[1]SERVIÇO!#REF!</definedName>
    <definedName name="NDATA" localSheetId="17">[1]SERVIÇO!#REF!</definedName>
    <definedName name="NDATA" localSheetId="18">[1]SERVIÇO!#REF!</definedName>
    <definedName name="NDATA" localSheetId="3">[1]SERVIÇO!#REF!</definedName>
    <definedName name="NDATA" localSheetId="4">[1]SERVIÇO!#REF!</definedName>
    <definedName name="NDATA" localSheetId="5">[1]SERVIÇO!#REF!</definedName>
    <definedName name="NDATA" localSheetId="19">[1]SERVIÇO!#REF!</definedName>
    <definedName name="NDATA">[1]SERVIÇO!#REF!</definedName>
    <definedName name="NTEI" localSheetId="14">'[2]PRO-08'!#REF!</definedName>
    <definedName name="NTEI" localSheetId="6">'[2]PRO-08'!#REF!</definedName>
    <definedName name="NTEI" localSheetId="7">'[2]PRO-08'!#REF!</definedName>
    <definedName name="NTEI" localSheetId="8">'[2]PRO-08'!#REF!</definedName>
    <definedName name="NTEI" localSheetId="17">'[2]PRO-08'!#REF!</definedName>
    <definedName name="NTEI" localSheetId="18">'[2]PRO-08'!#REF!</definedName>
    <definedName name="NTEI" localSheetId="3">'[2]PRO-08'!#REF!</definedName>
    <definedName name="NTEI" localSheetId="4">'[2]PRO-08'!#REF!</definedName>
    <definedName name="NTEI" localSheetId="5">'[2]PRO-08'!#REF!</definedName>
    <definedName name="NTEI" localSheetId="19">'[2]PRO-08'!#REF!</definedName>
    <definedName name="NTEI">'[2]PRO-08'!#REF!</definedName>
    <definedName name="NUCOPIAS" localSheetId="14">[1]SERVIÇO!#REF!</definedName>
    <definedName name="NUCOPIAS" localSheetId="6">[1]SERVIÇO!#REF!</definedName>
    <definedName name="NUCOPIAS" localSheetId="7">[1]SERVIÇO!#REF!</definedName>
    <definedName name="NUCOPIAS" localSheetId="8">[1]SERVIÇO!#REF!</definedName>
    <definedName name="NUCOPIAS" localSheetId="17">[1]SERVIÇO!#REF!</definedName>
    <definedName name="NUCOPIAS" localSheetId="18">[1]SERVIÇO!#REF!</definedName>
    <definedName name="NUCOPIAS" localSheetId="3">[1]SERVIÇO!#REF!</definedName>
    <definedName name="NUCOPIAS" localSheetId="4">[1]SERVIÇO!#REF!</definedName>
    <definedName name="NUCOPIAS" localSheetId="5">[1]SERVIÇO!#REF!</definedName>
    <definedName name="NUCOPIAS" localSheetId="19">[1]SERVIÇO!#REF!</definedName>
    <definedName name="NUCOPIAS">[1]SERVIÇO!#REF!</definedName>
    <definedName name="OBRA" localSheetId="14">[1]SERVIÇO!#REF!</definedName>
    <definedName name="OBRA" localSheetId="6">[1]SERVIÇO!#REF!</definedName>
    <definedName name="OBRA" localSheetId="7">[1]SERVIÇO!#REF!</definedName>
    <definedName name="OBRA" localSheetId="8">[1]SERVIÇO!#REF!</definedName>
    <definedName name="OBRA" localSheetId="17">[1]SERVIÇO!#REF!</definedName>
    <definedName name="OBRA" localSheetId="18">[1]SERVIÇO!#REF!</definedName>
    <definedName name="OBRA" localSheetId="3">[1]SERVIÇO!#REF!</definedName>
    <definedName name="OBRA" localSheetId="4">[1]SERVIÇO!#REF!</definedName>
    <definedName name="OBRA" localSheetId="5">[1]SERVIÇO!#REF!</definedName>
    <definedName name="OBRA" localSheetId="19">[1]SERVIÇO!#REF!</definedName>
    <definedName name="OBRA">[1]SERVIÇO!#REF!</definedName>
    <definedName name="OBRADUPL" localSheetId="14">[1]SERVIÇO!#REF!</definedName>
    <definedName name="OBRADUPL" localSheetId="6">[1]SERVIÇO!#REF!</definedName>
    <definedName name="OBRADUPL" localSheetId="7">[1]SERVIÇO!#REF!</definedName>
    <definedName name="OBRADUPL" localSheetId="8">[1]SERVIÇO!#REF!</definedName>
    <definedName name="OBRADUPL" localSheetId="17">[1]SERVIÇO!#REF!</definedName>
    <definedName name="OBRADUPL" localSheetId="18">[1]SERVIÇO!#REF!</definedName>
    <definedName name="OBRADUPL" localSheetId="3">[1]SERVIÇO!#REF!</definedName>
    <definedName name="OBRADUPL" localSheetId="4">[1]SERVIÇO!#REF!</definedName>
    <definedName name="OBRADUPL" localSheetId="5">[1]SERVIÇO!#REF!</definedName>
    <definedName name="OBRADUPL" localSheetId="19">[1]SERVIÇO!#REF!</definedName>
    <definedName name="OBRADUPL">[1]SERVIÇO!#REF!</definedName>
    <definedName name="OBRALOC" localSheetId="14">[1]SERVIÇO!#REF!</definedName>
    <definedName name="OBRALOC" localSheetId="6">[1]SERVIÇO!#REF!</definedName>
    <definedName name="OBRALOC" localSheetId="7">[1]SERVIÇO!#REF!</definedName>
    <definedName name="OBRALOC" localSheetId="8">[1]SERVIÇO!#REF!</definedName>
    <definedName name="OBRALOC" localSheetId="17">[1]SERVIÇO!#REF!</definedName>
    <definedName name="OBRALOC" localSheetId="18">[1]SERVIÇO!#REF!</definedName>
    <definedName name="OBRALOC" localSheetId="3">[1]SERVIÇO!#REF!</definedName>
    <definedName name="OBRALOC" localSheetId="4">[1]SERVIÇO!#REF!</definedName>
    <definedName name="OBRALOC" localSheetId="5">[1]SERVIÇO!#REF!</definedName>
    <definedName name="OBRALOC" localSheetId="19">[1]SERVIÇO!#REF!</definedName>
    <definedName name="OBRALOC">[1]SERVIÇO!#REF!</definedName>
    <definedName name="OBRASEL" localSheetId="14">[1]SERVIÇO!#REF!</definedName>
    <definedName name="OBRASEL" localSheetId="6">[1]SERVIÇO!#REF!</definedName>
    <definedName name="OBRASEL" localSheetId="7">[1]SERVIÇO!#REF!</definedName>
    <definedName name="OBRASEL" localSheetId="8">[1]SERVIÇO!#REF!</definedName>
    <definedName name="OBRASEL" localSheetId="17">[1]SERVIÇO!#REF!</definedName>
    <definedName name="OBRASEL" localSheetId="18">[1]SERVIÇO!#REF!</definedName>
    <definedName name="OBRASEL" localSheetId="3">[1]SERVIÇO!#REF!</definedName>
    <definedName name="OBRASEL" localSheetId="4">[1]SERVIÇO!#REF!</definedName>
    <definedName name="OBRASEL" localSheetId="5">[1]SERVIÇO!#REF!</definedName>
    <definedName name="OBRASEL" localSheetId="19">[1]SERVIÇO!#REF!</definedName>
    <definedName name="OBRASEL">[1]SERVIÇO!#REF!</definedName>
    <definedName name="od" localSheetId="14">#REF!</definedName>
    <definedName name="od" localSheetId="17">#REF!</definedName>
    <definedName name="od" localSheetId="18">#REF!</definedName>
    <definedName name="od" localSheetId="3">#REF!</definedName>
    <definedName name="od" localSheetId="4">#REF!</definedName>
    <definedName name="od" localSheetId="5">#REF!</definedName>
    <definedName name="od">#REF!</definedName>
    <definedName name="of" localSheetId="14">#REF!</definedName>
    <definedName name="of" localSheetId="17">#REF!</definedName>
    <definedName name="of" localSheetId="18">#REF!</definedName>
    <definedName name="of" localSheetId="3">#REF!</definedName>
    <definedName name="of" localSheetId="4">#REF!</definedName>
    <definedName name="of" localSheetId="5">#REF!</definedName>
    <definedName name="of">#REF!</definedName>
    <definedName name="OPA" localSheetId="14">'[2]PRO-08'!#REF!</definedName>
    <definedName name="OPA" localSheetId="6">'[2]PRO-08'!#REF!</definedName>
    <definedName name="OPA" localSheetId="7">'[2]PRO-08'!#REF!</definedName>
    <definedName name="OPA" localSheetId="8">'[2]PRO-08'!#REF!</definedName>
    <definedName name="OPA" localSheetId="17">'[2]PRO-08'!#REF!</definedName>
    <definedName name="OPA" localSheetId="18">'[2]PRO-08'!#REF!</definedName>
    <definedName name="OPA" localSheetId="3">'[2]PRO-08'!#REF!</definedName>
    <definedName name="OPA" localSheetId="4">'[2]PRO-08'!#REF!</definedName>
    <definedName name="OPA" localSheetId="5">'[2]PRO-08'!#REF!</definedName>
    <definedName name="OPA" localSheetId="19">'[2]PRO-08'!#REF!</definedName>
    <definedName name="OPA">'[2]PRO-08'!#REF!</definedName>
    <definedName name="PARAFUSO_PARA_LOUÇA" localSheetId="14">#REF!</definedName>
    <definedName name="PARAFUSO_PARA_LOUÇA" localSheetId="6">#REF!</definedName>
    <definedName name="PARAFUSO_PARA_LOUÇA" localSheetId="7">#REF!</definedName>
    <definedName name="PARAFUSO_PARA_LOUÇA" localSheetId="8">#REF!</definedName>
    <definedName name="PARAFUSO_PARA_LOUÇA" localSheetId="20">#REF!</definedName>
    <definedName name="PARAFUSO_PARA_LOUÇA" localSheetId="17">#REF!</definedName>
    <definedName name="PARAFUSO_PARA_LOUÇA" localSheetId="18">#REF!</definedName>
    <definedName name="PARAFUSO_PARA_LOUÇA" localSheetId="3">#REF!</definedName>
    <definedName name="PARAFUSO_PARA_LOUÇA" localSheetId="4">#REF!</definedName>
    <definedName name="PARAFUSO_PARA_LOUÇA" localSheetId="5">#REF!</definedName>
    <definedName name="PARAFUSO_PARA_LOUÇA" localSheetId="19">#REF!</definedName>
    <definedName name="PARAFUSO_PARA_LOUÇA">#REF!</definedName>
    <definedName name="PDER" localSheetId="14">[1]SERVIÇO!#REF!</definedName>
    <definedName name="PDER" localSheetId="6">[1]SERVIÇO!#REF!</definedName>
    <definedName name="PDER" localSheetId="7">[1]SERVIÇO!#REF!</definedName>
    <definedName name="PDER" localSheetId="8">[1]SERVIÇO!#REF!</definedName>
    <definedName name="PDER" localSheetId="20">[1]SERVIÇO!#REF!</definedName>
    <definedName name="PDER" localSheetId="17">[1]SERVIÇO!#REF!</definedName>
    <definedName name="PDER" localSheetId="18">[1]SERVIÇO!#REF!</definedName>
    <definedName name="PDER" localSheetId="3">[1]SERVIÇO!#REF!</definedName>
    <definedName name="PDER" localSheetId="4">[1]SERVIÇO!#REF!</definedName>
    <definedName name="PDER" localSheetId="5">[1]SERVIÇO!#REF!</definedName>
    <definedName name="PDER" localSheetId="19">[1]SERVIÇO!#REF!</definedName>
    <definedName name="PDER">[1]SERVIÇO!#REF!</definedName>
    <definedName name="PDIVERS" localSheetId="14">[1]SERVIÇO!#REF!</definedName>
    <definedName name="PDIVERS" localSheetId="6">[1]SERVIÇO!#REF!</definedName>
    <definedName name="PDIVERS" localSheetId="7">[1]SERVIÇO!#REF!</definedName>
    <definedName name="PDIVERS" localSheetId="8">[1]SERVIÇO!#REF!</definedName>
    <definedName name="PDIVERS" localSheetId="17">[1]SERVIÇO!#REF!</definedName>
    <definedName name="PDIVERS" localSheetId="18">[1]SERVIÇO!#REF!</definedName>
    <definedName name="PDIVERS" localSheetId="3">[1]SERVIÇO!#REF!</definedName>
    <definedName name="PDIVERS" localSheetId="4">[1]SERVIÇO!#REF!</definedName>
    <definedName name="PDIVERS" localSheetId="5">[1]SERVIÇO!#REF!</definedName>
    <definedName name="PDIVERS" localSheetId="19">[1]SERVIÇO!#REF!</definedName>
    <definedName name="PDIVERS">[1]SERVIÇO!#REF!</definedName>
    <definedName name="pdm" localSheetId="14">#REF!</definedName>
    <definedName name="pdm" localSheetId="17">#REF!</definedName>
    <definedName name="pdm" localSheetId="18">#REF!</definedName>
    <definedName name="pdm" localSheetId="3">#REF!</definedName>
    <definedName name="pdm" localSheetId="4">#REF!</definedName>
    <definedName name="pdm" localSheetId="5">#REF!</definedName>
    <definedName name="pdm">#REF!</definedName>
    <definedName name="PEÇA_6_X_3_MAD_LEI" localSheetId="14">#REF!</definedName>
    <definedName name="PEÇA_6_X_3_MAD_LEI" localSheetId="6">#REF!</definedName>
    <definedName name="PEÇA_6_X_3_MAD_LEI" localSheetId="7">#REF!</definedName>
    <definedName name="PEÇA_6_X_3_MAD_LEI" localSheetId="8">#REF!</definedName>
    <definedName name="PEÇA_6_X_3_MAD_LEI" localSheetId="20">#REF!</definedName>
    <definedName name="PEÇA_6_X_3_MAD_LEI" localSheetId="17">#REF!</definedName>
    <definedName name="PEÇA_6_X_3_MAD_LEI" localSheetId="18">#REF!</definedName>
    <definedName name="PEÇA_6_X_3_MAD_LEI" localSheetId="3">#REF!</definedName>
    <definedName name="PEÇA_6_X_3_MAD_LEI" localSheetId="4">#REF!</definedName>
    <definedName name="PEÇA_6_X_3_MAD_LEI" localSheetId="5">#REF!</definedName>
    <definedName name="PEÇA_6_X_3_MAD_LEI" localSheetId="19">#REF!</definedName>
    <definedName name="PEÇA_6_X_3_MAD_LEI">#REF!</definedName>
    <definedName name="pedra" localSheetId="14">#REF!</definedName>
    <definedName name="pedra" localSheetId="17">#REF!</definedName>
    <definedName name="pedra" localSheetId="18">#REF!</definedName>
    <definedName name="pedra" localSheetId="3">#REF!</definedName>
    <definedName name="pedra" localSheetId="4">#REF!</definedName>
    <definedName name="pedra" localSheetId="5">#REF!</definedName>
    <definedName name="pedra">#REF!</definedName>
    <definedName name="PEDRA_PRETA">[3]Insumos!$I$12</definedName>
    <definedName name="PEDREIRO" localSheetId="14">#REF!</definedName>
    <definedName name="PEDREIRO" localSheetId="6">#REF!</definedName>
    <definedName name="PEDREIRO" localSheetId="7">#REF!</definedName>
    <definedName name="PEDREIRO" localSheetId="8">#REF!</definedName>
    <definedName name="PEDREIRO" localSheetId="20">#REF!</definedName>
    <definedName name="PEDREIRO" localSheetId="17">#REF!</definedName>
    <definedName name="PEDREIRO" localSheetId="18">#REF!</definedName>
    <definedName name="PEDREIRO" localSheetId="3">#REF!</definedName>
    <definedName name="PEDREIRO" localSheetId="4">#REF!</definedName>
    <definedName name="PEDREIRO" localSheetId="5">#REF!</definedName>
    <definedName name="PEDREIRO" localSheetId="19">#REF!</definedName>
    <definedName name="PEDREIRO">#REF!</definedName>
    <definedName name="PEMD" localSheetId="14">[1]SERVIÇO!#REF!</definedName>
    <definedName name="PEMD" localSheetId="6">[1]SERVIÇO!#REF!</definedName>
    <definedName name="PEMD" localSheetId="7">[1]SERVIÇO!#REF!</definedName>
    <definedName name="PEMD" localSheetId="8">[1]SERVIÇO!#REF!</definedName>
    <definedName name="PEMD" localSheetId="20">[1]SERVIÇO!#REF!</definedName>
    <definedName name="PEMD" localSheetId="17">[1]SERVIÇO!#REF!</definedName>
    <definedName name="PEMD" localSheetId="18">[1]SERVIÇO!#REF!</definedName>
    <definedName name="PEMD" localSheetId="3">[1]SERVIÇO!#REF!</definedName>
    <definedName name="PEMD" localSheetId="4">[1]SERVIÇO!#REF!</definedName>
    <definedName name="PEMD" localSheetId="5">[1]SERVIÇO!#REF!</definedName>
    <definedName name="PEMD" localSheetId="19">[1]SERVIÇO!#REF!</definedName>
    <definedName name="PEMD">[1]SERVIÇO!#REF!</definedName>
    <definedName name="PERNAMANCA">[3]Insumos!$I$71</definedName>
    <definedName name="PERNAMANCA_MAD_LEI" localSheetId="14">#REF!</definedName>
    <definedName name="PERNAMANCA_MAD_LEI" localSheetId="6">#REF!</definedName>
    <definedName name="PERNAMANCA_MAD_LEI" localSheetId="7">#REF!</definedName>
    <definedName name="PERNAMANCA_MAD_LEI" localSheetId="8">#REF!</definedName>
    <definedName name="PERNAMANCA_MAD_LEI" localSheetId="20">#REF!</definedName>
    <definedName name="PERNAMANCA_MAD_LEI" localSheetId="17">#REF!</definedName>
    <definedName name="PERNAMANCA_MAD_LEI" localSheetId="18">#REF!</definedName>
    <definedName name="PERNAMANCA_MAD_LEI" localSheetId="3">#REF!</definedName>
    <definedName name="PERNAMANCA_MAD_LEI" localSheetId="4">#REF!</definedName>
    <definedName name="PERNAMANCA_MAD_LEI" localSheetId="5">#REF!</definedName>
    <definedName name="PERNAMANCA_MAD_LEI" localSheetId="19">#REF!</definedName>
    <definedName name="PERNAMANCA_MAD_LEI">#REF!</definedName>
    <definedName name="pesquisa" localSheetId="14">#REF!</definedName>
    <definedName name="pesquisa" localSheetId="6">#REF!</definedName>
    <definedName name="pesquisa" localSheetId="7">#REF!</definedName>
    <definedName name="pesquisa" localSheetId="8">#REF!</definedName>
    <definedName name="pesquisa" localSheetId="20">#REF!</definedName>
    <definedName name="pesquisa" localSheetId="17">#REF!</definedName>
    <definedName name="pesquisa" localSheetId="18">#REF!</definedName>
    <definedName name="pesquisa" localSheetId="3">#REF!</definedName>
    <definedName name="pesquisa" localSheetId="4">#REF!</definedName>
    <definedName name="pesquisa" localSheetId="5">#REF!</definedName>
    <definedName name="pesquisa" localSheetId="19">#REF!</definedName>
    <definedName name="pesquisa">#REF!</definedName>
    <definedName name="PIEQUIP" localSheetId="14">[1]SERVIÇO!#REF!</definedName>
    <definedName name="PIEQUIP" localSheetId="6">[1]SERVIÇO!#REF!</definedName>
    <definedName name="PIEQUIP" localSheetId="7">[1]SERVIÇO!#REF!</definedName>
    <definedName name="PIEQUIP" localSheetId="8">[1]SERVIÇO!#REF!</definedName>
    <definedName name="PIEQUIP" localSheetId="20">[1]SERVIÇO!#REF!</definedName>
    <definedName name="PIEQUIP" localSheetId="17">[1]SERVIÇO!#REF!</definedName>
    <definedName name="PIEQUIP" localSheetId="18">[1]SERVIÇO!#REF!</definedName>
    <definedName name="PIEQUIP" localSheetId="3">[1]SERVIÇO!#REF!</definedName>
    <definedName name="PIEQUIP" localSheetId="4">[1]SERVIÇO!#REF!</definedName>
    <definedName name="PIEQUIP" localSheetId="5">[1]SERVIÇO!#REF!</definedName>
    <definedName name="PIEQUIP" localSheetId="19">[1]SERVIÇO!#REF!</definedName>
    <definedName name="PIEQUIP">[1]SERVIÇO!#REF!</definedName>
    <definedName name="PINTOR" localSheetId="14">#REF!</definedName>
    <definedName name="PINTOR" localSheetId="6">#REF!</definedName>
    <definedName name="PINTOR" localSheetId="7">#REF!</definedName>
    <definedName name="PINTOR" localSheetId="8">#REF!</definedName>
    <definedName name="PINTOR" localSheetId="20">#REF!</definedName>
    <definedName name="PINTOR" localSheetId="17">#REF!</definedName>
    <definedName name="PINTOR" localSheetId="18">#REF!</definedName>
    <definedName name="PINTOR" localSheetId="3">#REF!</definedName>
    <definedName name="PINTOR" localSheetId="4">#REF!</definedName>
    <definedName name="PINTOR" localSheetId="5">#REF!</definedName>
    <definedName name="PINTOR" localSheetId="19">#REF!</definedName>
    <definedName name="PINTOR">#REF!</definedName>
    <definedName name="PL" localSheetId="14">#REF!</definedName>
    <definedName name="PL" localSheetId="6">#REF!</definedName>
    <definedName name="PL" localSheetId="7">#REF!</definedName>
    <definedName name="PL" localSheetId="8">#REF!</definedName>
    <definedName name="PL" localSheetId="20">#REF!</definedName>
    <definedName name="PL" localSheetId="17">#REF!</definedName>
    <definedName name="PL" localSheetId="18">#REF!</definedName>
    <definedName name="PL" localSheetId="3">#REF!</definedName>
    <definedName name="PL" localSheetId="4">#REF!</definedName>
    <definedName name="PL" localSheetId="5">#REF!</definedName>
    <definedName name="PL" localSheetId="19">#REF!</definedName>
    <definedName name="PL">#REF!</definedName>
    <definedName name="PMUR" localSheetId="14">[1]SERVIÇO!#REF!</definedName>
    <definedName name="PMUR" localSheetId="6">[1]SERVIÇO!#REF!</definedName>
    <definedName name="PMUR" localSheetId="7">[1]SERVIÇO!#REF!</definedName>
    <definedName name="PMUR" localSheetId="8">[1]SERVIÇO!#REF!</definedName>
    <definedName name="PMUR" localSheetId="20">[1]SERVIÇO!#REF!</definedName>
    <definedName name="PMUR" localSheetId="17">[1]SERVIÇO!#REF!</definedName>
    <definedName name="PMUR" localSheetId="18">[1]SERVIÇO!#REF!</definedName>
    <definedName name="PMUR" localSheetId="3">[1]SERVIÇO!#REF!</definedName>
    <definedName name="PMUR" localSheetId="4">[1]SERVIÇO!#REF!</definedName>
    <definedName name="PMUR" localSheetId="5">[1]SERVIÇO!#REF!</definedName>
    <definedName name="PMUR" localSheetId="19">[1]SERVIÇO!#REF!</definedName>
    <definedName name="PMUR">[1]SERVIÇO!#REF!</definedName>
    <definedName name="PO_QUIMICO_4KG" localSheetId="14">#REF!</definedName>
    <definedName name="PO_QUIMICO_4KG" localSheetId="6">#REF!</definedName>
    <definedName name="PO_QUIMICO_4KG" localSheetId="7">#REF!</definedName>
    <definedName name="PO_QUIMICO_4KG" localSheetId="8">#REF!</definedName>
    <definedName name="PO_QUIMICO_4KG" localSheetId="20">#REF!</definedName>
    <definedName name="PO_QUIMICO_4KG" localSheetId="17">#REF!</definedName>
    <definedName name="PO_QUIMICO_4KG" localSheetId="18">#REF!</definedName>
    <definedName name="PO_QUIMICO_4KG" localSheetId="3">#REF!</definedName>
    <definedName name="PO_QUIMICO_4KG" localSheetId="4">#REF!</definedName>
    <definedName name="PO_QUIMICO_4KG" localSheetId="5">#REF!</definedName>
    <definedName name="PO_QUIMICO_4KG" localSheetId="19">#REF!</definedName>
    <definedName name="PO_QUIMICO_4KG">#REF!</definedName>
    <definedName name="PONTALETE" localSheetId="14">#REF!</definedName>
    <definedName name="PONTALETE" localSheetId="6">#REF!</definedName>
    <definedName name="PONTALETE" localSheetId="7">#REF!</definedName>
    <definedName name="PONTALETE" localSheetId="8">#REF!</definedName>
    <definedName name="PONTALETE" localSheetId="20">#REF!</definedName>
    <definedName name="PONTALETE" localSheetId="17">#REF!</definedName>
    <definedName name="PONTALETE" localSheetId="18">#REF!</definedName>
    <definedName name="PONTALETE" localSheetId="3">#REF!</definedName>
    <definedName name="PONTALETE" localSheetId="4">#REF!</definedName>
    <definedName name="PONTALETE" localSheetId="5">#REF!</definedName>
    <definedName name="PONTALETE" localSheetId="19">#REF!</definedName>
    <definedName name="PONTALETE">#REF!</definedName>
    <definedName name="port" localSheetId="14">#REF!</definedName>
    <definedName name="port" localSheetId="17">#REF!</definedName>
    <definedName name="port" localSheetId="18">#REF!</definedName>
    <definedName name="port" localSheetId="3">#REF!</definedName>
    <definedName name="port" localSheetId="4">#REF!</definedName>
    <definedName name="port" localSheetId="5">#REF!</definedName>
    <definedName name="port">#REF!</definedName>
    <definedName name="PREF" localSheetId="14">#REF!</definedName>
    <definedName name="PREF" localSheetId="17">#REF!</definedName>
    <definedName name="PREF" localSheetId="18">#REF!</definedName>
    <definedName name="PREF" localSheetId="3">#REF!</definedName>
    <definedName name="PREF" localSheetId="4">#REF!</definedName>
    <definedName name="PREF" localSheetId="5">#REF!</definedName>
    <definedName name="PREF">#REF!</definedName>
    <definedName name="prego" localSheetId="14">#REF!</definedName>
    <definedName name="prego" localSheetId="6">#REF!</definedName>
    <definedName name="prego" localSheetId="7">#REF!</definedName>
    <definedName name="prego" localSheetId="8">#REF!</definedName>
    <definedName name="prego" localSheetId="20">#REF!</definedName>
    <definedName name="prego" localSheetId="17">#REF!</definedName>
    <definedName name="prego" localSheetId="18">#REF!</definedName>
    <definedName name="prego" localSheetId="3">#REF!</definedName>
    <definedName name="prego" localSheetId="4">#REF!</definedName>
    <definedName name="prego" localSheetId="5">#REF!</definedName>
    <definedName name="prego" localSheetId="19">#REF!</definedName>
    <definedName name="prego">#REF!</definedName>
    <definedName name="PREGO_1_X_16" localSheetId="14">#REF!</definedName>
    <definedName name="PREGO_1_X_16" localSheetId="6">#REF!</definedName>
    <definedName name="PREGO_1_X_16" localSheetId="7">#REF!</definedName>
    <definedName name="PREGO_1_X_16" localSheetId="8">#REF!</definedName>
    <definedName name="PREGO_1_X_16" localSheetId="17">#REF!</definedName>
    <definedName name="PREGO_1_X_16" localSheetId="18">#REF!</definedName>
    <definedName name="PREGO_1_X_16" localSheetId="3">#REF!</definedName>
    <definedName name="PREGO_1_X_16" localSheetId="4">#REF!</definedName>
    <definedName name="PREGO_1_X_16" localSheetId="5">#REF!</definedName>
    <definedName name="PREGO_1_X_16" localSheetId="19">#REF!</definedName>
    <definedName name="PREGO_1_X_16">#REF!</definedName>
    <definedName name="PREGO_2_12_X_12" localSheetId="14">#REF!</definedName>
    <definedName name="PREGO_2_12_X_12" localSheetId="6">#REF!</definedName>
    <definedName name="PREGO_2_12_X_12" localSheetId="7">#REF!</definedName>
    <definedName name="PREGO_2_12_X_12" localSheetId="8">#REF!</definedName>
    <definedName name="PREGO_2_12_X_12" localSheetId="17">#REF!</definedName>
    <definedName name="PREGO_2_12_X_12" localSheetId="18">#REF!</definedName>
    <definedName name="PREGO_2_12_X_12" localSheetId="3">#REF!</definedName>
    <definedName name="PREGO_2_12_X_12" localSheetId="4">#REF!</definedName>
    <definedName name="PREGO_2_12_X_12" localSheetId="5">#REF!</definedName>
    <definedName name="PREGO_2_12_X_12" localSheetId="19">#REF!</definedName>
    <definedName name="PREGO_2_12_X_12">#REF!</definedName>
    <definedName name="PREGO_2_12X10" localSheetId="14">#REF!</definedName>
    <definedName name="PREGO_2_12X10" localSheetId="6">#REF!</definedName>
    <definedName name="PREGO_2_12X10" localSheetId="7">#REF!</definedName>
    <definedName name="PREGO_2_12X10" localSheetId="8">#REF!</definedName>
    <definedName name="PREGO_2_12X10" localSheetId="17">#REF!</definedName>
    <definedName name="PREGO_2_12X10" localSheetId="18">#REF!</definedName>
    <definedName name="PREGO_2_12X10" localSheetId="3">#REF!</definedName>
    <definedName name="PREGO_2_12X10" localSheetId="4">#REF!</definedName>
    <definedName name="PREGO_2_12X10" localSheetId="5">#REF!</definedName>
    <definedName name="PREGO_2_12X10" localSheetId="19">#REF!</definedName>
    <definedName name="PREGO_2_12X10">#REF!</definedName>
    <definedName name="PREGO_2X11" localSheetId="14">#REF!</definedName>
    <definedName name="PREGO_2X11" localSheetId="6">#REF!</definedName>
    <definedName name="PREGO_2X11" localSheetId="7">#REF!</definedName>
    <definedName name="PREGO_2X11" localSheetId="8">#REF!</definedName>
    <definedName name="PREGO_2X11" localSheetId="17">#REF!</definedName>
    <definedName name="PREGO_2X11" localSheetId="18">#REF!</definedName>
    <definedName name="PREGO_2X11" localSheetId="3">#REF!</definedName>
    <definedName name="PREGO_2X11" localSheetId="4">#REF!</definedName>
    <definedName name="PREGO_2X11" localSheetId="5">#REF!</definedName>
    <definedName name="PREGO_2X11" localSheetId="19">#REF!</definedName>
    <definedName name="PREGO_2X11">#REF!</definedName>
    <definedName name="PREGO_2X12" localSheetId="14">#REF!</definedName>
    <definedName name="PREGO_2X12" localSheetId="6">#REF!</definedName>
    <definedName name="PREGO_2X12" localSheetId="7">#REF!</definedName>
    <definedName name="PREGO_2X12" localSheetId="8">#REF!</definedName>
    <definedName name="PREGO_2X12" localSheetId="17">#REF!</definedName>
    <definedName name="PREGO_2X12" localSheetId="18">#REF!</definedName>
    <definedName name="PREGO_2X12" localSheetId="3">#REF!</definedName>
    <definedName name="PREGO_2X12" localSheetId="4">#REF!</definedName>
    <definedName name="PREGO_2X12" localSheetId="5">#REF!</definedName>
    <definedName name="PREGO_2X12" localSheetId="19">#REF!</definedName>
    <definedName name="PREGO_2X12">#REF!</definedName>
    <definedName name="PTGERAL" localSheetId="14">[1]SERVIÇO!#REF!</definedName>
    <definedName name="PTGERAL" localSheetId="6">[1]SERVIÇO!#REF!</definedName>
    <definedName name="PTGERAL" localSheetId="7">[1]SERVIÇO!#REF!</definedName>
    <definedName name="PTGERAL" localSheetId="8">[1]SERVIÇO!#REF!</definedName>
    <definedName name="PTGERAL" localSheetId="20">[1]SERVIÇO!#REF!</definedName>
    <definedName name="PTGERAL" localSheetId="17">[1]SERVIÇO!#REF!</definedName>
    <definedName name="PTGERAL" localSheetId="18">[1]SERVIÇO!#REF!</definedName>
    <definedName name="PTGERAL" localSheetId="3">[1]SERVIÇO!#REF!</definedName>
    <definedName name="PTGERAL" localSheetId="4">[1]SERVIÇO!#REF!</definedName>
    <definedName name="PTGERAL" localSheetId="5">[1]SERVIÇO!#REF!</definedName>
    <definedName name="PTGERAL" localSheetId="19">[1]SERVIÇO!#REF!</definedName>
    <definedName name="PTGERAL">[1]SERVIÇO!#REF!</definedName>
    <definedName name="QQ_2" localSheetId="14">#N/A</definedName>
    <definedName name="QQ_2" localSheetId="20">#N/A</definedName>
    <definedName name="QQ_2" localSheetId="3">#N/A</definedName>
    <definedName name="QQ_2" localSheetId="4">#N/A</definedName>
    <definedName name="QQ_2" localSheetId="5">#N/A</definedName>
    <definedName name="QQ_2" localSheetId="19">#N/A</definedName>
    <definedName name="QQ_2">Ensaios!QQ_2</definedName>
    <definedName name="QTNULO" localSheetId="14">[1]SERVIÇO!#REF!</definedName>
    <definedName name="QTNULO" localSheetId="6">[1]SERVIÇO!#REF!</definedName>
    <definedName name="QTNULO" localSheetId="7">[1]SERVIÇO!#REF!</definedName>
    <definedName name="QTNULO" localSheetId="8">[1]SERVIÇO!#REF!</definedName>
    <definedName name="QTNULO" localSheetId="20">[1]SERVIÇO!#REF!</definedName>
    <definedName name="QTNULO" localSheetId="17">[1]SERVIÇO!#REF!</definedName>
    <definedName name="QTNULO" localSheetId="18">[1]SERVIÇO!#REF!</definedName>
    <definedName name="QTNULO" localSheetId="3">[1]SERVIÇO!#REF!</definedName>
    <definedName name="QTNULO" localSheetId="4">[1]SERVIÇO!#REF!</definedName>
    <definedName name="QTNULO" localSheetId="5">[1]SERVIÇO!#REF!</definedName>
    <definedName name="QTNULO" localSheetId="19">[1]SERVIÇO!#REF!</definedName>
    <definedName name="QTNULO">[1]SERVIÇO!#REF!</definedName>
    <definedName name="QTPADRAO" localSheetId="14">[1]SERVIÇO!#REF!</definedName>
    <definedName name="QTPADRAO" localSheetId="6">[1]SERVIÇO!#REF!</definedName>
    <definedName name="QTPADRAO" localSheetId="7">[1]SERVIÇO!#REF!</definedName>
    <definedName name="QTPADRAO" localSheetId="8">[1]SERVIÇO!#REF!</definedName>
    <definedName name="QTPADRAO" localSheetId="20">[1]SERVIÇO!#REF!</definedName>
    <definedName name="QTPADRAO" localSheetId="17">[1]SERVIÇO!#REF!</definedName>
    <definedName name="QTPADRAO" localSheetId="18">[1]SERVIÇO!#REF!</definedName>
    <definedName name="QTPADRAO" localSheetId="3">[1]SERVIÇO!#REF!</definedName>
    <definedName name="QTPADRAO" localSheetId="4">[1]SERVIÇO!#REF!</definedName>
    <definedName name="QTPADRAO" localSheetId="5">[1]SERVIÇO!#REF!</definedName>
    <definedName name="QTPADRAO" localSheetId="19">[1]SERVIÇO!#REF!</definedName>
    <definedName name="QTPADRAO">[1]SERVIÇO!#REF!</definedName>
    <definedName name="QTRES" localSheetId="14">[1]SERVIÇO!#REF!</definedName>
    <definedName name="QTRES" localSheetId="6">[1]SERVIÇO!#REF!</definedName>
    <definedName name="QTRES" localSheetId="7">[1]SERVIÇO!#REF!</definedName>
    <definedName name="QTRES" localSheetId="8">[1]SERVIÇO!#REF!</definedName>
    <definedName name="QTRES" localSheetId="17">[1]SERVIÇO!#REF!</definedName>
    <definedName name="QTRES" localSheetId="18">[1]SERVIÇO!#REF!</definedName>
    <definedName name="QTRES" localSheetId="3">[1]SERVIÇO!#REF!</definedName>
    <definedName name="QTRES" localSheetId="4">[1]SERVIÇO!#REF!</definedName>
    <definedName name="QTRES" localSheetId="5">[1]SERVIÇO!#REF!</definedName>
    <definedName name="QTRES" localSheetId="19">[1]SERVIÇO!#REF!</definedName>
    <definedName name="QTRES">[1]SERVIÇO!#REF!</definedName>
    <definedName name="QUANT" localSheetId="14">[1]SERVIÇO!#REF!</definedName>
    <definedName name="QUANT" localSheetId="6">[1]SERVIÇO!#REF!</definedName>
    <definedName name="QUANT" localSheetId="7">[1]SERVIÇO!#REF!</definedName>
    <definedName name="QUANT" localSheetId="8">[1]SERVIÇO!#REF!</definedName>
    <definedName name="QUANT" localSheetId="17">[1]SERVIÇO!#REF!</definedName>
    <definedName name="QUANT" localSheetId="18">[1]SERVIÇO!#REF!</definedName>
    <definedName name="QUANT" localSheetId="3">[1]SERVIÇO!#REF!</definedName>
    <definedName name="QUANT" localSheetId="4">[1]SERVIÇO!#REF!</definedName>
    <definedName name="QUANT" localSheetId="5">[1]SERVIÇO!#REF!</definedName>
    <definedName name="QUANT" localSheetId="19">[1]SERVIÇO!#REF!</definedName>
    <definedName name="QUANT">[1]SERVIÇO!#REF!</definedName>
    <definedName name="QUANTP" localSheetId="14">[1]SERVIÇO!#REF!</definedName>
    <definedName name="QUANTP" localSheetId="6">[1]SERVIÇO!#REF!</definedName>
    <definedName name="QUANTP" localSheetId="7">[1]SERVIÇO!#REF!</definedName>
    <definedName name="QUANTP" localSheetId="8">[1]SERVIÇO!#REF!</definedName>
    <definedName name="QUANTP" localSheetId="17">[1]SERVIÇO!#REF!</definedName>
    <definedName name="QUANTP" localSheetId="18">[1]SERVIÇO!#REF!</definedName>
    <definedName name="QUANTP" localSheetId="3">[1]SERVIÇO!#REF!</definedName>
    <definedName name="QUANTP" localSheetId="4">[1]SERVIÇO!#REF!</definedName>
    <definedName name="QUANTP" localSheetId="5">[1]SERVIÇO!#REF!</definedName>
    <definedName name="QUANTP" localSheetId="19">[1]SERVIÇO!#REF!</definedName>
    <definedName name="QUANTP">[1]SERVIÇO!#REF!</definedName>
    <definedName name="RARQIMP" localSheetId="14">[1]SERVIÇO!#REF!</definedName>
    <definedName name="RARQIMP" localSheetId="6">[1]SERVIÇO!#REF!</definedName>
    <definedName name="RARQIMP" localSheetId="7">[1]SERVIÇO!#REF!</definedName>
    <definedName name="RARQIMP" localSheetId="8">[1]SERVIÇO!#REF!</definedName>
    <definedName name="RARQIMP" localSheetId="17">[1]SERVIÇO!#REF!</definedName>
    <definedName name="RARQIMP" localSheetId="18">[1]SERVIÇO!#REF!</definedName>
    <definedName name="RARQIMP" localSheetId="3">[1]SERVIÇO!#REF!</definedName>
    <definedName name="RARQIMP" localSheetId="4">[1]SERVIÇO!#REF!</definedName>
    <definedName name="RARQIMP" localSheetId="5">[1]SERVIÇO!#REF!</definedName>
    <definedName name="RARQIMP" localSheetId="19">[1]SERVIÇO!#REF!</definedName>
    <definedName name="RARQIMP">[1]SERVIÇO!#REF!</definedName>
    <definedName name="RBV">[8]Teor!$C$3:$C$7</definedName>
    <definedName name="RECADUC" localSheetId="14">[1]SERVIÇO!#REF!</definedName>
    <definedName name="RECADUC" localSheetId="6">[1]SERVIÇO!#REF!</definedName>
    <definedName name="RECADUC" localSheetId="7">[1]SERVIÇO!#REF!</definedName>
    <definedName name="RECADUC" localSheetId="8">[1]SERVIÇO!#REF!</definedName>
    <definedName name="RECADUC" localSheetId="20">[1]SERVIÇO!#REF!</definedName>
    <definedName name="RECADUC" localSheetId="17">[1]SERVIÇO!#REF!</definedName>
    <definedName name="RECADUC" localSheetId="18">[1]SERVIÇO!#REF!</definedName>
    <definedName name="RECADUC" localSheetId="3">[1]SERVIÇO!#REF!</definedName>
    <definedName name="RECADUC" localSheetId="4">[1]SERVIÇO!#REF!</definedName>
    <definedName name="RECADUC" localSheetId="5">[1]SERVIÇO!#REF!</definedName>
    <definedName name="RECADUC" localSheetId="19">[1]SERVIÇO!#REF!</definedName>
    <definedName name="RECADUC">[1]SERVIÇO!#REF!</definedName>
    <definedName name="REFERENTE" localSheetId="14">#REF!</definedName>
    <definedName name="REFERENTE" localSheetId="6">#REF!</definedName>
    <definedName name="REFERENTE" localSheetId="7">#REF!</definedName>
    <definedName name="REFERENTE" localSheetId="8">#REF!</definedName>
    <definedName name="REFERENTE" localSheetId="20">#REF!</definedName>
    <definedName name="REFERENTE" localSheetId="17">#REF!</definedName>
    <definedName name="REFERENTE" localSheetId="18">#REF!</definedName>
    <definedName name="REFERENTE" localSheetId="3">#REF!</definedName>
    <definedName name="REFERENTE" localSheetId="4">#REF!</definedName>
    <definedName name="REFERENTE" localSheetId="5">#REF!</definedName>
    <definedName name="REFERENTE" localSheetId="19">#REF!</definedName>
    <definedName name="REFERENTE">#REF!</definedName>
    <definedName name="REG" localSheetId="14">#REF!</definedName>
    <definedName name="REG" localSheetId="6">#REF!</definedName>
    <definedName name="REG" localSheetId="7">#REF!</definedName>
    <definedName name="REG" localSheetId="8">#REF!</definedName>
    <definedName name="REG" localSheetId="20">#REF!</definedName>
    <definedName name="REG" localSheetId="17">#REF!</definedName>
    <definedName name="REG" localSheetId="18">#REF!</definedName>
    <definedName name="REG" localSheetId="3">#REF!</definedName>
    <definedName name="REG" localSheetId="4">#REF!</definedName>
    <definedName name="REG" localSheetId="5">#REF!</definedName>
    <definedName name="REG" localSheetId="19">#REF!</definedName>
    <definedName name="REG">#REF!</definedName>
    <definedName name="REGUA_DUZIA">[3]Insumos!$I$61</definedName>
    <definedName name="REGULA" localSheetId="14">#REF!</definedName>
    <definedName name="REGULA" localSheetId="6">#REF!</definedName>
    <definedName name="REGULA" localSheetId="7">#REF!</definedName>
    <definedName name="REGULA" localSheetId="8">#REF!</definedName>
    <definedName name="REGULA" localSheetId="20">#REF!</definedName>
    <definedName name="REGULA" localSheetId="17">#REF!</definedName>
    <definedName name="REGULA" localSheetId="18">#REF!</definedName>
    <definedName name="REGULA" localSheetId="3">#REF!</definedName>
    <definedName name="REGULA" localSheetId="4">#REF!</definedName>
    <definedName name="REGULA" localSheetId="5">#REF!</definedName>
    <definedName name="REGULA" localSheetId="19">#REF!</definedName>
    <definedName name="REGULA">#REF!</definedName>
    <definedName name="REJUNTE" localSheetId="14">#REF!</definedName>
    <definedName name="REJUNTE" localSheetId="6">#REF!</definedName>
    <definedName name="REJUNTE" localSheetId="7">#REF!</definedName>
    <definedName name="REJUNTE" localSheetId="8">#REF!</definedName>
    <definedName name="REJUNTE" localSheetId="20">#REF!</definedName>
    <definedName name="REJUNTE" localSheetId="17">#REF!</definedName>
    <definedName name="REJUNTE" localSheetId="18">#REF!</definedName>
    <definedName name="REJUNTE" localSheetId="3">#REF!</definedName>
    <definedName name="REJUNTE" localSheetId="4">#REF!</definedName>
    <definedName name="REJUNTE" localSheetId="5">#REF!</definedName>
    <definedName name="REJUNTE" localSheetId="19">#REF!</definedName>
    <definedName name="REJUNTE">#REF!</definedName>
    <definedName name="RESUMO" localSheetId="14">#N/A</definedName>
    <definedName name="RESUMO" localSheetId="20">#N/A</definedName>
    <definedName name="RESUMO" localSheetId="3">#N/A</definedName>
    <definedName name="RESUMO" localSheetId="4">#N/A</definedName>
    <definedName name="RESUMO" localSheetId="5">#N/A</definedName>
    <definedName name="RESUMO" localSheetId="19">#N/A</definedName>
    <definedName name="RESUMO">Ensaios!RESUMO</definedName>
    <definedName name="ridbeb" localSheetId="14">[1]SERVIÇO!#REF!</definedName>
    <definedName name="ridbeb" localSheetId="6">[1]SERVIÇO!#REF!</definedName>
    <definedName name="ridbeb" localSheetId="7">[1]SERVIÇO!#REF!</definedName>
    <definedName name="ridbeb" localSheetId="8">[1]SERVIÇO!#REF!</definedName>
    <definedName name="ridbeb" localSheetId="20">[1]SERVIÇO!#REF!</definedName>
    <definedName name="ridbeb" localSheetId="17">[1]SERVIÇO!#REF!</definedName>
    <definedName name="ridbeb" localSheetId="18">[1]SERVIÇO!#REF!</definedName>
    <definedName name="ridbeb" localSheetId="3">[1]SERVIÇO!#REF!</definedName>
    <definedName name="ridbeb" localSheetId="4">[1]SERVIÇO!#REF!</definedName>
    <definedName name="ridbeb" localSheetId="5">[1]SERVIÇO!#REF!</definedName>
    <definedName name="ridbeb" localSheetId="19">[1]SERVIÇO!#REF!</definedName>
    <definedName name="ridbeb">[1]SERVIÇO!#REF!</definedName>
    <definedName name="RIDCHAF" localSheetId="14">[1]SERVIÇO!#REF!</definedName>
    <definedName name="RIDCHAF" localSheetId="6">[1]SERVIÇO!#REF!</definedName>
    <definedName name="RIDCHAF" localSheetId="7">[1]SERVIÇO!#REF!</definedName>
    <definedName name="RIDCHAF" localSheetId="8">[1]SERVIÇO!#REF!</definedName>
    <definedName name="RIDCHAF" localSheetId="20">[1]SERVIÇO!#REF!</definedName>
    <definedName name="RIDCHAF" localSheetId="17">[1]SERVIÇO!#REF!</definedName>
    <definedName name="RIDCHAF" localSheetId="18">[1]SERVIÇO!#REF!</definedName>
    <definedName name="RIDCHAF" localSheetId="3">[1]SERVIÇO!#REF!</definedName>
    <definedName name="RIDCHAF" localSheetId="4">[1]SERVIÇO!#REF!</definedName>
    <definedName name="RIDCHAF" localSheetId="5">[1]SERVIÇO!#REF!</definedName>
    <definedName name="RIDCHAF" localSheetId="19">[1]SERVIÇO!#REF!</definedName>
    <definedName name="RIDCHAF">[1]SERVIÇO!#REF!</definedName>
    <definedName name="ridres05" localSheetId="14">[1]SERVIÇO!#REF!</definedName>
    <definedName name="ridres05" localSheetId="6">[1]SERVIÇO!#REF!</definedName>
    <definedName name="ridres05" localSheetId="7">[1]SERVIÇO!#REF!</definedName>
    <definedName name="ridres05" localSheetId="8">[1]SERVIÇO!#REF!</definedName>
    <definedName name="ridres05" localSheetId="17">[1]SERVIÇO!#REF!</definedName>
    <definedName name="ridres05" localSheetId="18">[1]SERVIÇO!#REF!</definedName>
    <definedName name="ridres05" localSheetId="3">[1]SERVIÇO!#REF!</definedName>
    <definedName name="ridres05" localSheetId="4">[1]SERVIÇO!#REF!</definedName>
    <definedName name="ridres05" localSheetId="5">[1]SERVIÇO!#REF!</definedName>
    <definedName name="ridres05" localSheetId="19">[1]SERVIÇO!#REF!</definedName>
    <definedName name="ridres05">[1]SERVIÇO!#REF!</definedName>
    <definedName name="RIDRES10" localSheetId="14">[1]SERVIÇO!#REF!</definedName>
    <definedName name="RIDRES10" localSheetId="6">[1]SERVIÇO!#REF!</definedName>
    <definedName name="RIDRES10" localSheetId="7">[1]SERVIÇO!#REF!</definedName>
    <definedName name="RIDRES10" localSheetId="8">[1]SERVIÇO!#REF!</definedName>
    <definedName name="RIDRES10" localSheetId="17">[1]SERVIÇO!#REF!</definedName>
    <definedName name="RIDRES10" localSheetId="18">[1]SERVIÇO!#REF!</definedName>
    <definedName name="RIDRES10" localSheetId="3">[1]SERVIÇO!#REF!</definedName>
    <definedName name="RIDRES10" localSheetId="4">[1]SERVIÇO!#REF!</definedName>
    <definedName name="RIDRES10" localSheetId="5">[1]SERVIÇO!#REF!</definedName>
    <definedName name="RIDRES10" localSheetId="19">[1]SERVIÇO!#REF!</definedName>
    <definedName name="RIDRES10">[1]SERVIÇO!#REF!</definedName>
    <definedName name="RIDRES15" localSheetId="14">[1]SERVIÇO!#REF!</definedName>
    <definedName name="RIDRES15" localSheetId="6">[1]SERVIÇO!#REF!</definedName>
    <definedName name="RIDRES15" localSheetId="7">[1]SERVIÇO!#REF!</definedName>
    <definedName name="RIDRES15" localSheetId="8">[1]SERVIÇO!#REF!</definedName>
    <definedName name="RIDRES15" localSheetId="17">[1]SERVIÇO!#REF!</definedName>
    <definedName name="RIDRES15" localSheetId="18">[1]SERVIÇO!#REF!</definedName>
    <definedName name="RIDRES15" localSheetId="3">[1]SERVIÇO!#REF!</definedName>
    <definedName name="RIDRES15" localSheetId="4">[1]SERVIÇO!#REF!</definedName>
    <definedName name="RIDRES15" localSheetId="5">[1]SERVIÇO!#REF!</definedName>
    <definedName name="RIDRES15" localSheetId="19">[1]SERVIÇO!#REF!</definedName>
    <definedName name="RIDRES15">[1]SERVIÇO!#REF!</definedName>
    <definedName name="RIPAO">[3]Insumos!$I$61</definedName>
    <definedName name="RIPÃO" localSheetId="14">#REF!</definedName>
    <definedName name="RIPÃO" localSheetId="6">#REF!</definedName>
    <definedName name="RIPÃO" localSheetId="7">#REF!</definedName>
    <definedName name="RIPÃO" localSheetId="8">#REF!</definedName>
    <definedName name="RIPÃO" localSheetId="20">#REF!</definedName>
    <definedName name="RIPÃO" localSheetId="17">#REF!</definedName>
    <definedName name="RIPÃO" localSheetId="18">#REF!</definedName>
    <definedName name="RIPÃO" localSheetId="3">#REF!</definedName>
    <definedName name="RIPÃO" localSheetId="4">#REF!</definedName>
    <definedName name="RIPÃO" localSheetId="5">#REF!</definedName>
    <definedName name="RIPÃO" localSheetId="19">#REF!</definedName>
    <definedName name="RIPÃO">#REF!</definedName>
    <definedName name="RIPÃO_COMUM">[3]Insumos!$I$61</definedName>
    <definedName name="RIPÃO_MAD_LEI" localSheetId="14">#REF!</definedName>
    <definedName name="RIPÃO_MAD_LEI" localSheetId="6">#REF!</definedName>
    <definedName name="RIPÃO_MAD_LEI" localSheetId="7">#REF!</definedName>
    <definedName name="RIPÃO_MAD_LEI" localSheetId="8">#REF!</definedName>
    <definedName name="RIPÃO_MAD_LEI" localSheetId="20">#REF!</definedName>
    <definedName name="RIPÃO_MAD_LEI" localSheetId="17">#REF!</definedName>
    <definedName name="RIPÃO_MAD_LEI" localSheetId="18">#REF!</definedName>
    <definedName name="RIPÃO_MAD_LEI" localSheetId="3">#REF!</definedName>
    <definedName name="RIPÃO_MAD_LEI" localSheetId="4">#REF!</definedName>
    <definedName name="RIPÃO_MAD_LEI" localSheetId="5">#REF!</definedName>
    <definedName name="RIPÃO_MAD_LEI" localSheetId="19">#REF!</definedName>
    <definedName name="RIPÃO_MAD_LEI">#REF!</definedName>
    <definedName name="RMA" localSheetId="14">'[2]PRO-08'!#REF!</definedName>
    <definedName name="RMA" localSheetId="6">'[2]PRO-08'!#REF!</definedName>
    <definedName name="RMA" localSheetId="7">'[2]PRO-08'!#REF!</definedName>
    <definedName name="RMA" localSheetId="8">'[2]PRO-08'!#REF!</definedName>
    <definedName name="RMA" localSheetId="20">'[2]PRO-08'!#REF!</definedName>
    <definedName name="RMA" localSheetId="17">'[2]PRO-08'!#REF!</definedName>
    <definedName name="RMA" localSheetId="18">'[2]PRO-08'!#REF!</definedName>
    <definedName name="RMA" localSheetId="3">'[2]PRO-08'!#REF!</definedName>
    <definedName name="RMA" localSheetId="4">'[2]PRO-08'!#REF!</definedName>
    <definedName name="RMA" localSheetId="5">'[2]PRO-08'!#REF!</definedName>
    <definedName name="RMA" localSheetId="19">'[2]PRO-08'!#REF!</definedName>
    <definedName name="RMA">'[2]PRO-08'!#REF!</definedName>
    <definedName name="RODAPE_CINZA_CORUMBA" localSheetId="14">#REF!</definedName>
    <definedName name="RODAPE_CINZA_CORUMBA" localSheetId="6">#REF!</definedName>
    <definedName name="RODAPE_CINZA_CORUMBA" localSheetId="7">#REF!</definedName>
    <definedName name="RODAPE_CINZA_CORUMBA" localSheetId="8">#REF!</definedName>
    <definedName name="RODAPE_CINZA_CORUMBA" localSheetId="20">#REF!</definedName>
    <definedName name="RODAPE_CINZA_CORUMBA" localSheetId="17">#REF!</definedName>
    <definedName name="RODAPE_CINZA_CORUMBA" localSheetId="18">#REF!</definedName>
    <definedName name="RODAPE_CINZA_CORUMBA" localSheetId="3">#REF!</definedName>
    <definedName name="RODAPE_CINZA_CORUMBA" localSheetId="4">#REF!</definedName>
    <definedName name="RODAPE_CINZA_CORUMBA" localSheetId="5">#REF!</definedName>
    <definedName name="RODAPE_CINZA_CORUMBA" localSheetId="19">#REF!</definedName>
    <definedName name="RODAPE_CINZA_CORUMBA">#REF!</definedName>
    <definedName name="ROMANO" localSheetId="14">[1]SERVIÇO!#REF!</definedName>
    <definedName name="ROMANO" localSheetId="6">[1]SERVIÇO!#REF!</definedName>
    <definedName name="ROMANO" localSheetId="7">[1]SERVIÇO!#REF!</definedName>
    <definedName name="ROMANO" localSheetId="8">[1]SERVIÇO!#REF!</definedName>
    <definedName name="ROMANO" localSheetId="20">[1]SERVIÇO!#REF!</definedName>
    <definedName name="ROMANO" localSheetId="17">[1]SERVIÇO!#REF!</definedName>
    <definedName name="ROMANO" localSheetId="18">[1]SERVIÇO!#REF!</definedName>
    <definedName name="ROMANO" localSheetId="3">[1]SERVIÇO!#REF!</definedName>
    <definedName name="ROMANO" localSheetId="4">[1]SERVIÇO!#REF!</definedName>
    <definedName name="ROMANO" localSheetId="5">[1]SERVIÇO!#REF!</definedName>
    <definedName name="ROMANO" localSheetId="19">[1]SERVIÇO!#REF!</definedName>
    <definedName name="ROMANO">[1]SERVIÇO!#REF!</definedName>
    <definedName name="ROTCOMP" localSheetId="14">[1]SERVIÇO!#REF!</definedName>
    <definedName name="ROTCOMP" localSheetId="6">[1]SERVIÇO!#REF!</definedName>
    <definedName name="ROTCOMP" localSheetId="7">[1]SERVIÇO!#REF!</definedName>
    <definedName name="ROTCOMP" localSheetId="8">[1]SERVIÇO!#REF!</definedName>
    <definedName name="ROTCOMP" localSheetId="17">[1]SERVIÇO!#REF!</definedName>
    <definedName name="ROTCOMP" localSheetId="18">[1]SERVIÇO!#REF!</definedName>
    <definedName name="ROTCOMP" localSheetId="3">[1]SERVIÇO!#REF!</definedName>
    <definedName name="ROTCOMP" localSheetId="4">[1]SERVIÇO!#REF!</definedName>
    <definedName name="ROTCOMP" localSheetId="5">[1]SERVIÇO!#REF!</definedName>
    <definedName name="ROTCOMP" localSheetId="19">[1]SERVIÇO!#REF!</definedName>
    <definedName name="ROTCOMP">[1]SERVIÇO!#REF!</definedName>
    <definedName name="ROTIMP" localSheetId="14">[1]SERVIÇO!#REF!</definedName>
    <definedName name="ROTIMP" localSheetId="6">[1]SERVIÇO!#REF!</definedName>
    <definedName name="ROTIMP" localSheetId="7">[1]SERVIÇO!#REF!</definedName>
    <definedName name="ROTIMP" localSheetId="8">[1]SERVIÇO!#REF!</definedName>
    <definedName name="ROTIMP" localSheetId="17">[1]SERVIÇO!#REF!</definedName>
    <definedName name="ROTIMP" localSheetId="18">[1]SERVIÇO!#REF!</definedName>
    <definedName name="ROTIMP" localSheetId="3">[1]SERVIÇO!#REF!</definedName>
    <definedName name="ROTIMP" localSheetId="4">[1]SERVIÇO!#REF!</definedName>
    <definedName name="ROTIMP" localSheetId="5">[1]SERVIÇO!#REF!</definedName>
    <definedName name="ROTIMP" localSheetId="19">[1]SERVIÇO!#REF!</definedName>
    <definedName name="ROTIMP">[1]SERVIÇO!#REF!</definedName>
    <definedName name="ROTRES" localSheetId="14">[1]SERVIÇO!#REF!</definedName>
    <definedName name="ROTRES" localSheetId="6">[1]SERVIÇO!#REF!</definedName>
    <definedName name="ROTRES" localSheetId="7">[1]SERVIÇO!#REF!</definedName>
    <definedName name="ROTRES" localSheetId="8">[1]SERVIÇO!#REF!</definedName>
    <definedName name="ROTRES" localSheetId="17">[1]SERVIÇO!#REF!</definedName>
    <definedName name="ROTRES" localSheetId="18">[1]SERVIÇO!#REF!</definedName>
    <definedName name="ROTRES" localSheetId="3">[1]SERVIÇO!#REF!</definedName>
    <definedName name="ROTRES" localSheetId="4">[1]SERVIÇO!#REF!</definedName>
    <definedName name="ROTRES" localSheetId="5">[1]SERVIÇO!#REF!</definedName>
    <definedName name="ROTRES" localSheetId="19">[1]SERVIÇO!#REF!</definedName>
    <definedName name="ROTRES">[1]SERVIÇO!#REF!</definedName>
    <definedName name="RQTADUC" localSheetId="14">[1]SERVIÇO!#REF!</definedName>
    <definedName name="RQTADUC" localSheetId="6">[1]SERVIÇO!#REF!</definedName>
    <definedName name="RQTADUC" localSheetId="7">[1]SERVIÇO!#REF!</definedName>
    <definedName name="RQTADUC" localSheetId="8">[1]SERVIÇO!#REF!</definedName>
    <definedName name="RQTADUC" localSheetId="17">[1]SERVIÇO!#REF!</definedName>
    <definedName name="RQTADUC" localSheetId="18">[1]SERVIÇO!#REF!</definedName>
    <definedName name="RQTADUC" localSheetId="3">[1]SERVIÇO!#REF!</definedName>
    <definedName name="RQTADUC" localSheetId="4">[1]SERVIÇO!#REF!</definedName>
    <definedName name="RQTADUC" localSheetId="5">[1]SERVIÇO!#REF!</definedName>
    <definedName name="RQTADUC" localSheetId="19">[1]SERVIÇO!#REF!</definedName>
    <definedName name="RQTADUC">[1]SERVIÇO!#REF!</definedName>
    <definedName name="rqtbeb" localSheetId="14">[1]SERVIÇO!#REF!</definedName>
    <definedName name="rqtbeb" localSheetId="6">[1]SERVIÇO!#REF!</definedName>
    <definedName name="rqtbeb" localSheetId="7">[1]SERVIÇO!#REF!</definedName>
    <definedName name="rqtbeb" localSheetId="8">[1]SERVIÇO!#REF!</definedName>
    <definedName name="rqtbeb" localSheetId="17">[1]SERVIÇO!#REF!</definedName>
    <definedName name="rqtbeb" localSheetId="18">[1]SERVIÇO!#REF!</definedName>
    <definedName name="rqtbeb" localSheetId="3">[1]SERVIÇO!#REF!</definedName>
    <definedName name="rqtbeb" localSheetId="4">[1]SERVIÇO!#REF!</definedName>
    <definedName name="rqtbeb" localSheetId="5">[1]SERVIÇO!#REF!</definedName>
    <definedName name="rqtbeb" localSheetId="19">[1]SERVIÇO!#REF!</definedName>
    <definedName name="rqtbeb">[1]SERVIÇO!#REF!</definedName>
    <definedName name="RQTCHAF" localSheetId="14">[1]SERVIÇO!#REF!</definedName>
    <definedName name="RQTCHAF" localSheetId="6">[1]SERVIÇO!#REF!</definedName>
    <definedName name="RQTCHAF" localSheetId="7">[1]SERVIÇO!#REF!</definedName>
    <definedName name="RQTCHAF" localSheetId="8">[1]SERVIÇO!#REF!</definedName>
    <definedName name="RQTCHAF" localSheetId="17">[1]SERVIÇO!#REF!</definedName>
    <definedName name="RQTCHAF" localSheetId="18">[1]SERVIÇO!#REF!</definedName>
    <definedName name="RQTCHAF" localSheetId="3">[1]SERVIÇO!#REF!</definedName>
    <definedName name="RQTCHAF" localSheetId="4">[1]SERVIÇO!#REF!</definedName>
    <definedName name="RQTCHAF" localSheetId="5">[1]SERVIÇO!#REF!</definedName>
    <definedName name="RQTCHAF" localSheetId="19">[1]SERVIÇO!#REF!</definedName>
    <definedName name="RQTCHAF">[1]SERVIÇO!#REF!</definedName>
    <definedName name="RQTDERV" localSheetId="14">[1]SERVIÇO!#REF!</definedName>
    <definedName name="RQTDERV" localSheetId="6">[1]SERVIÇO!#REF!</definedName>
    <definedName name="RQTDERV" localSheetId="7">[1]SERVIÇO!#REF!</definedName>
    <definedName name="RQTDERV" localSheetId="8">[1]SERVIÇO!#REF!</definedName>
    <definedName name="RQTDERV" localSheetId="17">[1]SERVIÇO!#REF!</definedName>
    <definedName name="RQTDERV" localSheetId="18">[1]SERVIÇO!#REF!</definedName>
    <definedName name="RQTDERV" localSheetId="3">[1]SERVIÇO!#REF!</definedName>
    <definedName name="RQTDERV" localSheetId="4">[1]SERVIÇO!#REF!</definedName>
    <definedName name="RQTDERV" localSheetId="5">[1]SERVIÇO!#REF!</definedName>
    <definedName name="RQTDERV" localSheetId="19">[1]SERVIÇO!#REF!</definedName>
    <definedName name="RQTDERV">[1]SERVIÇO!#REF!</definedName>
    <definedName name="rres05" localSheetId="14">[1]SERVIÇO!#REF!</definedName>
    <definedName name="rres05" localSheetId="6">[1]SERVIÇO!#REF!</definedName>
    <definedName name="rres05" localSheetId="7">[1]SERVIÇO!#REF!</definedName>
    <definedName name="rres05" localSheetId="8">[1]SERVIÇO!#REF!</definedName>
    <definedName name="rres05" localSheetId="17">[1]SERVIÇO!#REF!</definedName>
    <definedName name="rres05" localSheetId="18">[1]SERVIÇO!#REF!</definedName>
    <definedName name="rres05" localSheetId="3">[1]SERVIÇO!#REF!</definedName>
    <definedName name="rres05" localSheetId="4">[1]SERVIÇO!#REF!</definedName>
    <definedName name="rres05" localSheetId="5">[1]SERVIÇO!#REF!</definedName>
    <definedName name="rres05" localSheetId="19">[1]SERVIÇO!#REF!</definedName>
    <definedName name="rres05">[1]SERVIÇO!#REF!</definedName>
    <definedName name="RRES10" localSheetId="14">[1]SERVIÇO!#REF!</definedName>
    <definedName name="RRES10" localSheetId="6">[1]SERVIÇO!#REF!</definedName>
    <definedName name="RRES10" localSheetId="7">[1]SERVIÇO!#REF!</definedName>
    <definedName name="RRES10" localSheetId="8">[1]SERVIÇO!#REF!</definedName>
    <definedName name="RRES10" localSheetId="17">[1]SERVIÇO!#REF!</definedName>
    <definedName name="RRES10" localSheetId="18">[1]SERVIÇO!#REF!</definedName>
    <definedName name="RRES10" localSheetId="3">[1]SERVIÇO!#REF!</definedName>
    <definedName name="RRES10" localSheetId="4">[1]SERVIÇO!#REF!</definedName>
    <definedName name="RRES10" localSheetId="5">[1]SERVIÇO!#REF!</definedName>
    <definedName name="RRES10" localSheetId="19">[1]SERVIÇO!#REF!</definedName>
    <definedName name="RRES10">[1]SERVIÇO!#REF!</definedName>
    <definedName name="RRES15" localSheetId="14">[1]SERVIÇO!#REF!</definedName>
    <definedName name="RRES15" localSheetId="6">[1]SERVIÇO!#REF!</definedName>
    <definedName name="RRES15" localSheetId="7">[1]SERVIÇO!#REF!</definedName>
    <definedName name="RRES15" localSheetId="8">[1]SERVIÇO!#REF!</definedName>
    <definedName name="RRES15" localSheetId="17">[1]SERVIÇO!#REF!</definedName>
    <definedName name="RRES15" localSheetId="18">[1]SERVIÇO!#REF!</definedName>
    <definedName name="RRES15" localSheetId="3">[1]SERVIÇO!#REF!</definedName>
    <definedName name="RRES15" localSheetId="4">[1]SERVIÇO!#REF!</definedName>
    <definedName name="RRES15" localSheetId="5">[1]SERVIÇO!#REF!</definedName>
    <definedName name="RRES15" localSheetId="19">[1]SERVIÇO!#REF!</definedName>
    <definedName name="RRES15">[1]SERVIÇO!#REF!</definedName>
    <definedName name="RRES20" localSheetId="14">[1]SERVIÇO!#REF!</definedName>
    <definedName name="RRES20" localSheetId="6">[1]SERVIÇO!#REF!</definedName>
    <definedName name="RRES20" localSheetId="7">[1]SERVIÇO!#REF!</definedName>
    <definedName name="RRES20" localSheetId="8">[1]SERVIÇO!#REF!</definedName>
    <definedName name="RRES20" localSheetId="17">[1]SERVIÇO!#REF!</definedName>
    <definedName name="RRES20" localSheetId="18">[1]SERVIÇO!#REF!</definedName>
    <definedName name="RRES20" localSheetId="3">[1]SERVIÇO!#REF!</definedName>
    <definedName name="RRES20" localSheetId="4">[1]SERVIÇO!#REF!</definedName>
    <definedName name="RRES20" localSheetId="5">[1]SERVIÇO!#REF!</definedName>
    <definedName name="RRES20" localSheetId="19">[1]SERVIÇO!#REF!</definedName>
    <definedName name="RRES20">[1]SERVIÇO!#REF!</definedName>
    <definedName name="RRR" localSheetId="14">[1]SERVIÇO!#REF!</definedName>
    <definedName name="RRR" localSheetId="6">[1]SERVIÇO!#REF!</definedName>
    <definedName name="RRR" localSheetId="7">[1]SERVIÇO!#REF!</definedName>
    <definedName name="RRR" localSheetId="8">[1]SERVIÇO!#REF!</definedName>
    <definedName name="RRR" localSheetId="17">[1]SERVIÇO!#REF!</definedName>
    <definedName name="RRR" localSheetId="18">[1]SERVIÇO!#REF!</definedName>
    <definedName name="RRR" localSheetId="3">[1]SERVIÇO!#REF!</definedName>
    <definedName name="RRR" localSheetId="4">[1]SERVIÇO!#REF!</definedName>
    <definedName name="RRR" localSheetId="5">[1]SERVIÇO!#REF!</definedName>
    <definedName name="RRR" localSheetId="19">[1]SERVIÇO!#REF!</definedName>
    <definedName name="RRR">[1]SERVIÇO!#REF!</definedName>
    <definedName name="RRTEMP" localSheetId="14">[1]SERVIÇO!#REF!</definedName>
    <definedName name="RRTEMP" localSheetId="6">[1]SERVIÇO!#REF!</definedName>
    <definedName name="RRTEMP" localSheetId="7">[1]SERVIÇO!#REF!</definedName>
    <definedName name="RRTEMP" localSheetId="8">[1]SERVIÇO!#REF!</definedName>
    <definedName name="RRTEMP" localSheetId="17">[1]SERVIÇO!#REF!</definedName>
    <definedName name="RRTEMP" localSheetId="18">[1]SERVIÇO!#REF!</definedName>
    <definedName name="RRTEMP" localSheetId="3">[1]SERVIÇO!#REF!</definedName>
    <definedName name="RRTEMP" localSheetId="4">[1]SERVIÇO!#REF!</definedName>
    <definedName name="RRTEMP" localSheetId="5">[1]SERVIÇO!#REF!</definedName>
    <definedName name="RRTEMP" localSheetId="19">[1]SERVIÇO!#REF!</definedName>
    <definedName name="RRTEMP">[1]SERVIÇO!#REF!</definedName>
    <definedName name="RS" localSheetId="14">#REF!</definedName>
    <definedName name="RS" localSheetId="6">#REF!</definedName>
    <definedName name="RS" localSheetId="7">#REF!</definedName>
    <definedName name="RS" localSheetId="8">#REF!</definedName>
    <definedName name="RS" localSheetId="20">#REF!</definedName>
    <definedName name="RS" localSheetId="17">#REF!</definedName>
    <definedName name="RS" localSheetId="18">#REF!</definedName>
    <definedName name="RS" localSheetId="3">#REF!</definedName>
    <definedName name="RS" localSheetId="4">#REF!</definedName>
    <definedName name="RS" localSheetId="5">#REF!</definedName>
    <definedName name="RS" localSheetId="19">#REF!</definedName>
    <definedName name="RS">#REF!</definedName>
    <definedName name="RSEQ" localSheetId="14">[1]SERVIÇO!#REF!</definedName>
    <definedName name="RSEQ" localSheetId="6">[1]SERVIÇO!#REF!</definedName>
    <definedName name="RSEQ" localSheetId="7">[1]SERVIÇO!#REF!</definedName>
    <definedName name="RSEQ" localSheetId="8">[1]SERVIÇO!#REF!</definedName>
    <definedName name="RSEQ" localSheetId="17">[1]SERVIÇO!#REF!</definedName>
    <definedName name="RSEQ" localSheetId="18">[1]SERVIÇO!#REF!</definedName>
    <definedName name="RSEQ" localSheetId="3">[1]SERVIÇO!#REF!</definedName>
    <definedName name="RSEQ" localSheetId="4">[1]SERVIÇO!#REF!</definedName>
    <definedName name="RSEQ" localSheetId="5">[1]SERVIÇO!#REF!</definedName>
    <definedName name="RSEQ" localSheetId="19">[1]SERVIÇO!#REF!</definedName>
    <definedName name="RSEQ">[1]SERVIÇO!#REF!</definedName>
    <definedName name="RSUBTOT" localSheetId="14">[1]SERVIÇO!#REF!</definedName>
    <definedName name="RSUBTOT" localSheetId="6">[1]SERVIÇO!#REF!</definedName>
    <definedName name="RSUBTOT" localSheetId="7">[1]SERVIÇO!#REF!</definedName>
    <definedName name="RSUBTOT" localSheetId="8">[1]SERVIÇO!#REF!</definedName>
    <definedName name="RSUBTOT" localSheetId="17">[1]SERVIÇO!#REF!</definedName>
    <definedName name="RSUBTOT" localSheetId="18">[1]SERVIÇO!#REF!</definedName>
    <definedName name="RSUBTOT" localSheetId="3">[1]SERVIÇO!#REF!</definedName>
    <definedName name="RSUBTOT" localSheetId="4">[1]SERVIÇO!#REF!</definedName>
    <definedName name="RSUBTOT" localSheetId="5">[1]SERVIÇO!#REF!</definedName>
    <definedName name="RSUBTOT" localSheetId="19">[1]SERVIÇO!#REF!</definedName>
    <definedName name="RSUBTOT">[1]SERVIÇO!#REF!</definedName>
    <definedName name="rtitbeb" localSheetId="14">[1]SERVIÇO!#REF!</definedName>
    <definedName name="rtitbeb" localSheetId="6">[1]SERVIÇO!#REF!</definedName>
    <definedName name="rtitbeb" localSheetId="7">[1]SERVIÇO!#REF!</definedName>
    <definedName name="rtitbeb" localSheetId="8">[1]SERVIÇO!#REF!</definedName>
    <definedName name="rtitbeb" localSheetId="17">[1]SERVIÇO!#REF!</definedName>
    <definedName name="rtitbeb" localSheetId="18">[1]SERVIÇO!#REF!</definedName>
    <definedName name="rtitbeb" localSheetId="3">[1]SERVIÇO!#REF!</definedName>
    <definedName name="rtitbeb" localSheetId="4">[1]SERVIÇO!#REF!</definedName>
    <definedName name="rtitbeb" localSheetId="5">[1]SERVIÇO!#REF!</definedName>
    <definedName name="rtitbeb" localSheetId="19">[1]SERVIÇO!#REF!</definedName>
    <definedName name="rtitbeb">[1]SERVIÇO!#REF!</definedName>
    <definedName name="RTITCHAF" localSheetId="14">[1]SERVIÇO!#REF!</definedName>
    <definedName name="RTITCHAF" localSheetId="6">[1]SERVIÇO!#REF!</definedName>
    <definedName name="RTITCHAF" localSheetId="7">[1]SERVIÇO!#REF!</definedName>
    <definedName name="RTITCHAF" localSheetId="8">[1]SERVIÇO!#REF!</definedName>
    <definedName name="RTITCHAF" localSheetId="17">[1]SERVIÇO!#REF!</definedName>
    <definedName name="RTITCHAF" localSheetId="18">[1]SERVIÇO!#REF!</definedName>
    <definedName name="RTITCHAF" localSheetId="3">[1]SERVIÇO!#REF!</definedName>
    <definedName name="RTITCHAF" localSheetId="4">[1]SERVIÇO!#REF!</definedName>
    <definedName name="RTITCHAF" localSheetId="5">[1]SERVIÇO!#REF!</definedName>
    <definedName name="RTITCHAF" localSheetId="19">[1]SERVIÇO!#REF!</definedName>
    <definedName name="RTITCHAF">[1]SERVIÇO!#REF!</definedName>
    <definedName name="rtubos" localSheetId="14">[1]SERVIÇO!#REF!</definedName>
    <definedName name="rtubos" localSheetId="6">[1]SERVIÇO!#REF!</definedName>
    <definedName name="rtubos" localSheetId="7">[1]SERVIÇO!#REF!</definedName>
    <definedName name="rtubos" localSheetId="8">[1]SERVIÇO!#REF!</definedName>
    <definedName name="rtubos" localSheetId="17">[1]SERVIÇO!#REF!</definedName>
    <definedName name="rtubos" localSheetId="18">[1]SERVIÇO!#REF!</definedName>
    <definedName name="rtubos" localSheetId="3">[1]SERVIÇO!#REF!</definedName>
    <definedName name="rtubos" localSheetId="4">[1]SERVIÇO!#REF!</definedName>
    <definedName name="rtubos" localSheetId="5">[1]SERVIÇO!#REF!</definedName>
    <definedName name="rtubos" localSheetId="19">[1]SERVIÇO!#REF!</definedName>
    <definedName name="rtubos">[1]SERVIÇO!#REF!</definedName>
    <definedName name="ruas" localSheetId="14">#REF!</definedName>
    <definedName name="ruas" localSheetId="17">#REF!</definedName>
    <definedName name="ruas" localSheetId="18">#REF!</definedName>
    <definedName name="ruas" localSheetId="3">#REF!</definedName>
    <definedName name="ruas" localSheetId="4">#REF!</definedName>
    <definedName name="ruas" localSheetId="5">#REF!</definedName>
    <definedName name="ruas">#REF!</definedName>
    <definedName name="s" localSheetId="14">#REF!</definedName>
    <definedName name="s" localSheetId="17">#REF!</definedName>
    <definedName name="s" localSheetId="18">#REF!</definedName>
    <definedName name="s" localSheetId="3">#REF!</definedName>
    <definedName name="s" localSheetId="4">#REF!</definedName>
    <definedName name="s" localSheetId="5">#REF!</definedName>
    <definedName name="s">#REF!</definedName>
    <definedName name="SARRAFO" localSheetId="14">#REF!</definedName>
    <definedName name="SARRAFO" localSheetId="6">#REF!</definedName>
    <definedName name="SARRAFO" localSheetId="7">#REF!</definedName>
    <definedName name="SARRAFO" localSheetId="8">#REF!</definedName>
    <definedName name="SARRAFO" localSheetId="20">#REF!</definedName>
    <definedName name="SARRAFO" localSheetId="17">#REF!</definedName>
    <definedName name="SARRAFO" localSheetId="18">#REF!</definedName>
    <definedName name="SARRAFO" localSheetId="3">#REF!</definedName>
    <definedName name="SARRAFO" localSheetId="4">#REF!</definedName>
    <definedName name="SARRAFO" localSheetId="5">#REF!</definedName>
    <definedName name="SARRAFO" localSheetId="19">#REF!</definedName>
    <definedName name="SARRAFO">#REF!</definedName>
    <definedName name="sbg" localSheetId="14">#REF!</definedName>
    <definedName name="sbg" localSheetId="6">#REF!</definedName>
    <definedName name="sbg" localSheetId="7">#REF!</definedName>
    <definedName name="sbg" localSheetId="8">#REF!</definedName>
    <definedName name="sbg" localSheetId="20">#REF!</definedName>
    <definedName name="sbg" localSheetId="17">#REF!</definedName>
    <definedName name="sbg" localSheetId="18">#REF!</definedName>
    <definedName name="sbg" localSheetId="3">#REF!</definedName>
    <definedName name="sbg" localSheetId="4">#REF!</definedName>
    <definedName name="sbg" localSheetId="5">#REF!</definedName>
    <definedName name="sbg" localSheetId="19">#REF!</definedName>
    <definedName name="sbg">#REF!</definedName>
    <definedName name="SBTC" localSheetId="14">#REF!</definedName>
    <definedName name="SBTC" localSheetId="6">#REF!</definedName>
    <definedName name="SBTC" localSheetId="7">#REF!</definedName>
    <definedName name="SBTC" localSheetId="8">#REF!</definedName>
    <definedName name="SBTC" localSheetId="20">#REF!</definedName>
    <definedName name="SBTC" localSheetId="17">#REF!</definedName>
    <definedName name="SBTC" localSheetId="18">#REF!</definedName>
    <definedName name="SBTC" localSheetId="3">#REF!</definedName>
    <definedName name="SBTC" localSheetId="4">#REF!</definedName>
    <definedName name="SBTC" localSheetId="5">#REF!</definedName>
    <definedName name="SBTC" localSheetId="19">#REF!</definedName>
    <definedName name="SBTC">#REF!</definedName>
    <definedName name="se" localSheetId="14">#REF!</definedName>
    <definedName name="se" localSheetId="17">#REF!</definedName>
    <definedName name="se" localSheetId="18">#REF!</definedName>
    <definedName name="se" localSheetId="3">#REF!</definedName>
    <definedName name="se" localSheetId="4">#REF!</definedName>
    <definedName name="se" localSheetId="5">#REF!</definedName>
    <definedName name="se">#REF!</definedName>
    <definedName name="SEIXO" localSheetId="14">#REF!</definedName>
    <definedName name="SEIXO" localSheetId="6">#REF!</definedName>
    <definedName name="SEIXO" localSheetId="7">#REF!</definedName>
    <definedName name="SEIXO" localSheetId="8">#REF!</definedName>
    <definedName name="SEIXO" localSheetId="17">#REF!</definedName>
    <definedName name="SEIXO" localSheetId="18">#REF!</definedName>
    <definedName name="SEIXO" localSheetId="3">#REF!</definedName>
    <definedName name="SEIXO" localSheetId="4">#REF!</definedName>
    <definedName name="SEIXO" localSheetId="5">#REF!</definedName>
    <definedName name="SEIXO" localSheetId="19">#REF!</definedName>
    <definedName name="SEIXO">#REF!</definedName>
    <definedName name="SemanaTerminando" localSheetId="14">[9]materiais!#REF!</definedName>
    <definedName name="SemanaTerminando" localSheetId="6">[9]materiais!#REF!</definedName>
    <definedName name="SemanaTerminando" localSheetId="7">[9]materiais!#REF!</definedName>
    <definedName name="SemanaTerminando" localSheetId="8">[9]materiais!#REF!</definedName>
    <definedName name="SemanaTerminando" localSheetId="20">[9]materiais!#REF!</definedName>
    <definedName name="SemanaTerminando" localSheetId="17">[9]materiais!#REF!</definedName>
    <definedName name="SemanaTerminando" localSheetId="18">[9]materiais!#REF!</definedName>
    <definedName name="SemanaTerminando" localSheetId="3">[9]materiais!#REF!</definedName>
    <definedName name="SemanaTerminando" localSheetId="4">[9]materiais!#REF!</definedName>
    <definedName name="SemanaTerminando" localSheetId="5">[9]materiais!#REF!</definedName>
    <definedName name="SemanaTerminando" localSheetId="19">[9]materiais!#REF!</definedName>
    <definedName name="SemanaTerminando">[9]materiais!#REF!</definedName>
    <definedName name="SET">[10]Comp!$E$361:$E$428</definedName>
    <definedName name="SIFÃO_CROMADO" localSheetId="14">#REF!</definedName>
    <definedName name="SIFÃO_CROMADO" localSheetId="6">#REF!</definedName>
    <definedName name="SIFÃO_CROMADO" localSheetId="7">#REF!</definedName>
    <definedName name="SIFÃO_CROMADO" localSheetId="8">#REF!</definedName>
    <definedName name="SIFÃO_CROMADO" localSheetId="20">#REF!</definedName>
    <definedName name="SIFÃO_CROMADO" localSheetId="17">#REF!</definedName>
    <definedName name="SIFÃO_CROMADO" localSheetId="18">#REF!</definedName>
    <definedName name="SIFÃO_CROMADO" localSheetId="3">#REF!</definedName>
    <definedName name="SIFÃO_CROMADO" localSheetId="4">#REF!</definedName>
    <definedName name="SIFÃO_CROMADO" localSheetId="5">#REF!</definedName>
    <definedName name="SIFÃO_CROMADO" localSheetId="19">#REF!</definedName>
    <definedName name="SIFÃO_CROMADO">#REF!</definedName>
    <definedName name="SISTEM1" localSheetId="14">[1]SERVIÇO!#REF!</definedName>
    <definedName name="SISTEM1" localSheetId="6">[1]SERVIÇO!#REF!</definedName>
    <definedName name="SISTEM1" localSheetId="7">[1]SERVIÇO!#REF!</definedName>
    <definedName name="SISTEM1" localSheetId="8">[1]SERVIÇO!#REF!</definedName>
    <definedName name="SISTEM1" localSheetId="20">[1]SERVIÇO!#REF!</definedName>
    <definedName name="SISTEM1" localSheetId="17">[1]SERVIÇO!#REF!</definedName>
    <definedName name="SISTEM1" localSheetId="18">[1]SERVIÇO!#REF!</definedName>
    <definedName name="SISTEM1" localSheetId="3">[1]SERVIÇO!#REF!</definedName>
    <definedName name="SISTEM1" localSheetId="4">[1]SERVIÇO!#REF!</definedName>
    <definedName name="SISTEM1" localSheetId="5">[1]SERVIÇO!#REF!</definedName>
    <definedName name="SISTEM1" localSheetId="19">[1]SERVIÇO!#REF!</definedName>
    <definedName name="SISTEM1">[1]SERVIÇO!#REF!</definedName>
    <definedName name="SISTEM2" localSheetId="14">[1]SERVIÇO!#REF!</definedName>
    <definedName name="SISTEM2" localSheetId="6">[1]SERVIÇO!#REF!</definedName>
    <definedName name="SISTEM2" localSheetId="7">[1]SERVIÇO!#REF!</definedName>
    <definedName name="SISTEM2" localSheetId="8">[1]SERVIÇO!#REF!</definedName>
    <definedName name="SISTEM2" localSheetId="17">[1]SERVIÇO!#REF!</definedName>
    <definedName name="SISTEM2" localSheetId="18">[1]SERVIÇO!#REF!</definedName>
    <definedName name="SISTEM2" localSheetId="3">[1]SERVIÇO!#REF!</definedName>
    <definedName name="SISTEM2" localSheetId="4">[1]SERVIÇO!#REF!</definedName>
    <definedName name="SISTEM2" localSheetId="5">[1]SERVIÇO!#REF!</definedName>
    <definedName name="SISTEM2" localSheetId="19">[1]SERVIÇO!#REF!</definedName>
    <definedName name="SISTEM2">[1]SERVIÇO!#REF!</definedName>
    <definedName name="SOLEIRA_CINZA_CORUMBA" localSheetId="14">#REF!</definedName>
    <definedName name="SOLEIRA_CINZA_CORUMBA" localSheetId="6">#REF!</definedName>
    <definedName name="SOLEIRA_CINZA_CORUMBA" localSheetId="7">#REF!</definedName>
    <definedName name="SOLEIRA_CINZA_CORUMBA" localSheetId="8">#REF!</definedName>
    <definedName name="SOLEIRA_CINZA_CORUMBA" localSheetId="20">#REF!</definedName>
    <definedName name="SOLEIRA_CINZA_CORUMBA" localSheetId="17">#REF!</definedName>
    <definedName name="SOLEIRA_CINZA_CORUMBA" localSheetId="18">#REF!</definedName>
    <definedName name="SOLEIRA_CINZA_CORUMBA" localSheetId="3">#REF!</definedName>
    <definedName name="SOLEIRA_CINZA_CORUMBA" localSheetId="4">#REF!</definedName>
    <definedName name="SOLEIRA_CINZA_CORUMBA" localSheetId="5">#REF!</definedName>
    <definedName name="SOLEIRA_CINZA_CORUMBA" localSheetId="19">#REF!</definedName>
    <definedName name="SOLEIRA_CINZA_CORUMBA">#REF!</definedName>
    <definedName name="SOLU_LIMPADORA" localSheetId="14">#REF!</definedName>
    <definedName name="SOLU_LIMPADORA" localSheetId="6">#REF!</definedName>
    <definedName name="SOLU_LIMPADORA" localSheetId="7">#REF!</definedName>
    <definedName name="SOLU_LIMPADORA" localSheetId="8">#REF!</definedName>
    <definedName name="SOLU_LIMPADORA" localSheetId="20">#REF!</definedName>
    <definedName name="SOLU_LIMPADORA" localSheetId="17">#REF!</definedName>
    <definedName name="SOLU_LIMPADORA" localSheetId="18">#REF!</definedName>
    <definedName name="SOLU_LIMPADORA" localSheetId="3">#REF!</definedName>
    <definedName name="SOLU_LIMPADORA" localSheetId="4">#REF!</definedName>
    <definedName name="SOLU_LIMPADORA" localSheetId="5">#REF!</definedName>
    <definedName name="SOLU_LIMPADORA" localSheetId="19">#REF!</definedName>
    <definedName name="SOLU_LIMPADORA">#REF!</definedName>
    <definedName name="SSS" localSheetId="14">[1]SERVIÇO!#REF!</definedName>
    <definedName name="SSS" localSheetId="6">[1]SERVIÇO!#REF!</definedName>
    <definedName name="SSS" localSheetId="7">[1]SERVIÇO!#REF!</definedName>
    <definedName name="SSS" localSheetId="8">[1]SERVIÇO!#REF!</definedName>
    <definedName name="SSS" localSheetId="20">[1]SERVIÇO!#REF!</definedName>
    <definedName name="SSS" localSheetId="17">[1]SERVIÇO!#REF!</definedName>
    <definedName name="SSS" localSheetId="18">[1]SERVIÇO!#REF!</definedName>
    <definedName name="SSS" localSheetId="3">[1]SERVIÇO!#REF!</definedName>
    <definedName name="SSS" localSheetId="4">[1]SERVIÇO!#REF!</definedName>
    <definedName name="SSS" localSheetId="5">[1]SERVIÇO!#REF!</definedName>
    <definedName name="SSS" localSheetId="19">[1]SERVIÇO!#REF!</definedName>
    <definedName name="SSS">[1]SERVIÇO!#REF!</definedName>
    <definedName name="SSTEMP" localSheetId="14">[1]SERVIÇO!#REF!</definedName>
    <definedName name="SSTEMP" localSheetId="6">[1]SERVIÇO!#REF!</definedName>
    <definedName name="SSTEMP" localSheetId="7">[1]SERVIÇO!#REF!</definedName>
    <definedName name="SSTEMP" localSheetId="8">[1]SERVIÇO!#REF!</definedName>
    <definedName name="SSTEMP" localSheetId="17">[1]SERVIÇO!#REF!</definedName>
    <definedName name="SSTEMP" localSheetId="18">[1]SERVIÇO!#REF!</definedName>
    <definedName name="SSTEMP" localSheetId="3">[1]SERVIÇO!#REF!</definedName>
    <definedName name="SSTEMP" localSheetId="4">[1]SERVIÇO!#REF!</definedName>
    <definedName name="SSTEMP" localSheetId="5">[1]SERVIÇO!#REF!</definedName>
    <definedName name="SSTEMP" localSheetId="19">[1]SERVIÇO!#REF!</definedName>
    <definedName name="SSTEMP">[1]SERVIÇO!#REF!</definedName>
    <definedName name="SUBDER" localSheetId="14">[1]SERVIÇO!#REF!</definedName>
    <definedName name="SUBDER" localSheetId="6">[1]SERVIÇO!#REF!</definedName>
    <definedName name="SUBDER" localSheetId="7">[1]SERVIÇO!#REF!</definedName>
    <definedName name="SUBDER" localSheetId="8">[1]SERVIÇO!#REF!</definedName>
    <definedName name="SUBDER" localSheetId="17">[1]SERVIÇO!#REF!</definedName>
    <definedName name="SUBDER" localSheetId="18">[1]SERVIÇO!#REF!</definedName>
    <definedName name="SUBDER" localSheetId="3">[1]SERVIÇO!#REF!</definedName>
    <definedName name="SUBDER" localSheetId="4">[1]SERVIÇO!#REF!</definedName>
    <definedName name="SUBDER" localSheetId="5">[1]SERVIÇO!#REF!</definedName>
    <definedName name="SUBDER" localSheetId="19">[1]SERVIÇO!#REF!</definedName>
    <definedName name="SUBDER">[1]SERVIÇO!#REF!</definedName>
    <definedName name="SUBDIV" localSheetId="14">[1]SERVIÇO!#REF!</definedName>
    <definedName name="SUBDIV" localSheetId="6">[1]SERVIÇO!#REF!</definedName>
    <definedName name="SUBDIV" localSheetId="7">[1]SERVIÇO!#REF!</definedName>
    <definedName name="SUBDIV" localSheetId="8">[1]SERVIÇO!#REF!</definedName>
    <definedName name="SUBDIV" localSheetId="17">[1]SERVIÇO!#REF!</definedName>
    <definedName name="SUBDIV" localSheetId="18">[1]SERVIÇO!#REF!</definedName>
    <definedName name="SUBDIV" localSheetId="3">[1]SERVIÇO!#REF!</definedName>
    <definedName name="SUBDIV" localSheetId="4">[1]SERVIÇO!#REF!</definedName>
    <definedName name="SUBDIV" localSheetId="5">[1]SERVIÇO!#REF!</definedName>
    <definedName name="SUBDIV" localSheetId="19">[1]SERVIÇO!#REF!</definedName>
    <definedName name="SUBDIV">[1]SERVIÇO!#REF!</definedName>
    <definedName name="SUBEQP" localSheetId="14">[1]SERVIÇO!#REF!</definedName>
    <definedName name="SUBEQP" localSheetId="6">[1]SERVIÇO!#REF!</definedName>
    <definedName name="SUBEQP" localSheetId="7">[1]SERVIÇO!#REF!</definedName>
    <definedName name="SUBEQP" localSheetId="8">[1]SERVIÇO!#REF!</definedName>
    <definedName name="SUBEQP" localSheetId="17">[1]SERVIÇO!#REF!</definedName>
    <definedName name="SUBEQP" localSheetId="18">[1]SERVIÇO!#REF!</definedName>
    <definedName name="SUBEQP" localSheetId="3">[1]SERVIÇO!#REF!</definedName>
    <definedName name="SUBEQP" localSheetId="4">[1]SERVIÇO!#REF!</definedName>
    <definedName name="SUBEQP" localSheetId="5">[1]SERVIÇO!#REF!</definedName>
    <definedName name="SUBEQP" localSheetId="19">[1]SERVIÇO!#REF!</definedName>
    <definedName name="SUBEQP">[1]SERVIÇO!#REF!</definedName>
    <definedName name="SUBMUR" localSheetId="14">[1]SERVIÇO!#REF!</definedName>
    <definedName name="SUBMUR" localSheetId="6">[1]SERVIÇO!#REF!</definedName>
    <definedName name="SUBMUR" localSheetId="7">[1]SERVIÇO!#REF!</definedName>
    <definedName name="SUBMUR" localSheetId="8">[1]SERVIÇO!#REF!</definedName>
    <definedName name="SUBMUR" localSheetId="17">[1]SERVIÇO!#REF!</definedName>
    <definedName name="SUBMUR" localSheetId="18">[1]SERVIÇO!#REF!</definedName>
    <definedName name="SUBMUR" localSheetId="3">[1]SERVIÇO!#REF!</definedName>
    <definedName name="SUBMUR" localSheetId="4">[1]SERVIÇO!#REF!</definedName>
    <definedName name="SUBMUR" localSheetId="5">[1]SERVIÇO!#REF!</definedName>
    <definedName name="SUBMUR" localSheetId="19">[1]SERVIÇO!#REF!</definedName>
    <definedName name="SUBMUR">[1]SERVIÇO!#REF!</definedName>
    <definedName name="sx" localSheetId="14">#REF!</definedName>
    <definedName name="sx" localSheetId="17">#REF!</definedName>
    <definedName name="sx" localSheetId="18">#REF!</definedName>
    <definedName name="sx" localSheetId="3">#REF!</definedName>
    <definedName name="sx" localSheetId="4">#REF!</definedName>
    <definedName name="sx" localSheetId="5">#REF!</definedName>
    <definedName name="sx">#REF!</definedName>
    <definedName name="TABUA" localSheetId="14">#REF!</definedName>
    <definedName name="TABUA" localSheetId="6">#REF!</definedName>
    <definedName name="TABUA" localSheetId="7">#REF!</definedName>
    <definedName name="TABUA" localSheetId="8">#REF!</definedName>
    <definedName name="TABUA" localSheetId="20">#REF!</definedName>
    <definedName name="TABUA" localSheetId="17">#REF!</definedName>
    <definedName name="TABUA" localSheetId="18">#REF!</definedName>
    <definedName name="TABUA" localSheetId="3">#REF!</definedName>
    <definedName name="TABUA" localSheetId="4">#REF!</definedName>
    <definedName name="TABUA" localSheetId="5">#REF!</definedName>
    <definedName name="TABUA" localSheetId="19">#REF!</definedName>
    <definedName name="TABUA">#REF!</definedName>
    <definedName name="TABUA.METRO" localSheetId="14">#REF!</definedName>
    <definedName name="TABUA.METRO" localSheetId="6">#REF!</definedName>
    <definedName name="TABUA.METRO" localSheetId="7">#REF!</definedName>
    <definedName name="TABUA.METRO" localSheetId="8">#REF!</definedName>
    <definedName name="TABUA.METRO" localSheetId="20">#REF!</definedName>
    <definedName name="TABUA.METRO" localSheetId="17">#REF!</definedName>
    <definedName name="TABUA.METRO" localSheetId="18">#REF!</definedName>
    <definedName name="TABUA.METRO" localSheetId="3">#REF!</definedName>
    <definedName name="TABUA.METRO" localSheetId="4">#REF!</definedName>
    <definedName name="TABUA.METRO" localSheetId="5">#REF!</definedName>
    <definedName name="TABUA.METRO" localSheetId="19">#REF!</definedName>
    <definedName name="TABUA.METRO">#REF!</definedName>
    <definedName name="TABUA_DUZIA">[3]Insumos!$I$70</definedName>
    <definedName name="TÁBUA_MAD_FORTE" localSheetId="14">#REF!</definedName>
    <definedName name="TÁBUA_MAD_FORTE" localSheetId="6">#REF!</definedName>
    <definedName name="TÁBUA_MAD_FORTE" localSheetId="7">#REF!</definedName>
    <definedName name="TÁBUA_MAD_FORTE" localSheetId="8">#REF!</definedName>
    <definedName name="TÁBUA_MAD_FORTE" localSheetId="20">#REF!</definedName>
    <definedName name="TÁBUA_MAD_FORTE" localSheetId="17">#REF!</definedName>
    <definedName name="TÁBUA_MAD_FORTE" localSheetId="18">#REF!</definedName>
    <definedName name="TÁBUA_MAD_FORTE" localSheetId="3">#REF!</definedName>
    <definedName name="TÁBUA_MAD_FORTE" localSheetId="4">#REF!</definedName>
    <definedName name="TÁBUA_MAD_FORTE" localSheetId="5">#REF!</definedName>
    <definedName name="TÁBUA_MAD_FORTE" localSheetId="19">#REF!</definedName>
    <definedName name="TÁBUA_MAD_FORTE">#REF!</definedName>
    <definedName name="TARUGO" localSheetId="14">#REF!</definedName>
    <definedName name="TARUGO" localSheetId="6">#REF!</definedName>
    <definedName name="TARUGO" localSheetId="7">#REF!</definedName>
    <definedName name="TARUGO" localSheetId="8">#REF!</definedName>
    <definedName name="TARUGO" localSheetId="20">#REF!</definedName>
    <definedName name="TARUGO" localSheetId="17">#REF!</definedName>
    <definedName name="TARUGO" localSheetId="18">#REF!</definedName>
    <definedName name="TARUGO" localSheetId="3">#REF!</definedName>
    <definedName name="TARUGO" localSheetId="4">#REF!</definedName>
    <definedName name="TARUGO" localSheetId="5">#REF!</definedName>
    <definedName name="TARUGO" localSheetId="19">#REF!</definedName>
    <definedName name="TARUGO">#REF!</definedName>
    <definedName name="tb100cm" localSheetId="14">#REF!</definedName>
    <definedName name="tb100cm" localSheetId="17">#REF!</definedName>
    <definedName name="tb100cm" localSheetId="18">#REF!</definedName>
    <definedName name="tb100cm" localSheetId="3">#REF!</definedName>
    <definedName name="tb100cm" localSheetId="4">#REF!</definedName>
    <definedName name="tb100cm" localSheetId="5">#REF!</definedName>
    <definedName name="tb100cm">#REF!</definedName>
    <definedName name="TELHA_FIBROCIMENTO_6MM" localSheetId="14">#REF!</definedName>
    <definedName name="TELHA_FIBROCIMENTO_6MM" localSheetId="6">#REF!</definedName>
    <definedName name="TELHA_FIBROCIMENTO_6MM" localSheetId="7">#REF!</definedName>
    <definedName name="TELHA_FIBROCIMENTO_6MM" localSheetId="8">#REF!</definedName>
    <definedName name="TELHA_FIBROCIMENTO_6MM" localSheetId="20">#REF!</definedName>
    <definedName name="TELHA_FIBROCIMENTO_6MM" localSheetId="17">#REF!</definedName>
    <definedName name="TELHA_FIBROCIMENTO_6MM" localSheetId="18">#REF!</definedName>
    <definedName name="TELHA_FIBROCIMENTO_6MM" localSheetId="3">#REF!</definedName>
    <definedName name="TELHA_FIBROCIMENTO_6MM" localSheetId="4">#REF!</definedName>
    <definedName name="TELHA_FIBROCIMENTO_6MM" localSheetId="5">#REF!</definedName>
    <definedName name="TELHA_FIBROCIMENTO_6MM" localSheetId="19">#REF!</definedName>
    <definedName name="TELHA_FIBROCIMENTO_6MM">#REF!</definedName>
    <definedName name="TELHA_FRIBOCIMENTO_4MM" localSheetId="14">#REF!</definedName>
    <definedName name="TELHA_FRIBOCIMENTO_4MM" localSheetId="6">#REF!</definedName>
    <definedName name="TELHA_FRIBOCIMENTO_4MM" localSheetId="7">#REF!</definedName>
    <definedName name="TELHA_FRIBOCIMENTO_4MM" localSheetId="8">#REF!</definedName>
    <definedName name="TELHA_FRIBOCIMENTO_4MM" localSheetId="17">#REF!</definedName>
    <definedName name="TELHA_FRIBOCIMENTO_4MM" localSheetId="18">#REF!</definedName>
    <definedName name="TELHA_FRIBOCIMENTO_4MM" localSheetId="3">#REF!</definedName>
    <definedName name="TELHA_FRIBOCIMENTO_4MM" localSheetId="4">#REF!</definedName>
    <definedName name="TELHA_FRIBOCIMENTO_4MM" localSheetId="5">#REF!</definedName>
    <definedName name="TELHA_FRIBOCIMENTO_4MM" localSheetId="19">#REF!</definedName>
    <definedName name="TELHA_FRIBOCIMENTO_4MM">#REF!</definedName>
    <definedName name="TELHA_PLAN" localSheetId="14">#REF!</definedName>
    <definedName name="TELHA_PLAN" localSheetId="6">#REF!</definedName>
    <definedName name="TELHA_PLAN" localSheetId="7">#REF!</definedName>
    <definedName name="TELHA_PLAN" localSheetId="8">#REF!</definedName>
    <definedName name="TELHA_PLAN" localSheetId="17">#REF!</definedName>
    <definedName name="TELHA_PLAN" localSheetId="18">#REF!</definedName>
    <definedName name="TELHA_PLAN" localSheetId="3">#REF!</definedName>
    <definedName name="TELHA_PLAN" localSheetId="4">#REF!</definedName>
    <definedName name="TELHA_PLAN" localSheetId="5">#REF!</definedName>
    <definedName name="TELHA_PLAN" localSheetId="19">#REF!</definedName>
    <definedName name="TELHA_PLAN">#REF!</definedName>
    <definedName name="TELHACRYL" localSheetId="14">#REF!</definedName>
    <definedName name="TELHACRYL" localSheetId="6">#REF!</definedName>
    <definedName name="TELHACRYL" localSheetId="7">#REF!</definedName>
    <definedName name="TELHACRYL" localSheetId="8">#REF!</definedName>
    <definedName name="TELHACRYL" localSheetId="17">#REF!</definedName>
    <definedName name="TELHACRYL" localSheetId="18">#REF!</definedName>
    <definedName name="TELHACRYL" localSheetId="3">#REF!</definedName>
    <definedName name="TELHACRYL" localSheetId="4">#REF!</definedName>
    <definedName name="TELHACRYL" localSheetId="5">#REF!</definedName>
    <definedName name="TELHACRYL" localSheetId="19">#REF!</definedName>
    <definedName name="TELHACRYL">#REF!</definedName>
    <definedName name="Teor">[8]Teor!$A$3:$A$7</definedName>
    <definedName name="Terraplenagem" localSheetId="14">#N/A</definedName>
    <definedName name="Terraplenagem" localSheetId="20">#N/A</definedName>
    <definedName name="Terraplenagem" localSheetId="3">#N/A</definedName>
    <definedName name="Terraplenagem" localSheetId="4">#N/A</definedName>
    <definedName name="Terraplenagem" localSheetId="5">#N/A</definedName>
    <definedName name="Terraplenagem" localSheetId="19">#N/A</definedName>
    <definedName name="Terraplenagem">Ensaios!Terraplenagem</definedName>
    <definedName name="TIJOLO_10X20X20">[3]Insumos!$I$28</definedName>
    <definedName name="TIJOLO_6_FUROS">[3]Insumos!$I$28</definedName>
    <definedName name="TINTA_ACRILICA" localSheetId="14">#REF!</definedName>
    <definedName name="TINTA_ACRILICA" localSheetId="6">#REF!</definedName>
    <definedName name="TINTA_ACRILICA" localSheetId="7">#REF!</definedName>
    <definedName name="TINTA_ACRILICA" localSheetId="8">#REF!</definedName>
    <definedName name="TINTA_ACRILICA" localSheetId="20">#REF!</definedName>
    <definedName name="TINTA_ACRILICA" localSheetId="17">#REF!</definedName>
    <definedName name="TINTA_ACRILICA" localSheetId="18">#REF!</definedName>
    <definedName name="TINTA_ACRILICA" localSheetId="3">#REF!</definedName>
    <definedName name="TINTA_ACRILICA" localSheetId="4">#REF!</definedName>
    <definedName name="TINTA_ACRILICA" localSheetId="5">#REF!</definedName>
    <definedName name="TINTA_ACRILICA" localSheetId="19">#REF!</definedName>
    <definedName name="TINTA_ACRILICA">#REF!</definedName>
    <definedName name="TINTA_ESMALTE" localSheetId="14">#REF!</definedName>
    <definedName name="TINTA_ESMALTE" localSheetId="6">#REF!</definedName>
    <definedName name="TINTA_ESMALTE" localSheetId="7">#REF!</definedName>
    <definedName name="TINTA_ESMALTE" localSheetId="8">#REF!</definedName>
    <definedName name="TINTA_ESMALTE" localSheetId="20">#REF!</definedName>
    <definedName name="TINTA_ESMALTE" localSheetId="17">#REF!</definedName>
    <definedName name="TINTA_ESMALTE" localSheetId="18">#REF!</definedName>
    <definedName name="TINTA_ESMALTE" localSheetId="3">#REF!</definedName>
    <definedName name="TINTA_ESMALTE" localSheetId="4">#REF!</definedName>
    <definedName name="TINTA_ESMALTE" localSheetId="5">#REF!</definedName>
    <definedName name="TINTA_ESMALTE" localSheetId="19">#REF!</definedName>
    <definedName name="TINTA_ESMALTE">#REF!</definedName>
    <definedName name="TINTA_NOVACOR" localSheetId="14">#REF!</definedName>
    <definedName name="TINTA_NOVACOR" localSheetId="6">#REF!</definedName>
    <definedName name="TINTA_NOVACOR" localSheetId="7">#REF!</definedName>
    <definedName name="TINTA_NOVACOR" localSheetId="8">#REF!</definedName>
    <definedName name="TINTA_NOVACOR" localSheetId="20">#REF!</definedName>
    <definedName name="TINTA_NOVACOR" localSheetId="17">#REF!</definedName>
    <definedName name="TINTA_NOVACOR" localSheetId="18">#REF!</definedName>
    <definedName name="TINTA_NOVACOR" localSheetId="3">#REF!</definedName>
    <definedName name="TINTA_NOVACOR" localSheetId="4">#REF!</definedName>
    <definedName name="TINTA_NOVACOR" localSheetId="5">#REF!</definedName>
    <definedName name="TINTA_NOVACOR" localSheetId="19">#REF!</definedName>
    <definedName name="TINTA_NOVACOR">#REF!</definedName>
    <definedName name="TINTA_OLEO">[3]Insumos!$I$366</definedName>
    <definedName name="TINTA_PVA">[3]Insumos!$I$365</definedName>
    <definedName name="titbeb" localSheetId="14">[1]SERVIÇO!#REF!</definedName>
    <definedName name="titbeb" localSheetId="6">[1]SERVIÇO!#REF!</definedName>
    <definedName name="titbeb" localSheetId="7">[1]SERVIÇO!#REF!</definedName>
    <definedName name="titbeb" localSheetId="8">[1]SERVIÇO!#REF!</definedName>
    <definedName name="titbeb" localSheetId="20">[1]SERVIÇO!#REF!</definedName>
    <definedName name="titbeb" localSheetId="17">[1]SERVIÇO!#REF!</definedName>
    <definedName name="titbeb" localSheetId="18">[1]SERVIÇO!#REF!</definedName>
    <definedName name="titbeb" localSheetId="3">[1]SERVIÇO!#REF!</definedName>
    <definedName name="titbeb" localSheetId="4">[1]SERVIÇO!#REF!</definedName>
    <definedName name="titbeb" localSheetId="5">[1]SERVIÇO!#REF!</definedName>
    <definedName name="titbeb" localSheetId="19">[1]SERVIÇO!#REF!</definedName>
    <definedName name="titbeb">[1]SERVIÇO!#REF!</definedName>
    <definedName name="TITCHAF" localSheetId="14">[1]SERVIÇO!#REF!</definedName>
    <definedName name="TITCHAF" localSheetId="6">[1]SERVIÇO!#REF!</definedName>
    <definedName name="TITCHAF" localSheetId="7">[1]SERVIÇO!#REF!</definedName>
    <definedName name="TITCHAF" localSheetId="8">[1]SERVIÇO!#REF!</definedName>
    <definedName name="TITCHAF" localSheetId="20">[1]SERVIÇO!#REF!</definedName>
    <definedName name="TITCHAF" localSheetId="17">[1]SERVIÇO!#REF!</definedName>
    <definedName name="TITCHAF" localSheetId="18">[1]SERVIÇO!#REF!</definedName>
    <definedName name="TITCHAF" localSheetId="3">[1]SERVIÇO!#REF!</definedName>
    <definedName name="TITCHAF" localSheetId="4">[1]SERVIÇO!#REF!</definedName>
    <definedName name="TITCHAF" localSheetId="5">[1]SERVIÇO!#REF!</definedName>
    <definedName name="TITCHAF" localSheetId="19">[1]SERVIÇO!#REF!</definedName>
    <definedName name="TITCHAF">[1]SERVIÇO!#REF!</definedName>
    <definedName name="total" localSheetId="14">#REF!</definedName>
    <definedName name="total" localSheetId="17">#REF!</definedName>
    <definedName name="total" localSheetId="18">#REF!</definedName>
    <definedName name="total" localSheetId="3">#REF!</definedName>
    <definedName name="total" localSheetId="4">#REF!</definedName>
    <definedName name="total" localSheetId="5">#REF!</definedName>
    <definedName name="total">#REF!</definedName>
    <definedName name="TOTAL_ADMINISTRATIVO" localSheetId="14">#REF!</definedName>
    <definedName name="TOTAL_ADMINISTRATIVO" localSheetId="6">#REF!</definedName>
    <definedName name="TOTAL_ADMINISTRATIVO" localSheetId="7">#REF!</definedName>
    <definedName name="TOTAL_ADMINISTRATIVO" localSheetId="8">#REF!</definedName>
    <definedName name="TOTAL_ADMINISTRATIVO" localSheetId="20">#REF!</definedName>
    <definedName name="TOTAL_ADMINISTRATIVO" localSheetId="17">#REF!</definedName>
    <definedName name="TOTAL_ADMINISTRATIVO" localSheetId="18">#REF!</definedName>
    <definedName name="TOTAL_ADMINISTRATIVO" localSheetId="3">#REF!</definedName>
    <definedName name="TOTAL_ADMINISTRATIVO" localSheetId="4">#REF!</definedName>
    <definedName name="TOTAL_ADMINISTRATIVO" localSheetId="5">#REF!</definedName>
    <definedName name="TOTAL_ADMINISTRATIVO" localSheetId="19">#REF!</definedName>
    <definedName name="TOTAL_ADMINISTRATIVO">#REF!</definedName>
    <definedName name="TOTAL_AULA" localSheetId="14">#REF!</definedName>
    <definedName name="TOTAL_AULA" localSheetId="6">#REF!</definedName>
    <definedName name="TOTAL_AULA" localSheetId="7">#REF!</definedName>
    <definedName name="TOTAL_AULA" localSheetId="8">#REF!</definedName>
    <definedName name="TOTAL_AULA" localSheetId="20">#REF!</definedName>
    <definedName name="TOTAL_AULA" localSheetId="17">#REF!</definedName>
    <definedName name="TOTAL_AULA" localSheetId="18">#REF!</definedName>
    <definedName name="TOTAL_AULA" localSheetId="3">#REF!</definedName>
    <definedName name="TOTAL_AULA" localSheetId="4">#REF!</definedName>
    <definedName name="TOTAL_AULA" localSheetId="5">#REF!</definedName>
    <definedName name="TOTAL_AULA" localSheetId="19">#REF!</definedName>
    <definedName name="TOTAL_AULA">#REF!</definedName>
    <definedName name="TOTAL_EXTERNA" localSheetId="14">#REF!</definedName>
    <definedName name="TOTAL_EXTERNA" localSheetId="6">#REF!</definedName>
    <definedName name="TOTAL_EXTERNA" localSheetId="7">#REF!</definedName>
    <definedName name="TOTAL_EXTERNA" localSheetId="8">#REF!</definedName>
    <definedName name="TOTAL_EXTERNA" localSheetId="20">#REF!</definedName>
    <definedName name="TOTAL_EXTERNA" localSheetId="17">#REF!</definedName>
    <definedName name="TOTAL_EXTERNA" localSheetId="18">#REF!</definedName>
    <definedName name="TOTAL_EXTERNA" localSheetId="3">#REF!</definedName>
    <definedName name="TOTAL_EXTERNA" localSheetId="4">#REF!</definedName>
    <definedName name="TOTAL_EXTERNA" localSheetId="5">#REF!</definedName>
    <definedName name="TOTAL_EXTERNA" localSheetId="19">#REF!</definedName>
    <definedName name="TOTAL_EXTERNA">#REF!</definedName>
    <definedName name="TOTAL_QUADRA" localSheetId="14">#REF!</definedName>
    <definedName name="TOTAL_QUADRA" localSheetId="6">#REF!</definedName>
    <definedName name="TOTAL_QUADRA" localSheetId="7">#REF!</definedName>
    <definedName name="TOTAL_QUADRA" localSheetId="8">#REF!</definedName>
    <definedName name="TOTAL_QUADRA" localSheetId="17">#REF!</definedName>
    <definedName name="TOTAL_QUADRA" localSheetId="18">#REF!</definedName>
    <definedName name="TOTAL_QUADRA" localSheetId="3">#REF!</definedName>
    <definedName name="TOTAL_QUADRA" localSheetId="4">#REF!</definedName>
    <definedName name="TOTAL_QUADRA" localSheetId="5">#REF!</definedName>
    <definedName name="TOTAL_QUADRA" localSheetId="19">#REF!</definedName>
    <definedName name="TOTAL_QUADRA">#REF!</definedName>
    <definedName name="TOTAL_VESTIÁRIO" localSheetId="14">#REF!</definedName>
    <definedName name="TOTAL_VESTIÁRIO" localSheetId="6">#REF!</definedName>
    <definedName name="TOTAL_VESTIÁRIO" localSheetId="7">#REF!</definedName>
    <definedName name="TOTAL_VESTIÁRIO" localSheetId="8">#REF!</definedName>
    <definedName name="TOTAL_VESTIÁRIO" localSheetId="17">#REF!</definedName>
    <definedName name="TOTAL_VESTIÁRIO" localSheetId="18">#REF!</definedName>
    <definedName name="TOTAL_VESTIÁRIO" localSheetId="3">#REF!</definedName>
    <definedName name="TOTAL_VESTIÁRIO" localSheetId="4">#REF!</definedName>
    <definedName name="TOTAL_VESTIÁRIO" localSheetId="5">#REF!</definedName>
    <definedName name="TOTAL_VESTIÁRIO" localSheetId="19">#REF!</definedName>
    <definedName name="TOTAL_VESTIÁRIO">#REF!</definedName>
    <definedName name="TOTQTS" localSheetId="14">[1]SERVIÇO!#REF!</definedName>
    <definedName name="TOTQTS" localSheetId="6">[1]SERVIÇO!#REF!</definedName>
    <definedName name="TOTQTS" localSheetId="7">[1]SERVIÇO!#REF!</definedName>
    <definedName name="TOTQTS" localSheetId="8">[1]SERVIÇO!#REF!</definedName>
    <definedName name="TOTQTS" localSheetId="20">[1]SERVIÇO!#REF!</definedName>
    <definedName name="TOTQTS" localSheetId="17">[1]SERVIÇO!#REF!</definedName>
    <definedName name="TOTQTS" localSheetId="18">[1]SERVIÇO!#REF!</definedName>
    <definedName name="TOTQTS" localSheetId="3">[1]SERVIÇO!#REF!</definedName>
    <definedName name="TOTQTS" localSheetId="4">[1]SERVIÇO!#REF!</definedName>
    <definedName name="TOTQTS" localSheetId="5">[1]SERVIÇO!#REF!</definedName>
    <definedName name="TOTQTS" localSheetId="19">[1]SERVIÇO!#REF!</definedName>
    <definedName name="TOTQTS">[1]SERVIÇO!#REF!</definedName>
    <definedName name="TPM" localSheetId="14">#REF!</definedName>
    <definedName name="TPM" localSheetId="6">#REF!</definedName>
    <definedName name="TPM" localSheetId="7">#REF!</definedName>
    <definedName name="TPM" localSheetId="8">#REF!</definedName>
    <definedName name="TPM" localSheetId="20">#REF!</definedName>
    <definedName name="TPM" localSheetId="17">#REF!</definedName>
    <definedName name="TPM" localSheetId="18">#REF!</definedName>
    <definedName name="TPM" localSheetId="3">#REF!</definedName>
    <definedName name="TPM" localSheetId="4">#REF!</definedName>
    <definedName name="TPM" localSheetId="5">#REF!</definedName>
    <definedName name="TPM" localSheetId="19">#REF!</definedName>
    <definedName name="TPM">#REF!</definedName>
    <definedName name="TTT" localSheetId="14">[1]SERVIÇO!#REF!</definedName>
    <definedName name="TTT" localSheetId="6">[1]SERVIÇO!#REF!</definedName>
    <definedName name="TTT" localSheetId="7">[1]SERVIÇO!#REF!</definedName>
    <definedName name="TTT" localSheetId="8">[1]SERVIÇO!#REF!</definedName>
    <definedName name="TTT" localSheetId="20">[1]SERVIÇO!#REF!</definedName>
    <definedName name="TTT" localSheetId="17">[1]SERVIÇO!#REF!</definedName>
    <definedName name="TTT" localSheetId="18">[1]SERVIÇO!#REF!</definedName>
    <definedName name="TTT" localSheetId="3">[1]SERVIÇO!#REF!</definedName>
    <definedName name="TTT" localSheetId="4">[1]SERVIÇO!#REF!</definedName>
    <definedName name="TTT" localSheetId="5">[1]SERVIÇO!#REF!</definedName>
    <definedName name="TTT" localSheetId="19">[1]SERVIÇO!#REF!</definedName>
    <definedName name="TTT">[1]SERVIÇO!#REF!</definedName>
    <definedName name="TXTEQUIP" localSheetId="14">[1]SERVIÇO!#REF!</definedName>
    <definedName name="TXTEQUIP" localSheetId="6">[1]SERVIÇO!#REF!</definedName>
    <definedName name="TXTEQUIP" localSheetId="7">[1]SERVIÇO!#REF!</definedName>
    <definedName name="TXTEQUIP" localSheetId="8">[1]SERVIÇO!#REF!</definedName>
    <definedName name="TXTEQUIP" localSheetId="20">[1]SERVIÇO!#REF!</definedName>
    <definedName name="TXTEQUIP" localSheetId="17">[1]SERVIÇO!#REF!</definedName>
    <definedName name="TXTEQUIP" localSheetId="18">[1]SERVIÇO!#REF!</definedName>
    <definedName name="TXTEQUIP" localSheetId="3">[1]SERVIÇO!#REF!</definedName>
    <definedName name="TXTEQUIP" localSheetId="4">[1]SERVIÇO!#REF!</definedName>
    <definedName name="TXTEQUIP" localSheetId="5">[1]SERVIÇO!#REF!</definedName>
    <definedName name="TXTEQUIP" localSheetId="19">[1]SERVIÇO!#REF!</definedName>
    <definedName name="TXTEQUIP">[1]SERVIÇO!#REF!</definedName>
    <definedName name="TXTMARCA" localSheetId="14">[1]SERVIÇO!#REF!</definedName>
    <definedName name="TXTMARCA" localSheetId="6">[1]SERVIÇO!#REF!</definedName>
    <definedName name="TXTMARCA" localSheetId="7">[1]SERVIÇO!#REF!</definedName>
    <definedName name="TXTMARCA" localSheetId="8">[1]SERVIÇO!#REF!</definedName>
    <definedName name="TXTMARCA" localSheetId="17">[1]SERVIÇO!#REF!</definedName>
    <definedName name="TXTMARCA" localSheetId="18">[1]SERVIÇO!#REF!</definedName>
    <definedName name="TXTMARCA" localSheetId="3">[1]SERVIÇO!#REF!</definedName>
    <definedName name="TXTMARCA" localSheetId="4">[1]SERVIÇO!#REF!</definedName>
    <definedName name="TXTMARCA" localSheetId="5">[1]SERVIÇO!#REF!</definedName>
    <definedName name="TXTMARCA" localSheetId="19">[1]SERVIÇO!#REF!</definedName>
    <definedName name="TXTMARCA">[1]SERVIÇO!#REF!</definedName>
    <definedName name="TXTMOD" localSheetId="14">[1]SERVIÇO!#REF!</definedName>
    <definedName name="TXTMOD" localSheetId="6">[1]SERVIÇO!#REF!</definedName>
    <definedName name="TXTMOD" localSheetId="7">[1]SERVIÇO!#REF!</definedName>
    <definedName name="TXTMOD" localSheetId="8">[1]SERVIÇO!#REF!</definedName>
    <definedName name="TXTMOD" localSheetId="17">[1]SERVIÇO!#REF!</definedName>
    <definedName name="TXTMOD" localSheetId="18">[1]SERVIÇO!#REF!</definedName>
    <definedName name="TXTMOD" localSheetId="3">[1]SERVIÇO!#REF!</definedName>
    <definedName name="TXTMOD" localSheetId="4">[1]SERVIÇO!#REF!</definedName>
    <definedName name="TXTMOD" localSheetId="5">[1]SERVIÇO!#REF!</definedName>
    <definedName name="TXTMOD" localSheetId="19">[1]SERVIÇO!#REF!</definedName>
    <definedName name="TXTMOD">[1]SERVIÇO!#REF!</definedName>
    <definedName name="TXTPOT" localSheetId="14">[1]SERVIÇO!#REF!</definedName>
    <definedName name="TXTPOT" localSheetId="6">[1]SERVIÇO!#REF!</definedName>
    <definedName name="TXTPOT" localSheetId="7">[1]SERVIÇO!#REF!</definedName>
    <definedName name="TXTPOT" localSheetId="8">[1]SERVIÇO!#REF!</definedName>
    <definedName name="TXTPOT" localSheetId="17">[1]SERVIÇO!#REF!</definedName>
    <definedName name="TXTPOT" localSheetId="18">[1]SERVIÇO!#REF!</definedName>
    <definedName name="TXTPOT" localSheetId="3">[1]SERVIÇO!#REF!</definedName>
    <definedName name="TXTPOT" localSheetId="4">[1]SERVIÇO!#REF!</definedName>
    <definedName name="TXTPOT" localSheetId="5">[1]SERVIÇO!#REF!</definedName>
    <definedName name="TXTPOT" localSheetId="19">[1]SERVIÇO!#REF!</definedName>
    <definedName name="TXTPOT">[1]SERVIÇO!#REF!</definedName>
    <definedName name="value_def_array" localSheetId="20">{"total","SUM(total)","YNNNN",FALSE}</definedName>
    <definedName name="value_def_array" localSheetId="19">{"total","SUM(total)","YNNNN",FALSE}</definedName>
    <definedName name="value_def_array">{"total","SUM(total)","YNNNN",FALSE}</definedName>
    <definedName name="Vazios">[8]Teor!$B$3:$B$7</definedName>
    <definedName name="VEDA_ROSCA" localSheetId="14">#REF!</definedName>
    <definedName name="VEDA_ROSCA" localSheetId="6">#REF!</definedName>
    <definedName name="VEDA_ROSCA" localSheetId="7">#REF!</definedName>
    <definedName name="VEDA_ROSCA" localSheetId="8">#REF!</definedName>
    <definedName name="VEDA_ROSCA" localSheetId="20">#REF!</definedName>
    <definedName name="VEDA_ROSCA" localSheetId="17">#REF!</definedName>
    <definedName name="VEDA_ROSCA" localSheetId="18">#REF!</definedName>
    <definedName name="VEDA_ROSCA" localSheetId="3">#REF!</definedName>
    <definedName name="VEDA_ROSCA" localSheetId="4">#REF!</definedName>
    <definedName name="VEDA_ROSCA" localSheetId="5">#REF!</definedName>
    <definedName name="VEDA_ROSCA" localSheetId="19">#REF!</definedName>
    <definedName name="VEDA_ROSCA">#REF!</definedName>
    <definedName name="verde" localSheetId="14">#REF!</definedName>
    <definedName name="verde" localSheetId="6">#REF!</definedName>
    <definedName name="verde" localSheetId="7">#REF!</definedName>
    <definedName name="verde" localSheetId="8">#REF!</definedName>
    <definedName name="verde" localSheetId="20">#REF!</definedName>
    <definedName name="verde" localSheetId="17">#REF!</definedName>
    <definedName name="verde" localSheetId="18">#REF!</definedName>
    <definedName name="verde" localSheetId="3">#REF!</definedName>
    <definedName name="verde" localSheetId="4">#REF!</definedName>
    <definedName name="verde" localSheetId="5">#REF!</definedName>
    <definedName name="verde" localSheetId="19">#REF!</definedName>
    <definedName name="verde">#REF!</definedName>
    <definedName name="verdepav" localSheetId="14">#REF!</definedName>
    <definedName name="verdepav" localSheetId="6">#REF!</definedName>
    <definedName name="verdepav" localSheetId="7">#REF!</definedName>
    <definedName name="verdepav" localSheetId="8">#REF!</definedName>
    <definedName name="verdepav" localSheetId="20">#REF!</definedName>
    <definedName name="verdepav" localSheetId="17">#REF!</definedName>
    <definedName name="verdepav" localSheetId="18">#REF!</definedName>
    <definedName name="verdepav" localSheetId="3">#REF!</definedName>
    <definedName name="verdepav" localSheetId="4">#REF!</definedName>
    <definedName name="verdepav" localSheetId="5">#REF!</definedName>
    <definedName name="verdepav" localSheetId="19">#REF!</definedName>
    <definedName name="verdepav">#REF!</definedName>
    <definedName name="VERNIZ_POLIURETANO" localSheetId="14">#REF!</definedName>
    <definedName name="VERNIZ_POLIURETANO" localSheetId="6">#REF!</definedName>
    <definedName name="VERNIZ_POLIURETANO" localSheetId="7">#REF!</definedName>
    <definedName name="VERNIZ_POLIURETANO" localSheetId="8">#REF!</definedName>
    <definedName name="VERNIZ_POLIURETANO" localSheetId="17">#REF!</definedName>
    <definedName name="VERNIZ_POLIURETANO" localSheetId="18">#REF!</definedName>
    <definedName name="VERNIZ_POLIURETANO" localSheetId="3">#REF!</definedName>
    <definedName name="VERNIZ_POLIURETANO" localSheetId="4">#REF!</definedName>
    <definedName name="VERNIZ_POLIURETANO" localSheetId="5">#REF!</definedName>
    <definedName name="VERNIZ_POLIURETANO" localSheetId="19">#REF!</definedName>
    <definedName name="VERNIZ_POLIURETANO">#REF!</definedName>
    <definedName name="WEWRWR" localSheetId="14">#N/A</definedName>
    <definedName name="WEWRWR" localSheetId="20">#N/A</definedName>
    <definedName name="WEWRWR" localSheetId="3">#N/A</definedName>
    <definedName name="WEWRWR" localSheetId="4">#N/A</definedName>
    <definedName name="WEWRWR" localSheetId="5">#N/A</definedName>
    <definedName name="WEWRWR" localSheetId="19">#N/A</definedName>
    <definedName name="WEWRWR">Ensaios!WEWRWR</definedName>
    <definedName name="WITENS" localSheetId="14">[1]SERVIÇO!#REF!</definedName>
    <definedName name="WITENS" localSheetId="6">[1]SERVIÇO!#REF!</definedName>
    <definedName name="WITENS" localSheetId="7">[1]SERVIÇO!#REF!</definedName>
    <definedName name="WITENS" localSheetId="8">[1]SERVIÇO!#REF!</definedName>
    <definedName name="WITENS" localSheetId="20">[1]SERVIÇO!#REF!</definedName>
    <definedName name="WITENS" localSheetId="17">[1]SERVIÇO!#REF!</definedName>
    <definedName name="WITENS" localSheetId="18">[1]SERVIÇO!#REF!</definedName>
    <definedName name="WITENS" localSheetId="3">[1]SERVIÇO!#REF!</definedName>
    <definedName name="WITENS" localSheetId="4">[1]SERVIÇO!#REF!</definedName>
    <definedName name="WITENS" localSheetId="5">[1]SERVIÇO!#REF!</definedName>
    <definedName name="WITENS" localSheetId="19">[1]SERVIÇO!#REF!</definedName>
    <definedName name="WITENS">[1]SERVIÇO!#REF!</definedName>
    <definedName name="WNMLOCAL" localSheetId="14">[1]SERVIÇO!#REF!</definedName>
    <definedName name="WNMLOCAL" localSheetId="6">[1]SERVIÇO!#REF!</definedName>
    <definedName name="WNMLOCAL" localSheetId="7">[1]SERVIÇO!#REF!</definedName>
    <definedName name="WNMLOCAL" localSheetId="8">[1]SERVIÇO!#REF!</definedName>
    <definedName name="WNMLOCAL" localSheetId="20">[1]SERVIÇO!#REF!</definedName>
    <definedName name="WNMLOCAL" localSheetId="17">[1]SERVIÇO!#REF!</definedName>
    <definedName name="WNMLOCAL" localSheetId="18">[1]SERVIÇO!#REF!</definedName>
    <definedName name="WNMLOCAL" localSheetId="3">[1]SERVIÇO!#REF!</definedName>
    <definedName name="WNMLOCAL" localSheetId="4">[1]SERVIÇO!#REF!</definedName>
    <definedName name="WNMLOCAL" localSheetId="5">[1]SERVIÇO!#REF!</definedName>
    <definedName name="WNMLOCAL" localSheetId="19">[1]SERVIÇO!#REF!</definedName>
    <definedName name="WNMLOCAL">[1]SERVIÇO!#REF!</definedName>
    <definedName name="WNMMUN" localSheetId="14">[1]SERVIÇO!#REF!</definedName>
    <definedName name="WNMMUN" localSheetId="6">[1]SERVIÇO!#REF!</definedName>
    <definedName name="WNMMUN" localSheetId="7">[1]SERVIÇO!#REF!</definedName>
    <definedName name="WNMMUN" localSheetId="8">[1]SERVIÇO!#REF!</definedName>
    <definedName name="WNMMUN" localSheetId="17">[1]SERVIÇO!#REF!</definedName>
    <definedName name="WNMMUN" localSheetId="18">[1]SERVIÇO!#REF!</definedName>
    <definedName name="WNMMUN" localSheetId="3">[1]SERVIÇO!#REF!</definedName>
    <definedName name="WNMMUN" localSheetId="4">[1]SERVIÇO!#REF!</definedName>
    <definedName name="WNMMUN" localSheetId="5">[1]SERVIÇO!#REF!</definedName>
    <definedName name="WNMMUN" localSheetId="19">[1]SERVIÇO!#REF!</definedName>
    <definedName name="WNMMUN">[1]SERVIÇO!#REF!</definedName>
    <definedName name="WNMSERV" localSheetId="14">[1]SERVIÇO!#REF!</definedName>
    <definedName name="WNMSERV" localSheetId="6">[1]SERVIÇO!#REF!</definedName>
    <definedName name="WNMSERV" localSheetId="7">[1]SERVIÇO!#REF!</definedName>
    <definedName name="WNMSERV" localSheetId="8">[1]SERVIÇO!#REF!</definedName>
    <definedName name="WNMSERV" localSheetId="17">[1]SERVIÇO!#REF!</definedName>
    <definedName name="WNMSERV" localSheetId="18">[1]SERVIÇO!#REF!</definedName>
    <definedName name="WNMSERV" localSheetId="3">[1]SERVIÇO!#REF!</definedName>
    <definedName name="WNMSERV" localSheetId="4">[1]SERVIÇO!#REF!</definedName>
    <definedName name="WNMSERV" localSheetId="5">[1]SERVIÇO!#REF!</definedName>
    <definedName name="WNMSERV" localSheetId="19">[1]SERVIÇO!#REF!</definedName>
    <definedName name="WNMSERV">[1]SERVIÇO!#REF!</definedName>
    <definedName name="x" localSheetId="14">[8]Equipamentos!#REF!</definedName>
    <definedName name="x" localSheetId="6">[8]Equipamentos!#REF!</definedName>
    <definedName name="x" localSheetId="7">[8]Equipamentos!#REF!</definedName>
    <definedName name="x" localSheetId="8">[8]Equipamentos!#REF!</definedName>
    <definedName name="x" localSheetId="17">[8]Equipamentos!#REF!</definedName>
    <definedName name="x" localSheetId="18">[8]Equipamentos!#REF!</definedName>
    <definedName name="x" localSheetId="3">[8]Equipamentos!#REF!</definedName>
    <definedName name="x" localSheetId="4">[8]Equipamentos!#REF!</definedName>
    <definedName name="x" localSheetId="5">[8]Equipamentos!#REF!</definedName>
    <definedName name="x" localSheetId="19">[8]Equipamentos!#REF!</definedName>
    <definedName name="x">[8]Equipamentos!#REF!</definedName>
    <definedName name="XALFA" localSheetId="14">[1]SERVIÇO!#REF!</definedName>
    <definedName name="XALFA" localSheetId="6">[1]SERVIÇO!#REF!</definedName>
    <definedName name="XALFA" localSheetId="7">[1]SERVIÇO!#REF!</definedName>
    <definedName name="XALFA" localSheetId="8">[1]SERVIÇO!#REF!</definedName>
    <definedName name="XALFA" localSheetId="17">[1]SERVIÇO!#REF!</definedName>
    <definedName name="XALFA" localSheetId="18">[1]SERVIÇO!#REF!</definedName>
    <definedName name="XALFA" localSheetId="3">[1]SERVIÇO!#REF!</definedName>
    <definedName name="XALFA" localSheetId="4">[1]SERVIÇO!#REF!</definedName>
    <definedName name="XALFA" localSheetId="5">[1]SERVIÇO!#REF!</definedName>
    <definedName name="XALFA" localSheetId="19">[1]SERVIÇO!#REF!</definedName>
    <definedName name="XALFA">[1]SERVIÇO!#REF!</definedName>
    <definedName name="XDATA" localSheetId="14">[1]SERVIÇO!#REF!</definedName>
    <definedName name="XDATA" localSheetId="6">[1]SERVIÇO!#REF!</definedName>
    <definedName name="XDATA" localSheetId="7">[1]SERVIÇO!#REF!</definedName>
    <definedName name="XDATA" localSheetId="8">[1]SERVIÇO!#REF!</definedName>
    <definedName name="XDATA" localSheetId="17">[1]SERVIÇO!#REF!</definedName>
    <definedName name="XDATA" localSheetId="18">[1]SERVIÇO!#REF!</definedName>
    <definedName name="XDATA" localSheetId="3">[1]SERVIÇO!#REF!</definedName>
    <definedName name="XDATA" localSheetId="4">[1]SERVIÇO!#REF!</definedName>
    <definedName name="XDATA" localSheetId="5">[1]SERVIÇO!#REF!</definedName>
    <definedName name="XDATA" localSheetId="19">[1]SERVIÇO!#REF!</definedName>
    <definedName name="XDATA">[1]SERVIÇO!#REF!</definedName>
    <definedName name="XITEM" localSheetId="14">[1]SERVIÇO!#REF!</definedName>
    <definedName name="XITEM" localSheetId="6">[1]SERVIÇO!#REF!</definedName>
    <definedName name="XITEM" localSheetId="7">[1]SERVIÇO!#REF!</definedName>
    <definedName name="XITEM" localSheetId="8">[1]SERVIÇO!#REF!</definedName>
    <definedName name="XITEM" localSheetId="17">[1]SERVIÇO!#REF!</definedName>
    <definedName name="XITEM" localSheetId="18">[1]SERVIÇO!#REF!</definedName>
    <definedName name="XITEM" localSheetId="3">[1]SERVIÇO!#REF!</definedName>
    <definedName name="XITEM" localSheetId="4">[1]SERVIÇO!#REF!</definedName>
    <definedName name="XITEM" localSheetId="5">[1]SERVIÇO!#REF!</definedName>
    <definedName name="XITEM" localSheetId="19">[1]SERVIÇO!#REF!</definedName>
    <definedName name="XITEM">[1]SERVIÇO!#REF!</definedName>
    <definedName name="XLOC" localSheetId="14">[1]SERVIÇO!#REF!</definedName>
    <definedName name="XLOC" localSheetId="6">[1]SERVIÇO!#REF!</definedName>
    <definedName name="XLOC" localSheetId="7">[1]SERVIÇO!#REF!</definedName>
    <definedName name="XLOC" localSheetId="8">[1]SERVIÇO!#REF!</definedName>
    <definedName name="XLOC" localSheetId="17">[1]SERVIÇO!#REF!</definedName>
    <definedName name="XLOC" localSheetId="18">[1]SERVIÇO!#REF!</definedName>
    <definedName name="XLOC" localSheetId="3">[1]SERVIÇO!#REF!</definedName>
    <definedName name="XLOC" localSheetId="4">[1]SERVIÇO!#REF!</definedName>
    <definedName name="XLOC" localSheetId="5">[1]SERVIÇO!#REF!</definedName>
    <definedName name="XLOC" localSheetId="19">[1]SERVIÇO!#REF!</definedName>
    <definedName name="XLOC">[1]SERVIÇO!#REF!</definedName>
    <definedName name="xnInforme_quantos_bebedouros____bebqt__if_bebqt__0__xlQt.bebedouros_invalida___ENTER_p_reinformar__xresp__branch_rqtderv" localSheetId="14">[1]SERVIÇO!#REF!</definedName>
    <definedName name="xnInforme_quantos_bebedouros____bebqt__if_bebqt__0__xlQt.bebedouros_invalida___ENTER_p_reinformar__xresp__branch_rqtderv" localSheetId="6">[1]SERVIÇO!#REF!</definedName>
    <definedName name="xnInforme_quantos_bebedouros____bebqt__if_bebqt__0__xlQt.bebedouros_invalida___ENTER_p_reinformar__xresp__branch_rqtderv" localSheetId="7">[1]SERVIÇO!#REF!</definedName>
    <definedName name="xnInforme_quantos_bebedouros____bebqt__if_bebqt__0__xlQt.bebedouros_invalida___ENTER_p_reinformar__xresp__branch_rqtderv" localSheetId="8">[1]SERVIÇO!#REF!</definedName>
    <definedName name="xnInforme_quantos_bebedouros____bebqt__if_bebqt__0__xlQt.bebedouros_invalida___ENTER_p_reinformar__xresp__branch_rqtderv" localSheetId="17">[1]SERVIÇO!#REF!</definedName>
    <definedName name="xnInforme_quantos_bebedouros____bebqt__if_bebqt__0__xlQt.bebedouros_invalida___ENTER_p_reinformar__xresp__branch_rqtderv" localSheetId="18">[1]SERVIÇO!#REF!</definedName>
    <definedName name="xnInforme_quantos_bebedouros____bebqt__if_bebqt__0__xlQt.bebedouros_invalida___ENTER_p_reinformar__xresp__branch_rqtderv" localSheetId="3">[1]SERVIÇO!#REF!</definedName>
    <definedName name="xnInforme_quantos_bebedouros____bebqt__if_bebqt__0__xlQt.bebedouros_invalida___ENTER_p_reinformar__xresp__branch_rqtderv" localSheetId="4">[1]SERVIÇO!#REF!</definedName>
    <definedName name="xnInforme_quantos_bebedouros____bebqt__if_bebqt__0__xlQt.bebedouros_invalida___ENTER_p_reinformar__xresp__branch_rqtderv" localSheetId="5">[1]SERVIÇO!#REF!</definedName>
    <definedName name="xnInforme_quantos_bebedouros____bebqt__if_bebqt__0__xlQt.bebedouros_invalida___ENTER_p_reinformar__xresp__branch_rqtderv" localSheetId="19">[1]SERVIÇO!#REF!</definedName>
    <definedName name="xnInforme_quantos_bebedouros____bebqt__if_bebqt__0__xlQt.bebedouros_invalida___ENTER_p_reinformar__xresp__branch_rqtderv">[1]SERVIÇO!#REF!</definedName>
    <definedName name="XNUCOPIAS" localSheetId="14">[1]SERVIÇO!#REF!</definedName>
    <definedName name="XNUCOPIAS" localSheetId="6">[1]SERVIÇO!#REF!</definedName>
    <definedName name="XNUCOPIAS" localSheetId="7">[1]SERVIÇO!#REF!</definedName>
    <definedName name="XNUCOPIAS" localSheetId="8">[1]SERVIÇO!#REF!</definedName>
    <definedName name="XNUCOPIAS" localSheetId="17">[1]SERVIÇO!#REF!</definedName>
    <definedName name="XNUCOPIAS" localSheetId="18">[1]SERVIÇO!#REF!</definedName>
    <definedName name="XNUCOPIAS" localSheetId="3">[1]SERVIÇO!#REF!</definedName>
    <definedName name="XNUCOPIAS" localSheetId="4">[1]SERVIÇO!#REF!</definedName>
    <definedName name="XNUCOPIAS" localSheetId="5">[1]SERVIÇO!#REF!</definedName>
    <definedName name="XNUCOPIAS" localSheetId="19">[1]SERVIÇO!#REF!</definedName>
    <definedName name="XNUCOPIAS">[1]SERVIÇO!#REF!</definedName>
    <definedName name="XRESP" localSheetId="14">[1]SERVIÇO!#REF!</definedName>
    <definedName name="XRESP" localSheetId="6">[1]SERVIÇO!#REF!</definedName>
    <definedName name="XRESP" localSheetId="7">[1]SERVIÇO!#REF!</definedName>
    <definedName name="XRESP" localSheetId="8">[1]SERVIÇO!#REF!</definedName>
    <definedName name="XRESP" localSheetId="17">[1]SERVIÇO!#REF!</definedName>
    <definedName name="XRESP" localSheetId="18">[1]SERVIÇO!#REF!</definedName>
    <definedName name="XRESP" localSheetId="3">[1]SERVIÇO!#REF!</definedName>
    <definedName name="XRESP" localSheetId="4">[1]SERVIÇO!#REF!</definedName>
    <definedName name="XRESP" localSheetId="5">[1]SERVIÇO!#REF!</definedName>
    <definedName name="XRESP" localSheetId="19">[1]SERVIÇO!#REF!</definedName>
    <definedName name="XRESP">[1]SERVIÇO!#REF!</definedName>
    <definedName name="XTITRES" localSheetId="14">[1]SERVIÇO!#REF!</definedName>
    <definedName name="XTITRES" localSheetId="6">[1]SERVIÇO!#REF!</definedName>
    <definedName name="XTITRES" localSheetId="7">[1]SERVIÇO!#REF!</definedName>
    <definedName name="XTITRES" localSheetId="8">[1]SERVIÇO!#REF!</definedName>
    <definedName name="XTITRES" localSheetId="17">[1]SERVIÇO!#REF!</definedName>
    <definedName name="XTITRES" localSheetId="18">[1]SERVIÇO!#REF!</definedName>
    <definedName name="XTITRES" localSheetId="3">[1]SERVIÇO!#REF!</definedName>
    <definedName name="XTITRES" localSheetId="4">[1]SERVIÇO!#REF!</definedName>
    <definedName name="XTITRES" localSheetId="5">[1]SERVIÇO!#REF!</definedName>
    <definedName name="XTITRES" localSheetId="19">[1]SERVIÇO!#REF!</definedName>
    <definedName name="XTITRES">[1]SERVIÇO!#REF!</definedName>
    <definedName name="XXX" localSheetId="14">#N/A</definedName>
    <definedName name="XXX" localSheetId="20">#N/A</definedName>
    <definedName name="XXX" localSheetId="3">#N/A</definedName>
    <definedName name="XXX" localSheetId="4">#N/A</definedName>
    <definedName name="XXX" localSheetId="5">#N/A</definedName>
    <definedName name="XXX" localSheetId="19">#N/A</definedName>
    <definedName name="XXX">Ensaios!XXX</definedName>
    <definedName name="ZARCAO" localSheetId="14">#REF!</definedName>
    <definedName name="ZARCAO" localSheetId="6">#REF!</definedName>
    <definedName name="ZARCAO" localSheetId="7">#REF!</definedName>
    <definedName name="ZARCAO" localSheetId="8">#REF!</definedName>
    <definedName name="ZARCAO" localSheetId="20">#REF!</definedName>
    <definedName name="ZARCAO" localSheetId="17">#REF!</definedName>
    <definedName name="ZARCAO" localSheetId="18">#REF!</definedName>
    <definedName name="ZARCAO" localSheetId="3">#REF!</definedName>
    <definedName name="ZARCAO" localSheetId="4">#REF!</definedName>
    <definedName name="ZARCAO" localSheetId="5">#REF!</definedName>
    <definedName name="ZARCAO" localSheetId="19">#REF!</definedName>
    <definedName name="ZARCAO">#REF!</definedName>
    <definedName name="ZECA" localSheetId="14">[1]SERVIÇO!#REF!</definedName>
    <definedName name="ZECA" localSheetId="6">[1]SERVIÇO!#REF!</definedName>
    <definedName name="ZECA" localSheetId="7">[1]SERVIÇO!#REF!</definedName>
    <definedName name="ZECA" localSheetId="8">[1]SERVIÇO!#REF!</definedName>
    <definedName name="ZECA" localSheetId="20">[1]SERVIÇO!#REF!</definedName>
    <definedName name="ZECA" localSheetId="17">[1]SERVIÇO!#REF!</definedName>
    <definedName name="ZECA" localSheetId="18">[1]SERVIÇO!#REF!</definedName>
    <definedName name="ZECA" localSheetId="3">[1]SERVIÇO!#REF!</definedName>
    <definedName name="ZECA" localSheetId="4">[1]SERVIÇO!#REF!</definedName>
    <definedName name="ZECA" localSheetId="5">[1]SERVIÇO!#REF!</definedName>
    <definedName name="ZECA" localSheetId="19">[1]SERVIÇO!#REF!</definedName>
    <definedName name="ZECA">[1]SERVIÇO!#REF!</definedName>
  </definedNames>
  <calcPr calcId="152511"/>
</workbook>
</file>

<file path=xl/calcChain.xml><?xml version="1.0" encoding="utf-8"?>
<calcChain xmlns="http://schemas.openxmlformats.org/spreadsheetml/2006/main">
  <c r="J12" i="57" l="1"/>
  <c r="I15" i="4"/>
  <c r="J12" i="56"/>
  <c r="J12" i="55"/>
  <c r="I404" i="31" l="1"/>
  <c r="D408" i="31"/>
  <c r="I14" i="4" l="1"/>
  <c r="I13" i="4"/>
  <c r="H29" i="6"/>
  <c r="I25" i="4"/>
  <c r="I501" i="29"/>
  <c r="I423" i="29"/>
  <c r="I289" i="29"/>
  <c r="I221" i="29"/>
  <c r="I159" i="29"/>
  <c r="D494" i="31" l="1"/>
  <c r="D500" i="31"/>
  <c r="D370" i="31"/>
  <c r="D364" i="31"/>
  <c r="D240" i="31"/>
  <c r="D234" i="31"/>
  <c r="D110" i="31"/>
  <c r="D104" i="31"/>
  <c r="J39" i="55"/>
  <c r="G124" i="5" l="1"/>
  <c r="G116" i="5"/>
  <c r="G108" i="5"/>
  <c r="K39" i="10"/>
  <c r="L39" i="10" s="1"/>
  <c r="D487" i="31"/>
  <c r="D483" i="31"/>
  <c r="D477" i="31"/>
  <c r="D357" i="31"/>
  <c r="D353" i="31"/>
  <c r="D347" i="31"/>
  <c r="D227" i="31"/>
  <c r="D223" i="31"/>
  <c r="D217" i="31"/>
  <c r="D97" i="31"/>
  <c r="D93" i="31"/>
  <c r="D87" i="31"/>
  <c r="F487" i="31"/>
  <c r="F483" i="31"/>
  <c r="F477" i="31"/>
  <c r="I14" i="57"/>
  <c r="J39" i="57"/>
  <c r="K9" i="57"/>
  <c r="J9" i="57"/>
  <c r="A5" i="57"/>
  <c r="I14" i="56"/>
  <c r="I12" i="56"/>
  <c r="J39" i="56"/>
  <c r="K9" i="56"/>
  <c r="J9" i="56"/>
  <c r="A5" i="56"/>
  <c r="I14" i="55"/>
  <c r="K9" i="55"/>
  <c r="J9" i="55"/>
  <c r="I7" i="55"/>
  <c r="A5" i="55"/>
  <c r="I10" i="31"/>
  <c r="B515" i="31"/>
  <c r="B487" i="31"/>
  <c r="B470" i="31"/>
  <c r="B452" i="31"/>
  <c r="B440" i="31"/>
  <c r="B420" i="31"/>
  <c r="B494" i="31"/>
  <c r="B408" i="31"/>
  <c r="I12" i="57" s="1"/>
  <c r="B385" i="31"/>
  <c r="B347" i="31"/>
  <c r="B340" i="31"/>
  <c r="B334" i="31"/>
  <c r="B322" i="31"/>
  <c r="B290" i="31"/>
  <c r="B364" i="31"/>
  <c r="B278" i="31"/>
  <c r="B519" i="31"/>
  <c r="D515" i="31"/>
  <c r="D470" i="31"/>
  <c r="F464" i="31"/>
  <c r="D464" i="31"/>
  <c r="F458" i="31"/>
  <c r="D458" i="31"/>
  <c r="F432" i="31"/>
  <c r="D432" i="31"/>
  <c r="B429" i="31"/>
  <c r="F425" i="31"/>
  <c r="D425" i="31"/>
  <c r="B422" i="31"/>
  <c r="D420" i="31"/>
  <c r="B522" i="31"/>
  <c r="B389" i="31"/>
  <c r="D385" i="31"/>
  <c r="D340" i="31"/>
  <c r="F334" i="31"/>
  <c r="D334" i="31"/>
  <c r="F328" i="31"/>
  <c r="D328" i="31"/>
  <c r="F302" i="31"/>
  <c r="D302" i="31"/>
  <c r="B299" i="31"/>
  <c r="F295" i="31"/>
  <c r="D295" i="31"/>
  <c r="B292" i="31"/>
  <c r="D290" i="31"/>
  <c r="I274" i="31"/>
  <c r="B392" i="31" s="1"/>
  <c r="D210" i="31"/>
  <c r="B259" i="31"/>
  <c r="D255" i="31"/>
  <c r="F204" i="31"/>
  <c r="D204" i="31"/>
  <c r="F198" i="31"/>
  <c r="D198" i="31"/>
  <c r="F172" i="31"/>
  <c r="D172" i="31"/>
  <c r="B169" i="31"/>
  <c r="F165" i="31"/>
  <c r="D165" i="31"/>
  <c r="B162" i="31"/>
  <c r="D160" i="31"/>
  <c r="I144" i="31"/>
  <c r="B269" i="31" s="1"/>
  <c r="H269" i="31" s="1"/>
  <c r="I39" i="55" s="1"/>
  <c r="K39" i="55" s="1"/>
  <c r="L39" i="55" s="1"/>
  <c r="B139" i="31"/>
  <c r="B132" i="31"/>
  <c r="B125" i="31"/>
  <c r="B117" i="31"/>
  <c r="B110" i="31"/>
  <c r="B104" i="31"/>
  <c r="B97" i="31"/>
  <c r="B93" i="31"/>
  <c r="B87" i="31"/>
  <c r="B80" i="31"/>
  <c r="B74" i="31"/>
  <c r="B68" i="31"/>
  <c r="B62" i="31"/>
  <c r="B56" i="31"/>
  <c r="B50" i="31"/>
  <c r="B42" i="31"/>
  <c r="B35" i="31"/>
  <c r="B30" i="31"/>
  <c r="B23" i="31"/>
  <c r="B18" i="31"/>
  <c r="F87" i="31"/>
  <c r="F217" i="31" s="1"/>
  <c r="F347" i="31" s="1"/>
  <c r="F97" i="31"/>
  <c r="F227" i="31" s="1"/>
  <c r="F357" i="31" s="1"/>
  <c r="F93" i="31"/>
  <c r="F223" i="31" s="1"/>
  <c r="F353" i="31" s="1"/>
  <c r="D80" i="31"/>
  <c r="F74" i="31"/>
  <c r="D74" i="31"/>
  <c r="F68" i="31"/>
  <c r="D68" i="31"/>
  <c r="G122" i="5"/>
  <c r="G114" i="5"/>
  <c r="H114" i="5" s="1"/>
  <c r="H115" i="5" s="1"/>
  <c r="G106" i="5"/>
  <c r="H106" i="5" s="1"/>
  <c r="H107" i="5" s="1"/>
  <c r="C45" i="54"/>
  <c r="D56" i="54" s="1"/>
  <c r="D24" i="54"/>
  <c r="C13" i="54"/>
  <c r="S19" i="52"/>
  <c r="R19" i="52"/>
  <c r="N19" i="52"/>
  <c r="J19" i="52"/>
  <c r="S18" i="52"/>
  <c r="R18" i="52"/>
  <c r="N18" i="52"/>
  <c r="K18" i="52"/>
  <c r="U18" i="52" s="1"/>
  <c r="J18" i="52"/>
  <c r="S17" i="52"/>
  <c r="R17" i="52"/>
  <c r="N17" i="52"/>
  <c r="J17" i="52"/>
  <c r="B16" i="52"/>
  <c r="N13" i="52"/>
  <c r="I13" i="52"/>
  <c r="G497" i="29"/>
  <c r="I497" i="29" s="1"/>
  <c r="I498" i="29" s="1"/>
  <c r="I499" i="29" s="1"/>
  <c r="D465" i="29"/>
  <c r="I493" i="29"/>
  <c r="I494" i="29" s="1"/>
  <c r="I488" i="29"/>
  <c r="I490" i="29" s="1"/>
  <c r="I486" i="29"/>
  <c r="H478" i="29"/>
  <c r="I477" i="29"/>
  <c r="I474" i="29"/>
  <c r="I473" i="29"/>
  <c r="I472" i="29"/>
  <c r="I471" i="29"/>
  <c r="I470" i="29"/>
  <c r="I469" i="29"/>
  <c r="I475" i="29" s="1"/>
  <c r="D464" i="29"/>
  <c r="D427" i="29"/>
  <c r="G458" i="29"/>
  <c r="I458" i="29" s="1"/>
  <c r="G457" i="29"/>
  <c r="I457" i="29" s="1"/>
  <c r="I453" i="29"/>
  <c r="I454" i="29" s="1"/>
  <c r="I452" i="29"/>
  <c r="I446" i="29"/>
  <c r="I445" i="29"/>
  <c r="I444" i="29"/>
  <c r="I447" i="29" s="1"/>
  <c r="I437" i="29"/>
  <c r="H438" i="29" s="1"/>
  <c r="I439" i="29" s="1"/>
  <c r="I440" i="29" s="1"/>
  <c r="I435" i="29"/>
  <c r="I434" i="29"/>
  <c r="I433" i="29"/>
  <c r="I432" i="29"/>
  <c r="I431" i="29"/>
  <c r="D426" i="29"/>
  <c r="D390" i="29"/>
  <c r="G419" i="29"/>
  <c r="I415" i="29"/>
  <c r="I416" i="29" s="1"/>
  <c r="I408" i="29"/>
  <c r="I407" i="29"/>
  <c r="I400" i="29"/>
  <c r="H401" i="29" s="1"/>
  <c r="I397" i="29"/>
  <c r="I398" i="29" s="1"/>
  <c r="I396" i="29"/>
  <c r="I395" i="29"/>
  <c r="I394" i="29"/>
  <c r="D389" i="29"/>
  <c r="G93" i="29"/>
  <c r="I89" i="29"/>
  <c r="I90" i="29" s="1"/>
  <c r="I85" i="29"/>
  <c r="I86" i="29" s="1"/>
  <c r="I76" i="29"/>
  <c r="H77" i="29" s="1"/>
  <c r="I73" i="29"/>
  <c r="I72" i="29"/>
  <c r="I71" i="29"/>
  <c r="I70" i="29"/>
  <c r="I69" i="29"/>
  <c r="I68" i="29"/>
  <c r="D64" i="29"/>
  <c r="D63" i="29"/>
  <c r="I41" i="29"/>
  <c r="H42" i="29" s="1"/>
  <c r="I38" i="29"/>
  <c r="I37" i="29"/>
  <c r="D33" i="29"/>
  <c r="D32" i="29"/>
  <c r="E126" i="5"/>
  <c r="H122" i="5"/>
  <c r="H123" i="5" s="1"/>
  <c r="E118" i="5"/>
  <c r="E110" i="5"/>
  <c r="H54" i="5"/>
  <c r="H43" i="5"/>
  <c r="H31" i="5"/>
  <c r="F42" i="31"/>
  <c r="F35" i="31"/>
  <c r="C15" i="46"/>
  <c r="E15" i="46" s="1"/>
  <c r="C15" i="6"/>
  <c r="C15" i="45"/>
  <c r="E15" i="45" s="1"/>
  <c r="C14" i="45"/>
  <c r="E14" i="45" s="1"/>
  <c r="H56" i="5"/>
  <c r="H53" i="5"/>
  <c r="H52" i="5"/>
  <c r="H51" i="5"/>
  <c r="H45" i="5"/>
  <c r="H42" i="5"/>
  <c r="H41" i="5"/>
  <c r="H40" i="5"/>
  <c r="C14" i="6"/>
  <c r="H29" i="46"/>
  <c r="E13" i="46"/>
  <c r="E12" i="46"/>
  <c r="A5" i="46"/>
  <c r="H29" i="45"/>
  <c r="E13" i="45"/>
  <c r="E12" i="45"/>
  <c r="A5" i="45"/>
  <c r="L3" i="44"/>
  <c r="D10" i="44"/>
  <c r="C13" i="22"/>
  <c r="D24" i="22" s="1"/>
  <c r="G5" i="5" s="1"/>
  <c r="G58" i="5" s="1"/>
  <c r="C14" i="46" l="1"/>
  <c r="E14" i="46" s="1"/>
  <c r="C20" i="39"/>
  <c r="B529" i="31"/>
  <c r="B464" i="31"/>
  <c r="B425" i="31"/>
  <c r="H425" i="31" s="1"/>
  <c r="I17" i="57" s="1"/>
  <c r="B477" i="31"/>
  <c r="H477" i="31" s="1"/>
  <c r="I27" i="57" s="1"/>
  <c r="B432" i="31"/>
  <c r="B483" i="31"/>
  <c r="B413" i="31"/>
  <c r="I13" i="57" s="1"/>
  <c r="B446" i="31"/>
  <c r="B507" i="31"/>
  <c r="H507" i="31" s="1"/>
  <c r="I33" i="57" s="1"/>
  <c r="B500" i="31"/>
  <c r="H500" i="31" s="1"/>
  <c r="I31" i="57" s="1"/>
  <c r="B458" i="31"/>
  <c r="H458" i="31" s="1"/>
  <c r="I23" i="57" s="1"/>
  <c r="B399" i="31"/>
  <c r="H399" i="31" s="1"/>
  <c r="I39" i="56" s="1"/>
  <c r="K39" i="56" s="1"/>
  <c r="B357" i="31"/>
  <c r="H357" i="31" s="1"/>
  <c r="B295" i="31"/>
  <c r="B310" i="31"/>
  <c r="I7" i="56"/>
  <c r="I7" i="57"/>
  <c r="H487" i="31"/>
  <c r="B302" i="31"/>
  <c r="H302" i="31" s="1"/>
  <c r="I18" i="56" s="1"/>
  <c r="B353" i="31"/>
  <c r="H353" i="31" s="1"/>
  <c r="B283" i="31"/>
  <c r="I13" i="56" s="1"/>
  <c r="B316" i="31"/>
  <c r="B377" i="31"/>
  <c r="H377" i="31" s="1"/>
  <c r="I33" i="56" s="1"/>
  <c r="B370" i="31"/>
  <c r="B328" i="31"/>
  <c r="H328" i="31" s="1"/>
  <c r="I23" i="56" s="1"/>
  <c r="H334" i="31"/>
  <c r="I24" i="56" s="1"/>
  <c r="H364" i="31"/>
  <c r="I30" i="56" s="1"/>
  <c r="D278" i="31"/>
  <c r="F290" i="31"/>
  <c r="I16" i="56" s="1"/>
  <c r="H515" i="31"/>
  <c r="I35" i="57" s="1"/>
  <c r="D283" i="31"/>
  <c r="F340" i="31"/>
  <c r="I25" i="56" s="1"/>
  <c r="H392" i="31"/>
  <c r="I37" i="56" s="1"/>
  <c r="H347" i="31"/>
  <c r="I27" i="56" s="1"/>
  <c r="H494" i="31"/>
  <c r="I30" i="57" s="1"/>
  <c r="H522" i="31"/>
  <c r="I37" i="57" s="1"/>
  <c r="H370" i="31"/>
  <c r="I31" i="56" s="1"/>
  <c r="H464" i="31"/>
  <c r="I24" i="57" s="1"/>
  <c r="H483" i="31"/>
  <c r="H295" i="31"/>
  <c r="I17" i="56" s="1"/>
  <c r="D413" i="31"/>
  <c r="H432" i="31"/>
  <c r="I18" i="57" s="1"/>
  <c r="F470" i="31"/>
  <c r="I25" i="57" s="1"/>
  <c r="H529" i="31"/>
  <c r="I39" i="57" s="1"/>
  <c r="K39" i="57" s="1"/>
  <c r="H385" i="31"/>
  <c r="I35" i="56" s="1"/>
  <c r="F420" i="31"/>
  <c r="I16" i="57" s="1"/>
  <c r="B148" i="31"/>
  <c r="B153" i="31"/>
  <c r="H68" i="31"/>
  <c r="I23" i="10" s="1"/>
  <c r="B160" i="31"/>
  <c r="F160" i="31" s="1"/>
  <c r="I16" i="55" s="1"/>
  <c r="B198" i="31"/>
  <c r="H198" i="31" s="1"/>
  <c r="I23" i="55" s="1"/>
  <c r="B204" i="31"/>
  <c r="H204" i="31" s="1"/>
  <c r="I24" i="55" s="1"/>
  <c r="B210" i="31"/>
  <c r="F210" i="31" s="1"/>
  <c r="I25" i="55" s="1"/>
  <c r="B262" i="31"/>
  <c r="H262" i="31" s="1"/>
  <c r="I37" i="55" s="1"/>
  <c r="B165" i="31"/>
  <c r="H165" i="31" s="1"/>
  <c r="I17" i="55" s="1"/>
  <c r="B217" i="31"/>
  <c r="H217" i="31" s="1"/>
  <c r="I27" i="55" s="1"/>
  <c r="B172" i="31"/>
  <c r="H172" i="31" s="1"/>
  <c r="I18" i="55" s="1"/>
  <c r="B223" i="31"/>
  <c r="H223" i="31" s="1"/>
  <c r="B180" i="31"/>
  <c r="B227" i="31"/>
  <c r="H227" i="31" s="1"/>
  <c r="B234" i="31"/>
  <c r="H234" i="31" s="1"/>
  <c r="I30" i="55" s="1"/>
  <c r="B186" i="31"/>
  <c r="B247" i="31"/>
  <c r="H247" i="31" s="1"/>
  <c r="I33" i="55" s="1"/>
  <c r="B240" i="31"/>
  <c r="H240" i="31" s="1"/>
  <c r="I31" i="55" s="1"/>
  <c r="B192" i="31"/>
  <c r="B255" i="31"/>
  <c r="H255" i="31" s="1"/>
  <c r="I35" i="55" s="1"/>
  <c r="H74" i="31"/>
  <c r="I24" i="10" s="1"/>
  <c r="H87" i="31"/>
  <c r="I27" i="10" s="1"/>
  <c r="H93" i="31"/>
  <c r="H97" i="31"/>
  <c r="F80" i="31"/>
  <c r="I25" i="10" s="1"/>
  <c r="O17" i="52"/>
  <c r="P17" i="52" s="1"/>
  <c r="O19" i="52"/>
  <c r="L18" i="52"/>
  <c r="O18" i="52"/>
  <c r="P18" i="52" s="1"/>
  <c r="K17" i="52"/>
  <c r="L17" i="52" s="1"/>
  <c r="K19" i="52"/>
  <c r="U19" i="52" s="1"/>
  <c r="L19" i="52"/>
  <c r="I479" i="29"/>
  <c r="I480" i="29" s="1"/>
  <c r="I481" i="29" s="1"/>
  <c r="I491" i="29"/>
  <c r="I459" i="29"/>
  <c r="I441" i="29"/>
  <c r="I450" i="29"/>
  <c r="I460" i="29" s="1"/>
  <c r="I402" i="29"/>
  <c r="I403" i="29" s="1"/>
  <c r="I404" i="29" s="1"/>
  <c r="I409" i="29"/>
  <c r="I74" i="29"/>
  <c r="I78" i="29" s="1"/>
  <c r="I79" i="29" s="1"/>
  <c r="I80" i="29" s="1"/>
  <c r="I39" i="29"/>
  <c r="I43" i="29" s="1"/>
  <c r="I44" i="29" s="1"/>
  <c r="I45" i="29" s="1"/>
  <c r="I52" i="29" s="1"/>
  <c r="I58" i="29" s="1"/>
  <c r="H124" i="5"/>
  <c r="H125" i="5" s="1"/>
  <c r="H126" i="5" s="1"/>
  <c r="H116" i="5"/>
  <c r="H117" i="5" s="1"/>
  <c r="H118" i="5" s="1"/>
  <c r="H108" i="5"/>
  <c r="H109" i="5" s="1"/>
  <c r="H110" i="5" s="1"/>
  <c r="E17" i="45"/>
  <c r="E33" i="45" s="1"/>
  <c r="E16" i="45"/>
  <c r="E32" i="45" s="1"/>
  <c r="F44" i="5" s="1"/>
  <c r="H44" i="5" s="1"/>
  <c r="H46" i="5" s="1"/>
  <c r="E17" i="46"/>
  <c r="E33" i="46" s="1"/>
  <c r="E16" i="46"/>
  <c r="E32" i="46" s="1"/>
  <c r="F55" i="5" s="1"/>
  <c r="H55" i="5" s="1"/>
  <c r="H57" i="5" s="1"/>
  <c r="H58" i="5" s="1"/>
  <c r="H59" i="5" s="1"/>
  <c r="H15" i="4" s="1"/>
  <c r="G35" i="5"/>
  <c r="G47" i="5"/>
  <c r="G10" i="44"/>
  <c r="H5" i="4"/>
  <c r="S1" i="29"/>
  <c r="I7" i="10"/>
  <c r="G89" i="5"/>
  <c r="G100" i="5"/>
  <c r="E71" i="5"/>
  <c r="G80" i="5"/>
  <c r="G137" i="5"/>
  <c r="G22" i="5"/>
  <c r="D125" i="31"/>
  <c r="D42" i="31"/>
  <c r="D35" i="31"/>
  <c r="D30" i="31"/>
  <c r="B7" i="44"/>
  <c r="N5" i="44"/>
  <c r="N4" i="44"/>
  <c r="N3" i="44"/>
  <c r="L39" i="57" l="1"/>
  <c r="C20" i="43" s="1"/>
  <c r="E19" i="44"/>
  <c r="E18" i="44"/>
  <c r="L39" i="56"/>
  <c r="C20" i="42" s="1"/>
  <c r="E17" i="44"/>
  <c r="I28" i="56"/>
  <c r="D148" i="31"/>
  <c r="I12" i="55"/>
  <c r="K12" i="55" s="1"/>
  <c r="L12" i="55" s="1"/>
  <c r="D153" i="31"/>
  <c r="I13" i="55"/>
  <c r="J28" i="10"/>
  <c r="K28" i="10" s="1"/>
  <c r="L28" i="10" s="1"/>
  <c r="J28" i="57"/>
  <c r="J28" i="56"/>
  <c r="J28" i="55"/>
  <c r="J27" i="10"/>
  <c r="K27" i="10" s="1"/>
  <c r="L27" i="10" s="1"/>
  <c r="J27" i="55"/>
  <c r="K27" i="55" s="1"/>
  <c r="L27" i="55" s="1"/>
  <c r="J27" i="57"/>
  <c r="K27" i="57" s="1"/>
  <c r="L27" i="57" s="1"/>
  <c r="J27" i="56"/>
  <c r="K27" i="56"/>
  <c r="L27" i="56" s="1"/>
  <c r="I28" i="57"/>
  <c r="I28" i="55"/>
  <c r="I28" i="10"/>
  <c r="U17" i="52"/>
  <c r="P19" i="52"/>
  <c r="Q19" i="52" s="1"/>
  <c r="T19" i="52" s="1"/>
  <c r="V19" i="52" s="1"/>
  <c r="Q17" i="52"/>
  <c r="T17" i="52" s="1"/>
  <c r="V17" i="52" s="1"/>
  <c r="T18" i="52"/>
  <c r="V18" i="52" s="1"/>
  <c r="Q18" i="52"/>
  <c r="G461" i="29"/>
  <c r="G500" i="29"/>
  <c r="I500" i="29" s="1"/>
  <c r="I461" i="29"/>
  <c r="I462" i="29" s="1"/>
  <c r="I413" i="29"/>
  <c r="G422" i="29"/>
  <c r="I87" i="29"/>
  <c r="G59" i="29"/>
  <c r="I59" i="29" s="1"/>
  <c r="I60" i="29" s="1"/>
  <c r="G96" i="29"/>
  <c r="H47" i="5"/>
  <c r="H48" i="5" s="1"/>
  <c r="H14" i="4" s="1"/>
  <c r="B39" i="31"/>
  <c r="B32" i="31"/>
  <c r="B129" i="31"/>
  <c r="Q19" i="43"/>
  <c r="B19" i="43"/>
  <c r="O17" i="43"/>
  <c r="N17" i="43"/>
  <c r="M17" i="43"/>
  <c r="L17" i="43"/>
  <c r="K17" i="43"/>
  <c r="J17" i="43"/>
  <c r="I17" i="43"/>
  <c r="H17" i="43"/>
  <c r="G17" i="43"/>
  <c r="F17" i="43"/>
  <c r="B17" i="43"/>
  <c r="O15" i="43"/>
  <c r="N15" i="43"/>
  <c r="M15" i="43"/>
  <c r="L15" i="43"/>
  <c r="K15" i="43"/>
  <c r="J15" i="43"/>
  <c r="I15" i="43"/>
  <c r="H15" i="43"/>
  <c r="Q15" i="43" s="1"/>
  <c r="G15" i="43"/>
  <c r="F15" i="43"/>
  <c r="B15" i="43"/>
  <c r="O13" i="43"/>
  <c r="N13" i="43"/>
  <c r="M13" i="43"/>
  <c r="L13" i="43"/>
  <c r="K13" i="43"/>
  <c r="J13" i="43"/>
  <c r="I13" i="43"/>
  <c r="H13" i="43"/>
  <c r="G13" i="43"/>
  <c r="F13" i="43"/>
  <c r="B13" i="43"/>
  <c r="L11" i="43"/>
  <c r="F11" i="43"/>
  <c r="J11" i="43" s="1"/>
  <c r="B11" i="43"/>
  <c r="O9" i="43"/>
  <c r="N9" i="43"/>
  <c r="M9" i="43"/>
  <c r="L9" i="43"/>
  <c r="K9" i="43"/>
  <c r="J9" i="43"/>
  <c r="I9" i="43"/>
  <c r="H9" i="43"/>
  <c r="G9" i="43"/>
  <c r="F9" i="43"/>
  <c r="B9" i="43"/>
  <c r="O7" i="43"/>
  <c r="N7" i="43"/>
  <c r="M7" i="43"/>
  <c r="L7" i="43"/>
  <c r="K7" i="43"/>
  <c r="J7" i="43"/>
  <c r="I7" i="43"/>
  <c r="H7" i="43"/>
  <c r="G7" i="43"/>
  <c r="Q7" i="43" s="1"/>
  <c r="F7" i="43"/>
  <c r="B7" i="43"/>
  <c r="O5" i="43"/>
  <c r="N5" i="43"/>
  <c r="M5" i="43"/>
  <c r="L5" i="43"/>
  <c r="K5" i="43"/>
  <c r="J5" i="43"/>
  <c r="I5" i="43"/>
  <c r="H5" i="43"/>
  <c r="G5" i="43"/>
  <c r="F5" i="43"/>
  <c r="E5" i="43"/>
  <c r="B5" i="43"/>
  <c r="Q19" i="42"/>
  <c r="B19" i="42"/>
  <c r="O17" i="42"/>
  <c r="N17" i="42"/>
  <c r="M17" i="42"/>
  <c r="L17" i="42"/>
  <c r="K17" i="42"/>
  <c r="J17" i="42"/>
  <c r="I17" i="42"/>
  <c r="H17" i="42"/>
  <c r="G17" i="42"/>
  <c r="Q17" i="42" s="1"/>
  <c r="F17" i="42"/>
  <c r="B17" i="42"/>
  <c r="O15" i="42"/>
  <c r="N15" i="42"/>
  <c r="M15" i="42"/>
  <c r="L15" i="42"/>
  <c r="K15" i="42"/>
  <c r="J15" i="42"/>
  <c r="I15" i="42"/>
  <c r="H15" i="42"/>
  <c r="G15" i="42"/>
  <c r="F15" i="42"/>
  <c r="B15" i="42"/>
  <c r="O13" i="42"/>
  <c r="N13" i="42"/>
  <c r="M13" i="42"/>
  <c r="L13" i="42"/>
  <c r="K13" i="42"/>
  <c r="J13" i="42"/>
  <c r="I13" i="42"/>
  <c r="H13" i="42"/>
  <c r="G13" i="42"/>
  <c r="F13" i="42"/>
  <c r="B13" i="42"/>
  <c r="J11" i="42"/>
  <c r="F11" i="42"/>
  <c r="K11" i="42" s="1"/>
  <c r="B11" i="42"/>
  <c r="O9" i="42"/>
  <c r="N9" i="42"/>
  <c r="M9" i="42"/>
  <c r="L9" i="42"/>
  <c r="K9" i="42"/>
  <c r="J9" i="42"/>
  <c r="I9" i="42"/>
  <c r="H9" i="42"/>
  <c r="G9" i="42"/>
  <c r="F9" i="42"/>
  <c r="B9" i="42"/>
  <c r="O7" i="42"/>
  <c r="N7" i="42"/>
  <c r="M7" i="42"/>
  <c r="L7" i="42"/>
  <c r="K7" i="42"/>
  <c r="J7" i="42"/>
  <c r="I7" i="42"/>
  <c r="H7" i="42"/>
  <c r="G7" i="42"/>
  <c r="F7" i="42"/>
  <c r="B7" i="42"/>
  <c r="O5" i="42"/>
  <c r="N5" i="42"/>
  <c r="M5" i="42"/>
  <c r="L5" i="42"/>
  <c r="K5" i="42"/>
  <c r="J5" i="42"/>
  <c r="I5" i="42"/>
  <c r="H5" i="42"/>
  <c r="G5" i="42"/>
  <c r="F5" i="42"/>
  <c r="E5" i="42"/>
  <c r="B5" i="42"/>
  <c r="C12" i="35"/>
  <c r="K28" i="56" l="1"/>
  <c r="L28" i="56" s="1"/>
  <c r="E20" i="44"/>
  <c r="K28" i="57"/>
  <c r="L28" i="57" s="1"/>
  <c r="K28" i="55"/>
  <c r="L28" i="55" s="1"/>
  <c r="J23" i="10"/>
  <c r="K23" i="10" s="1"/>
  <c r="L23" i="10" s="1"/>
  <c r="J23" i="57"/>
  <c r="K23" i="57" s="1"/>
  <c r="L23" i="57" s="1"/>
  <c r="J23" i="56"/>
  <c r="K23" i="56" s="1"/>
  <c r="L23" i="56" s="1"/>
  <c r="J23" i="55"/>
  <c r="K23" i="55" s="1"/>
  <c r="L23" i="55" s="1"/>
  <c r="J21" i="56"/>
  <c r="J21" i="10"/>
  <c r="K21" i="10" s="1"/>
  <c r="L21" i="10" s="1"/>
  <c r="J21" i="57"/>
  <c r="J21" i="55"/>
  <c r="J22" i="55"/>
  <c r="J22" i="10"/>
  <c r="K22" i="10" s="1"/>
  <c r="L22" i="10" s="1"/>
  <c r="J22" i="57"/>
  <c r="J22" i="56"/>
  <c r="G11" i="42"/>
  <c r="Q7" i="42"/>
  <c r="Q9" i="42"/>
  <c r="I11" i="42"/>
  <c r="K11" i="43"/>
  <c r="Q9" i="43"/>
  <c r="L11" i="42"/>
  <c r="Q5" i="43"/>
  <c r="M11" i="43"/>
  <c r="Q17" i="43"/>
  <c r="N11" i="42"/>
  <c r="Q5" i="42"/>
  <c r="Q13" i="43"/>
  <c r="G11" i="43"/>
  <c r="Q11" i="43" s="1"/>
  <c r="Q13" i="42"/>
  <c r="H11" i="43"/>
  <c r="I11" i="43"/>
  <c r="O11" i="43"/>
  <c r="N11" i="43"/>
  <c r="H11" i="42"/>
  <c r="Q15" i="42"/>
  <c r="O11" i="42"/>
  <c r="M11" i="42"/>
  <c r="E11" i="31"/>
  <c r="E10" i="31" s="1"/>
  <c r="I13" i="10"/>
  <c r="D452" i="31" l="1"/>
  <c r="F452" i="31" s="1"/>
  <c r="I22" i="57" s="1"/>
  <c r="K22" i="57" s="1"/>
  <c r="L22" i="57" s="1"/>
  <c r="D310" i="31"/>
  <c r="F310" i="31" s="1"/>
  <c r="I20" i="56" s="1"/>
  <c r="D446" i="31"/>
  <c r="F446" i="31" s="1"/>
  <c r="I21" i="57" s="1"/>
  <c r="K21" i="57" s="1"/>
  <c r="L21" i="57" s="1"/>
  <c r="D440" i="31"/>
  <c r="F440" i="31" s="1"/>
  <c r="I20" i="57" s="1"/>
  <c r="D322" i="31"/>
  <c r="F322" i="31" s="1"/>
  <c r="I22" i="56" s="1"/>
  <c r="K22" i="56" s="1"/>
  <c r="L22" i="56" s="1"/>
  <c r="D316" i="31"/>
  <c r="F316" i="31" s="1"/>
  <c r="I21" i="56" s="1"/>
  <c r="K21" i="56" s="1"/>
  <c r="L21" i="56" s="1"/>
  <c r="D180" i="31"/>
  <c r="F180" i="31" s="1"/>
  <c r="I20" i="55" s="1"/>
  <c r="D186" i="31"/>
  <c r="F186" i="31" s="1"/>
  <c r="I21" i="55" s="1"/>
  <c r="K21" i="55" s="1"/>
  <c r="L21" i="55" s="1"/>
  <c r="D192" i="31"/>
  <c r="F192" i="31" s="1"/>
  <c r="I22" i="55" s="1"/>
  <c r="K22" i="55" s="1"/>
  <c r="L22" i="55" s="1"/>
  <c r="Q11" i="42"/>
  <c r="G256" i="29"/>
  <c r="G257" i="29"/>
  <c r="G258" i="29"/>
  <c r="E83" i="5" l="1"/>
  <c r="E13" i="6" l="1"/>
  <c r="E14" i="6"/>
  <c r="E15" i="6"/>
  <c r="E12" i="6"/>
  <c r="G320" i="29" l="1"/>
  <c r="G261" i="29"/>
  <c r="G193" i="29"/>
  <c r="G131" i="29"/>
  <c r="G385" i="29"/>
  <c r="G353" i="29"/>
  <c r="C24" i="35" l="1"/>
  <c r="C21" i="35"/>
  <c r="C23" i="35" s="1"/>
  <c r="C13" i="35"/>
  <c r="C7" i="35"/>
  <c r="C6" i="35"/>
  <c r="F30" i="31" l="1"/>
  <c r="I16" i="10" s="1"/>
  <c r="H132" i="5"/>
  <c r="H133" i="5"/>
  <c r="H134" i="5"/>
  <c r="H135" i="5"/>
  <c r="H131" i="5"/>
  <c r="H130" i="5"/>
  <c r="E139" i="5"/>
  <c r="H136" i="5" l="1"/>
  <c r="D358" i="29"/>
  <c r="D325" i="29"/>
  <c r="D294" i="29"/>
  <c r="D267" i="29"/>
  <c r="D226" i="29"/>
  <c r="D199" i="29"/>
  <c r="D165" i="29"/>
  <c r="D137" i="29"/>
  <c r="D102" i="29"/>
  <c r="D6" i="29"/>
  <c r="Q19" i="39" l="1"/>
  <c r="B19" i="39"/>
  <c r="O17" i="39"/>
  <c r="N17" i="39"/>
  <c r="M17" i="39"/>
  <c r="L17" i="39"/>
  <c r="K17" i="39"/>
  <c r="J17" i="39"/>
  <c r="I17" i="39"/>
  <c r="H17" i="39"/>
  <c r="G17" i="39"/>
  <c r="F17" i="39"/>
  <c r="B17" i="39"/>
  <c r="O15" i="39"/>
  <c r="N15" i="39"/>
  <c r="M15" i="39"/>
  <c r="L15" i="39"/>
  <c r="K15" i="39"/>
  <c r="J15" i="39"/>
  <c r="I15" i="39"/>
  <c r="H15" i="39"/>
  <c r="G15" i="39"/>
  <c r="F15" i="39"/>
  <c r="B15" i="39"/>
  <c r="O13" i="39"/>
  <c r="N13" i="39"/>
  <c r="M13" i="39"/>
  <c r="L13" i="39"/>
  <c r="K13" i="39"/>
  <c r="J13" i="39"/>
  <c r="I13" i="39"/>
  <c r="H13" i="39"/>
  <c r="G13" i="39"/>
  <c r="F13" i="39"/>
  <c r="B13" i="39"/>
  <c r="F11" i="39"/>
  <c r="O11" i="39" s="1"/>
  <c r="B11" i="39"/>
  <c r="O9" i="39"/>
  <c r="N9" i="39"/>
  <c r="M9" i="39"/>
  <c r="L9" i="39"/>
  <c r="K9" i="39"/>
  <c r="J9" i="39"/>
  <c r="I9" i="39"/>
  <c r="H9" i="39"/>
  <c r="G9" i="39"/>
  <c r="F9" i="39"/>
  <c r="B9" i="39"/>
  <c r="O7" i="39"/>
  <c r="N7" i="39"/>
  <c r="M7" i="39"/>
  <c r="L7" i="39"/>
  <c r="K7" i="39"/>
  <c r="J7" i="39"/>
  <c r="I7" i="39"/>
  <c r="H7" i="39"/>
  <c r="G7" i="39"/>
  <c r="F7" i="39"/>
  <c r="B7" i="39"/>
  <c r="O5" i="39"/>
  <c r="N5" i="39"/>
  <c r="M5" i="39"/>
  <c r="L5" i="39"/>
  <c r="K5" i="39"/>
  <c r="J5" i="39"/>
  <c r="I5" i="39"/>
  <c r="H5" i="39"/>
  <c r="G5" i="39"/>
  <c r="F5" i="39"/>
  <c r="E5" i="39"/>
  <c r="B5" i="39"/>
  <c r="M11" i="39" l="1"/>
  <c r="N11" i="39"/>
  <c r="Q13" i="39"/>
  <c r="Q7" i="39"/>
  <c r="Q15" i="39"/>
  <c r="Q17" i="39"/>
  <c r="Q9" i="39"/>
  <c r="G11" i="39"/>
  <c r="H11" i="39"/>
  <c r="K11" i="39"/>
  <c r="Q5" i="39"/>
  <c r="I11" i="39"/>
  <c r="J11" i="39"/>
  <c r="L11" i="39"/>
  <c r="E102" i="5"/>
  <c r="H98" i="5"/>
  <c r="H97" i="5"/>
  <c r="H96" i="5"/>
  <c r="H95" i="5"/>
  <c r="H94" i="5"/>
  <c r="H99" i="5" l="1"/>
  <c r="Q11" i="39"/>
  <c r="B17" i="33" l="1"/>
  <c r="O17" i="33"/>
  <c r="N17" i="33"/>
  <c r="M17" i="33"/>
  <c r="L17" i="33"/>
  <c r="K17" i="33"/>
  <c r="J17" i="33"/>
  <c r="I17" i="33"/>
  <c r="H17" i="33"/>
  <c r="G17" i="33"/>
  <c r="F17" i="33"/>
  <c r="B7" i="33"/>
  <c r="O7" i="33"/>
  <c r="N7" i="33"/>
  <c r="M7" i="33"/>
  <c r="L7" i="33"/>
  <c r="K7" i="33"/>
  <c r="J7" i="33"/>
  <c r="I7" i="33"/>
  <c r="H7" i="33"/>
  <c r="G7" i="33"/>
  <c r="F7" i="33"/>
  <c r="I383" i="29"/>
  <c r="I379" i="29"/>
  <c r="I374" i="29"/>
  <c r="I375" i="29" s="1"/>
  <c r="I365" i="29"/>
  <c r="H366" i="29" s="1"/>
  <c r="I362" i="29"/>
  <c r="D357" i="29"/>
  <c r="I333" i="29"/>
  <c r="H334" i="29" s="1"/>
  <c r="D324" i="29"/>
  <c r="Q17" i="33" l="1"/>
  <c r="Q7" i="33"/>
  <c r="I330" i="29"/>
  <c r="I363" i="29"/>
  <c r="I367" i="29" s="1"/>
  <c r="I368" i="29" s="1"/>
  <c r="I329" i="29"/>
  <c r="I331" i="29" l="1"/>
  <c r="I335" i="29" s="1"/>
  <c r="I336" i="29" s="1"/>
  <c r="I337" i="29" s="1"/>
  <c r="I369" i="29"/>
  <c r="I376" i="29" s="1"/>
  <c r="I384" i="29" s="1"/>
  <c r="I385" i="29" s="1"/>
  <c r="I386" i="29" s="1"/>
  <c r="D24" i="35"/>
  <c r="D21" i="35"/>
  <c r="D20" i="35"/>
  <c r="D11" i="35"/>
  <c r="D6" i="35"/>
  <c r="D9" i="35" s="1"/>
  <c r="F25" i="34"/>
  <c r="F24" i="34"/>
  <c r="F23" i="34"/>
  <c r="F22" i="34"/>
  <c r="F21" i="34"/>
  <c r="F20" i="34"/>
  <c r="F19" i="34"/>
  <c r="F18" i="34"/>
  <c r="F17" i="34"/>
  <c r="F16" i="34"/>
  <c r="F15" i="34"/>
  <c r="F14" i="34"/>
  <c r="F13" i="34"/>
  <c r="F12" i="34"/>
  <c r="F11" i="34"/>
  <c r="F10" i="34"/>
  <c r="F9" i="34"/>
  <c r="F8" i="34"/>
  <c r="D6" i="34"/>
  <c r="J18" i="56" l="1"/>
  <c r="K18" i="56" s="1"/>
  <c r="L18" i="56" s="1"/>
  <c r="J18" i="55"/>
  <c r="K18" i="55" s="1"/>
  <c r="L18" i="55" s="1"/>
  <c r="J18" i="57"/>
  <c r="K18" i="57" s="1"/>
  <c r="L18" i="57" s="1"/>
  <c r="F26" i="34"/>
  <c r="C16" i="35" s="1"/>
  <c r="D16" i="35" s="1"/>
  <c r="J18" i="10"/>
  <c r="K18" i="10" s="1"/>
  <c r="L18" i="10" s="1"/>
  <c r="D23" i="35"/>
  <c r="D25" i="35" s="1"/>
  <c r="D26" i="35" s="1"/>
  <c r="D17" i="35" l="1"/>
  <c r="D27" i="35"/>
  <c r="D19" i="35" l="1"/>
  <c r="D28" i="35" s="1"/>
  <c r="D18" i="35"/>
  <c r="J39" i="10" l="1"/>
  <c r="H35" i="31"/>
  <c r="H42" i="31"/>
  <c r="D20" i="39" l="1"/>
  <c r="I17" i="10"/>
  <c r="I18" i="10"/>
  <c r="G190" i="29"/>
  <c r="D20" i="43" l="1"/>
  <c r="E20" i="43"/>
  <c r="R20" i="43"/>
  <c r="R20" i="39"/>
  <c r="D20" i="42"/>
  <c r="E20" i="42"/>
  <c r="R20" i="42"/>
  <c r="E20" i="39"/>
  <c r="Q20" i="39" s="1"/>
  <c r="S20" i="39" l="1"/>
  <c r="Q20" i="43"/>
  <c r="S20" i="43" s="1"/>
  <c r="Q20" i="42"/>
  <c r="S20" i="42" s="1"/>
  <c r="D266" i="29"/>
  <c r="D198" i="29"/>
  <c r="D136" i="29"/>
  <c r="D5" i="29"/>
  <c r="D293" i="29"/>
  <c r="D225" i="29"/>
  <c r="D164" i="29"/>
  <c r="D101" i="29"/>
  <c r="G13" i="33" l="1"/>
  <c r="H13" i="33"/>
  <c r="I13" i="33"/>
  <c r="J13" i="33"/>
  <c r="K13" i="33"/>
  <c r="L13" i="33"/>
  <c r="M13" i="33"/>
  <c r="N13" i="33"/>
  <c r="O13" i="33"/>
  <c r="F13" i="33"/>
  <c r="F11" i="33"/>
  <c r="O11" i="33" s="1"/>
  <c r="G9" i="33"/>
  <c r="H9" i="33"/>
  <c r="I9" i="33"/>
  <c r="J9" i="33"/>
  <c r="K9" i="33"/>
  <c r="L9" i="33"/>
  <c r="M9" i="33"/>
  <c r="N9" i="33"/>
  <c r="O9" i="33"/>
  <c r="F9" i="33"/>
  <c r="G15" i="33"/>
  <c r="H15" i="33"/>
  <c r="I15" i="33"/>
  <c r="J15" i="33"/>
  <c r="K15" i="33"/>
  <c r="L15" i="33"/>
  <c r="M15" i="33"/>
  <c r="N15" i="33"/>
  <c r="O15" i="33"/>
  <c r="F15" i="33"/>
  <c r="B19" i="33"/>
  <c r="B15" i="33"/>
  <c r="B13" i="33"/>
  <c r="B11" i="33"/>
  <c r="B9" i="33"/>
  <c r="B5" i="33"/>
  <c r="Q9" i="33" l="1"/>
  <c r="J11" i="33"/>
  <c r="K11" i="33"/>
  <c r="L11" i="33"/>
  <c r="I11" i="33"/>
  <c r="M11" i="33"/>
  <c r="H11" i="33"/>
  <c r="Q19" i="33"/>
  <c r="Q15" i="33"/>
  <c r="N11" i="33"/>
  <c r="G11" i="33"/>
  <c r="Q13" i="33" l="1"/>
  <c r="Q11" i="33"/>
  <c r="H139" i="31" l="1"/>
  <c r="H125" i="31"/>
  <c r="H132" i="31"/>
  <c r="H117" i="31"/>
  <c r="H110" i="31"/>
  <c r="I31" i="10" s="1"/>
  <c r="H104" i="31"/>
  <c r="I30" i="10" s="1"/>
  <c r="D62" i="31"/>
  <c r="F62" i="31" s="1"/>
  <c r="I22" i="10" s="1"/>
  <c r="D56" i="31"/>
  <c r="F56" i="31" s="1"/>
  <c r="I21" i="10" s="1"/>
  <c r="D23" i="31"/>
  <c r="D18" i="31"/>
  <c r="D50" i="31"/>
  <c r="I39" i="10" l="1"/>
  <c r="I12" i="10"/>
  <c r="I33" i="10"/>
  <c r="I37" i="10"/>
  <c r="I35" i="10"/>
  <c r="F50" i="31"/>
  <c r="I20" i="10" s="1"/>
  <c r="C20" i="33" l="1"/>
  <c r="I242" i="29" l="1"/>
  <c r="I241" i="29"/>
  <c r="I234" i="29"/>
  <c r="I233" i="29"/>
  <c r="I173" i="29"/>
  <c r="I172" i="29"/>
  <c r="I114" i="29"/>
  <c r="H115" i="29" s="1"/>
  <c r="I107" i="29" l="1"/>
  <c r="I111" i="29"/>
  <c r="H235" i="29"/>
  <c r="I271" i="29"/>
  <c r="I272" i="29" s="1"/>
  <c r="I275" i="29" s="1"/>
  <c r="I276" i="29" s="1"/>
  <c r="I106" i="29"/>
  <c r="I109" i="29"/>
  <c r="I203" i="29"/>
  <c r="I204" i="29" s="1"/>
  <c r="I207" i="29" s="1"/>
  <c r="I208" i="29" s="1"/>
  <c r="H174" i="29"/>
  <c r="I230" i="29"/>
  <c r="I231" i="29" s="1"/>
  <c r="I108" i="29"/>
  <c r="I169" i="29"/>
  <c r="I170" i="29" s="1"/>
  <c r="I141" i="29"/>
  <c r="I142" i="29" s="1"/>
  <c r="I145" i="29" s="1"/>
  <c r="I146" i="29" s="1"/>
  <c r="I243" i="29"/>
  <c r="I110" i="29"/>
  <c r="I310" i="29"/>
  <c r="I10" i="29"/>
  <c r="I11" i="29" s="1"/>
  <c r="I14" i="29" s="1"/>
  <c r="I15" i="29" s="1"/>
  <c r="I283" i="29" l="1"/>
  <c r="I258" i="29" s="1"/>
  <c r="I215" i="29"/>
  <c r="I347" i="29"/>
  <c r="I246" i="29"/>
  <c r="I22" i="29"/>
  <c r="I28" i="29" s="1"/>
  <c r="I419" i="29" s="1"/>
  <c r="I420" i="29" s="1"/>
  <c r="I421" i="29" s="1"/>
  <c r="I422" i="29" s="1"/>
  <c r="I153" i="29"/>
  <c r="I236" i="29"/>
  <c r="I237" i="29" s="1"/>
  <c r="I112" i="29"/>
  <c r="I116" i="29" s="1"/>
  <c r="I117" i="29" s="1"/>
  <c r="I175" i="29"/>
  <c r="I176" i="29" s="1"/>
  <c r="I250" i="29"/>
  <c r="I252" i="29"/>
  <c r="I186" i="29"/>
  <c r="I187" i="29" s="1"/>
  <c r="I251" i="29"/>
  <c r="J20" i="57" l="1"/>
  <c r="K20" i="57" s="1"/>
  <c r="L20" i="57" s="1"/>
  <c r="J20" i="10"/>
  <c r="K20" i="10" s="1"/>
  <c r="L20" i="10" s="1"/>
  <c r="J20" i="56"/>
  <c r="K20" i="56" s="1"/>
  <c r="L20" i="56" s="1"/>
  <c r="J20" i="55"/>
  <c r="K20" i="55" s="1"/>
  <c r="L20" i="55" s="1"/>
  <c r="I351" i="29"/>
  <c r="I93" i="29"/>
  <c r="I94" i="29" s="1"/>
  <c r="I95" i="29" s="1"/>
  <c r="I96" i="29" s="1"/>
  <c r="I97" i="29" s="1"/>
  <c r="H137" i="5"/>
  <c r="H138" i="5" s="1"/>
  <c r="H139" i="5" s="1"/>
  <c r="I256" i="29"/>
  <c r="H100" i="5"/>
  <c r="H101" i="5" s="1"/>
  <c r="H102" i="5" s="1"/>
  <c r="I118" i="29"/>
  <c r="I124" i="29" s="1"/>
  <c r="I130" i="29" s="1"/>
  <c r="I190" i="29"/>
  <c r="I191" i="29" s="1"/>
  <c r="I257" i="29"/>
  <c r="I253" i="29"/>
  <c r="J24" i="57" l="1"/>
  <c r="K24" i="57" s="1"/>
  <c r="L24" i="57" s="1"/>
  <c r="J24" i="56"/>
  <c r="K24" i="56" s="1"/>
  <c r="L24" i="56" s="1"/>
  <c r="J24" i="55"/>
  <c r="K24" i="55" s="1"/>
  <c r="L24" i="55" s="1"/>
  <c r="J24" i="10"/>
  <c r="K24" i="10" s="1"/>
  <c r="L24" i="10" s="1"/>
  <c r="J16" i="57"/>
  <c r="K16" i="57" s="1"/>
  <c r="L16" i="57" s="1"/>
  <c r="J16" i="56"/>
  <c r="K16" i="56" s="1"/>
  <c r="L16" i="56" s="1"/>
  <c r="J16" i="55"/>
  <c r="K16" i="55" s="1"/>
  <c r="L16" i="55" s="1"/>
  <c r="J37" i="56"/>
  <c r="K37" i="56" s="1"/>
  <c r="J37" i="55"/>
  <c r="K37" i="55" s="1"/>
  <c r="J37" i="57"/>
  <c r="K37" i="57" s="1"/>
  <c r="J16" i="10"/>
  <c r="K16" i="10" s="1"/>
  <c r="L16" i="10" s="1"/>
  <c r="I259" i="29"/>
  <c r="J37" i="10"/>
  <c r="K37" i="10" s="1"/>
  <c r="L37" i="10" s="1"/>
  <c r="I131" i="29"/>
  <c r="I132" i="29" s="1"/>
  <c r="I182" i="29"/>
  <c r="I183" i="29" s="1"/>
  <c r="I309" i="29"/>
  <c r="I311" i="29"/>
  <c r="I245" i="29"/>
  <c r="I247" i="29" s="1"/>
  <c r="I248" i="29" s="1"/>
  <c r="A9" i="8"/>
  <c r="A5" i="6"/>
  <c r="A4" i="5"/>
  <c r="A4" i="4"/>
  <c r="A5" i="10"/>
  <c r="L37" i="57" l="1"/>
  <c r="C18" i="43" s="1"/>
  <c r="L37" i="56"/>
  <c r="C18" i="42" s="1"/>
  <c r="L37" i="55"/>
  <c r="C18" i="39" s="1"/>
  <c r="H18" i="39" s="1"/>
  <c r="J25" i="10"/>
  <c r="K25" i="10" s="1"/>
  <c r="L25" i="10" s="1"/>
  <c r="J25" i="57"/>
  <c r="K25" i="57" s="1"/>
  <c r="J25" i="56"/>
  <c r="K25" i="56" s="1"/>
  <c r="J25" i="55"/>
  <c r="K25" i="55" s="1"/>
  <c r="A2" i="43"/>
  <c r="A2" i="42"/>
  <c r="I260" i="29"/>
  <c r="I261" i="29" s="1"/>
  <c r="I262" i="29" s="1"/>
  <c r="I342" i="29"/>
  <c r="I343" i="29" s="1"/>
  <c r="I344" i="29" s="1"/>
  <c r="I352" i="29" s="1"/>
  <c r="I353" i="29" s="1"/>
  <c r="I354" i="29" s="1"/>
  <c r="A2" i="33"/>
  <c r="A2" i="39"/>
  <c r="I184" i="29"/>
  <c r="I192" i="29" s="1"/>
  <c r="I193" i="29" s="1"/>
  <c r="I194" i="29" s="1"/>
  <c r="I308" i="29"/>
  <c r="I312" i="29" s="1"/>
  <c r="H30" i="5"/>
  <c r="H29" i="5"/>
  <c r="L25" i="57" l="1"/>
  <c r="C10" i="43" s="1"/>
  <c r="L25" i="56"/>
  <c r="C10" i="42" s="1"/>
  <c r="L25" i="55"/>
  <c r="C10" i="39" s="1"/>
  <c r="J17" i="57"/>
  <c r="K17" i="57" s="1"/>
  <c r="J17" i="56"/>
  <c r="K17" i="56" s="1"/>
  <c r="J17" i="55"/>
  <c r="K17" i="55" s="1"/>
  <c r="J30" i="57"/>
  <c r="K30" i="57" s="1"/>
  <c r="L30" i="57" s="1"/>
  <c r="J30" i="56"/>
  <c r="K30" i="56" s="1"/>
  <c r="L30" i="56" s="1"/>
  <c r="J30" i="55"/>
  <c r="K30" i="55" s="1"/>
  <c r="J31" i="57"/>
  <c r="K31" i="57" s="1"/>
  <c r="L31" i="57" s="1"/>
  <c r="J31" i="56"/>
  <c r="K31" i="56" s="1"/>
  <c r="L31" i="56" s="1"/>
  <c r="J31" i="55"/>
  <c r="K31" i="55" s="1"/>
  <c r="L31" i="55" s="1"/>
  <c r="C18" i="33"/>
  <c r="M18" i="33" s="1"/>
  <c r="J17" i="10"/>
  <c r="K17" i="10" s="1"/>
  <c r="L17" i="10" s="1"/>
  <c r="G18" i="39"/>
  <c r="I18" i="39"/>
  <c r="O18" i="39"/>
  <c r="R18" i="42"/>
  <c r="J18" i="42"/>
  <c r="G18" i="42"/>
  <c r="N18" i="42"/>
  <c r="L18" i="42"/>
  <c r="M18" i="42"/>
  <c r="K18" i="42"/>
  <c r="I18" i="42"/>
  <c r="H18" i="42"/>
  <c r="F18" i="42"/>
  <c r="O18" i="42"/>
  <c r="R18" i="39"/>
  <c r="K18" i="39"/>
  <c r="L18" i="39"/>
  <c r="M18" i="39"/>
  <c r="R18" i="43"/>
  <c r="F18" i="43"/>
  <c r="N18" i="43"/>
  <c r="H18" i="43"/>
  <c r="J18" i="43"/>
  <c r="L18" i="43"/>
  <c r="K18" i="43"/>
  <c r="I18" i="43"/>
  <c r="G18" i="43"/>
  <c r="M18" i="43"/>
  <c r="O18" i="43"/>
  <c r="J18" i="39"/>
  <c r="N18" i="39"/>
  <c r="F18" i="39"/>
  <c r="J31" i="10"/>
  <c r="K31" i="10" s="1"/>
  <c r="L31" i="10" s="1"/>
  <c r="J30" i="10"/>
  <c r="K30" i="10" s="1"/>
  <c r="L30" i="10" s="1"/>
  <c r="I313" i="29"/>
  <c r="I319" i="29" s="1"/>
  <c r="I320" i="29" s="1"/>
  <c r="I321" i="29" s="1"/>
  <c r="L17" i="57" l="1"/>
  <c r="C8" i="43" s="1"/>
  <c r="L17" i="56"/>
  <c r="C8" i="42" s="1"/>
  <c r="L17" i="55"/>
  <c r="C8" i="39" s="1"/>
  <c r="M8" i="39" s="1"/>
  <c r="L30" i="55"/>
  <c r="C12" i="39" s="1"/>
  <c r="J12" i="39" s="1"/>
  <c r="C12" i="42"/>
  <c r="C12" i="43"/>
  <c r="J33" i="55"/>
  <c r="K33" i="55" s="1"/>
  <c r="J33" i="57"/>
  <c r="K33" i="57" s="1"/>
  <c r="J33" i="56"/>
  <c r="K33" i="56" s="1"/>
  <c r="G18" i="33"/>
  <c r="H18" i="33"/>
  <c r="F18" i="33"/>
  <c r="O18" i="33"/>
  <c r="K18" i="33"/>
  <c r="L18" i="33"/>
  <c r="N18" i="33"/>
  <c r="I18" i="33"/>
  <c r="J18" i="33"/>
  <c r="Q18" i="39"/>
  <c r="S18" i="39" s="1"/>
  <c r="Q18" i="42"/>
  <c r="S18" i="42" s="1"/>
  <c r="Q18" i="43"/>
  <c r="S18" i="43" s="1"/>
  <c r="J33" i="10"/>
  <c r="K33" i="10" s="1"/>
  <c r="L33" i="10" s="1"/>
  <c r="L33" i="57" l="1"/>
  <c r="C14" i="43" s="1"/>
  <c r="L33" i="56"/>
  <c r="C14" i="42" s="1"/>
  <c r="L33" i="55"/>
  <c r="C14" i="39" s="1"/>
  <c r="C12" i="33"/>
  <c r="L12" i="33" s="1"/>
  <c r="C8" i="33"/>
  <c r="I8" i="33" s="1"/>
  <c r="N8" i="39"/>
  <c r="R8" i="39"/>
  <c r="O8" i="42"/>
  <c r="J8" i="42"/>
  <c r="K8" i="42"/>
  <c r="L8" i="42"/>
  <c r="R8" i="42"/>
  <c r="F8" i="42"/>
  <c r="G8" i="42"/>
  <c r="M8" i="42"/>
  <c r="I8" i="42"/>
  <c r="N8" i="42"/>
  <c r="H8" i="42"/>
  <c r="M12" i="43"/>
  <c r="I12" i="43"/>
  <c r="K12" i="43"/>
  <c r="J12" i="43"/>
  <c r="F12" i="43"/>
  <c r="H12" i="43"/>
  <c r="R12" i="43"/>
  <c r="G12" i="43"/>
  <c r="L12" i="43"/>
  <c r="N12" i="43"/>
  <c r="O12" i="43"/>
  <c r="O8" i="39"/>
  <c r="K8" i="39"/>
  <c r="L8" i="39"/>
  <c r="G8" i="39"/>
  <c r="N8" i="43"/>
  <c r="M8" i="43"/>
  <c r="K8" i="43"/>
  <c r="G8" i="43"/>
  <c r="R8" i="43"/>
  <c r="H8" i="43"/>
  <c r="L8" i="43"/>
  <c r="F8" i="43"/>
  <c r="J8" i="43"/>
  <c r="O8" i="43"/>
  <c r="I8" i="43"/>
  <c r="K12" i="42"/>
  <c r="I12" i="42"/>
  <c r="J12" i="42"/>
  <c r="F12" i="42"/>
  <c r="N12" i="42"/>
  <c r="R12" i="42"/>
  <c r="G12" i="42"/>
  <c r="L12" i="42"/>
  <c r="M12" i="42"/>
  <c r="H12" i="42"/>
  <c r="O12" i="42"/>
  <c r="O10" i="39"/>
  <c r="F8" i="39"/>
  <c r="J8" i="39"/>
  <c r="H8" i="39"/>
  <c r="I8" i="39"/>
  <c r="H12" i="39"/>
  <c r="I12" i="39"/>
  <c r="G12" i="39"/>
  <c r="R12" i="39"/>
  <c r="L12" i="39"/>
  <c r="F12" i="39"/>
  <c r="M12" i="39"/>
  <c r="K12" i="39"/>
  <c r="N12" i="39"/>
  <c r="O12" i="39"/>
  <c r="H64" i="5"/>
  <c r="H14" i="5"/>
  <c r="H12" i="5"/>
  <c r="H16" i="5"/>
  <c r="F49" i="8"/>
  <c r="E49" i="8"/>
  <c r="D49" i="8"/>
  <c r="C49" i="8"/>
  <c r="F45" i="8"/>
  <c r="E45" i="8"/>
  <c r="D45" i="8"/>
  <c r="C45" i="8"/>
  <c r="F38" i="8"/>
  <c r="E38" i="8"/>
  <c r="D38" i="8"/>
  <c r="C38" i="8"/>
  <c r="F26" i="8"/>
  <c r="E26" i="8"/>
  <c r="D26" i="8"/>
  <c r="D51" i="8" s="1"/>
  <c r="C26" i="8"/>
  <c r="E91" i="5"/>
  <c r="H87" i="5"/>
  <c r="H88" i="5" s="1"/>
  <c r="E82" i="5"/>
  <c r="H78" i="5"/>
  <c r="H77" i="5"/>
  <c r="E72" i="5"/>
  <c r="H68" i="5"/>
  <c r="H67" i="5"/>
  <c r="H66" i="5"/>
  <c r="H65" i="5"/>
  <c r="H63" i="5"/>
  <c r="E37" i="5"/>
  <c r="H33" i="5"/>
  <c r="H28" i="5"/>
  <c r="E24" i="5"/>
  <c r="H20" i="5"/>
  <c r="H19" i="5"/>
  <c r="H18" i="5"/>
  <c r="H17" i="5"/>
  <c r="H15" i="5"/>
  <c r="H13" i="5"/>
  <c r="H11" i="5"/>
  <c r="M8" i="33" l="1"/>
  <c r="K8" i="33"/>
  <c r="L8" i="33"/>
  <c r="N8" i="33"/>
  <c r="O8" i="33"/>
  <c r="H8" i="33"/>
  <c r="J8" i="33"/>
  <c r="C10" i="33"/>
  <c r="L10" i="33" s="1"/>
  <c r="C14" i="33"/>
  <c r="M14" i="33" s="1"/>
  <c r="F8" i="33"/>
  <c r="G8" i="33"/>
  <c r="R8" i="33"/>
  <c r="J12" i="33"/>
  <c r="M12" i="33"/>
  <c r="F12" i="33"/>
  <c r="R12" i="33"/>
  <c r="N12" i="33"/>
  <c r="O12" i="33"/>
  <c r="G12" i="33"/>
  <c r="K12" i="33"/>
  <c r="H12" i="33"/>
  <c r="I12" i="33"/>
  <c r="N10" i="39"/>
  <c r="F10" i="39"/>
  <c r="Q8" i="39"/>
  <c r="S8" i="39" s="1"/>
  <c r="J10" i="39"/>
  <c r="L10" i="39"/>
  <c r="I14" i="42"/>
  <c r="M14" i="42"/>
  <c r="O14" i="42"/>
  <c r="G14" i="42"/>
  <c r="F14" i="42"/>
  <c r="J14" i="42"/>
  <c r="K14" i="42"/>
  <c r="L14" i="42"/>
  <c r="R14" i="42"/>
  <c r="H14" i="42"/>
  <c r="N14" i="42"/>
  <c r="H14" i="43"/>
  <c r="K14" i="43"/>
  <c r="F14" i="43"/>
  <c r="N14" i="43"/>
  <c r="L14" i="43"/>
  <c r="I14" i="43"/>
  <c r="J14" i="43"/>
  <c r="O14" i="43"/>
  <c r="R14" i="43"/>
  <c r="M14" i="43"/>
  <c r="G14" i="43"/>
  <c r="H10" i="39"/>
  <c r="L10" i="43"/>
  <c r="O10" i="43"/>
  <c r="R10" i="43"/>
  <c r="M10" i="43"/>
  <c r="J10" i="43"/>
  <c r="H10" i="43"/>
  <c r="K10" i="43"/>
  <c r="I10" i="43"/>
  <c r="F10" i="43"/>
  <c r="G10" i="43"/>
  <c r="N10" i="43"/>
  <c r="R10" i="39"/>
  <c r="Q8" i="42"/>
  <c r="S8" i="42" s="1"/>
  <c r="Q8" i="43"/>
  <c r="S8" i="43" s="1"/>
  <c r="I10" i="39"/>
  <c r="Q12" i="43"/>
  <c r="S12" i="43" s="1"/>
  <c r="M10" i="39"/>
  <c r="Q12" i="42"/>
  <c r="S12" i="42" s="1"/>
  <c r="G10" i="39"/>
  <c r="M10" i="42"/>
  <c r="L10" i="42"/>
  <c r="G10" i="42"/>
  <c r="N10" i="42"/>
  <c r="R10" i="42"/>
  <c r="H10" i="42"/>
  <c r="O10" i="42"/>
  <c r="I10" i="42"/>
  <c r="J10" i="42"/>
  <c r="K10" i="42"/>
  <c r="F10" i="42"/>
  <c r="K10" i="39"/>
  <c r="Q12" i="39"/>
  <c r="S12" i="39" s="1"/>
  <c r="L14" i="39"/>
  <c r="I14" i="39"/>
  <c r="M14" i="39"/>
  <c r="J14" i="39"/>
  <c r="R14" i="39"/>
  <c r="O14" i="39"/>
  <c r="H14" i="39"/>
  <c r="G14" i="39"/>
  <c r="N14" i="39"/>
  <c r="F14" i="39"/>
  <c r="K14" i="39"/>
  <c r="E17" i="6"/>
  <c r="E33" i="6" s="1"/>
  <c r="E16" i="6"/>
  <c r="E32" i="6" s="1"/>
  <c r="F32" i="5" s="1"/>
  <c r="H32" i="5" s="1"/>
  <c r="H34" i="5" s="1"/>
  <c r="E51" i="8"/>
  <c r="C51" i="8"/>
  <c r="F51" i="8"/>
  <c r="H79" i="5"/>
  <c r="H21" i="5"/>
  <c r="H69" i="5"/>
  <c r="R14" i="33" l="1"/>
  <c r="I14" i="33"/>
  <c r="F14" i="33"/>
  <c r="J14" i="33"/>
  <c r="K14" i="33"/>
  <c r="H14" i="33"/>
  <c r="L14" i="33"/>
  <c r="G14" i="33"/>
  <c r="N14" i="33"/>
  <c r="G11" i="44"/>
  <c r="F10" i="33"/>
  <c r="O14" i="33"/>
  <c r="K10" i="33"/>
  <c r="N10" i="33"/>
  <c r="R10" i="33"/>
  <c r="G10" i="33"/>
  <c r="Q8" i="33"/>
  <c r="S8" i="33" s="1"/>
  <c r="J10" i="33"/>
  <c r="I10" i="33"/>
  <c r="M10" i="33"/>
  <c r="O10" i="33"/>
  <c r="H10" i="33"/>
  <c r="Q12" i="33"/>
  <c r="S12" i="33" s="1"/>
  <c r="Q10" i="39"/>
  <c r="S10" i="39" s="1"/>
  <c r="Q14" i="43"/>
  <c r="S14" i="43" s="1"/>
  <c r="Q14" i="42"/>
  <c r="S14" i="42" s="1"/>
  <c r="Q10" i="42"/>
  <c r="S10" i="42" s="1"/>
  <c r="Q10" i="43"/>
  <c r="S10" i="43" s="1"/>
  <c r="Q14" i="39"/>
  <c r="S14" i="39" s="1"/>
  <c r="H7" i="5"/>
  <c r="I7" i="4"/>
  <c r="K9" i="10"/>
  <c r="G7" i="5"/>
  <c r="J9" i="10"/>
  <c r="H7" i="4"/>
  <c r="H22" i="5"/>
  <c r="H23" i="5" s="1"/>
  <c r="H24" i="5" s="1"/>
  <c r="H89" i="5"/>
  <c r="H90" i="5" s="1"/>
  <c r="H91" i="5" s="1"/>
  <c r="H80" i="5"/>
  <c r="H81" i="5" s="1"/>
  <c r="H82" i="5" s="1"/>
  <c r="H24" i="4" s="1"/>
  <c r="H35" i="5"/>
  <c r="H36" i="5" s="1"/>
  <c r="H37" i="5" s="1"/>
  <c r="H13" i="4" s="1"/>
  <c r="J35" i="56" l="1"/>
  <c r="K35" i="56" s="1"/>
  <c r="J35" i="57"/>
  <c r="K35" i="57" s="1"/>
  <c r="J35" i="55"/>
  <c r="K35" i="55" s="1"/>
  <c r="Q14" i="33"/>
  <c r="S14" i="33" s="1"/>
  <c r="Q10" i="33"/>
  <c r="S10" i="33" s="1"/>
  <c r="H83" i="5"/>
  <c r="I24" i="4"/>
  <c r="H19" i="4"/>
  <c r="J35" i="10"/>
  <c r="K35" i="10" s="1"/>
  <c r="L35" i="10" s="1"/>
  <c r="R18" i="33"/>
  <c r="H71" i="5"/>
  <c r="H72" i="5" s="1"/>
  <c r="L35" i="57" l="1"/>
  <c r="C16" i="43" s="1"/>
  <c r="H16" i="43" s="1"/>
  <c r="L35" i="56"/>
  <c r="C16" i="42" s="1"/>
  <c r="N16" i="42" s="1"/>
  <c r="L35" i="55"/>
  <c r="C16" i="39" s="1"/>
  <c r="I19" i="4"/>
  <c r="I20" i="4" s="1"/>
  <c r="J14" i="56"/>
  <c r="K14" i="56" s="1"/>
  <c r="L14" i="56" s="1"/>
  <c r="J14" i="55"/>
  <c r="K14" i="55" s="1"/>
  <c r="L14" i="55" s="1"/>
  <c r="J14" i="57"/>
  <c r="K14" i="57" s="1"/>
  <c r="L14" i="57" s="1"/>
  <c r="K12" i="57"/>
  <c r="L12" i="57" s="1"/>
  <c r="K12" i="56"/>
  <c r="L12" i="56" s="1"/>
  <c r="H73" i="5"/>
  <c r="H23" i="4"/>
  <c r="I23" i="4" s="1"/>
  <c r="J14" i="10"/>
  <c r="K14" i="10" s="1"/>
  <c r="L14" i="10" s="1"/>
  <c r="C16" i="33"/>
  <c r="O16" i="39" l="1"/>
  <c r="N16" i="39"/>
  <c r="I16" i="4"/>
  <c r="J12" i="10" s="1"/>
  <c r="J13" i="56"/>
  <c r="K13" i="56" s="1"/>
  <c r="L13" i="56" s="1"/>
  <c r="L40" i="56" s="1"/>
  <c r="J13" i="57"/>
  <c r="K13" i="57" s="1"/>
  <c r="L13" i="57" s="1"/>
  <c r="L40" i="57" s="1"/>
  <c r="J13" i="55"/>
  <c r="K13" i="55" s="1"/>
  <c r="L13" i="55" s="1"/>
  <c r="R16" i="43"/>
  <c r="J16" i="43"/>
  <c r="L16" i="43"/>
  <c r="G16" i="43"/>
  <c r="O16" i="43"/>
  <c r="K16" i="43"/>
  <c r="M16" i="43"/>
  <c r="N16" i="43"/>
  <c r="F16" i="43"/>
  <c r="I16" i="43"/>
  <c r="L16" i="42"/>
  <c r="J16" i="42"/>
  <c r="K16" i="42"/>
  <c r="F16" i="42"/>
  <c r="O16" i="42"/>
  <c r="R16" i="42"/>
  <c r="G16" i="42"/>
  <c r="H16" i="42"/>
  <c r="M16" i="42"/>
  <c r="I16" i="42"/>
  <c r="G16" i="39"/>
  <c r="H16" i="39"/>
  <c r="R16" i="39"/>
  <c r="F16" i="39"/>
  <c r="J16" i="39"/>
  <c r="M16" i="39"/>
  <c r="K16" i="39"/>
  <c r="L16" i="39"/>
  <c r="I16" i="39"/>
  <c r="J13" i="10"/>
  <c r="K13" i="10" s="1"/>
  <c r="L13" i="10" s="1"/>
  <c r="H16" i="33"/>
  <c r="I16" i="33"/>
  <c r="J16" i="33"/>
  <c r="K16" i="33"/>
  <c r="M16" i="33"/>
  <c r="N16" i="33"/>
  <c r="O16" i="33"/>
  <c r="L16" i="33"/>
  <c r="G16" i="33"/>
  <c r="R16" i="33"/>
  <c r="F16" i="33"/>
  <c r="Q18" i="33"/>
  <c r="S18" i="33" s="1"/>
  <c r="K40" i="57" l="1"/>
  <c r="K7" i="57" s="1"/>
  <c r="K40" i="56"/>
  <c r="K7" i="56" s="1"/>
  <c r="L40" i="55"/>
  <c r="K40" i="55"/>
  <c r="K7" i="55" s="1"/>
  <c r="C6" i="43"/>
  <c r="O27" i="43" s="1"/>
  <c r="L7" i="57"/>
  <c r="F19" i="44" s="1"/>
  <c r="C6" i="42"/>
  <c r="O27" i="42" s="1"/>
  <c r="L7" i="56"/>
  <c r="F18" i="44" s="1"/>
  <c r="K12" i="10"/>
  <c r="L12" i="10" s="1"/>
  <c r="Q16" i="42"/>
  <c r="S16" i="42" s="1"/>
  <c r="Q16" i="39"/>
  <c r="S16" i="39" s="1"/>
  <c r="Q16" i="43"/>
  <c r="S16" i="43" s="1"/>
  <c r="Q16" i="33"/>
  <c r="S16" i="33" s="1"/>
  <c r="D20" i="33"/>
  <c r="E20" i="33"/>
  <c r="R20" i="33"/>
  <c r="G18" i="44" l="1"/>
  <c r="G19" i="44"/>
  <c r="L7" i="55"/>
  <c r="F17" i="44" s="1"/>
  <c r="C6" i="39"/>
  <c r="O27" i="39" s="1"/>
  <c r="K40" i="10"/>
  <c r="K7" i="10" s="1"/>
  <c r="C6" i="33"/>
  <c r="N6" i="43"/>
  <c r="F6" i="42"/>
  <c r="Q20" i="33"/>
  <c r="S20" i="33" s="1"/>
  <c r="G17" i="44" l="1"/>
  <c r="G20" i="44" s="1"/>
  <c r="O6" i="39"/>
  <c r="J6" i="39"/>
  <c r="J22" i="39" s="1"/>
  <c r="J23" i="39" s="1"/>
  <c r="H6" i="39"/>
  <c r="H22" i="39" s="1"/>
  <c r="H23" i="39" s="1"/>
  <c r="K6" i="39"/>
  <c r="K22" i="39" s="1"/>
  <c r="K23" i="39" s="1"/>
  <c r="G6" i="39"/>
  <c r="G22" i="39" s="1"/>
  <c r="G23" i="39" s="1"/>
  <c r="F6" i="39"/>
  <c r="F22" i="39" s="1"/>
  <c r="F23" i="39" s="1"/>
  <c r="M6" i="39"/>
  <c r="I6" i="39"/>
  <c r="I22" i="39" s="1"/>
  <c r="I23" i="39" s="1"/>
  <c r="R6" i="39"/>
  <c r="E6" i="39"/>
  <c r="E22" i="39" s="1"/>
  <c r="E23" i="39" s="1"/>
  <c r="L6" i="39"/>
  <c r="L22" i="39" s="1"/>
  <c r="L23" i="39" s="1"/>
  <c r="N6" i="39"/>
  <c r="N22" i="39" s="1"/>
  <c r="N23" i="39" s="1"/>
  <c r="H3" i="31"/>
  <c r="H5" i="31" s="1"/>
  <c r="L40" i="10"/>
  <c r="O27" i="33" s="1"/>
  <c r="D22" i="33" s="1"/>
  <c r="D24" i="33" s="1"/>
  <c r="N6" i="42"/>
  <c r="R6" i="43"/>
  <c r="E6" i="43"/>
  <c r="D22" i="43"/>
  <c r="D24" i="43" s="1"/>
  <c r="F6" i="43"/>
  <c r="G6" i="43"/>
  <c r="I6" i="43"/>
  <c r="J6" i="43"/>
  <c r="M6" i="43"/>
  <c r="L6" i="43"/>
  <c r="H6" i="43"/>
  <c r="O6" i="43"/>
  <c r="O22" i="43" s="1"/>
  <c r="O23" i="43" s="1"/>
  <c r="K6" i="43"/>
  <c r="I6" i="42"/>
  <c r="K6" i="42"/>
  <c r="M6" i="42"/>
  <c r="D22" i="42"/>
  <c r="D24" i="42" s="1"/>
  <c r="O6" i="42"/>
  <c r="G6" i="42"/>
  <c r="L6" i="42"/>
  <c r="H6" i="42"/>
  <c r="E6" i="42"/>
  <c r="R6" i="42"/>
  <c r="J6" i="42"/>
  <c r="R6" i="33"/>
  <c r="O22" i="39"/>
  <c r="O23" i="39" s="1"/>
  <c r="D22" i="39"/>
  <c r="D24" i="39" s="1"/>
  <c r="Q6" i="39" l="1"/>
  <c r="S6" i="39" s="1"/>
  <c r="M22" i="39"/>
  <c r="M23" i="39" s="1"/>
  <c r="L22" i="43"/>
  <c r="L23" i="43" s="1"/>
  <c r="N22" i="43"/>
  <c r="N23" i="43" s="1"/>
  <c r="E22" i="43"/>
  <c r="E23" i="43" s="1"/>
  <c r="K22" i="43"/>
  <c r="K23" i="43" s="1"/>
  <c r="M22" i="42"/>
  <c r="M23" i="42" s="1"/>
  <c r="K22" i="42"/>
  <c r="K23" i="42" s="1"/>
  <c r="N22" i="42"/>
  <c r="N23" i="42" s="1"/>
  <c r="L22" i="42"/>
  <c r="L23" i="42" s="1"/>
  <c r="J22" i="42"/>
  <c r="J23" i="42" s="1"/>
  <c r="L7" i="10"/>
  <c r="F22" i="43"/>
  <c r="F23" i="43" s="1"/>
  <c r="I22" i="43"/>
  <c r="I23" i="43" s="1"/>
  <c r="Q6" i="42"/>
  <c r="S6" i="42" s="1"/>
  <c r="G22" i="42"/>
  <c r="G23" i="42" s="1"/>
  <c r="O22" i="42"/>
  <c r="O23" i="42" s="1"/>
  <c r="G22" i="43"/>
  <c r="G23" i="43" s="1"/>
  <c r="Q6" i="43"/>
  <c r="S6" i="43" s="1"/>
  <c r="H22" i="43"/>
  <c r="H23" i="43" s="1"/>
  <c r="M22" i="43"/>
  <c r="M23" i="43" s="1"/>
  <c r="J22" i="43"/>
  <c r="J23" i="43" s="1"/>
  <c r="H22" i="42"/>
  <c r="H23" i="42" s="1"/>
  <c r="E22" i="42"/>
  <c r="E23" i="42" s="1"/>
  <c r="I22" i="42"/>
  <c r="I23" i="42" s="1"/>
  <c r="F22" i="42"/>
  <c r="F23" i="42" s="1"/>
  <c r="D23" i="43"/>
  <c r="D25" i="43" s="1"/>
  <c r="D23" i="42"/>
  <c r="D25" i="42" s="1"/>
  <c r="E24" i="39"/>
  <c r="F24" i="39" s="1"/>
  <c r="G24" i="39" s="1"/>
  <c r="H24" i="39" s="1"/>
  <c r="I24" i="39" s="1"/>
  <c r="J24" i="39" s="1"/>
  <c r="K24" i="39" s="1"/>
  <c r="L24" i="39" s="1"/>
  <c r="M24" i="39" s="1"/>
  <c r="N24" i="39" s="1"/>
  <c r="O24" i="39" s="1"/>
  <c r="D23" i="39"/>
  <c r="D25" i="39" s="1"/>
  <c r="E25" i="39" s="1"/>
  <c r="F25" i="39" s="1"/>
  <c r="G25" i="39" s="1"/>
  <c r="H25" i="39" s="1"/>
  <c r="I25" i="39" s="1"/>
  <c r="J25" i="39" s="1"/>
  <c r="K25" i="39" s="1"/>
  <c r="L25" i="39" s="1"/>
  <c r="M25" i="39" s="1"/>
  <c r="N25" i="39" s="1"/>
  <c r="O25" i="39" s="1"/>
  <c r="D23" i="33"/>
  <c r="D25" i="33" s="1"/>
  <c r="F5" i="33"/>
  <c r="J5" i="33"/>
  <c r="J6" i="33" s="1"/>
  <c r="J22" i="33" s="1"/>
  <c r="J23" i="33" s="1"/>
  <c r="O5" i="33"/>
  <c r="O6" i="33" s="1"/>
  <c r="O22" i="33" s="1"/>
  <c r="O23" i="33" s="1"/>
  <c r="N5" i="33"/>
  <c r="N6" i="33" s="1"/>
  <c r="N22" i="33" s="1"/>
  <c r="N23" i="33" s="1"/>
  <c r="G5" i="33"/>
  <c r="G6" i="33" s="1"/>
  <c r="G22" i="33" s="1"/>
  <c r="G23" i="33" s="1"/>
  <c r="I5" i="33"/>
  <c r="I6" i="33" s="1"/>
  <c r="I22" i="33" s="1"/>
  <c r="I23" i="33" s="1"/>
  <c r="K5" i="33"/>
  <c r="K6" i="33" s="1"/>
  <c r="K22" i="33" s="1"/>
  <c r="K23" i="33" s="1"/>
  <c r="M5" i="33"/>
  <c r="M6" i="33" s="1"/>
  <c r="M22" i="33" s="1"/>
  <c r="M23" i="33" s="1"/>
  <c r="H5" i="33"/>
  <c r="H6" i="33" s="1"/>
  <c r="H22" i="33" s="1"/>
  <c r="H23" i="33" s="1"/>
  <c r="E5" i="33"/>
  <c r="E6" i="33" s="1"/>
  <c r="L5" i="33"/>
  <c r="L6" i="33" s="1"/>
  <c r="L22" i="33" s="1"/>
  <c r="L23" i="33" s="1"/>
  <c r="E25" i="43" l="1"/>
  <c r="F25" i="43" s="1"/>
  <c r="G25" i="43" s="1"/>
  <c r="H25" i="43" s="1"/>
  <c r="I25" i="43" s="1"/>
  <c r="J25" i="43" s="1"/>
  <c r="K25" i="43" s="1"/>
  <c r="L25" i="43" s="1"/>
  <c r="M25" i="43" s="1"/>
  <c r="N25" i="43" s="1"/>
  <c r="O25" i="43" s="1"/>
  <c r="E24" i="43"/>
  <c r="F24" i="43" s="1"/>
  <c r="G24" i="43" s="1"/>
  <c r="H24" i="43" s="1"/>
  <c r="I24" i="43" s="1"/>
  <c r="J24" i="43" s="1"/>
  <c r="K24" i="43" s="1"/>
  <c r="L24" i="43" s="1"/>
  <c r="M24" i="43" s="1"/>
  <c r="N24" i="43" s="1"/>
  <c r="O24" i="43" s="1"/>
  <c r="F6" i="33"/>
  <c r="Q6" i="33" s="1"/>
  <c r="S6" i="33" s="1"/>
  <c r="Q5" i="33"/>
  <c r="E25" i="42"/>
  <c r="F25" i="42" s="1"/>
  <c r="G25" i="42" s="1"/>
  <c r="H25" i="42" s="1"/>
  <c r="I25" i="42" s="1"/>
  <c r="J25" i="42" s="1"/>
  <c r="K25" i="42" s="1"/>
  <c r="L25" i="42" s="1"/>
  <c r="M25" i="42" s="1"/>
  <c r="N25" i="42" s="1"/>
  <c r="O25" i="42" s="1"/>
  <c r="E24" i="42"/>
  <c r="F24" i="42" s="1"/>
  <c r="G24" i="42" s="1"/>
  <c r="H24" i="42" s="1"/>
  <c r="I24" i="42" s="1"/>
  <c r="J24" i="42" s="1"/>
  <c r="K24" i="42" s="1"/>
  <c r="L24" i="42" s="1"/>
  <c r="M24" i="42" s="1"/>
  <c r="N24" i="42" s="1"/>
  <c r="O24" i="42" s="1"/>
  <c r="E22" i="33"/>
  <c r="E23" i="33" s="1"/>
  <c r="E25" i="33" s="1"/>
  <c r="F22" i="33" l="1"/>
  <c r="F23" i="33" s="1"/>
  <c r="F25" i="33" s="1"/>
  <c r="G25" i="33" s="1"/>
  <c r="H25" i="33" s="1"/>
  <c r="I25" i="33" s="1"/>
  <c r="J25" i="33" s="1"/>
  <c r="K25" i="33" s="1"/>
  <c r="L25" i="33" s="1"/>
  <c r="M25" i="33" s="1"/>
  <c r="N25" i="33" s="1"/>
  <c r="O25" i="33" s="1"/>
  <c r="E24" i="33"/>
  <c r="F24" i="33" l="1"/>
  <c r="G24" i="33" s="1"/>
  <c r="H24" i="33" s="1"/>
  <c r="I24" i="33" s="1"/>
  <c r="J24" i="33" s="1"/>
  <c r="K24" i="33" s="1"/>
  <c r="L24" i="33" s="1"/>
  <c r="M24" i="33" s="1"/>
  <c r="N24" i="33" s="1"/>
  <c r="O24" i="33" s="1"/>
</calcChain>
</file>

<file path=xl/comments1.xml><?xml version="1.0" encoding="utf-8"?>
<comments xmlns="http://schemas.openxmlformats.org/spreadsheetml/2006/main">
  <authors>
    <author>João Luiz Volpato Pazin</author>
  </authors>
  <commentList>
    <comment ref="G80" authorId="0" shapeId="0">
      <text>
        <r>
          <rPr>
            <b/>
            <sz val="9"/>
            <color indexed="81"/>
            <rFont val="Tahoma"/>
            <family val="2"/>
          </rPr>
          <t>João Luiz Volpato Pazin:</t>
        </r>
        <r>
          <rPr>
            <sz val="9"/>
            <color indexed="81"/>
            <rFont val="Tahoma"/>
            <family val="2"/>
          </rPr>
          <t xml:space="preserve">
BDI não seria 15%??</t>
        </r>
      </text>
    </comment>
  </commentList>
</comments>
</file>

<file path=xl/sharedStrings.xml><?xml version="1.0" encoding="utf-8"?>
<sst xmlns="http://schemas.openxmlformats.org/spreadsheetml/2006/main" count="3368" uniqueCount="682">
  <si>
    <t>ITEM</t>
  </si>
  <si>
    <t>DISCRIMINAÇÃO DOS SERVIÇOS</t>
  </si>
  <si>
    <t>BDI %:</t>
  </si>
  <si>
    <t>Encargos Sociais:</t>
  </si>
  <si>
    <t>Horista</t>
  </si>
  <si>
    <t>Mensalista</t>
  </si>
  <si>
    <t>UND</t>
  </si>
  <si>
    <t>QTDE.</t>
  </si>
  <si>
    <t>PREÇO UNITÁRIO (R$)</t>
  </si>
  <si>
    <t>TOTAL</t>
  </si>
  <si>
    <t>MOBILIZAÇÃO</t>
  </si>
  <si>
    <t>Implantação da Obra</t>
  </si>
  <si>
    <t>und</t>
  </si>
  <si>
    <t>Administração da Obra</t>
  </si>
  <si>
    <t>m²</t>
  </si>
  <si>
    <t>m³</t>
  </si>
  <si>
    <t>PAVIMENTAÇÃO</t>
  </si>
  <si>
    <t>t</t>
  </si>
  <si>
    <t>SINALIZAÇÃO</t>
  </si>
  <si>
    <t>VALOR TOTAL DO SRP</t>
  </si>
  <si>
    <t>Regularização do subleito</t>
  </si>
  <si>
    <t>DRENAGEM</t>
  </si>
  <si>
    <t>m</t>
  </si>
  <si>
    <t>LIMPEZA GERAL</t>
  </si>
  <si>
    <t>CPUs</t>
  </si>
  <si>
    <t>Fonte</t>
  </si>
  <si>
    <t>Cód.</t>
  </si>
  <si>
    <t>IMPLANTAÇÃO DA OBRA</t>
  </si>
  <si>
    <t>1.1</t>
  </si>
  <si>
    <t>SERVIÇOS INICIAIS</t>
  </si>
  <si>
    <t>1.1.1</t>
  </si>
  <si>
    <t>CPU-01</t>
  </si>
  <si>
    <t>CODEVASF</t>
  </si>
  <si>
    <t>PLACA DE OBRA EM CHAPA DE ACO GALVANIZADO</t>
  </si>
  <si>
    <t>CPU-02</t>
  </si>
  <si>
    <t xml:space="preserve"> ITEM 1:</t>
  </si>
  <si>
    <t>ADMINISTRAÇÃO DA OBRA</t>
  </si>
  <si>
    <t>2.1</t>
  </si>
  <si>
    <t>CPU-03</t>
  </si>
  <si>
    <t>2.2</t>
  </si>
  <si>
    <t>CPU-04</t>
  </si>
  <si>
    <t xml:space="preserve"> ITEM 2:</t>
  </si>
  <si>
    <t>COEF.</t>
  </si>
  <si>
    <t>PRECO UNITÁRIO (R$)</t>
  </si>
  <si>
    <t>TOTAL (R$)</t>
  </si>
  <si>
    <t>SINAPI</t>
  </si>
  <si>
    <t>kg</t>
  </si>
  <si>
    <t>h</t>
  </si>
  <si>
    <t>CARPINTEIRO DE FORMAS COM ENCARGOS COMPLEMENTARES</t>
  </si>
  <si>
    <t>SERVENTE COM ENCARGOS COMPLEMENTARES</t>
  </si>
  <si>
    <t>Sub total:</t>
  </si>
  <si>
    <t xml:space="preserve">BDI </t>
  </si>
  <si>
    <t>Total Serviços:</t>
  </si>
  <si>
    <t>PREÇO UNITÁRIO TOTAL:</t>
  </si>
  <si>
    <t>T X KM</t>
  </si>
  <si>
    <t>H</t>
  </si>
  <si>
    <t>CHP</t>
  </si>
  <si>
    <t>ADMINISTRAÇÃO LOCAL</t>
  </si>
  <si>
    <t>%</t>
  </si>
  <si>
    <t>ENGENHEIRO CIVIL DE OBRA JUNIOR COM ENCARGOS COMPLEMENTARES</t>
  </si>
  <si>
    <t>MESTRE DE OBRAS COM ENCARGOS COMPLEMENTARES</t>
  </si>
  <si>
    <t>AUXILIAR DE ESCRITORIO COM ENCARGOS COMPLEMENTARES</t>
  </si>
  <si>
    <t>ENERGIA</t>
  </si>
  <si>
    <t>KW/H</t>
  </si>
  <si>
    <t>ÁGUA TARIFA "A" ENTRE 0 E 20M3 FORNECIMENTO D'AGUA</t>
  </si>
  <si>
    <t>M3</t>
  </si>
  <si>
    <t>INSUMO</t>
  </si>
  <si>
    <t>ORSE</t>
  </si>
  <si>
    <t>Total para 6 meses:</t>
  </si>
  <si>
    <t>PREÇO TOTAL:</t>
  </si>
  <si>
    <t>CANTEIRO DE OBRAS E ALMOXARIFADO</t>
  </si>
  <si>
    <t>MÊS</t>
  </si>
  <si>
    <t>mês</t>
  </si>
  <si>
    <t>Deslocamento:</t>
  </si>
  <si>
    <t>Distancia méd. (Km)</t>
  </si>
  <si>
    <t xml:space="preserve">Qtde. </t>
  </si>
  <si>
    <t>Total (Km)</t>
  </si>
  <si>
    <t>Mobilização (entre os trechos de serviço):</t>
  </si>
  <si>
    <t>Desmobilização   (entre os trechos de serviço):</t>
  </si>
  <si>
    <t>Mobilização - Total (km)</t>
  </si>
  <si>
    <t>Desmobilização - Total (km)</t>
  </si>
  <si>
    <t>Peso das máquinas:</t>
  </si>
  <si>
    <t xml:space="preserve"> ton</t>
  </si>
  <si>
    <t>Total</t>
  </si>
  <si>
    <t>Portanto:</t>
  </si>
  <si>
    <t>Portanto</t>
  </si>
  <si>
    <t xml:space="preserve"> t x km</t>
  </si>
  <si>
    <t>PIS</t>
  </si>
  <si>
    <t>BDI</t>
  </si>
  <si>
    <t>DETALHAMENTO DOS ENCARGOS SOCIAIS (%)</t>
  </si>
  <si>
    <t>VIGÊNCIA A PARTIR DE 01/2020</t>
  </si>
  <si>
    <t>COM DESONERAÇÃO</t>
  </si>
  <si>
    <t>SEM DESONERAÇÃO</t>
  </si>
  <si>
    <t>HORISTA</t>
  </si>
  <si>
    <t>MENSALISTA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</si>
  <si>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</si>
  <si>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</si>
  <si>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</si>
  <si>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</si>
  <si>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</si>
  <si>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</si>
  <si>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</si>
  <si>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</si>
  <si>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</si>
  <si>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</si>
  <si>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</si>
  <si>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</si>
  <si>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</si>
  <si>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</si>
  <si>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</si>
  <si>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</si>
  <si>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</si>
  <si>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</si>
  <si>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</si>
  <si>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</si>
  <si>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GRUPO B</t>
  </si>
  <si>
    <t>B1</t>
  </si>
  <si>
    <t>Repouso Semanal Remunerado</t>
  </si>
  <si>
    <t>-</t>
  </si>
  <si>
    <t>B2</t>
  </si>
  <si>
    <t>Feriados</t>
  </si>
  <si>
    <t>B3</t>
  </si>
  <si>
    <t>Auxílio-enfermidade</t>
  </si>
  <si>
    <t>B4</t>
  </si>
  <si>
    <t>13° salário</t>
  </si>
  <si>
    <t>B5</t>
  </si>
  <si>
    <t>Licença-paternidade</t>
  </si>
  <si>
    <t>B6</t>
  </si>
  <si>
    <t>Faltas Justificadas</t>
  </si>
  <si>
    <t>B7</t>
  </si>
  <si>
    <t>Dias de chuva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</si>
  <si>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</si>
  <si>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</si>
  <si>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</si>
  <si>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</si>
  <si>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</si>
  <si>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</si>
  <si>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</si>
  <si>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 xml:space="preserve">Total 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</si>
  <si>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</si>
  <si>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</si>
  <si>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</si>
  <si>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</si>
  <si>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</si>
  <si>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</si>
  <si>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</si>
  <si>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</si>
  <si>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</si>
  <si>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</si>
  <si>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</si>
  <si>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</si>
  <si>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</si>
  <si>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</si>
  <si>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de A sobre B</t>
  </si>
  <si>
    <t>D2</t>
  </si>
  <si>
    <t>Reincidência de Grupo A sobre Aviso Prévio Trabalhado e Reincidência do FGTS sobre Aviso Prévio Indenizado</t>
  </si>
  <si>
    <t>D</t>
  </si>
  <si>
    <t>T O T A L (%)</t>
  </si>
  <si>
    <t>CPU-11</t>
  </si>
  <si>
    <t>UNID</t>
  </si>
  <si>
    <t>Limpeza Geral</t>
  </si>
  <si>
    <t>PROJETO EXECUTIVO</t>
  </si>
  <si>
    <t>Projeto Executivo</t>
  </si>
  <si>
    <t>Item</t>
  </si>
  <si>
    <t>Descrição dos serviços</t>
  </si>
  <si>
    <t>km</t>
  </si>
  <si>
    <t>un</t>
  </si>
  <si>
    <t>2.3</t>
  </si>
  <si>
    <t>Largura (m)</t>
  </si>
  <si>
    <t>3.1</t>
  </si>
  <si>
    <t>Fornecimento e implantação de placa de regulamentação em aço D = 0,60 m - película retrorrefletiva tipo I + SI</t>
  </si>
  <si>
    <t>Fornecimento e implantação de suporte metálico galvanizado para placa de regulamentação - D = 0,60 m</t>
  </si>
  <si>
    <t>M2</t>
  </si>
  <si>
    <t>SERVIÇOS COMPLEMENTARES</t>
  </si>
  <si>
    <t>ADM. LOCAL :</t>
  </si>
  <si>
    <t>NOME DA CONCORRENTE:</t>
  </si>
  <si>
    <t>ISS</t>
  </si>
  <si>
    <t>Cofins</t>
  </si>
  <si>
    <t>Extensão (km)</t>
  </si>
  <si>
    <t>Propria</t>
  </si>
  <si>
    <t>CAMINHÃO TOCO, PBT 14.300 KG, CARGA ÚTIL MÁX. 9.710 KG, DIST. ENTRE EIXOS 3,56 M, POTÊNCIA 185 CV, INCLUSIVE CARROCERIA FIXA ABERTA DE MADEIRA P/ TR ANSPORTE GERAL DE CARGA SECA, DIMEN. APROX. 2,50 X 6,50 X 0,50 M - MATERIA IS NA OPERAÇÃO. AF_06/2014</t>
  </si>
  <si>
    <t>CAMINHÃO BASCULANTE 6 M3 TOCO, PESO BRUTO TOTAL 16.000 KG, CARGA ÚTIL MÁXI CHP MA 11.130 KG, DISTÂNCIA ENTRE EIXOS 5,36 M, POTÊNCIA 185 CV, INCLUSIVE CAÇAMBA METÁLICA - CHP DIURNO. AF_06/2014</t>
  </si>
  <si>
    <t>ORIGEM
COMPOSIÇÃO</t>
  </si>
  <si>
    <t>CÓDIGO
COMPOSIÇÃO</t>
  </si>
  <si>
    <t>SICRO</t>
  </si>
  <si>
    <t>Composição Própria</t>
  </si>
  <si>
    <t>EDITAL:</t>
  </si>
  <si>
    <t>FOLHA:</t>
  </si>
  <si>
    <t>OBRA:</t>
  </si>
  <si>
    <t xml:space="preserve">LOCAL: </t>
  </si>
  <si>
    <t xml:space="preserve">DATA BASE: </t>
  </si>
  <si>
    <t>DETALHAMENTO DO BDI</t>
  </si>
  <si>
    <t>Serviços</t>
  </si>
  <si>
    <t>Preço de Venda (%)</t>
  </si>
  <si>
    <t>Custo Direto (%)</t>
  </si>
  <si>
    <t>Administração Central (A)</t>
  </si>
  <si>
    <t>Impostos e Taxas (I)</t>
  </si>
  <si>
    <t>3</t>
  </si>
  <si>
    <t xml:space="preserve">Risco, seguro e garantia (R) </t>
  </si>
  <si>
    <t>Despesas Financeiras (AP)</t>
  </si>
  <si>
    <t>Lucro (L)</t>
  </si>
  <si>
    <t>BDI* (%)</t>
  </si>
  <si>
    <t>Considerações:</t>
  </si>
  <si>
    <t>Acórdão Nº 2622/2013 – TCU – Plenário</t>
  </si>
  <si>
    <t>Meio fio de concreto - MFC 04 - areia e brita comerciais - fôrma de madeira</t>
  </si>
  <si>
    <t>DNIT</t>
  </si>
  <si>
    <t>Montador</t>
  </si>
  <si>
    <t>E9687</t>
  </si>
  <si>
    <t>Caminhão carroceria com capacidade de 5 t - 115 kW</t>
  </si>
  <si>
    <t>M0787</t>
  </si>
  <si>
    <t>Suporte em aço carbono galvanizado perfil "C"</t>
  </si>
  <si>
    <t>M0789</t>
  </si>
  <si>
    <t>Conjunto de cantoneiras e parafusos galvanizados para fixação de placas</t>
  </si>
  <si>
    <t>LUVA SOLDAVEL COM ROSCA, PVC, 20 MM X 1/2", PARA AGUA FRIA PREDIAL</t>
  </si>
  <si>
    <t>SARRAFO DE MADEIRA APARELHADA *2 X 10* CM, MACARANDUBA, ANGELIM OU EQUIVALENTE DA REGIAO</t>
  </si>
  <si>
    <t>TUBO PVC, SOLDAVEL, DN 20 MM, AGUA FRIA (NBR-5648)</t>
  </si>
  <si>
    <t>CAMINHONETE CABINE SIMPLES COM MOTOR 1.6 FLEX, CÂMBIO MANUAL, POTÊNCIA 101/104 CV, 2 PORTAS - CHP DIURNO. AF_11/2015</t>
  </si>
  <si>
    <t>ENCANADOR OU BOMBEIRO HIDRÁULICO COM ENCARGOS COMPLEMENTARES</t>
  </si>
  <si>
    <t>AUXILIAR DE TOPÓGRAFO COM ENCARGOS COMPLEMENTARES</t>
  </si>
  <si>
    <t>NIVELADOR COM ENCARGOS COMPLEMENTARES</t>
  </si>
  <si>
    <t>DESENHISTA DETALHISTA COM ENCARGOS COMPLEMENTARES</t>
  </si>
  <si>
    <t>CGCIT</t>
  </si>
  <si>
    <t>SISTEMA DE CUSTOS REFERENCIAIS DE OBRAS - SICRO</t>
  </si>
  <si>
    <t>Custo Unitário de Referência</t>
  </si>
  <si>
    <t>Produção da equipe</t>
  </si>
  <si>
    <t>Valores em reais (R$)</t>
  </si>
  <si>
    <t>A - EQUIPAMENTOS</t>
  </si>
  <si>
    <t>Quantidade</t>
  </si>
  <si>
    <t>Utilização</t>
  </si>
  <si>
    <t>Custo Horário</t>
  </si>
  <si>
    <t>Custo</t>
  </si>
  <si>
    <t>Operativa</t>
  </si>
  <si>
    <t>Improdutiva</t>
  </si>
  <si>
    <t>Produtivo</t>
  </si>
  <si>
    <t>Improdutivo</t>
  </si>
  <si>
    <t>Horário Total</t>
  </si>
  <si>
    <t>E9762</t>
  </si>
  <si>
    <t>Rolo compactador de pneus autopropelido de 27 t - 85 kW</t>
  </si>
  <si>
    <t>Custo horário total de equipamentos</t>
  </si>
  <si>
    <t>B - MÃO DE OBRA</t>
  </si>
  <si>
    <t>Unidade</t>
  </si>
  <si>
    <t>Custo Horário Total</t>
  </si>
  <si>
    <t>P9824</t>
  </si>
  <si>
    <t>Servente</t>
  </si>
  <si>
    <t>Custo horário total de mão de obra</t>
  </si>
  <si>
    <t>Custo horário total de execução</t>
  </si>
  <si>
    <t>Custo unitário de execução</t>
  </si>
  <si>
    <t>Custo do FIC</t>
  </si>
  <si>
    <t>Custo do FIT</t>
  </si>
  <si>
    <t>C - MATERIAL</t>
  </si>
  <si>
    <t>Preço Unitário</t>
  </si>
  <si>
    <t>Custo Unitário</t>
  </si>
  <si>
    <t>Custo unitário total de material</t>
  </si>
  <si>
    <t>D - ATIVIDADES AUXILIARES</t>
  </si>
  <si>
    <t>Custo total de atividades auxiliares</t>
  </si>
  <si>
    <t>Subtotal</t>
  </si>
  <si>
    <t>E - TEMPO FIXO</t>
  </si>
  <si>
    <t>Código</t>
  </si>
  <si>
    <t>Custo unitário total de tempo fixo</t>
  </si>
  <si>
    <t>F - MOMENTO DE TRANSPORTE</t>
  </si>
  <si>
    <t>DMT</t>
  </si>
  <si>
    <t>LN</t>
  </si>
  <si>
    <t>RP</t>
  </si>
  <si>
    <t>P</t>
  </si>
  <si>
    <t>tkm</t>
  </si>
  <si>
    <t>Custo unitário total de transporte</t>
  </si>
  <si>
    <t>Custo unitário direto total</t>
  </si>
  <si>
    <t>Preço Unitário:</t>
  </si>
  <si>
    <t>Obs.</t>
  </si>
  <si>
    <t>M0005</t>
  </si>
  <si>
    <t>Brita 0</t>
  </si>
  <si>
    <t>M0191</t>
  </si>
  <si>
    <t>Brita 1</t>
  </si>
  <si>
    <t>Brita 0 - Caminhão basculante 10 m³</t>
  </si>
  <si>
    <t>E9579</t>
  </si>
  <si>
    <t>Caminhão basculante com capacidade de 10 m³ - 188 kW</t>
  </si>
  <si>
    <t>Transporte com caminhão basculante de 10 m³ - rodovia pavimentada</t>
  </si>
  <si>
    <t>E9571</t>
  </si>
  <si>
    <t>Caminhão tanque com capacidade de 10.000 l - 188 kW</t>
  </si>
  <si>
    <t>E9514</t>
  </si>
  <si>
    <t>Distribuidor de agregados autopropelido - 130 kW</t>
  </si>
  <si>
    <t>E9530</t>
  </si>
  <si>
    <t>Rolo compactador liso autopropelido vibratório de 11 t - 97 kW</t>
  </si>
  <si>
    <t>E9511</t>
  </si>
  <si>
    <t>Carregadeira de pneus com capacidade de 3,40 m³ - 195 kW</t>
  </si>
  <si>
    <t>E9779</t>
  </si>
  <si>
    <t>Grupo gerador - 100/110 kVA</t>
  </si>
  <si>
    <t>E9615</t>
  </si>
  <si>
    <t>Usina misturadora de solos com capacidade de 300 t/h</t>
  </si>
  <si>
    <t>E9518</t>
  </si>
  <si>
    <t>Grade de 24 discos rebocável de 24"</t>
  </si>
  <si>
    <t>E9524</t>
  </si>
  <si>
    <t>Motoniveladora - 93 kW</t>
  </si>
  <si>
    <t>E9685</t>
  </si>
  <si>
    <t>Rolo compactador pé de carneiro vibratório autopropelido de 11,6 t - 82 kW</t>
  </si>
  <si>
    <t>E9577</t>
  </si>
  <si>
    <t>Trator agrícola - 77 kW</t>
  </si>
  <si>
    <t>E9515</t>
  </si>
  <si>
    <t>Escavadeira hidráulica sobre esteiras com caçamba com capacidade de 1,56 m³ - 118 kW</t>
  </si>
  <si>
    <t>E9644</t>
  </si>
  <si>
    <t>Caminhão demarcador de faixas com sistema de pintura a frio - 28 kW/115 kW</t>
  </si>
  <si>
    <t>Transporte com caminhão carroceria de 5 t - rodovia pavimentada</t>
  </si>
  <si>
    <t>E9521</t>
  </si>
  <si>
    <t>Grupo gerador - 2,5/3 kVA</t>
  </si>
  <si>
    <t>E9675</t>
  </si>
  <si>
    <t>Martelete perfurador/rompedor elétrico - 1,5 kW</t>
  </si>
  <si>
    <t>P9830</t>
  </si>
  <si>
    <t>Confecção de placa em aço nº 16 galvanizado, com película retrorrefletiva tipo I + SI</t>
  </si>
  <si>
    <t>Confecção de placa em aço nº 16 galvanizado, com película retrorrefletiva tipo I + SI - Caminhão carroceria 5 t</t>
  </si>
  <si>
    <t>E9568</t>
  </si>
  <si>
    <t>Furadeira de impacto de 12,5 mm - 0,8 kW</t>
  </si>
  <si>
    <t>E9066</t>
  </si>
  <si>
    <t>Grupo gerador - 13/14 kVA</t>
  </si>
  <si>
    <t>E9623</t>
  </si>
  <si>
    <t>Máquina de bancada guilhotina - 4 kW</t>
  </si>
  <si>
    <t>E9622</t>
  </si>
  <si>
    <t>Máquina de bancada universal para corte de chapa - 1,5 kW</t>
  </si>
  <si>
    <t>P9823</t>
  </si>
  <si>
    <t>Serralheiro</t>
  </si>
  <si>
    <t>E9076</t>
  </si>
  <si>
    <t>Equipamento de pintura com cabine de 7,00 kW e estufa de 80.000 kCal para pintura eletrostática</t>
  </si>
  <si>
    <t>E9592</t>
  </si>
  <si>
    <t>Caminhão carroceria com capacidade de 15 t - 188 kW</t>
  </si>
  <si>
    <t>E9686</t>
  </si>
  <si>
    <t>Caminhão carroceria com guindauto com capacidade de 20 t.m - 136 kW</t>
  </si>
  <si>
    <t>Concreto fck = 20 MPa - confecção em betoneira e lançamento manual - areia e brita comerciais</t>
  </si>
  <si>
    <t>Escavação manual em material de 1ª categoria na profundidade de até 1 m</t>
  </si>
  <si>
    <t>Conjunto de cantoneiras e parafusos galvanizados para fixação de placas - Caminhão carroceria 5 t</t>
  </si>
  <si>
    <t>Suporte em aço carbono galvanizado perfil "C" - Caminhão carroceria 5 t</t>
  </si>
  <si>
    <t>Escavação manual em material de 1ª categoria na profundidade de até 1 m - Caminhão basculante 6 m³</t>
  </si>
  <si>
    <t>E9010</t>
  </si>
  <si>
    <t>Balança plataforma digital com mesa de 75 x 75 cm com capacidade de 500 kg</t>
  </si>
  <si>
    <t>E9519</t>
  </si>
  <si>
    <t>Betoneira com motor a gasolina com capacidade de 600 l - 10 kW</t>
  </si>
  <si>
    <t>E9071</t>
  </si>
  <si>
    <t>Transportador manual carrinho de mão com capacidade de 80 l</t>
  </si>
  <si>
    <t>E9064</t>
  </si>
  <si>
    <t>Transportador manual gerica com capacidade de 180 l</t>
  </si>
  <si>
    <t>Transporte com caminhão basculante de 6 m³ - rodovia pavimentada</t>
  </si>
  <si>
    <t>E9506</t>
  </si>
  <si>
    <t>Caminhão basculante com capacidade de 6 m³ - 136 kW</t>
  </si>
  <si>
    <t>Enchimento de junta de concreto com argamassa asfáltica de densidade 1.700 kg/m³ - espessura de 1 cm</t>
  </si>
  <si>
    <t>Escavação manual em material de 1ª categoria na profundidade de 1 a 2 m</t>
  </si>
  <si>
    <t>Formas de tábuas de pinho para dispositivos de drenagem - utilização de 3 vezes - confecção, instalação e retirada</t>
  </si>
  <si>
    <t>Descrição</t>
  </si>
  <si>
    <t>E9540</t>
  </si>
  <si>
    <t>Trator sobre esteiras com lâmina - 127 kW</t>
  </si>
  <si>
    <t>E9605</t>
  </si>
  <si>
    <t>E9667</t>
  </si>
  <si>
    <t>Extensão</t>
  </si>
  <si>
    <t>=</t>
  </si>
  <si>
    <t>Extensão (m)</t>
  </si>
  <si>
    <t>x</t>
  </si>
  <si>
    <t>Implantação da obra</t>
  </si>
  <si>
    <t>Administração da obra</t>
  </si>
  <si>
    <t>Espessura (m)</t>
  </si>
  <si>
    <t>Volume (m3)</t>
  </si>
  <si>
    <t>Área (m2)</t>
  </si>
  <si>
    <t>Volume (m2)</t>
  </si>
  <si>
    <t>Quant. (un)</t>
  </si>
  <si>
    <t>Volume (m)</t>
  </si>
  <si>
    <t>Volume (Km)</t>
  </si>
  <si>
    <t>Total Por Etapa</t>
  </si>
  <si>
    <t>30 DIAS</t>
  </si>
  <si>
    <t>60 DIAS</t>
  </si>
  <si>
    <t>90 DIAS</t>
  </si>
  <si>
    <t>120 DIAS</t>
  </si>
  <si>
    <t>150 DIAS</t>
  </si>
  <si>
    <t>180 DIAS</t>
  </si>
  <si>
    <t>210 DIAS</t>
  </si>
  <si>
    <t>240 DIAS</t>
  </si>
  <si>
    <t>270 DIAS</t>
  </si>
  <si>
    <t>300 DIAS</t>
  </si>
  <si>
    <t>330 DIAS</t>
  </si>
  <si>
    <t>360 DIAS</t>
  </si>
  <si>
    <t>Porcentagem</t>
  </si>
  <si>
    <t>Porcentagem Acumulado</t>
  </si>
  <si>
    <t>Custo Acumulado</t>
  </si>
  <si>
    <t>Total Geral</t>
  </si>
  <si>
    <t>R$</t>
  </si>
  <si>
    <t>PREGO 18X30.</t>
  </si>
  <si>
    <t>PECA DE MADEIRA NATIVA / REGIONAL 7,5 X 7,5CM (3X3) NAO APARELHADA (P/FORMA)</t>
  </si>
  <si>
    <t>PECA DE MADEIRA DE LEI *2,5 X 7,5* CM (1" X 3"), NÃO APARELHADA, (P/TELHADO)</t>
  </si>
  <si>
    <t>PLACA DE OBRA (PARA CONSTRUCAO CIVIL) EM CHAPA GALVANIZADA *Nº 22*, DE *2,0 X 1,125* M</t>
  </si>
  <si>
    <t>AREIA MÉDIA</t>
  </si>
  <si>
    <t>CIMENTO</t>
  </si>
  <si>
    <t>PEDRA BRITADA Nº 2</t>
  </si>
  <si>
    <t>BETONEIRA 320 L, DIESEL, POTENCIA DE 5,5 HP, SEM CARREGADOR MECANICO (LOCACAO)</t>
  </si>
  <si>
    <t>TRANSPORTE COM CAVALO MECÂNICO COM SEMIRREBOQUE COM CAPACIDADE DE 30 T - RODOVIA PAVIMENTADA</t>
  </si>
  <si>
    <t>VEÍCULO TIPO SEDAN OU PICK-UP CAPACIDADE 0,6 TON</t>
  </si>
  <si>
    <t>VEÍCULO LEVE - VOLKSWAGEN:GOL 1000 - AUTOMÓVEL ATÉ 100 HP</t>
  </si>
  <si>
    <t>LOCAÇÃO DE CONTAINER - ESCRITÓRIO COM BANHEIRO - 6,20 X 2,20M</t>
  </si>
  <si>
    <t>ALUGUEL DE CONTAINER - ALMOXARIFADO SEM BANHEIRO - 6,00 X 2,40M</t>
  </si>
  <si>
    <t>Caminhão carroceria</t>
  </si>
  <si>
    <t>Rodoviario</t>
  </si>
  <si>
    <t>Codevasf</t>
  </si>
  <si>
    <t>Placa de Obra em Chapa de Aço Galvanizado</t>
  </si>
  <si>
    <t>TERRAPLEANGEM</t>
  </si>
  <si>
    <t>Conserto de quebra no ramal na rua sem pavimento com fornecimento de material hidráulico</t>
  </si>
  <si>
    <t>TERRAPLENAGEM</t>
  </si>
  <si>
    <t>extensão (m)</t>
  </si>
  <si>
    <t>SERVIÇOS GEOLÓGICOS/GEOTÉCNICOS</t>
  </si>
  <si>
    <t>NOME DA EMPRESA:</t>
  </si>
  <si>
    <t>PROJETO:</t>
  </si>
  <si>
    <t>CONTRATANTE:</t>
  </si>
  <si>
    <t>Cod.</t>
  </si>
  <si>
    <t>Insumos</t>
  </si>
  <si>
    <t>Uni</t>
  </si>
  <si>
    <t>Qde</t>
  </si>
  <si>
    <t>Preço Unitário (PU)</t>
  </si>
  <si>
    <t>Preço Total (PT)</t>
  </si>
  <si>
    <t>GT01</t>
  </si>
  <si>
    <t xml:space="preserve">Ensaios em solos Umidade Natural </t>
  </si>
  <si>
    <t>GT02</t>
  </si>
  <si>
    <t>Ensaios do Frasco de Areia (in Situ)</t>
  </si>
  <si>
    <t>GT03</t>
  </si>
  <si>
    <t>Ensaios em solos Limite de Liquidez</t>
  </si>
  <si>
    <t>GT04</t>
  </si>
  <si>
    <t>Ensaios em solos Limite de Plasticidade</t>
  </si>
  <si>
    <t>GT05</t>
  </si>
  <si>
    <t>Granulometria por Peneiramento</t>
  </si>
  <si>
    <t>GT06</t>
  </si>
  <si>
    <t>Granulometria Completa</t>
  </si>
  <si>
    <t>GT07</t>
  </si>
  <si>
    <t>Massa Específica Real dos Grãos</t>
  </si>
  <si>
    <t>GT08</t>
  </si>
  <si>
    <t>Proctor Normal</t>
  </si>
  <si>
    <t>GT09</t>
  </si>
  <si>
    <t>Abrasão "Los Angeles "</t>
  </si>
  <si>
    <t>GT10</t>
  </si>
  <si>
    <t>Química da Areia</t>
  </si>
  <si>
    <t>GT11</t>
  </si>
  <si>
    <t>Mineralogia da Areia</t>
  </si>
  <si>
    <t>GT12</t>
  </si>
  <si>
    <t xml:space="preserve">Índice de plasticidade (IP) </t>
  </si>
  <si>
    <t>GT13</t>
  </si>
  <si>
    <t>Índice de Grupo (IG)</t>
  </si>
  <si>
    <t>GT14</t>
  </si>
  <si>
    <t>Compactação</t>
  </si>
  <si>
    <t>GT15</t>
  </si>
  <si>
    <t>Índice de Suporte Califórnia</t>
  </si>
  <si>
    <t>GT16</t>
  </si>
  <si>
    <t>Equivalente de Areia</t>
  </si>
  <si>
    <t>GT17</t>
  </si>
  <si>
    <t>Ensaio de Expansão</t>
  </si>
  <si>
    <t>GT18</t>
  </si>
  <si>
    <t>Unidade Higroscópica</t>
  </si>
  <si>
    <t>TOTAL SERVIÇOS GEOTÉCNICOS</t>
  </si>
  <si>
    <t>NOME DO INFORMANTE:</t>
  </si>
  <si>
    <t>QUALIFICAÇÃO:</t>
  </si>
  <si>
    <t>ASSINATURA:</t>
  </si>
  <si>
    <t>DATA:</t>
  </si>
  <si>
    <t>COMPOSIÇAO PREÇO PROJETO EXECUTIVO (POR KM)</t>
  </si>
  <si>
    <t>DISCRIMINAÇAO</t>
  </si>
  <si>
    <t>Pr. Unit.</t>
  </si>
  <si>
    <t>Pr. Total</t>
  </si>
  <si>
    <t>A· EOUIPE TECNICA</t>
  </si>
  <si>
    <t>A. 1 - Pessoal de Nível Superior</t>
  </si>
  <si>
    <t>A.2 - Pessoal de Nível Técnico e Aux.</t>
  </si>
  <si>
    <t>B - ENCARGOS SOCIAIS</t>
  </si>
  <si>
    <t>C - DESPESAS GERAIS</t>
  </si>
  <si>
    <t>C.1 - MATERIAIS DE CONSUMO</t>
  </si>
  <si>
    <t>C.2 - VEÍCULOS + COMBUSTÍVEL</t>
  </si>
  <si>
    <t>C.3 - EQUIPAMENTOS</t>
  </si>
  <si>
    <t>C.4 - INSTALAÇÕES E MOBILIÁRIO</t>
  </si>
  <si>
    <t>I - SOMA (A+B+C+D)</t>
  </si>
  <si>
    <t>III - SOMA</t>
  </si>
  <si>
    <t>VI - RELATÓRIOS</t>
  </si>
  <si>
    <t>V - DESPESAS DIRETAS (3,74%)</t>
  </si>
  <si>
    <t>VI - REMUNERAÇAO DA EMPRESA</t>
  </si>
  <si>
    <t>Taxas 4,75%</t>
  </si>
  <si>
    <t>VII - CONTIGÊNCIAS</t>
  </si>
  <si>
    <t>VIII - SOMA</t>
  </si>
  <si>
    <t>X - TOTAL</t>
  </si>
  <si>
    <t>D - ENSAIOS</t>
  </si>
  <si>
    <t>D.1 - ENSAIOS</t>
  </si>
  <si>
    <t>3.2</t>
  </si>
  <si>
    <t>R$/m²</t>
  </si>
  <si>
    <t>* De acordo com a localização da obra, os itens alterados deverão ser  justificados e aprovados na Diretoria Executiva quando da autorização certame.</t>
  </si>
  <si>
    <t>Escavação, carga e transporte de material de 1ª categoria - DMT de 1.000 a 1.200 m - caminho de serviço em leito natural - com escavadeira e caminhão basculante de 14 m³</t>
  </si>
  <si>
    <t>Espalhamento de material em bota-fora</t>
  </si>
  <si>
    <t>Escavação, carga e transporte de material de 1ª categoria - DMT de 1.000 a 1.200 m - caminho de serviço em leito natural -
com escavadeira e caminhão basculante de 14 m³</t>
  </si>
  <si>
    <t>Caminhão basculante com capacidade de 14 m³ - 188 Kw</t>
  </si>
  <si>
    <t>CPU-12</t>
  </si>
  <si>
    <t>Correção de vazamentos no ramal na rua sem pavimento com fornecimento do material hidráulico</t>
  </si>
  <si>
    <t xml:space="preserve"> 88316 </t>
  </si>
  <si>
    <t xml:space="preserve"> 88267 </t>
  </si>
  <si>
    <t xml:space="preserve"> 10585 </t>
  </si>
  <si>
    <t>Arco de serra</t>
  </si>
  <si>
    <t xml:space="preserve"> 00003859 </t>
  </si>
  <si>
    <t>Meio fio de concreto - MFC 03 - areia e brita comerciais - fôrma de madeira</t>
  </si>
  <si>
    <t>CPU-13</t>
  </si>
  <si>
    <t>SERVIÇOS TOPOGRÁFICOS PARA PAVIMENTAÇÃO, INCLUSIVE NOTAS DE SERVIÇOS, ACOMPANHAMENTO E GREIDE</t>
  </si>
  <si>
    <t>chp</t>
  </si>
  <si>
    <t>serviços topográficos para pavimentação, inclusive notas de serviços, acompanhamento e greide</t>
  </si>
  <si>
    <t>Atualização em 2021.</t>
  </si>
  <si>
    <t>Próprio</t>
  </si>
  <si>
    <t>CAMINHÃO PIPA 6.000 L, INCLUSIVE TANQUE DE AÇO PARA TRANSPORTE DE ÁGUA, CAPACIDADE 6 M³ - CHP DIURNO</t>
  </si>
  <si>
    <t>t.km</t>
  </si>
  <si>
    <t>DMT Brita</t>
  </si>
  <si>
    <t>DMT solo</t>
  </si>
  <si>
    <t>Mobilização inter-municipal (entre os municípios):</t>
  </si>
  <si>
    <t>Desmobilização   inter-municipal (entre os municípios):</t>
  </si>
  <si>
    <t>PLACA DE OBRA EM CHAPA DE ACO GALVANIZADO (3,6 x 1,8) m²</t>
  </si>
  <si>
    <t>PREÇO TOTAL / semana:</t>
  </si>
  <si>
    <t>PREÇO TOTAL::</t>
  </si>
  <si>
    <t xml:space="preserve">ADMINISTRAÇÃO LOCAL </t>
  </si>
  <si>
    <t>PREÇO UNITÁRIO TOTAL /semana:</t>
  </si>
  <si>
    <t xml:space="preserve">MÓDULO MÍNIMO </t>
  </si>
  <si>
    <t>Cronograma Físico e Financeiro - Módulo Mínimo</t>
  </si>
  <si>
    <t>PLANILHA ORÇAMENTARIA - SERVIÇOS PRELIMINARES</t>
  </si>
  <si>
    <t xml:space="preserve">COMPOSIÇÕES DE CUSTO UNITARIO - CODEVASF </t>
  </si>
  <si>
    <t>MFC-03 Sarjeta</t>
  </si>
  <si>
    <t>Largura efetiva</t>
  </si>
  <si>
    <t xml:space="preserve">largura total </t>
  </si>
  <si>
    <t>largura sarjeta (25 - 12) cm</t>
  </si>
  <si>
    <t>COMPOSIÇÃO DE CUSTO UNITÁRIO - SICRO (ABRIL 2021)</t>
  </si>
  <si>
    <t>ABRIL/21</t>
  </si>
  <si>
    <t>BAHIA</t>
  </si>
  <si>
    <t>Custo Unitário de Referência/ajustada (serviço não encontrado no sicro 04/21)</t>
  </si>
  <si>
    <t>Taxas 70,79 % do item "A"</t>
  </si>
  <si>
    <t>II - CUSTOS ADMINISTIRATIVOS (24,23 %)</t>
  </si>
  <si>
    <t>IX - CUSTOS ADMINISTIRATIVOS (24,23 %)</t>
  </si>
  <si>
    <t>COMPOSIÇÃO</t>
  </si>
  <si>
    <t>MEMÓRIA DE CÁLCULO - LOTE 01</t>
  </si>
  <si>
    <t>MEMÓRIA DE CÁLCULO - LOTE 02</t>
  </si>
  <si>
    <t>MEMÓRIA DE CÁLCULO - LOTE 03</t>
  </si>
  <si>
    <t>MÓDULOS =</t>
  </si>
  <si>
    <t>Extensão (Km)</t>
  </si>
  <si>
    <t>MEMÓRIA DE CÁLCULO - MÓDULO MÍNIMO</t>
  </si>
  <si>
    <t>QUANTIDADE DE MODULOS TOTAL</t>
  </si>
  <si>
    <t>Cronograma Físico e Financeiro - Lote 01</t>
  </si>
  <si>
    <t>Cronograma Físico e Financeiro - Lote 02</t>
  </si>
  <si>
    <t>Cronograma Físico e Financeiro - Lote 03</t>
  </si>
  <si>
    <t xml:space="preserve">                                                        MINISTÉRIO DO DESENVOLVIMENTO REGIONAL - MDR</t>
  </si>
  <si>
    <t>PÓLO</t>
  </si>
  <si>
    <t>TOTAL - PÓLO</t>
  </si>
  <si>
    <t xml:space="preserve">                                                                             COMPANHIA DE DESENVOLVIMENTO DOS VALES DO SÃO FRANCISCO E DO PARNAÍBA</t>
  </si>
  <si>
    <t>MUNICÍPIOS LOTE 1=</t>
  </si>
  <si>
    <t xml:space="preserve">                                                                      2ª SUPERINTENDÊNCIA REGIONAL - Bom Jesus da Lapa/BA.</t>
  </si>
  <si>
    <t>MUNICÍPIOS LOTE 2=</t>
  </si>
  <si>
    <t xml:space="preserve">                                                                     GERÊNCIA REGIONAL DE INFRA-ESTRUTURA - 2ª GRD</t>
  </si>
  <si>
    <t>MUNICÍPIOS LOTE 3=</t>
  </si>
  <si>
    <t>MÉDIA DE COMUNIDADES POR LOTE=</t>
  </si>
  <si>
    <t>PLANILHA ORÇAMENTÁRIA ESTIMATIVA TOTAL</t>
  </si>
  <si>
    <t>BDI (%):</t>
  </si>
  <si>
    <t>ENCARGOS SOCIAIS (%):</t>
  </si>
  <si>
    <t>PLANILHA RESUMIDA DOS LOTES</t>
  </si>
  <si>
    <t>DISCRIMINAÇÃO</t>
  </si>
  <si>
    <t>QUANTIDADE</t>
  </si>
  <si>
    <t>UNITÁRIO</t>
  </si>
  <si>
    <t>Lote 03 - Vitória da Conquista</t>
  </si>
  <si>
    <t>TOTAL GERAL ESTIMADO</t>
  </si>
  <si>
    <t>Mês de Referência: SINAPI - JULHO 2021 / SICRO - ABRIL 2021</t>
  </si>
  <si>
    <t>sinapi 07/2021; sicro 04/2021; orse 07/2021</t>
  </si>
  <si>
    <t>PREÇO UNITÁRIO COM BDI S/ RISCO, SEGURO E GARANTIA(R$)</t>
  </si>
  <si>
    <t>VALOR TOTAL (BDI S/ RSG + RISCO DA MATRIZ)</t>
  </si>
  <si>
    <t xml:space="preserve">% DE CONTINGÊNCIA (IMPORTADO DA MATRIZ DE RISCO)  </t>
  </si>
  <si>
    <t>VALOR C/ BDI E S/ RISCO CALCULADO NA MATRIZ</t>
  </si>
  <si>
    <t>CONTINGÊNCIA (MATRIZ DE RISCO) %</t>
  </si>
  <si>
    <t>Lote 01 - Bom Jesus da Lapa / Barreiras / Guanambi</t>
  </si>
  <si>
    <t>Lote 02 - Irecê</t>
  </si>
  <si>
    <t>MEMÓRIA DE CÁLCULO DOS MOMENTOS DE TRANSPORTE PARA MOBILIZAÇÃO E DESMOBILIZAÇÃO - LOTE 01</t>
  </si>
  <si>
    <t>DISTÂNCIA MÉDIA ENTRE AS SEDES E OS MUNICÍPIOS DA ÁREA DE ABRANGÊNCIA DOS MESMOS (BOM JESUS DA LAPA; BARREIRAS; GUANAMBI)</t>
  </si>
  <si>
    <t>KM</t>
  </si>
  <si>
    <t>MOBILIZAÇÃO E DESMOBILIZAÇÃO (LOTE 01)</t>
  </si>
  <si>
    <t>MOBILIZAÇÃO E DESMOBILIZAÇÃO (LOTE 02)</t>
  </si>
  <si>
    <t>MOBILIZAÇÃO E DESMOBILIZAÇÃO (LOTE 03)</t>
  </si>
  <si>
    <t>MÉDIA</t>
  </si>
  <si>
    <t>CPU-02-A</t>
  </si>
  <si>
    <t>CPU-02-B</t>
  </si>
  <si>
    <t>CPU-02-C</t>
  </si>
  <si>
    <t>DISTÂNCIA MÉDIA ENTRE A SEDE E OS MUNICÍPIOS DA ÁREA DE ABRANGÊNCIA DO MESMO (IRECÊ)</t>
  </si>
  <si>
    <t>DISTÂNCIA MÉDIA ENTRE A SEDE E OS MUNICÍPIOS DA ÁREA DE ABRANGÊNCIA DO MESMO (VITÓRIA DA CONQUISTA)</t>
  </si>
  <si>
    <t>MEMÓRIA DE CÁLCULO DOS MOMENTOS DE TRANSPORTE PARA MOBILIZAÇÃO E DESMOBILIZAÇÃO - LOTE 02</t>
  </si>
  <si>
    <t>MEMÓRIA DE CÁLCULO DOS MOMENTOS DE TRANSPORTE PARA MOBILIZAÇÃO E DESMOBILIZAÇÃO - LOTE 03</t>
  </si>
  <si>
    <t>EXECUÇÃO DE SERVIÇOS DE PAVIMENTAÇÃO EM TRATAMENTO SUPERFICIAL DUPLO (TSD) EM VIAS URBANAS E RURAIS DE MUNICÍPIOS DIVERSOS, INSERIDOS NA ÁREA DE ATUAÇÃO DA 2ª SUPERINTENDÊNCIA REGIONAL DA CODEVASF, NO ESTADO DA BAHIA</t>
  </si>
  <si>
    <t>Espessura Base (m)</t>
  </si>
  <si>
    <t>CAPA SELANTE</t>
  </si>
  <si>
    <t>TRATAMENTO SUPERFICIAL DUPLO COM EMULSÃO - BRITA COMERCIAL</t>
  </si>
  <si>
    <t>IMPRIMAÇÃO COM ASFALTO DILUÍDO CM-30</t>
  </si>
  <si>
    <t>Base com CBR superior a 95% (verificar valor) com material disponivel da região</t>
  </si>
  <si>
    <t>Sub-base com cbr superior a 30% (verificar valor) com material disponivel da região</t>
  </si>
  <si>
    <t>AQUISIÇÃO E TRASNPORTE DO MATERIAL BETUMINOSO</t>
  </si>
  <si>
    <t>AQUISIÇÃO E TRANSPORTE DE ASFALTO DILUÍDO CM-30</t>
  </si>
  <si>
    <t>CPU-14</t>
  </si>
  <si>
    <t>AQUISIÇÃO E TRASNPORTE DE EMULSÃO ASFÁLTICA RR-2C</t>
  </si>
  <si>
    <t>COMP. SICRO</t>
  </si>
  <si>
    <t>CAMINHÃO TANQUE DISTRIBUIDOR DE ASFALTO COM CAPACIDADE DE 6.000 L</t>
  </si>
  <si>
    <t>AQUISIÇÃO E TRANSPORTE DE CIMENTO ASFALTICO CAP 50/70</t>
  </si>
  <si>
    <t>CIMENTO ASFALTICO DE PETRÓLEO (CAP) 50/70</t>
  </si>
  <si>
    <t>AQUISIÇÃO E TRANSPORTE DE ASFALTO DILUIDO CM-30</t>
  </si>
  <si>
    <t>insumo</t>
  </si>
  <si>
    <t>ASFALTO DILUIDO CM-30</t>
  </si>
  <si>
    <t>CPU-15</t>
  </si>
  <si>
    <t xml:space="preserve">INSUMO </t>
  </si>
  <si>
    <t>SEINFRA</t>
  </si>
  <si>
    <t>I2569</t>
  </si>
  <si>
    <t>EMULSÃO ASFÁLTICA RR-2C</t>
  </si>
  <si>
    <t>Imprimação com asfalto diluído</t>
  </si>
  <si>
    <t>E9509</t>
  </si>
  <si>
    <t>Caminhão tanque distribuidor de asfalto com capacidade de 6.000 l - 7 kW/136 kW</t>
  </si>
  <si>
    <t>E9558</t>
  </si>
  <si>
    <t>Tanque de estocagem de asfalto com capacidade de 30.000 l</t>
  </si>
  <si>
    <t>M2092</t>
  </si>
  <si>
    <t>Emulsão asfáltica para imprimação</t>
  </si>
  <si>
    <t>Sub-base estabilizada granulometricamente com mistura de solos na pista com material de jazida</t>
  </si>
  <si>
    <t>Escavação e carga de material de jazida com escavadeira hidráulica de 1,56 m³</t>
  </si>
  <si>
    <t>Escavação e carga de material de jazida com escavadeira hidráulica de 1,56 m³ - Caminhão basculante 10 m³</t>
  </si>
  <si>
    <t>Capa selante - areia comercial</t>
  </si>
  <si>
    <t>Caminhão tanque distribuidor de asfalto com capacidade de 6.000 l - 7kW/136kW</t>
  </si>
  <si>
    <t>E9583</t>
  </si>
  <si>
    <t>Distribuidor de agregados rebocável com capacidade de 1,9 m³</t>
  </si>
  <si>
    <t>Rolo compactados de pneus autopropelido de 27 t - 85 kW</t>
  </si>
  <si>
    <t>M0028</t>
  </si>
  <si>
    <t>Areia média</t>
  </si>
  <si>
    <t>M2097</t>
  </si>
  <si>
    <t>Emulsão asfáltica RR-2C</t>
  </si>
  <si>
    <t xml:space="preserve">Tratamento superficial duplo com emulsão - brita comercial </t>
  </si>
  <si>
    <t>M005</t>
  </si>
  <si>
    <t>Brita 1 - Caminhão basculatne 10 m³</t>
  </si>
  <si>
    <t>Base de solo estabilizado granulometricamente sem mistura com material de jazida</t>
  </si>
  <si>
    <t>MEMÓRIA DE CÁLCULO - AQUISIÇÃO E TRANSPORTE DE MATERIAL ASFÁLTICO (RR-2C; CAP 50/70; CM-30)</t>
  </si>
  <si>
    <t>REAJUSTE</t>
  </si>
  <si>
    <t>IMPOSTOS</t>
  </si>
  <si>
    <t>COFINS</t>
  </si>
  <si>
    <t>ÍNDICE INICIAL</t>
  </si>
  <si>
    <t>LEGENDA</t>
  </si>
  <si>
    <t>ÍNDICE FINAL</t>
  </si>
  <si>
    <t xml:space="preserve"> ICMS</t>
  </si>
  <si>
    <t>ENTRADA DE DADOS</t>
  </si>
  <si>
    <t>eai</t>
  </si>
  <si>
    <t>DATA-BASE</t>
  </si>
  <si>
    <t>PRODUTOS</t>
  </si>
  <si>
    <t>LOCALIDADES</t>
  </si>
  <si>
    <t>CUSTO ANP (R$/Kg)</t>
  </si>
  <si>
    <t>CUSTO ANP</t>
  </si>
  <si>
    <t>IMPOSTOS DO PRODUTO</t>
  </si>
  <si>
    <t>CUSTO DO PRODUTO COM IMPOSTOS</t>
  </si>
  <si>
    <t>DMT's</t>
  </si>
  <si>
    <t>CUSTO DO TRANSPORTE RODOVIA PAVIMENTADA</t>
  </si>
  <si>
    <t>ICMS</t>
  </si>
  <si>
    <t>ATUALIZAÇÃO DO CUSTO DE TRANSPORTE</t>
  </si>
  <si>
    <t>CUSTO DO TRANSPORTE RODOVIA PAVIMENTADA COM IMPOSTOS E ATUALIZAÇÃO MONETÁRIA</t>
  </si>
  <si>
    <t xml:space="preserve">PEDÁGIO </t>
  </si>
  <si>
    <t>TOTAL TRANSPORTE</t>
  </si>
  <si>
    <t>TOTAL PRODUTO</t>
  </si>
  <si>
    <t>TOTAL GERAL</t>
  </si>
  <si>
    <t>EMPRESAS</t>
  </si>
  <si>
    <t>ENDEREÇO</t>
  </si>
  <si>
    <t>ORIGEM
DISTRIBUIDORAS</t>
  </si>
  <si>
    <t>DESTINO</t>
  </si>
  <si>
    <t>ESTADO</t>
  </si>
  <si>
    <t>REGIÃO</t>
  </si>
  <si>
    <t>R$/t</t>
  </si>
  <si>
    <t>CUSTO POR EIXO</t>
  </si>
  <si>
    <t>CM-30</t>
  </si>
  <si>
    <t>Refinaria Landulpho Alves (RLAM)</t>
  </si>
  <si>
    <t>Rodovia BA 523, KM 4 – Mataripe São Francisco do Conde - BA CEP:43900-000</t>
  </si>
  <si>
    <t>SÃO FRANCISCO DO CONDE - BA</t>
  </si>
  <si>
    <t>B.J. Lapa - BA</t>
  </si>
  <si>
    <t>RR-2C</t>
  </si>
  <si>
    <t>CAP 50/70</t>
  </si>
  <si>
    <t>AQUISIÇÃO E TRANSPORTE DE EMULSÃO ASFÁLTICA RR-2C</t>
  </si>
  <si>
    <t>AQUISIÇÃO E TRANSPORTE DO MATERIAL BATUMINOSO</t>
  </si>
  <si>
    <t>Aquisição e transporte de asfalto diluido CM-30</t>
  </si>
  <si>
    <t>consumo (l/m²)</t>
  </si>
  <si>
    <t>Quant. (t) x densidade=0,92</t>
  </si>
  <si>
    <t>Quant. (t)</t>
  </si>
  <si>
    <t>Aquisição e transporte de emulsão asfáltica RR-2C</t>
  </si>
  <si>
    <t>TSD</t>
  </si>
  <si>
    <t>IMPRIMAÇÃO</t>
  </si>
  <si>
    <t>Regularização de subleito</t>
  </si>
  <si>
    <t>Km =</t>
  </si>
  <si>
    <t>Rolo compactador - pé de carneiro autop. 10,8t</t>
  </si>
  <si>
    <t>Rolo de pneus autopropelido 27t</t>
  </si>
  <si>
    <t>Distribuidor de agregado</t>
  </si>
  <si>
    <t>Motoniveladora 125hp</t>
  </si>
  <si>
    <t>Carregadeira de pneus 213kw</t>
  </si>
  <si>
    <t>Trator agrícola 77 kw</t>
  </si>
  <si>
    <t>Trator de esteira 150 hp, 16,7 t</t>
  </si>
  <si>
    <t>Material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</si>
</sst>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  <numFmt numFmtId="165" formatCode="&quot;R$&quot;\ #,##0.00"/>
    <numFmt numFmtId="166" formatCode="#,##0.000"/>
    <numFmt numFmtId="167" formatCode="#,##0.0000"/>
    <numFmt numFmtId="168" formatCode="_(&quot;R$ &quot;* #,##0.00_);_(&quot;R$ &quot;* \(#,##0.00\);_(&quot;R$ &quot;* &quot;-&quot;??_);_(@_)"/>
    <numFmt numFmtId="169" formatCode="#,"/>
    <numFmt numFmtId="170" formatCode="#,##0.00\ ;&quot; (&quot;#,##0.00\);&quot; -&quot;#\ ;@\ "/>
    <numFmt numFmtId="171" formatCode="_(* #,##0.00_);_(* \(#,##0.00\);_(* &quot;-&quot;??_);_(@_)"/>
    <numFmt numFmtId="172" formatCode="#,##0.0000000"/>
    <numFmt numFmtId="173" formatCode="0.0000000"/>
    <numFmt numFmtId="174" formatCode="0.0000"/>
    <numFmt numFmtId="175" formatCode="0.00000"/>
    <numFmt numFmtId="176" formatCode="&quot;R$&quot;#,##0.00"/>
    <numFmt numFmtId="177" formatCode="#,##0.00000"/>
    <numFmt numFmtId="178" formatCode="_(* #,##0.00_);_(* \(#,##0.00\);_(* \-??_);_(@_)"/>
    <numFmt numFmtId="179" formatCode="#,##0_ ;[Red]\-#,##0\ "/>
    <numFmt numFmtId="180" formatCode="#,##0.00_ ;[Red]\-#,##0.00\ "/>
    <numFmt numFmtId="181" formatCode="&quot;R$&quot;\ #,##0.0000"/>
  </numFmts>
  <fonts count="1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Courier"/>
      <family val="3"/>
    </font>
    <font>
      <sz val="1"/>
      <color indexed="18"/>
      <name val="Courier"/>
      <family val="3"/>
    </font>
    <font>
      <sz val="10"/>
      <name val="Mangal"/>
      <family val="2"/>
    </font>
    <font>
      <b/>
      <sz val="18"/>
      <color theme="3"/>
      <name val="Calibri Light"/>
      <family val="2"/>
      <scheme val="major"/>
    </font>
    <font>
      <sz val="10"/>
      <color indexed="8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8"/>
      <color indexed="8"/>
      <name val="Times New Roman"/>
      <family val="1"/>
    </font>
    <font>
      <sz val="8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name val="Calibri"/>
      <family val="1"/>
      <scheme val="minor"/>
    </font>
    <font>
      <sz val="12"/>
      <color indexed="8"/>
      <name val="Calibri"/>
      <family val="1"/>
      <scheme val="minor"/>
    </font>
    <font>
      <sz val="8"/>
      <name val="Arial"/>
      <family val="2"/>
    </font>
    <font>
      <u/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8"/>
      <name val="Arial"/>
      <family val="2"/>
    </font>
    <font>
      <sz val="10"/>
      <name val="Calibri Light"/>
      <family val="2"/>
      <scheme val="major"/>
    </font>
    <font>
      <i/>
      <sz val="14"/>
      <color rgb="FF002060"/>
      <name val="Arial Black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i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rgb="FF000000"/>
      <name val="Times New Roman"/>
      <family val="1"/>
    </font>
    <font>
      <sz val="11"/>
      <name val="Arial"/>
      <family val="1"/>
    </font>
    <font>
      <sz val="10"/>
      <name val="Calibri"/>
      <family val="2"/>
      <scheme val="minor"/>
    </font>
    <font>
      <b/>
      <sz val="11"/>
      <name val="Arial"/>
      <family val="1"/>
    </font>
    <font>
      <b/>
      <sz val="1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1"/>
      <color rgb="FFFF0000"/>
      <name val="Arial"/>
      <family val="2"/>
    </font>
    <font>
      <sz val="10"/>
      <color rgb="FFFF0000"/>
      <name val="Calibri"/>
      <family val="1"/>
      <scheme val="minor"/>
    </font>
    <font>
      <b/>
      <sz val="14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b/>
      <sz val="12"/>
      <name val="Calibri"/>
      <family val="2"/>
      <scheme val="minor"/>
    </font>
    <font>
      <sz val="6"/>
      <name val="Calibri"/>
      <family val="3"/>
      <charset val="128"/>
      <scheme val="minor"/>
    </font>
    <font>
      <b/>
      <sz val="10"/>
      <color rgb="FFFF0000"/>
      <name val="Times New Roman"/>
      <family val="1"/>
    </font>
    <font>
      <sz val="8"/>
      <color rgb="FFFF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6"/>
      <name val="Times New Roman"/>
      <family val="1"/>
    </font>
    <font>
      <b/>
      <sz val="14"/>
      <name val="Arial"/>
      <family val="1"/>
    </font>
    <font>
      <b/>
      <sz val="20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color rgb="FFFF0000"/>
      <name val="Arial"/>
      <family val="2"/>
    </font>
    <font>
      <b/>
      <sz val="10"/>
      <name val="Calibri"/>
      <family val="2"/>
      <scheme val="minor"/>
    </font>
    <font>
      <b/>
      <sz val="11"/>
      <color indexed="8"/>
      <name val="Arial Narrow"/>
      <family val="2"/>
    </font>
    <font>
      <b/>
      <sz val="11"/>
      <name val="Arial"/>
      <family val="2"/>
    </font>
    <font>
      <sz val="10"/>
      <name val="MonoMM1_ZeroNormal"/>
      <family val="3"/>
    </font>
    <font>
      <b/>
      <sz val="14"/>
      <color indexed="8"/>
      <name val="Times New Roman"/>
      <family val="1"/>
    </font>
    <font>
      <sz val="10"/>
      <color rgb="FFFF0000"/>
      <name val="Times New Roman"/>
      <family val="1"/>
    </font>
    <font>
      <b/>
      <sz val="8"/>
      <name val="Times New Roman"/>
      <family val="1"/>
    </font>
    <font>
      <i/>
      <sz val="14"/>
      <color rgb="FF002060"/>
      <name val="Arial Black"/>
      <family val="2"/>
      <charset val="1"/>
    </font>
    <font>
      <b/>
      <sz val="14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i/>
      <sz val="12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2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MS Sans Serif"/>
      <family val="2"/>
    </font>
    <font>
      <sz val="14"/>
      <color theme="1"/>
      <name val="Arial"/>
      <family val="2"/>
    </font>
    <font>
      <b/>
      <sz val="22"/>
      <color theme="1"/>
      <name val="Arial"/>
      <family val="2"/>
    </font>
    <font>
      <sz val="14"/>
      <name val="Petrobras_sansxbold"/>
    </font>
    <font>
      <sz val="14"/>
      <name val="Arial"/>
      <family val="2"/>
    </font>
    <font>
      <sz val="14"/>
      <color theme="1"/>
      <name val="Calibri"/>
      <family val="2"/>
      <scheme val="minor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9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34998626667073579"/>
        <bgColor indexed="31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rgb="FFE2F0D9"/>
        <bgColor rgb="FFDEEBF7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8" tint="0.39997558519241921"/>
        <bgColor indexed="64"/>
      </patternFill>
    </fill>
  </fills>
  <borders count="15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theme="1"/>
      </left>
      <right style="thin">
        <color rgb="FFCCCCCC"/>
      </right>
      <top style="medium">
        <color theme="1"/>
      </top>
      <bottom style="thin">
        <color rgb="FFCCCCCC"/>
      </bottom>
      <diagonal/>
    </border>
    <border>
      <left style="thin">
        <color rgb="FFCCCCCC"/>
      </left>
      <right/>
      <top style="medium">
        <color theme="1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/>
      <top style="medium">
        <color theme="1"/>
      </top>
      <bottom style="thin">
        <color indexed="64"/>
      </bottom>
      <diagonal/>
    </border>
    <border>
      <left style="medium">
        <color theme="1"/>
      </left>
      <right style="thin">
        <color rgb="FFCCCCCC"/>
      </right>
      <top style="thin">
        <color rgb="FFCCCCCC"/>
      </top>
      <bottom style="thin">
        <color indexed="64"/>
      </bottom>
      <diagonal/>
    </border>
    <border>
      <left style="thin">
        <color rgb="FFCCCCCC"/>
      </left>
      <right/>
      <top style="thin">
        <color rgb="FFCCCCCC"/>
      </top>
      <bottom style="thin">
        <color indexed="64"/>
      </bottom>
      <diagonal/>
    </border>
    <border>
      <left style="thin">
        <color indexed="64"/>
      </left>
      <right/>
      <top/>
      <bottom style="thick">
        <color rgb="FFFF5500"/>
      </bottom>
      <diagonal/>
    </border>
    <border>
      <left style="medium">
        <color theme="1"/>
      </left>
      <right style="thin">
        <color rgb="FFCCCCCC"/>
      </right>
      <top style="thin">
        <color indexed="64"/>
      </top>
      <bottom style="thin">
        <color rgb="FFCCCCCC"/>
      </bottom>
      <diagonal/>
    </border>
    <border>
      <left style="thin">
        <color rgb="FFCCCCCC"/>
      </left>
      <right style="thin">
        <color indexed="64"/>
      </right>
      <top style="thin">
        <color indexed="64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ck">
        <color rgb="FFFF5500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ck">
        <color rgb="FFFF5500"/>
      </top>
      <bottom style="thin">
        <color indexed="64"/>
      </bottom>
      <diagonal/>
    </border>
    <border>
      <left style="medium">
        <color theme="1"/>
      </left>
      <right style="thin">
        <color rgb="FFCCCCCC"/>
      </right>
      <top/>
      <bottom style="thin">
        <color indexed="64"/>
      </bottom>
      <diagonal/>
    </border>
    <border>
      <left style="thin">
        <color rgb="FFCCCCCC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5500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ck">
        <color rgb="FFFF5500"/>
      </bottom>
      <diagonal/>
    </border>
    <border>
      <left style="thin">
        <color rgb="FFCCCCCC"/>
      </left>
      <right/>
      <top style="thin">
        <color indexed="64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theme="5"/>
      </bottom>
      <diagonal/>
    </border>
    <border>
      <left style="medium">
        <color theme="1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/>
      <top/>
      <bottom style="thin">
        <color rgb="FFCCCCCC"/>
      </bottom>
      <diagonal/>
    </border>
    <border>
      <left style="thin">
        <color indexed="64"/>
      </left>
      <right style="thin">
        <color indexed="64"/>
      </right>
      <top/>
      <bottom style="thin">
        <color rgb="FFCCCCCC"/>
      </bottom>
      <diagonal/>
    </border>
    <border>
      <left style="medium">
        <color theme="1"/>
      </left>
      <right style="thin">
        <color rgb="FFCCCCCC"/>
      </right>
      <top/>
      <bottom/>
      <diagonal/>
    </border>
    <border>
      <left style="thin">
        <color rgb="FFCCCCCC"/>
      </left>
      <right/>
      <top/>
      <bottom/>
      <diagonal/>
    </border>
    <border>
      <left style="medium">
        <color theme="1"/>
      </left>
      <right/>
      <top/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/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thin">
        <color rgb="FFCCCCCC"/>
      </left>
      <right style="medium">
        <color theme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62">
    <xf numFmtId="0" fontId="0" fillId="0" borderId="0"/>
    <xf numFmtId="0" fontId="19" fillId="0" borderId="0"/>
    <xf numFmtId="0" fontId="21" fillId="0" borderId="0"/>
    <xf numFmtId="0" fontId="1" fillId="10" borderId="0" applyNumberFormat="0" applyBorder="0" applyAlignment="0" applyProtection="0"/>
    <xf numFmtId="0" fontId="22" fillId="35" borderId="0" applyNumberFormat="0" applyBorder="0" applyAlignment="0" applyProtection="0"/>
    <xf numFmtId="0" fontId="1" fillId="14" borderId="0" applyNumberFormat="0" applyBorder="0" applyAlignment="0" applyProtection="0"/>
    <xf numFmtId="0" fontId="22" fillId="36" borderId="0" applyNumberFormat="0" applyBorder="0" applyAlignment="0" applyProtection="0"/>
    <xf numFmtId="0" fontId="1" fillId="18" borderId="0" applyNumberFormat="0" applyBorder="0" applyAlignment="0" applyProtection="0"/>
    <xf numFmtId="0" fontId="22" fillId="37" borderId="0" applyNumberFormat="0" applyBorder="0" applyAlignment="0" applyProtection="0"/>
    <xf numFmtId="0" fontId="1" fillId="22" borderId="0" applyNumberFormat="0" applyBorder="0" applyAlignment="0" applyProtection="0"/>
    <xf numFmtId="0" fontId="22" fillId="38" borderId="0" applyNumberFormat="0" applyBorder="0" applyAlignment="0" applyProtection="0"/>
    <xf numFmtId="0" fontId="1" fillId="26" borderId="0" applyNumberFormat="0" applyBorder="0" applyAlignment="0" applyProtection="0"/>
    <xf numFmtId="0" fontId="22" fillId="39" borderId="0" applyNumberFormat="0" applyBorder="0" applyAlignment="0" applyProtection="0"/>
    <xf numFmtId="0" fontId="1" fillId="30" borderId="0" applyNumberFormat="0" applyBorder="0" applyAlignment="0" applyProtection="0"/>
    <xf numFmtId="0" fontId="22" fillId="40" borderId="0" applyNumberFormat="0" applyBorder="0" applyAlignment="0" applyProtection="0"/>
    <xf numFmtId="0" fontId="1" fillId="11" borderId="0" applyNumberFormat="0" applyBorder="0" applyAlignment="0" applyProtection="0"/>
    <xf numFmtId="0" fontId="22" fillId="41" borderId="0" applyNumberFormat="0" applyBorder="0" applyAlignment="0" applyProtection="0"/>
    <xf numFmtId="0" fontId="1" fillId="15" borderId="0" applyNumberFormat="0" applyBorder="0" applyAlignment="0" applyProtection="0"/>
    <xf numFmtId="0" fontId="22" fillId="42" borderId="0" applyNumberFormat="0" applyBorder="0" applyAlignment="0" applyProtection="0"/>
    <xf numFmtId="0" fontId="1" fillId="19" borderId="0" applyNumberFormat="0" applyBorder="0" applyAlignment="0" applyProtection="0"/>
    <xf numFmtId="0" fontId="22" fillId="43" borderId="0" applyNumberFormat="0" applyBorder="0" applyAlignment="0" applyProtection="0"/>
    <xf numFmtId="0" fontId="1" fillId="23" borderId="0" applyNumberFormat="0" applyBorder="0" applyAlignment="0" applyProtection="0"/>
    <xf numFmtId="0" fontId="22" fillId="38" borderId="0" applyNumberFormat="0" applyBorder="0" applyAlignment="0" applyProtection="0"/>
    <xf numFmtId="0" fontId="1" fillId="27" borderId="0" applyNumberFormat="0" applyBorder="0" applyAlignment="0" applyProtection="0"/>
    <xf numFmtId="0" fontId="22" fillId="41" borderId="0" applyNumberFormat="0" applyBorder="0" applyAlignment="0" applyProtection="0"/>
    <xf numFmtId="0" fontId="1" fillId="31" borderId="0" applyNumberFormat="0" applyBorder="0" applyAlignment="0" applyProtection="0"/>
    <xf numFmtId="0" fontId="22" fillId="44" borderId="0" applyNumberFormat="0" applyBorder="0" applyAlignment="0" applyProtection="0"/>
    <xf numFmtId="0" fontId="16" fillId="12" borderId="0" applyNumberFormat="0" applyBorder="0" applyAlignment="0" applyProtection="0"/>
    <xf numFmtId="0" fontId="23" fillId="45" borderId="0" applyNumberFormat="0" applyBorder="0" applyAlignment="0" applyProtection="0"/>
    <xf numFmtId="0" fontId="16" fillId="16" borderId="0" applyNumberFormat="0" applyBorder="0" applyAlignment="0" applyProtection="0"/>
    <xf numFmtId="0" fontId="23" fillId="42" borderId="0" applyNumberFormat="0" applyBorder="0" applyAlignment="0" applyProtection="0"/>
    <xf numFmtId="0" fontId="16" fillId="20" borderId="0" applyNumberFormat="0" applyBorder="0" applyAlignment="0" applyProtection="0"/>
    <xf numFmtId="0" fontId="23" fillId="43" borderId="0" applyNumberFormat="0" applyBorder="0" applyAlignment="0" applyProtection="0"/>
    <xf numFmtId="0" fontId="16" fillId="24" borderId="0" applyNumberFormat="0" applyBorder="0" applyAlignment="0" applyProtection="0"/>
    <xf numFmtId="0" fontId="23" fillId="46" borderId="0" applyNumberFormat="0" applyBorder="0" applyAlignment="0" applyProtection="0"/>
    <xf numFmtId="0" fontId="16" fillId="28" borderId="0" applyNumberFormat="0" applyBorder="0" applyAlignment="0" applyProtection="0"/>
    <xf numFmtId="0" fontId="23" fillId="47" borderId="0" applyNumberFormat="0" applyBorder="0" applyAlignment="0" applyProtection="0"/>
    <xf numFmtId="0" fontId="16" fillId="32" borderId="0" applyNumberFormat="0" applyBorder="0" applyAlignment="0" applyProtection="0"/>
    <xf numFmtId="0" fontId="23" fillId="48" borderId="0" applyNumberFormat="0" applyBorder="0" applyAlignment="0" applyProtection="0"/>
    <xf numFmtId="0" fontId="5" fillId="2" borderId="0" applyNumberFormat="0" applyBorder="0" applyAlignment="0" applyProtection="0"/>
    <xf numFmtId="0" fontId="24" fillId="37" borderId="0" applyNumberFormat="0" applyBorder="0" applyAlignment="0" applyProtection="0"/>
    <xf numFmtId="0" fontId="10" fillId="6" borderId="4" applyNumberFormat="0" applyAlignment="0" applyProtection="0"/>
    <xf numFmtId="0" fontId="25" fillId="49" borderId="23" applyNumberFormat="0" applyAlignment="0" applyProtection="0"/>
    <xf numFmtId="0" fontId="12" fillId="7" borderId="7" applyNumberFormat="0" applyAlignment="0" applyProtection="0"/>
    <xf numFmtId="0" fontId="26" fillId="50" borderId="24" applyNumberFormat="0" applyAlignment="0" applyProtection="0"/>
    <xf numFmtId="0" fontId="11" fillId="0" borderId="6" applyNumberFormat="0" applyFill="0" applyAlignment="0" applyProtection="0"/>
    <xf numFmtId="0" fontId="27" fillId="0" borderId="25" applyNumberFormat="0" applyFill="0" applyAlignment="0" applyProtection="0"/>
    <xf numFmtId="0" fontId="16" fillId="9" borderId="0" applyNumberFormat="0" applyBorder="0" applyAlignment="0" applyProtection="0"/>
    <xf numFmtId="0" fontId="23" fillId="51" borderId="0" applyNumberFormat="0" applyBorder="0" applyAlignment="0" applyProtection="0"/>
    <xf numFmtId="0" fontId="16" fillId="13" borderId="0" applyNumberFormat="0" applyBorder="0" applyAlignment="0" applyProtection="0"/>
    <xf numFmtId="0" fontId="23" fillId="52" borderId="0" applyNumberFormat="0" applyBorder="0" applyAlignment="0" applyProtection="0"/>
    <xf numFmtId="0" fontId="16" fillId="17" borderId="0" applyNumberFormat="0" applyBorder="0" applyAlignment="0" applyProtection="0"/>
    <xf numFmtId="0" fontId="23" fillId="53" borderId="0" applyNumberFormat="0" applyBorder="0" applyAlignment="0" applyProtection="0"/>
    <xf numFmtId="0" fontId="16" fillId="21" borderId="0" applyNumberFormat="0" applyBorder="0" applyAlignment="0" applyProtection="0"/>
    <xf numFmtId="0" fontId="23" fillId="46" borderId="0" applyNumberFormat="0" applyBorder="0" applyAlignment="0" applyProtection="0"/>
    <xf numFmtId="0" fontId="16" fillId="25" borderId="0" applyNumberFormat="0" applyBorder="0" applyAlignment="0" applyProtection="0"/>
    <xf numFmtId="0" fontId="23" fillId="47" borderId="0" applyNumberFormat="0" applyBorder="0" applyAlignment="0" applyProtection="0"/>
    <xf numFmtId="0" fontId="16" fillId="29" borderId="0" applyNumberFormat="0" applyBorder="0" applyAlignment="0" applyProtection="0"/>
    <xf numFmtId="0" fontId="23" fillId="54" borderId="0" applyNumberFormat="0" applyBorder="0" applyAlignment="0" applyProtection="0"/>
    <xf numFmtId="0" fontId="8" fillId="5" borderId="4" applyNumberFormat="0" applyAlignment="0" applyProtection="0"/>
    <xf numFmtId="0" fontId="28" fillId="40" borderId="23" applyNumberFormat="0" applyAlignment="0" applyProtection="0"/>
    <xf numFmtId="0" fontId="6" fillId="3" borderId="0" applyNumberFormat="0" applyBorder="0" applyAlignment="0" applyProtection="0"/>
    <xf numFmtId="0" fontId="29" fillId="36" borderId="0" applyNumberFormat="0" applyBorder="0" applyAlignment="0" applyProtection="0"/>
    <xf numFmtId="0" fontId="39" fillId="0" borderId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19" fillId="0" borderId="0" applyFont="0" applyFill="0" applyBorder="0" applyAlignment="0" applyProtection="0"/>
    <xf numFmtId="44" fontId="22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0" fontId="7" fillId="4" borderId="0" applyNumberFormat="0" applyBorder="0" applyAlignment="0" applyProtection="0"/>
    <xf numFmtId="0" fontId="30" fillId="55" borderId="0" applyNumberFormat="0" applyBorder="0" applyAlignment="0" applyProtection="0"/>
    <xf numFmtId="0" fontId="19" fillId="0" borderId="0"/>
    <xf numFmtId="0" fontId="19" fillId="0" borderId="0"/>
    <xf numFmtId="0" fontId="19" fillId="0" borderId="0"/>
    <xf numFmtId="39" fontId="3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9" fillId="0" borderId="0"/>
    <xf numFmtId="0" fontId="19" fillId="0" borderId="0"/>
    <xf numFmtId="0" fontId="1" fillId="0" borderId="0"/>
    <xf numFmtId="0" fontId="19" fillId="56" borderId="26" applyNumberFormat="0" applyFont="0" applyAlignment="0" applyProtection="0"/>
    <xf numFmtId="0" fontId="22" fillId="8" borderId="8" applyNumberFormat="0" applyFont="0" applyAlignment="0" applyProtection="0"/>
    <xf numFmtId="0" fontId="19" fillId="56" borderId="26" applyNumberFormat="0" applyFont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9" fillId="6" borderId="5" applyNumberFormat="0" applyAlignment="0" applyProtection="0"/>
    <xf numFmtId="0" fontId="31" fillId="49" borderId="27" applyNumberFormat="0" applyAlignment="0" applyProtection="0"/>
    <xf numFmtId="169" fontId="40" fillId="0" borderId="0">
      <protection locked="0"/>
    </xf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5" fillId="0" borderId="28" applyNumberFormat="0" applyFill="0" applyAlignment="0" applyProtection="0"/>
    <xf numFmtId="0" fontId="3" fillId="0" borderId="2" applyNumberFormat="0" applyFill="0" applyAlignment="0" applyProtection="0"/>
    <xf numFmtId="0" fontId="36" fillId="0" borderId="29" applyNumberFormat="0" applyFill="0" applyAlignment="0" applyProtection="0"/>
    <xf numFmtId="0" fontId="4" fillId="0" borderId="3" applyNumberFormat="0" applyFill="0" applyAlignment="0" applyProtection="0"/>
    <xf numFmtId="0" fontId="37" fillId="0" borderId="30" applyNumberFormat="0" applyFill="0" applyAlignment="0" applyProtection="0"/>
    <xf numFmtId="0" fontId="4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38" fillId="0" borderId="31" applyNumberFormat="0" applyFill="0" applyAlignment="0" applyProtection="0"/>
    <xf numFmtId="170" fontId="41" fillId="0" borderId="0" applyFill="0" applyBorder="0" applyAlignment="0" applyProtection="0"/>
    <xf numFmtId="43" fontId="22" fillId="0" borderId="0" applyFont="0" applyFill="0" applyBorder="0" applyAlignment="0" applyProtection="0"/>
    <xf numFmtId="170" fontId="41" fillId="0" borderId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171" fontId="19" fillId="0" borderId="0" applyFont="0" applyFill="0" applyBorder="0" applyAlignment="0" applyProtection="0"/>
    <xf numFmtId="0" fontId="22" fillId="0" borderId="0"/>
    <xf numFmtId="171" fontId="19" fillId="0" borderId="0" applyFont="0" applyFill="0" applyBorder="0" applyAlignment="0" applyProtection="0"/>
    <xf numFmtId="0" fontId="53" fillId="0" borderId="0"/>
    <xf numFmtId="9" fontId="1" fillId="0" borderId="0" applyFont="0" applyFill="0" applyBorder="0" applyAlignment="0" applyProtection="0"/>
    <xf numFmtId="0" fontId="19" fillId="0" borderId="0"/>
    <xf numFmtId="0" fontId="71" fillId="0" borderId="0"/>
    <xf numFmtId="43" fontId="1" fillId="0" borderId="0" applyFont="0" applyFill="0" applyBorder="0" applyAlignment="0" applyProtection="0"/>
    <xf numFmtId="0" fontId="72" fillId="0" borderId="0"/>
    <xf numFmtId="43" fontId="72" fillId="0" borderId="0" applyFont="0" applyFill="0" applyBorder="0" applyAlignment="0" applyProtection="0"/>
    <xf numFmtId="0" fontId="19" fillId="0" borderId="0"/>
    <xf numFmtId="0" fontId="19" fillId="0" borderId="0"/>
    <xf numFmtId="0" fontId="22" fillId="0" borderId="0"/>
    <xf numFmtId="178" fontId="19" fillId="0" borderId="0" applyFill="0" applyBorder="0" applyAlignment="0" applyProtection="0"/>
    <xf numFmtId="0" fontId="110" fillId="0" borderId="0"/>
  </cellStyleXfs>
  <cellXfs count="1070">
    <xf numFmtId="0" fontId="0" fillId="0" borderId="0" xfId="0"/>
    <xf numFmtId="0" fontId="19" fillId="0" borderId="0" xfId="75"/>
    <xf numFmtId="10" fontId="18" fillId="0" borderId="10" xfId="75" applyNumberFormat="1" applyFont="1" applyBorder="1" applyAlignment="1">
      <alignment horizontal="right" vertical="center" wrapText="1"/>
    </xf>
    <xf numFmtId="0" fontId="18" fillId="0" borderId="11" xfId="75" applyFont="1" applyBorder="1" applyAlignment="1">
      <alignment horizontal="right" vertical="center" wrapText="1"/>
    </xf>
    <xf numFmtId="10" fontId="18" fillId="0" borderId="18" xfId="106" applyNumberFormat="1" applyFont="1" applyBorder="1" applyAlignment="1">
      <alignment horizontal="center" vertical="center" wrapText="1"/>
    </xf>
    <xf numFmtId="10" fontId="18" fillId="0" borderId="21" xfId="106" applyNumberFormat="1" applyFont="1" applyBorder="1" applyAlignment="1">
      <alignment horizontal="center" vertical="center" wrapText="1"/>
    </xf>
    <xf numFmtId="0" fontId="20" fillId="33" borderId="10" xfId="1" applyFont="1" applyFill="1" applyBorder="1" applyAlignment="1">
      <alignment horizontal="center" vertical="center" wrapText="1"/>
    </xf>
    <xf numFmtId="0" fontId="20" fillId="33" borderId="10" xfId="1" applyFont="1" applyFill="1" applyBorder="1" applyAlignment="1">
      <alignment horizontal="justify" vertical="center" wrapText="1"/>
    </xf>
    <xf numFmtId="0" fontId="44" fillId="33" borderId="10" xfId="1" applyFont="1" applyFill="1" applyBorder="1" applyAlignment="1">
      <alignment horizontal="left" vertical="center"/>
    </xf>
    <xf numFmtId="0" fontId="44" fillId="33" borderId="11" xfId="1" applyFont="1" applyFill="1" applyBorder="1" applyAlignment="1">
      <alignment horizontal="left" vertical="center"/>
    </xf>
    <xf numFmtId="0" fontId="44" fillId="33" borderId="11" xfId="1" applyFont="1" applyFill="1" applyBorder="1" applyAlignment="1">
      <alignment horizontal="justify" vertical="center"/>
    </xf>
    <xf numFmtId="165" fontId="18" fillId="33" borderId="11" xfId="1" applyNumberFormat="1" applyFont="1" applyFill="1" applyBorder="1" applyAlignment="1">
      <alignment horizontal="center" vertical="center"/>
    </xf>
    <xf numFmtId="0" fontId="45" fillId="57" borderId="33" xfId="1" applyFont="1" applyFill="1" applyBorder="1" applyAlignment="1">
      <alignment horizontal="center" vertical="center"/>
    </xf>
    <xf numFmtId="0" fontId="45" fillId="57" borderId="34" xfId="1" applyFont="1" applyFill="1" applyBorder="1" applyAlignment="1">
      <alignment horizontal="center" vertical="center"/>
    </xf>
    <xf numFmtId="0" fontId="45" fillId="57" borderId="34" xfId="1" applyFont="1" applyFill="1" applyBorder="1" applyAlignment="1">
      <alignment horizontal="justify" vertical="center" wrapText="1"/>
    </xf>
    <xf numFmtId="0" fontId="45" fillId="0" borderId="34" xfId="1" applyFont="1" applyFill="1" applyBorder="1" applyAlignment="1">
      <alignment horizontal="center" vertical="center"/>
    </xf>
    <xf numFmtId="171" fontId="45" fillId="57" borderId="34" xfId="147" applyFont="1" applyFill="1" applyBorder="1" applyAlignment="1">
      <alignment horizontal="center" vertical="center"/>
    </xf>
    <xf numFmtId="165" fontId="45" fillId="57" borderId="34" xfId="1" applyNumberFormat="1" applyFont="1" applyFill="1" applyBorder="1" applyAlignment="1">
      <alignment horizontal="center" vertical="center"/>
    </xf>
    <xf numFmtId="0" fontId="45" fillId="57" borderId="35" xfId="1" applyFont="1" applyFill="1" applyBorder="1" applyAlignment="1">
      <alignment horizontal="center" vertical="center"/>
    </xf>
    <xf numFmtId="0" fontId="45" fillId="57" borderId="35" xfId="1" applyFont="1" applyFill="1" applyBorder="1" applyAlignment="1">
      <alignment horizontal="justify" vertical="center" wrapText="1"/>
    </xf>
    <xf numFmtId="165" fontId="45" fillId="57" borderId="35" xfId="1" applyNumberFormat="1" applyFont="1" applyFill="1" applyBorder="1" applyAlignment="1">
      <alignment horizontal="center" vertical="center"/>
    </xf>
    <xf numFmtId="4" fontId="20" fillId="33" borderId="12" xfId="1" applyNumberFormat="1" applyFont="1" applyFill="1" applyBorder="1" applyAlignment="1">
      <alignment horizontal="right" vertical="center"/>
    </xf>
    <xf numFmtId="0" fontId="45" fillId="57" borderId="34" xfId="1" applyFont="1" applyFill="1" applyBorder="1" applyAlignment="1">
      <alignment horizontal="center" vertical="center" wrapText="1"/>
    </xf>
    <xf numFmtId="0" fontId="45" fillId="57" borderId="35" xfId="1" applyFont="1" applyFill="1" applyBorder="1" applyAlignment="1">
      <alignment horizontal="center" vertical="center" wrapText="1"/>
    </xf>
    <xf numFmtId="165" fontId="18" fillId="0" borderId="18" xfId="75" applyNumberFormat="1" applyFont="1" applyBorder="1" applyAlignment="1">
      <alignment horizontal="center" vertical="center" wrapText="1"/>
    </xf>
    <xf numFmtId="0" fontId="43" fillId="59" borderId="34" xfId="148" applyFont="1" applyFill="1" applyBorder="1" applyAlignment="1">
      <alignment horizontal="center" vertical="center" wrapText="1"/>
    </xf>
    <xf numFmtId="0" fontId="18" fillId="0" borderId="34" xfId="75" applyFont="1" applyBorder="1" applyAlignment="1">
      <alignment horizontal="center" vertical="center"/>
    </xf>
    <xf numFmtId="0" fontId="43" fillId="59" borderId="34" xfId="148" applyFont="1" applyFill="1" applyBorder="1" applyAlignment="1">
      <alignment horizontal="justify" vertical="center" wrapText="1"/>
    </xf>
    <xf numFmtId="172" fontId="43" fillId="59" borderId="34" xfId="148" applyNumberFormat="1" applyFont="1" applyFill="1" applyBorder="1" applyAlignment="1">
      <alignment horizontal="center" vertical="center" wrapText="1"/>
    </xf>
    <xf numFmtId="0" fontId="43" fillId="59" borderId="35" xfId="148" applyFont="1" applyFill="1" applyBorder="1" applyAlignment="1">
      <alignment horizontal="center" vertical="center" wrapText="1"/>
    </xf>
    <xf numFmtId="0" fontId="18" fillId="0" borderId="35" xfId="75" applyFont="1" applyFill="1" applyBorder="1" applyAlignment="1">
      <alignment horizontal="center" vertical="center"/>
    </xf>
    <xf numFmtId="0" fontId="43" fillId="59" borderId="35" xfId="148" applyFont="1" applyFill="1" applyBorder="1" applyAlignment="1">
      <alignment horizontal="justify" vertical="center" wrapText="1"/>
    </xf>
    <xf numFmtId="172" fontId="43" fillId="59" borderId="35" xfId="148" applyNumberFormat="1" applyFont="1" applyFill="1" applyBorder="1" applyAlignment="1">
      <alignment horizontal="center" vertical="center" wrapText="1"/>
    </xf>
    <xf numFmtId="0" fontId="18" fillId="0" borderId="37" xfId="75" applyFont="1" applyFill="1" applyBorder="1" applyAlignment="1">
      <alignment horizontal="center" vertical="center"/>
    </xf>
    <xf numFmtId="0" fontId="43" fillId="59" borderId="37" xfId="148" applyFont="1" applyFill="1" applyBorder="1" applyAlignment="1">
      <alignment horizontal="justify" vertical="center" wrapText="1"/>
    </xf>
    <xf numFmtId="0" fontId="18" fillId="0" borderId="38" xfId="75" applyFont="1" applyFill="1" applyBorder="1" applyAlignment="1">
      <alignment horizontal="center" vertical="center"/>
    </xf>
    <xf numFmtId="0" fontId="43" fillId="59" borderId="38" xfId="148" applyFont="1" applyFill="1" applyBorder="1" applyAlignment="1">
      <alignment horizontal="justify" vertical="center" wrapText="1"/>
    </xf>
    <xf numFmtId="0" fontId="18" fillId="0" borderId="35" xfId="75" applyNumberFormat="1" applyFont="1" applyBorder="1" applyAlignment="1">
      <alignment horizontal="center" vertical="center"/>
    </xf>
    <xf numFmtId="0" fontId="18" fillId="0" borderId="35" xfId="75" applyNumberFormat="1" applyFont="1" applyFill="1" applyBorder="1" applyAlignment="1">
      <alignment horizontal="center" vertical="center"/>
    </xf>
    <xf numFmtId="0" fontId="43" fillId="59" borderId="36" xfId="148" applyFont="1" applyFill="1" applyBorder="1" applyAlignment="1">
      <alignment horizontal="center" vertical="center" wrapText="1"/>
    </xf>
    <xf numFmtId="0" fontId="43" fillId="59" borderId="36" xfId="148" applyNumberFormat="1" applyFont="1" applyFill="1" applyBorder="1" applyAlignment="1">
      <alignment horizontal="center" vertical="center" wrapText="1"/>
    </xf>
    <xf numFmtId="0" fontId="43" fillId="59" borderId="36" xfId="148" applyFont="1" applyFill="1" applyBorder="1" applyAlignment="1">
      <alignment horizontal="justify" vertical="center" wrapText="1"/>
    </xf>
    <xf numFmtId="172" fontId="43" fillId="59" borderId="36" xfId="148" applyNumberFormat="1" applyFont="1" applyFill="1" applyBorder="1" applyAlignment="1">
      <alignment horizontal="center" vertical="center" wrapText="1"/>
    </xf>
    <xf numFmtId="0" fontId="18" fillId="0" borderId="39" xfId="75" applyFont="1" applyBorder="1" applyAlignment="1">
      <alignment horizontal="center" vertical="center"/>
    </xf>
    <xf numFmtId="0" fontId="18" fillId="0" borderId="40" xfId="75" applyFont="1" applyBorder="1" applyAlignment="1">
      <alignment horizontal="center" vertical="center"/>
    </xf>
    <xf numFmtId="0" fontId="18" fillId="0" borderId="42" xfId="75" applyFont="1" applyBorder="1" applyAlignment="1">
      <alignment horizontal="center" vertical="center"/>
    </xf>
    <xf numFmtId="0" fontId="18" fillId="0" borderId="43" xfId="75" applyFont="1" applyBorder="1" applyAlignment="1">
      <alignment horizontal="center" vertical="center"/>
    </xf>
    <xf numFmtId="10" fontId="20" fillId="0" borderId="43" xfId="76" applyNumberFormat="1" applyFont="1" applyBorder="1" applyAlignment="1">
      <alignment vertical="center"/>
    </xf>
    <xf numFmtId="0" fontId="20" fillId="0" borderId="43" xfId="76" applyFont="1" applyBorder="1" applyAlignment="1">
      <alignment horizontal="right" vertical="center"/>
    </xf>
    <xf numFmtId="10" fontId="20" fillId="0" borderId="44" xfId="76" applyNumberFormat="1" applyFont="1" applyBorder="1" applyAlignment="1">
      <alignment horizontal="right" vertical="center"/>
    </xf>
    <xf numFmtId="165" fontId="20" fillId="0" borderId="38" xfId="76" applyNumberFormat="1" applyFont="1" applyFill="1" applyBorder="1" applyAlignment="1">
      <alignment horizontal="center" vertical="center"/>
    </xf>
    <xf numFmtId="0" fontId="18" fillId="0" borderId="45" xfId="75" applyFont="1" applyBorder="1" applyAlignment="1">
      <alignment horizontal="center" vertical="center"/>
    </xf>
    <xf numFmtId="0" fontId="18" fillId="0" borderId="46" xfId="75" applyFont="1" applyBorder="1" applyAlignment="1">
      <alignment horizontal="center" vertical="center"/>
    </xf>
    <xf numFmtId="0" fontId="20" fillId="0" borderId="46" xfId="76" applyFont="1" applyBorder="1" applyAlignment="1">
      <alignment horizontal="right" vertical="center"/>
    </xf>
    <xf numFmtId="10" fontId="20" fillId="0" borderId="47" xfId="76" applyNumberFormat="1" applyFont="1" applyBorder="1" applyAlignment="1">
      <alignment horizontal="right" vertical="center"/>
    </xf>
    <xf numFmtId="165" fontId="20" fillId="0" borderId="33" xfId="76" applyNumberFormat="1" applyFont="1" applyFill="1" applyBorder="1" applyAlignment="1">
      <alignment horizontal="center" vertical="center"/>
    </xf>
    <xf numFmtId="0" fontId="18" fillId="60" borderId="10" xfId="75" applyFont="1" applyFill="1" applyBorder="1" applyAlignment="1">
      <alignment horizontal="center" vertical="center"/>
    </xf>
    <xf numFmtId="0" fontId="18" fillId="60" borderId="11" xfId="75" applyFont="1" applyFill="1" applyBorder="1" applyAlignment="1">
      <alignment horizontal="center" vertical="center"/>
    </xf>
    <xf numFmtId="0" fontId="48" fillId="58" borderId="11" xfId="148" applyFont="1" applyFill="1" applyBorder="1" applyAlignment="1">
      <alignment horizontal="center" vertical="center" wrapText="1"/>
    </xf>
    <xf numFmtId="165" fontId="20" fillId="60" borderId="13" xfId="76" applyNumberFormat="1" applyFont="1" applyFill="1" applyBorder="1" applyAlignment="1">
      <alignment horizontal="center" vertical="center"/>
    </xf>
    <xf numFmtId="0" fontId="17" fillId="0" borderId="0" xfId="75" quotePrefix="1" applyFont="1" applyBorder="1" applyAlignment="1">
      <alignment horizontal="center" vertical="center" wrapText="1"/>
    </xf>
    <xf numFmtId="0" fontId="17" fillId="0" borderId="16" xfId="75" quotePrefix="1" applyFont="1" applyBorder="1" applyAlignment="1">
      <alignment horizontal="center" vertical="center" wrapText="1"/>
    </xf>
    <xf numFmtId="0" fontId="18" fillId="0" borderId="48" xfId="75" applyFont="1" applyBorder="1" applyAlignment="1">
      <alignment horizontal="center" vertical="center"/>
    </xf>
    <xf numFmtId="0" fontId="18" fillId="0" borderId="49" xfId="75" applyFont="1" applyBorder="1" applyAlignment="1">
      <alignment horizontal="center" vertical="center"/>
    </xf>
    <xf numFmtId="0" fontId="49" fillId="0" borderId="0" xfId="75" applyFont="1" applyBorder="1"/>
    <xf numFmtId="0" fontId="49" fillId="0" borderId="0" xfId="75" applyFont="1"/>
    <xf numFmtId="0" fontId="18" fillId="0" borderId="39" xfId="0" applyFont="1" applyBorder="1" applyAlignment="1">
      <alignment horizontal="center" vertical="center"/>
    </xf>
    <xf numFmtId="0" fontId="18" fillId="0" borderId="4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18" fillId="0" borderId="43" xfId="0" applyFont="1" applyBorder="1" applyAlignment="1">
      <alignment horizontal="center" vertical="center"/>
    </xf>
    <xf numFmtId="0" fontId="18" fillId="0" borderId="45" xfId="0" applyFont="1" applyBorder="1" applyAlignment="1">
      <alignment horizontal="center" vertical="center"/>
    </xf>
    <xf numFmtId="0" fontId="18" fillId="0" borderId="46" xfId="0" applyFont="1" applyBorder="1" applyAlignment="1">
      <alignment horizontal="center" vertical="center"/>
    </xf>
    <xf numFmtId="0" fontId="18" fillId="60" borderId="10" xfId="0" applyFont="1" applyFill="1" applyBorder="1" applyAlignment="1">
      <alignment horizontal="center" vertical="center"/>
    </xf>
    <xf numFmtId="0" fontId="18" fillId="60" borderId="11" xfId="0" applyFont="1" applyFill="1" applyBorder="1" applyAlignment="1">
      <alignment horizontal="center" vertical="center"/>
    </xf>
    <xf numFmtId="171" fontId="45" fillId="0" borderId="35" xfId="147" applyFont="1" applyFill="1" applyBorder="1" applyAlignment="1">
      <alignment horizontal="center" vertical="center"/>
    </xf>
    <xf numFmtId="171" fontId="45" fillId="0" borderId="34" xfId="147" applyFont="1" applyFill="1" applyBorder="1" applyAlignment="1">
      <alignment horizontal="center" vertical="center"/>
    </xf>
    <xf numFmtId="0" fontId="45" fillId="0" borderId="33" xfId="1" applyFont="1" applyBorder="1" applyAlignment="1">
      <alignment horizontal="center" vertical="center"/>
    </xf>
    <xf numFmtId="165" fontId="45" fillId="0" borderId="34" xfId="1" applyNumberFormat="1" applyFont="1" applyBorder="1" applyAlignment="1">
      <alignment horizontal="right" vertical="center"/>
    </xf>
    <xf numFmtId="0" fontId="45" fillId="0" borderId="35" xfId="1" applyFont="1" applyBorder="1" applyAlignment="1">
      <alignment horizontal="center" vertical="center"/>
    </xf>
    <xf numFmtId="165" fontId="45" fillId="0" borderId="35" xfId="1" applyNumberFormat="1" applyFont="1" applyBorder="1" applyAlignment="1">
      <alignment horizontal="right" vertical="center"/>
    </xf>
    <xf numFmtId="0" fontId="45" fillId="0" borderId="34" xfId="1" applyFont="1" applyBorder="1" applyAlignment="1">
      <alignment horizontal="center" vertical="center"/>
    </xf>
    <xf numFmtId="0" fontId="17" fillId="0" borderId="32" xfId="75" quotePrefix="1" applyFont="1" applyBorder="1" applyAlignment="1">
      <alignment horizontal="center" vertical="center" wrapText="1"/>
    </xf>
    <xf numFmtId="0" fontId="49" fillId="0" borderId="17" xfId="75" applyFont="1" applyBorder="1"/>
    <xf numFmtId="0" fontId="49" fillId="0" borderId="32" xfId="75" applyFont="1" applyBorder="1"/>
    <xf numFmtId="0" fontId="49" fillId="0" borderId="19" xfId="75" applyFont="1" applyBorder="1"/>
    <xf numFmtId="0" fontId="49" fillId="0" borderId="22" xfId="75" applyFont="1" applyBorder="1"/>
    <xf numFmtId="0" fontId="49" fillId="0" borderId="20" xfId="75" applyFont="1" applyBorder="1"/>
    <xf numFmtId="0" fontId="19" fillId="0" borderId="0" xfId="75" applyBorder="1"/>
    <xf numFmtId="0" fontId="52" fillId="0" borderId="0" xfId="75" applyFont="1"/>
    <xf numFmtId="2" fontId="0" fillId="0" borderId="0" xfId="0" applyNumberFormat="1"/>
    <xf numFmtId="4" fontId="0" fillId="0" borderId="0" xfId="0" applyNumberFormat="1"/>
    <xf numFmtId="0" fontId="0" fillId="0" borderId="0" xfId="0"/>
    <xf numFmtId="0" fontId="43" fillId="59" borderId="43" xfId="148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47" fillId="59" borderId="0" xfId="148" applyFont="1" applyFill="1" applyBorder="1" applyAlignment="1">
      <alignment horizontal="justify" vertical="center" wrapText="1"/>
    </xf>
    <xf numFmtId="165" fontId="20" fillId="60" borderId="55" xfId="76" applyNumberFormat="1" applyFont="1" applyFill="1" applyBorder="1" applyAlignment="1">
      <alignment horizontal="center" vertical="center"/>
    </xf>
    <xf numFmtId="9" fontId="0" fillId="0" borderId="0" xfId="0" applyNumberFormat="1"/>
    <xf numFmtId="10" fontId="54" fillId="33" borderId="18" xfId="106" applyNumberFormat="1" applyFont="1" applyFill="1" applyBorder="1" applyAlignment="1">
      <alignment horizontal="center" vertical="center" wrapText="1"/>
    </xf>
    <xf numFmtId="4" fontId="54" fillId="33" borderId="18" xfId="0" applyNumberFormat="1" applyFont="1" applyFill="1" applyBorder="1" applyAlignment="1">
      <alignment horizontal="center" vertical="center" wrapText="1"/>
    </xf>
    <xf numFmtId="4" fontId="54" fillId="33" borderId="21" xfId="105" applyNumberFormat="1" applyFont="1" applyFill="1" applyBorder="1" applyAlignment="1">
      <alignment horizontal="center" vertical="center" wrapText="1"/>
    </xf>
    <xf numFmtId="0" fontId="54" fillId="33" borderId="13" xfId="1" applyFont="1" applyFill="1" applyBorder="1" applyAlignment="1">
      <alignment horizontal="center" vertical="center" wrapText="1"/>
    </xf>
    <xf numFmtId="164" fontId="54" fillId="33" borderId="13" xfId="1" applyNumberFormat="1" applyFont="1" applyFill="1" applyBorder="1" applyAlignment="1">
      <alignment horizontal="center" vertical="center" wrapText="1"/>
    </xf>
    <xf numFmtId="165" fontId="54" fillId="33" borderId="13" xfId="1" applyNumberFormat="1" applyFont="1" applyFill="1" applyBorder="1" applyAlignment="1">
      <alignment horizontal="center" vertical="center" wrapText="1"/>
    </xf>
    <xf numFmtId="4" fontId="54" fillId="33" borderId="13" xfId="1" applyNumberFormat="1" applyFont="1" applyFill="1" applyBorder="1" applyAlignment="1">
      <alignment horizontal="center" vertical="center" wrapText="1"/>
    </xf>
    <xf numFmtId="0" fontId="55" fillId="34" borderId="13" xfId="0" quotePrefix="1" applyFont="1" applyFill="1" applyBorder="1" applyAlignment="1">
      <alignment horizontal="center" vertical="center" wrapText="1"/>
    </xf>
    <xf numFmtId="4" fontId="55" fillId="34" borderId="13" xfId="0" quotePrefix="1" applyNumberFormat="1" applyFont="1" applyFill="1" applyBorder="1" applyAlignment="1">
      <alignment horizontal="center" vertical="center" wrapText="1"/>
    </xf>
    <xf numFmtId="166" fontId="55" fillId="34" borderId="13" xfId="0" quotePrefix="1" applyNumberFormat="1" applyFont="1" applyFill="1" applyBorder="1" applyAlignment="1">
      <alignment horizontal="center" vertical="center" wrapText="1"/>
    </xf>
    <xf numFmtId="4" fontId="54" fillId="34" borderId="13" xfId="0" quotePrefix="1" applyNumberFormat="1" applyFont="1" applyFill="1" applyBorder="1" applyAlignment="1">
      <alignment horizontal="center" vertical="center" wrapText="1"/>
    </xf>
    <xf numFmtId="0" fontId="55" fillId="0" borderId="13" xfId="0" quotePrefix="1" applyFont="1" applyBorder="1" applyAlignment="1">
      <alignment horizontal="center" vertical="center" wrapText="1"/>
    </xf>
    <xf numFmtId="4" fontId="55" fillId="0" borderId="13" xfId="0" quotePrefix="1" applyNumberFormat="1" applyFont="1" applyBorder="1" applyAlignment="1">
      <alignment horizontal="center" vertical="center" wrapText="1"/>
    </xf>
    <xf numFmtId="167" fontId="55" fillId="34" borderId="13" xfId="0" quotePrefix="1" applyNumberFormat="1" applyFont="1" applyFill="1" applyBorder="1" applyAlignment="1">
      <alignment horizontal="center" vertical="center" wrapText="1"/>
    </xf>
    <xf numFmtId="0" fontId="55" fillId="0" borderId="13" xfId="0" quotePrefix="1" applyFont="1" applyFill="1" applyBorder="1" applyAlignment="1">
      <alignment horizontal="center" vertical="center" wrapText="1"/>
    </xf>
    <xf numFmtId="4" fontId="55" fillId="0" borderId="13" xfId="0" quotePrefix="1" applyNumberFormat="1" applyFont="1" applyFill="1" applyBorder="1" applyAlignment="1">
      <alignment horizontal="center" vertical="center" wrapText="1"/>
    </xf>
    <xf numFmtId="0" fontId="55" fillId="0" borderId="13" xfId="2" quotePrefix="1" applyFont="1" applyFill="1" applyBorder="1" applyAlignment="1">
      <alignment horizontal="center" vertical="center" wrapText="1"/>
    </xf>
    <xf numFmtId="4" fontId="55" fillId="0" borderId="13" xfId="2" quotePrefix="1" applyNumberFormat="1" applyFont="1" applyFill="1" applyBorder="1" applyAlignment="1">
      <alignment horizontal="center" vertical="center" wrapText="1"/>
    </xf>
    <xf numFmtId="0" fontId="55" fillId="34" borderId="10" xfId="2" quotePrefix="1" applyFont="1" applyFill="1" applyBorder="1" applyAlignment="1">
      <alignment horizontal="center" vertical="center" wrapText="1"/>
    </xf>
    <xf numFmtId="0" fontId="55" fillId="34" borderId="11" xfId="2" quotePrefix="1" applyFont="1" applyFill="1" applyBorder="1" applyAlignment="1">
      <alignment horizontal="left" vertical="center"/>
    </xf>
    <xf numFmtId="4" fontId="55" fillId="34" borderId="12" xfId="2" quotePrefix="1" applyNumberFormat="1" applyFont="1" applyFill="1" applyBorder="1" applyAlignment="1">
      <alignment horizontal="center" vertical="center" wrapText="1"/>
    </xf>
    <xf numFmtId="0" fontId="56" fillId="34" borderId="0" xfId="0" applyFont="1" applyFill="1"/>
    <xf numFmtId="0" fontId="55" fillId="34" borderId="10" xfId="0" quotePrefix="1" applyFont="1" applyFill="1" applyBorder="1" applyAlignment="1">
      <alignment horizontal="center" vertical="center" wrapText="1"/>
    </xf>
    <xf numFmtId="0" fontId="55" fillId="34" borderId="11" xfId="0" quotePrefix="1" applyFont="1" applyFill="1" applyBorder="1" applyAlignment="1">
      <alignment horizontal="left" vertical="center"/>
    </xf>
    <xf numFmtId="0" fontId="55" fillId="34" borderId="11" xfId="0" quotePrefix="1" applyFont="1" applyFill="1" applyBorder="1" applyAlignment="1">
      <alignment horizontal="left" vertical="center" wrapText="1"/>
    </xf>
    <xf numFmtId="4" fontId="55" fillId="34" borderId="12" xfId="0" quotePrefix="1" applyNumberFormat="1" applyFont="1" applyFill="1" applyBorder="1" applyAlignment="1">
      <alignment horizontal="center" vertical="center" wrapText="1"/>
    </xf>
    <xf numFmtId="0" fontId="56" fillId="34" borderId="11" xfId="0" applyFont="1" applyFill="1" applyBorder="1"/>
    <xf numFmtId="0" fontId="56" fillId="34" borderId="12" xfId="0" applyFont="1" applyFill="1" applyBorder="1"/>
    <xf numFmtId="4" fontId="54" fillId="33" borderId="20" xfId="0" applyNumberFormat="1" applyFont="1" applyFill="1" applyBorder="1" applyAlignment="1">
      <alignment horizontal="center" vertical="center"/>
    </xf>
    <xf numFmtId="0" fontId="57" fillId="0" borderId="32" xfId="75" applyFont="1" applyBorder="1"/>
    <xf numFmtId="0" fontId="57" fillId="0" borderId="0" xfId="75" applyFont="1"/>
    <xf numFmtId="0" fontId="58" fillId="0" borderId="11" xfId="76" applyFont="1" applyBorder="1" applyAlignment="1">
      <alignment horizontal="center" vertical="center"/>
    </xf>
    <xf numFmtId="0" fontId="57" fillId="0" borderId="34" xfId="76" applyFont="1" applyBorder="1" applyAlignment="1">
      <alignment horizontal="center"/>
    </xf>
    <xf numFmtId="0" fontId="57" fillId="0" borderId="34" xfId="76" applyFont="1" applyBorder="1"/>
    <xf numFmtId="170" fontId="57" fillId="61" borderId="34" xfId="76" applyNumberFormat="1" applyFont="1" applyFill="1" applyBorder="1" applyAlignment="1">
      <alignment horizontal="center" vertical="center"/>
    </xf>
    <xf numFmtId="0" fontId="57" fillId="0" borderId="35" xfId="76" applyFont="1" applyBorder="1" applyAlignment="1">
      <alignment horizontal="center"/>
    </xf>
    <xf numFmtId="0" fontId="57" fillId="0" borderId="35" xfId="76" applyFont="1" applyBorder="1"/>
    <xf numFmtId="170" fontId="57" fillId="61" borderId="35" xfId="76" applyNumberFormat="1" applyFont="1" applyFill="1" applyBorder="1" applyAlignment="1">
      <alignment horizontal="center" vertical="center"/>
    </xf>
    <xf numFmtId="0" fontId="57" fillId="0" borderId="36" xfId="76" applyFont="1" applyBorder="1" applyAlignment="1">
      <alignment horizontal="center"/>
    </xf>
    <xf numFmtId="0" fontId="57" fillId="0" borderId="36" xfId="76" applyFont="1" applyBorder="1"/>
    <xf numFmtId="170" fontId="57" fillId="61" borderId="36" xfId="76" applyNumberFormat="1" applyFont="1" applyFill="1" applyBorder="1" applyAlignment="1">
      <alignment horizontal="center" vertical="center"/>
    </xf>
    <xf numFmtId="0" fontId="58" fillId="0" borderId="13" xfId="76" applyFont="1" applyBorder="1" applyAlignment="1">
      <alignment horizontal="center" vertical="center"/>
    </xf>
    <xf numFmtId="0" fontId="58" fillId="0" borderId="13" xfId="76" applyFont="1" applyBorder="1" applyAlignment="1">
      <alignment vertical="center"/>
    </xf>
    <xf numFmtId="170" fontId="58" fillId="62" borderId="13" xfId="76" applyNumberFormat="1" applyFont="1" applyFill="1" applyBorder="1" applyAlignment="1">
      <alignment horizontal="center" vertical="center"/>
    </xf>
    <xf numFmtId="0" fontId="57" fillId="0" borderId="35" xfId="76" applyFont="1" applyFill="1" applyBorder="1"/>
    <xf numFmtId="0" fontId="57" fillId="0" borderId="36" xfId="76" applyFont="1" applyFill="1" applyBorder="1"/>
    <xf numFmtId="0" fontId="57" fillId="0" borderId="36" xfId="76" applyFont="1" applyBorder="1" applyAlignment="1">
      <alignment horizontal="center" vertical="center"/>
    </xf>
    <xf numFmtId="0" fontId="57" fillId="0" borderId="36" xfId="76" applyFont="1" applyBorder="1" applyAlignment="1">
      <alignment horizontal="justify" vertical="center" wrapText="1"/>
    </xf>
    <xf numFmtId="0" fontId="19" fillId="0" borderId="0" xfId="1" applyFont="1" applyBorder="1"/>
    <xf numFmtId="0" fontId="19" fillId="0" borderId="16" xfId="1" applyFont="1" applyBorder="1"/>
    <xf numFmtId="0" fontId="60" fillId="0" borderId="32" xfId="75" applyFont="1" applyBorder="1" applyAlignment="1">
      <alignment horizontal="center"/>
    </xf>
    <xf numFmtId="0" fontId="60" fillId="0" borderId="0" xfId="75" applyFont="1" applyBorder="1" applyAlignment="1">
      <alignment horizontal="center"/>
    </xf>
    <xf numFmtId="0" fontId="60" fillId="0" borderId="16" xfId="75" applyFont="1" applyBorder="1" applyAlignment="1">
      <alignment horizontal="center"/>
    </xf>
    <xf numFmtId="0" fontId="58" fillId="0" borderId="32" xfId="75" applyFont="1" applyBorder="1" applyAlignment="1">
      <alignment horizontal="left" vertical="top"/>
    </xf>
    <xf numFmtId="0" fontId="58" fillId="0" borderId="0" xfId="75" applyFont="1" applyBorder="1" applyAlignment="1">
      <alignment vertical="top" wrapText="1"/>
    </xf>
    <xf numFmtId="0" fontId="58" fillId="0" borderId="0" xfId="75" applyFont="1" applyBorder="1"/>
    <xf numFmtId="0" fontId="58" fillId="0" borderId="0" xfId="75" applyFont="1" applyBorder="1" applyAlignment="1">
      <alignment vertical="center"/>
    </xf>
    <xf numFmtId="0" fontId="57" fillId="0" borderId="0" xfId="75" applyFont="1" applyBorder="1" applyAlignment="1">
      <alignment vertical="center"/>
    </xf>
    <xf numFmtId="0" fontId="57" fillId="0" borderId="0" xfId="1" applyFont="1" applyBorder="1"/>
    <xf numFmtId="0" fontId="57" fillId="0" borderId="16" xfId="1" applyFont="1" applyBorder="1"/>
    <xf numFmtId="0" fontId="58" fillId="0" borderId="32" xfId="75" applyFont="1" applyBorder="1" applyAlignment="1">
      <alignment horizontal="center"/>
    </xf>
    <xf numFmtId="0" fontId="58" fillId="0" borderId="0" xfId="75" applyFont="1" applyBorder="1" applyAlignment="1">
      <alignment horizontal="center"/>
    </xf>
    <xf numFmtId="0" fontId="58" fillId="0" borderId="16" xfId="75" applyFont="1" applyBorder="1" applyAlignment="1">
      <alignment horizontal="center"/>
    </xf>
    <xf numFmtId="0" fontId="61" fillId="0" borderId="49" xfId="1" applyFont="1" applyBorder="1"/>
    <xf numFmtId="2" fontId="62" fillId="0" borderId="49" xfId="1" applyNumberFormat="1" applyFont="1" applyBorder="1"/>
    <xf numFmtId="0" fontId="19" fillId="0" borderId="49" xfId="1" applyFont="1" applyBorder="1"/>
    <xf numFmtId="0" fontId="19" fillId="0" borderId="50" xfId="1" applyFont="1" applyBorder="1"/>
    <xf numFmtId="0" fontId="62" fillId="0" borderId="0" xfId="1" applyFont="1" applyFill="1" applyBorder="1" applyAlignment="1">
      <alignment horizontal="center" vertical="center"/>
    </xf>
    <xf numFmtId="0" fontId="62" fillId="0" borderId="0" xfId="1" applyFont="1" applyBorder="1" applyAlignment="1">
      <alignment horizontal="center" vertical="center"/>
    </xf>
    <xf numFmtId="0" fontId="61" fillId="0" borderId="0" xfId="1" applyFont="1" applyBorder="1" applyAlignment="1">
      <alignment horizontal="center" vertical="center"/>
    </xf>
    <xf numFmtId="2" fontId="51" fillId="0" borderId="0" xfId="1" applyNumberFormat="1" applyFont="1" applyBorder="1" applyAlignment="1">
      <alignment horizontal="center" vertical="center"/>
    </xf>
    <xf numFmtId="4" fontId="59" fillId="0" borderId="0" xfId="75" applyNumberFormat="1" applyFont="1" applyBorder="1" applyAlignment="1">
      <alignment horizontal="center"/>
    </xf>
    <xf numFmtId="0" fontId="63" fillId="0" borderId="32" xfId="1" applyFont="1" applyBorder="1" applyAlignment="1">
      <alignment horizontal="center" vertical="center"/>
    </xf>
    <xf numFmtId="0" fontId="63" fillId="0" borderId="0" xfId="1" applyFont="1" applyBorder="1" applyAlignment="1">
      <alignment horizontal="center" vertical="center"/>
    </xf>
    <xf numFmtId="0" fontId="61" fillId="0" borderId="32" xfId="1" applyFont="1" applyBorder="1"/>
    <xf numFmtId="0" fontId="61" fillId="0" borderId="0" xfId="1" applyFont="1" applyBorder="1"/>
    <xf numFmtId="0" fontId="19" fillId="0" borderId="32" xfId="1" applyFont="1" applyBorder="1"/>
    <xf numFmtId="2" fontId="61" fillId="0" borderId="0" xfId="1" applyNumberFormat="1" applyFont="1" applyBorder="1"/>
    <xf numFmtId="4" fontId="19" fillId="0" borderId="0" xfId="1" applyNumberFormat="1" applyFont="1" applyBorder="1"/>
    <xf numFmtId="0" fontId="62" fillId="0" borderId="0" xfId="1" applyFont="1" applyBorder="1"/>
    <xf numFmtId="2" fontId="62" fillId="0" borderId="0" xfId="1" applyNumberFormat="1" applyFont="1" applyBorder="1" applyAlignment="1">
      <alignment horizontal="center" vertical="center"/>
    </xf>
    <xf numFmtId="0" fontId="19" fillId="0" borderId="52" xfId="1" applyFont="1" applyBorder="1"/>
    <xf numFmtId="0" fontId="19" fillId="0" borderId="51" xfId="1" applyFont="1" applyBorder="1"/>
    <xf numFmtId="0" fontId="19" fillId="0" borderId="53" xfId="1" applyFont="1" applyBorder="1"/>
    <xf numFmtId="4" fontId="59" fillId="33" borderId="0" xfId="75" applyNumberFormat="1" applyFont="1" applyFill="1" applyBorder="1" applyAlignment="1">
      <alignment horizontal="center"/>
    </xf>
    <xf numFmtId="0" fontId="19" fillId="33" borderId="0" xfId="1" applyFont="1" applyFill="1" applyBorder="1"/>
    <xf numFmtId="0" fontId="19" fillId="33" borderId="0" xfId="75" applyFont="1" applyFill="1" applyBorder="1"/>
    <xf numFmtId="0" fontId="19" fillId="33" borderId="16" xfId="75" applyFont="1" applyFill="1" applyBorder="1"/>
    <xf numFmtId="0" fontId="0" fillId="0" borderId="0" xfId="0"/>
    <xf numFmtId="0" fontId="18" fillId="33" borderId="11" xfId="1" applyFont="1" applyFill="1" applyBorder="1" applyAlignment="1">
      <alignment horizontal="center" vertical="center"/>
    </xf>
    <xf numFmtId="0" fontId="18" fillId="33" borderId="12" xfId="1" applyFont="1" applyFill="1" applyBorder="1" applyAlignment="1">
      <alignment horizontal="center" vertical="center"/>
    </xf>
    <xf numFmtId="0" fontId="0" fillId="0" borderId="0" xfId="0"/>
    <xf numFmtId="176" fontId="19" fillId="0" borderId="0" xfId="75" applyNumberFormat="1"/>
    <xf numFmtId="0" fontId="19" fillId="0" borderId="55" xfId="75" applyBorder="1"/>
    <xf numFmtId="0" fontId="19" fillId="0" borderId="10" xfId="75" applyBorder="1"/>
    <xf numFmtId="0" fontId="19" fillId="0" borderId="11" xfId="75" applyBorder="1"/>
    <xf numFmtId="0" fontId="19" fillId="0" borderId="12" xfId="75" applyBorder="1"/>
    <xf numFmtId="10" fontId="18" fillId="0" borderId="54" xfId="106" applyNumberFormat="1" applyFont="1" applyBorder="1" applyAlignment="1">
      <alignment horizontal="center" vertical="center" wrapText="1"/>
    </xf>
    <xf numFmtId="165" fontId="18" fillId="0" borderId="54" xfId="75" applyNumberFormat="1" applyFont="1" applyBorder="1" applyAlignment="1">
      <alignment horizontal="center" vertical="center" wrapText="1"/>
    </xf>
    <xf numFmtId="0" fontId="20" fillId="33" borderId="55" xfId="1" applyFont="1" applyFill="1" applyBorder="1" applyAlignment="1">
      <alignment horizontal="center" vertical="center" wrapText="1"/>
    </xf>
    <xf numFmtId="4" fontId="20" fillId="33" borderId="55" xfId="1" applyNumberFormat="1" applyFont="1" applyFill="1" applyBorder="1" applyAlignment="1">
      <alignment horizontal="center" vertical="center" wrapText="1"/>
    </xf>
    <xf numFmtId="165" fontId="20" fillId="33" borderId="55" xfId="1" applyNumberFormat="1" applyFont="1" applyFill="1" applyBorder="1" applyAlignment="1">
      <alignment horizontal="center" vertical="center" wrapText="1"/>
    </xf>
    <xf numFmtId="0" fontId="20" fillId="33" borderId="55" xfId="1" applyFont="1" applyFill="1" applyBorder="1" applyAlignment="1">
      <alignment horizontal="center" vertical="center"/>
    </xf>
    <xf numFmtId="0" fontId="44" fillId="33" borderId="55" xfId="1" applyFont="1" applyFill="1" applyBorder="1" applyAlignment="1">
      <alignment horizontal="center" vertical="center"/>
    </xf>
    <xf numFmtId="165" fontId="20" fillId="33" borderId="55" xfId="1" applyNumberFormat="1" applyFont="1" applyFill="1" applyBorder="1" applyAlignment="1">
      <alignment horizontal="right" vertical="center"/>
    </xf>
    <xf numFmtId="4" fontId="56" fillId="34" borderId="0" xfId="0" applyNumberFormat="1" applyFont="1" applyFill="1"/>
    <xf numFmtId="4" fontId="56" fillId="34" borderId="11" xfId="0" applyNumberFormat="1" applyFont="1" applyFill="1" applyBorder="1"/>
    <xf numFmtId="0" fontId="19" fillId="0" borderId="57" xfId="75" applyBorder="1" applyAlignment="1">
      <alignment horizontal="center"/>
    </xf>
    <xf numFmtId="0" fontId="19" fillId="0" borderId="56" xfId="75" applyBorder="1"/>
    <xf numFmtId="0" fontId="19" fillId="0" borderId="57" xfId="75" applyBorder="1"/>
    <xf numFmtId="0" fontId="19" fillId="0" borderId="58" xfId="75" applyBorder="1"/>
    <xf numFmtId="49" fontId="62" fillId="0" borderId="56" xfId="152" applyNumberFormat="1" applyFont="1" applyBorder="1" applyAlignment="1">
      <alignment horizontal="left"/>
    </xf>
    <xf numFmtId="0" fontId="19" fillId="0" borderId="57" xfId="0" applyFont="1" applyBorder="1"/>
    <xf numFmtId="0" fontId="19" fillId="0" borderId="58" xfId="0" applyFont="1" applyBorder="1"/>
    <xf numFmtId="0" fontId="64" fillId="0" borderId="0" xfId="75" applyFont="1" applyAlignment="1">
      <alignment horizontal="center"/>
    </xf>
    <xf numFmtId="49" fontId="62" fillId="0" borderId="32" xfId="152" applyNumberFormat="1" applyFont="1" applyBorder="1" applyAlignment="1">
      <alignment horizontal="left"/>
    </xf>
    <xf numFmtId="0" fontId="19" fillId="0" borderId="0" xfId="0" applyFont="1"/>
    <xf numFmtId="0" fontId="19" fillId="0" borderId="16" xfId="0" applyFont="1" applyBorder="1"/>
    <xf numFmtId="0" fontId="59" fillId="63" borderId="32" xfId="0" applyFont="1" applyFill="1" applyBorder="1" applyAlignment="1">
      <alignment horizontal="center" vertical="center"/>
    </xf>
    <xf numFmtId="0" fontId="59" fillId="63" borderId="0" xfId="0" applyFont="1" applyFill="1" applyAlignment="1">
      <alignment horizontal="center" vertical="center"/>
    </xf>
    <xf numFmtId="0" fontId="59" fillId="63" borderId="0" xfId="0" applyFont="1" applyFill="1" applyAlignment="1">
      <alignment horizontal="center" vertical="center" wrapText="1"/>
    </xf>
    <xf numFmtId="0" fontId="59" fillId="63" borderId="16" xfId="0" applyFont="1" applyFill="1" applyBorder="1" applyAlignment="1">
      <alignment horizontal="center" vertical="center" wrapText="1"/>
    </xf>
    <xf numFmtId="0" fontId="59" fillId="0" borderId="32" xfId="0" applyFont="1" applyBorder="1" applyAlignment="1">
      <alignment horizontal="left"/>
    </xf>
    <xf numFmtId="0" fontId="59" fillId="0" borderId="0" xfId="0" applyFont="1"/>
    <xf numFmtId="10" fontId="59" fillId="0" borderId="0" xfId="0" applyNumberFormat="1" applyFont="1"/>
    <xf numFmtId="10" fontId="59" fillId="0" borderId="16" xfId="0" applyNumberFormat="1" applyFont="1" applyBorder="1"/>
    <xf numFmtId="0" fontId="19" fillId="0" borderId="32" xfId="0" applyFont="1" applyBorder="1" applyAlignment="1">
      <alignment horizontal="left"/>
    </xf>
    <xf numFmtId="10" fontId="19" fillId="0" borderId="0" xfId="0" applyNumberFormat="1" applyFont="1"/>
    <xf numFmtId="10" fontId="19" fillId="0" borderId="16" xfId="0" applyNumberFormat="1" applyFont="1" applyBorder="1"/>
    <xf numFmtId="49" fontId="19" fillId="0" borderId="32" xfId="0" applyNumberFormat="1" applyFont="1" applyBorder="1" applyAlignment="1">
      <alignment horizontal="left"/>
    </xf>
    <xf numFmtId="49" fontId="59" fillId="0" borderId="32" xfId="0" applyNumberFormat="1" applyFont="1" applyBorder="1" applyAlignment="1">
      <alignment horizontal="left"/>
    </xf>
    <xf numFmtId="4" fontId="19" fillId="0" borderId="0" xfId="0" applyNumberFormat="1" applyFont="1"/>
    <xf numFmtId="4" fontId="19" fillId="0" borderId="16" xfId="0" applyNumberFormat="1" applyFont="1" applyBorder="1"/>
    <xf numFmtId="0" fontId="19" fillId="63" borderId="32" xfId="0" applyFont="1" applyFill="1" applyBorder="1" applyAlignment="1">
      <alignment horizontal="center"/>
    </xf>
    <xf numFmtId="0" fontId="59" fillId="63" borderId="0" xfId="0" applyFont="1" applyFill="1" applyAlignment="1">
      <alignment horizontal="center"/>
    </xf>
    <xf numFmtId="4" fontId="19" fillId="63" borderId="0" xfId="0" applyNumberFormat="1" applyFont="1" applyFill="1"/>
    <xf numFmtId="10" fontId="59" fillId="63" borderId="16" xfId="106" applyNumberFormat="1" applyFont="1" applyFill="1" applyBorder="1"/>
    <xf numFmtId="0" fontId="0" fillId="0" borderId="32" xfId="0" applyBorder="1"/>
    <xf numFmtId="9" fontId="19" fillId="0" borderId="16" xfId="106" applyBorder="1"/>
    <xf numFmtId="10" fontId="19" fillId="0" borderId="16" xfId="106" applyNumberFormat="1" applyFont="1" applyBorder="1"/>
    <xf numFmtId="0" fontId="19" fillId="0" borderId="19" xfId="75" applyBorder="1"/>
    <xf numFmtId="0" fontId="19" fillId="0" borderId="22" xfId="75" applyBorder="1" applyAlignment="1">
      <alignment horizontal="center"/>
    </xf>
    <xf numFmtId="0" fontId="19" fillId="0" borderId="22" xfId="75" applyBorder="1"/>
    <xf numFmtId="0" fontId="19" fillId="0" borderId="20" xfId="75" applyBorder="1"/>
    <xf numFmtId="0" fontId="19" fillId="0" borderId="0" xfId="75" applyAlignment="1">
      <alignment horizontal="center"/>
    </xf>
    <xf numFmtId="0" fontId="65" fillId="64" borderId="59" xfId="0" applyFont="1" applyFill="1" applyBorder="1" applyAlignment="1">
      <alignment horizontal="left"/>
    </xf>
    <xf numFmtId="0" fontId="65" fillId="64" borderId="59" xfId="0" applyFont="1" applyFill="1" applyBorder="1"/>
    <xf numFmtId="0" fontId="65" fillId="64" borderId="59" xfId="0" applyFont="1" applyFill="1" applyBorder="1" applyAlignment="1">
      <alignment horizontal="right"/>
    </xf>
    <xf numFmtId="0" fontId="66" fillId="64" borderId="0" xfId="0" applyFont="1" applyFill="1"/>
    <xf numFmtId="0" fontId="66" fillId="64" borderId="0" xfId="0" applyFont="1" applyFill="1" applyAlignment="1">
      <alignment horizontal="right"/>
    </xf>
    <xf numFmtId="0" fontId="66" fillId="64" borderId="0" xfId="0" applyFont="1" applyFill="1" applyAlignment="1">
      <alignment horizontal="left"/>
    </xf>
    <xf numFmtId="0" fontId="67" fillId="64" borderId="0" xfId="0" applyFont="1" applyFill="1"/>
    <xf numFmtId="0" fontId="67" fillId="64" borderId="0" xfId="0" applyFont="1" applyFill="1" applyAlignment="1">
      <alignment horizontal="right"/>
    </xf>
    <xf numFmtId="4" fontId="67" fillId="64" borderId="0" xfId="0" applyNumberFormat="1" applyFont="1" applyFill="1" applyAlignment="1">
      <alignment horizontal="right"/>
    </xf>
    <xf numFmtId="0" fontId="67" fillId="64" borderId="0" xfId="0" applyFont="1" applyFill="1" applyAlignment="1">
      <alignment horizontal="left"/>
    </xf>
    <xf numFmtId="0" fontId="67" fillId="64" borderId="60" xfId="0" applyFont="1" applyFill="1" applyBorder="1" applyAlignment="1">
      <alignment vertical="center"/>
    </xf>
    <xf numFmtId="0" fontId="69" fillId="64" borderId="0" xfId="0" applyFont="1" applyFill="1" applyAlignment="1">
      <alignment horizontal="center"/>
    </xf>
    <xf numFmtId="0" fontId="69" fillId="64" borderId="60" xfId="0" applyFont="1" applyFill="1" applyBorder="1" applyAlignment="1">
      <alignment horizontal="center"/>
    </xf>
    <xf numFmtId="0" fontId="70" fillId="64" borderId="0" xfId="0" applyFont="1" applyFill="1" applyAlignment="1">
      <alignment horizontal="center"/>
    </xf>
    <xf numFmtId="0" fontId="70" fillId="64" borderId="0" xfId="0" applyFont="1" applyFill="1" applyAlignment="1">
      <alignment wrapText="1"/>
    </xf>
    <xf numFmtId="175" fontId="70" fillId="64" borderId="0" xfId="0" applyNumberFormat="1" applyFont="1" applyFill="1" applyAlignment="1">
      <alignment horizontal="center"/>
    </xf>
    <xf numFmtId="4" fontId="70" fillId="64" borderId="0" xfId="0" applyNumberFormat="1" applyFont="1" applyFill="1" applyAlignment="1">
      <alignment horizontal="center"/>
    </xf>
    <xf numFmtId="167" fontId="70" fillId="64" borderId="0" xfId="0" applyNumberFormat="1" applyFont="1" applyFill="1" applyAlignment="1">
      <alignment horizontal="right"/>
    </xf>
    <xf numFmtId="0" fontId="70" fillId="64" borderId="0" xfId="0" applyFont="1" applyFill="1"/>
    <xf numFmtId="0" fontId="70" fillId="64" borderId="60" xfId="0" applyFont="1" applyFill="1" applyBorder="1"/>
    <xf numFmtId="0" fontId="69" fillId="64" borderId="60" xfId="0" applyFont="1" applyFill="1" applyBorder="1" applyAlignment="1">
      <alignment horizontal="right"/>
    </xf>
    <xf numFmtId="0" fontId="70" fillId="64" borderId="60" xfId="0" applyFont="1" applyFill="1" applyBorder="1" applyAlignment="1">
      <alignment horizontal="right"/>
    </xf>
    <xf numFmtId="0" fontId="69" fillId="64" borderId="62" xfId="0" applyFont="1" applyFill="1" applyBorder="1"/>
    <xf numFmtId="0" fontId="69" fillId="64" borderId="62" xfId="0" applyFont="1" applyFill="1" applyBorder="1" applyAlignment="1">
      <alignment horizontal="center"/>
    </xf>
    <xf numFmtId="167" fontId="69" fillId="64" borderId="60" xfId="0" applyNumberFormat="1" applyFont="1" applyFill="1" applyBorder="1" applyAlignment="1">
      <alignment horizontal="right"/>
    </xf>
    <xf numFmtId="0" fontId="70" fillId="64" borderId="0" xfId="0" applyFont="1" applyFill="1" applyAlignment="1">
      <alignment horizontal="right"/>
    </xf>
    <xf numFmtId="167" fontId="69" fillId="64" borderId="0" xfId="0" applyNumberFormat="1" applyFont="1" applyFill="1" applyAlignment="1">
      <alignment horizontal="right"/>
    </xf>
    <xf numFmtId="0" fontId="69" fillId="64" borderId="0" xfId="0" applyFont="1" applyFill="1" applyAlignment="1">
      <alignment horizontal="right"/>
    </xf>
    <xf numFmtId="0" fontId="70" fillId="64" borderId="62" xfId="0" applyFont="1" applyFill="1" applyBorder="1"/>
    <xf numFmtId="177" fontId="70" fillId="64" borderId="0" xfId="0" applyNumberFormat="1" applyFont="1" applyFill="1" applyAlignment="1">
      <alignment horizontal="center"/>
    </xf>
    <xf numFmtId="167" fontId="70" fillId="64" borderId="0" xfId="0" applyNumberFormat="1" applyFont="1" applyFill="1"/>
    <xf numFmtId="0" fontId="69" fillId="64" borderId="62" xfId="0" applyFont="1" applyFill="1" applyBorder="1" applyAlignment="1">
      <alignment horizontal="right"/>
    </xf>
    <xf numFmtId="167" fontId="69" fillId="64" borderId="62" xfId="0" applyNumberFormat="1" applyFont="1" applyFill="1" applyBorder="1" applyAlignment="1">
      <alignment horizontal="right"/>
    </xf>
    <xf numFmtId="0" fontId="69" fillId="64" borderId="60" xfId="0" applyFont="1" applyFill="1" applyBorder="1"/>
    <xf numFmtId="0" fontId="69" fillId="64" borderId="0" xfId="0" applyFont="1" applyFill="1" applyAlignment="1">
      <alignment horizontal="center" vertical="center"/>
    </xf>
    <xf numFmtId="0" fontId="69" fillId="64" borderId="60" xfId="0" applyFont="1" applyFill="1" applyBorder="1" applyAlignment="1">
      <alignment horizontal="center" vertical="center"/>
    </xf>
    <xf numFmtId="0" fontId="69" fillId="64" borderId="0" xfId="0" applyFont="1" applyFill="1"/>
    <xf numFmtId="0" fontId="69" fillId="64" borderId="59" xfId="0" applyFont="1" applyFill="1" applyBorder="1"/>
    <xf numFmtId="0" fontId="69" fillId="64" borderId="59" xfId="0" applyFont="1" applyFill="1" applyBorder="1" applyAlignment="1">
      <alignment horizontal="right"/>
    </xf>
    <xf numFmtId="4" fontId="69" fillId="64" borderId="59" xfId="0" applyNumberFormat="1" applyFont="1" applyFill="1" applyBorder="1" applyAlignment="1">
      <alignment horizontal="right"/>
    </xf>
    <xf numFmtId="10" fontId="69" fillId="64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65" fillId="65" borderId="59" xfId="0" applyFont="1" applyFill="1" applyBorder="1" applyAlignment="1">
      <alignment horizontal="left"/>
    </xf>
    <xf numFmtId="0" fontId="65" fillId="65" borderId="59" xfId="0" applyFont="1" applyFill="1" applyBorder="1"/>
    <xf numFmtId="0" fontId="65" fillId="65" borderId="59" xfId="0" applyFont="1" applyFill="1" applyBorder="1" applyAlignment="1">
      <alignment horizontal="right"/>
    </xf>
    <xf numFmtId="0" fontId="66" fillId="65" borderId="0" xfId="0" applyFont="1" applyFill="1"/>
    <xf numFmtId="0" fontId="67" fillId="65" borderId="0" xfId="0" applyFont="1" applyFill="1"/>
    <xf numFmtId="0" fontId="67" fillId="65" borderId="0" xfId="0" applyFont="1" applyFill="1" applyAlignment="1">
      <alignment horizontal="right"/>
    </xf>
    <xf numFmtId="4" fontId="67" fillId="65" borderId="0" xfId="0" applyNumberFormat="1" applyFont="1" applyFill="1" applyAlignment="1">
      <alignment horizontal="right"/>
    </xf>
    <xf numFmtId="0" fontId="67" fillId="65" borderId="0" xfId="0" applyFont="1" applyFill="1" applyAlignment="1">
      <alignment horizontal="left"/>
    </xf>
    <xf numFmtId="0" fontId="67" fillId="65" borderId="60" xfId="0" applyFont="1" applyFill="1" applyBorder="1" applyAlignment="1">
      <alignment vertical="center"/>
    </xf>
    <xf numFmtId="0" fontId="69" fillId="65" borderId="0" xfId="0" applyFont="1" applyFill="1" applyAlignment="1">
      <alignment horizontal="center"/>
    </xf>
    <xf numFmtId="0" fontId="69" fillId="65" borderId="60" xfId="0" applyFont="1" applyFill="1" applyBorder="1" applyAlignment="1">
      <alignment horizontal="center"/>
    </xf>
    <xf numFmtId="0" fontId="70" fillId="65" borderId="0" xfId="0" applyFont="1" applyFill="1" applyAlignment="1">
      <alignment horizontal="center" vertical="top"/>
    </xf>
    <xf numFmtId="0" fontId="70" fillId="65" borderId="0" xfId="0" applyFont="1" applyFill="1" applyAlignment="1">
      <alignment vertical="top" wrapText="1"/>
    </xf>
    <xf numFmtId="175" fontId="70" fillId="65" borderId="0" xfId="0" applyNumberFormat="1" applyFont="1" applyFill="1" applyAlignment="1">
      <alignment horizontal="center" vertical="top"/>
    </xf>
    <xf numFmtId="4" fontId="70" fillId="65" borderId="0" xfId="0" applyNumberFormat="1" applyFont="1" applyFill="1" applyAlignment="1">
      <alignment horizontal="center" vertical="top"/>
    </xf>
    <xf numFmtId="167" fontId="70" fillId="65" borderId="0" xfId="0" applyNumberFormat="1" applyFont="1" applyFill="1" applyAlignment="1">
      <alignment horizontal="right"/>
    </xf>
    <xf numFmtId="0" fontId="70" fillId="65" borderId="0" xfId="0" applyFont="1" applyFill="1" applyAlignment="1">
      <alignment vertical="top"/>
    </xf>
    <xf numFmtId="0" fontId="70" fillId="65" borderId="60" xfId="0" applyFont="1" applyFill="1" applyBorder="1"/>
    <xf numFmtId="0" fontId="69" fillId="65" borderId="60" xfId="0" applyFont="1" applyFill="1" applyBorder="1" applyAlignment="1">
      <alignment horizontal="right"/>
    </xf>
    <xf numFmtId="0" fontId="70" fillId="65" borderId="60" xfId="0" applyFont="1" applyFill="1" applyBorder="1" applyAlignment="1">
      <alignment horizontal="right"/>
    </xf>
    <xf numFmtId="167" fontId="69" fillId="65" borderId="60" xfId="0" applyNumberFormat="1" applyFont="1" applyFill="1" applyBorder="1" applyAlignment="1">
      <alignment horizontal="right"/>
    </xf>
    <xf numFmtId="0" fontId="69" fillId="65" borderId="62" xfId="0" applyFont="1" applyFill="1" applyBorder="1"/>
    <xf numFmtId="0" fontId="69" fillId="65" borderId="62" xfId="0" applyFont="1" applyFill="1" applyBorder="1" applyAlignment="1">
      <alignment horizontal="center"/>
    </xf>
    <xf numFmtId="0" fontId="70" fillId="65" borderId="0" xfId="0" applyFont="1" applyFill="1" applyAlignment="1">
      <alignment horizontal="center"/>
    </xf>
    <xf numFmtId="0" fontId="70" fillId="65" borderId="0" xfId="0" applyFont="1" applyFill="1"/>
    <xf numFmtId="0" fontId="70" fillId="65" borderId="0" xfId="0" applyFont="1" applyFill="1" applyAlignment="1">
      <alignment horizontal="right"/>
    </xf>
    <xf numFmtId="167" fontId="69" fillId="65" borderId="0" xfId="0" applyNumberFormat="1" applyFont="1" applyFill="1" applyAlignment="1">
      <alignment horizontal="right"/>
    </xf>
    <xf numFmtId="0" fontId="69" fillId="65" borderId="0" xfId="0" applyFont="1" applyFill="1" applyAlignment="1">
      <alignment horizontal="right"/>
    </xf>
    <xf numFmtId="0" fontId="70" fillId="65" borderId="62" xfId="0" applyFont="1" applyFill="1" applyBorder="1"/>
    <xf numFmtId="0" fontId="70" fillId="65" borderId="62" xfId="0" applyFont="1" applyFill="1" applyBorder="1" applyAlignment="1">
      <alignment horizontal="right"/>
    </xf>
    <xf numFmtId="0" fontId="69" fillId="65" borderId="62" xfId="0" applyFont="1" applyFill="1" applyBorder="1" applyAlignment="1">
      <alignment horizontal="right"/>
    </xf>
    <xf numFmtId="167" fontId="69" fillId="65" borderId="62" xfId="0" applyNumberFormat="1" applyFont="1" applyFill="1" applyBorder="1" applyAlignment="1">
      <alignment horizontal="right"/>
    </xf>
    <xf numFmtId="0" fontId="69" fillId="65" borderId="0" xfId="0" applyFont="1" applyFill="1" applyAlignment="1">
      <alignment horizontal="center" vertical="center"/>
    </xf>
    <xf numFmtId="0" fontId="69" fillId="65" borderId="60" xfId="0" applyFont="1" applyFill="1" applyBorder="1" applyAlignment="1">
      <alignment horizontal="center" vertical="center"/>
    </xf>
    <xf numFmtId="0" fontId="69" fillId="65" borderId="59" xfId="0" applyFont="1" applyFill="1" applyBorder="1"/>
    <xf numFmtId="0" fontId="69" fillId="65" borderId="59" xfId="0" applyFont="1" applyFill="1" applyBorder="1" applyAlignment="1">
      <alignment horizontal="right"/>
    </xf>
    <xf numFmtId="167" fontId="69" fillId="65" borderId="59" xfId="0" applyNumberFormat="1" applyFont="1" applyFill="1" applyBorder="1" applyAlignment="1">
      <alignment horizontal="right"/>
    </xf>
    <xf numFmtId="0" fontId="69" fillId="65" borderId="0" xfId="0" applyFont="1" applyFill="1" applyAlignment="1">
      <alignment vertical="center"/>
    </xf>
    <xf numFmtId="0" fontId="69" fillId="65" borderId="0" xfId="0" applyFont="1" applyFill="1" applyAlignment="1">
      <alignment horizontal="right" vertical="center"/>
    </xf>
    <xf numFmtId="4" fontId="69" fillId="65" borderId="59" xfId="0" applyNumberFormat="1" applyFont="1" applyFill="1" applyBorder="1" applyAlignment="1">
      <alignment horizontal="right"/>
    </xf>
    <xf numFmtId="0" fontId="70" fillId="64" borderId="0" xfId="0" applyFont="1" applyFill="1" applyAlignment="1">
      <alignment horizontal="center" vertical="top"/>
    </xf>
    <xf numFmtId="0" fontId="70" fillId="64" borderId="0" xfId="0" applyFont="1" applyFill="1" applyAlignment="1">
      <alignment vertical="top" wrapText="1"/>
    </xf>
    <xf numFmtId="175" fontId="70" fillId="64" borderId="0" xfId="0" applyNumberFormat="1" applyFont="1" applyFill="1" applyAlignment="1">
      <alignment horizontal="center" vertical="top"/>
    </xf>
    <xf numFmtId="167" fontId="70" fillId="64" borderId="0" xfId="0" applyNumberFormat="1" applyFont="1" applyFill="1" applyAlignment="1">
      <alignment horizontal="right" vertical="top"/>
    </xf>
    <xf numFmtId="0" fontId="70" fillId="64" borderId="0" xfId="0" applyFont="1" applyFill="1" applyAlignment="1">
      <alignment vertical="top"/>
    </xf>
    <xf numFmtId="167" fontId="70" fillId="64" borderId="0" xfId="0" applyNumberFormat="1" applyFont="1" applyFill="1" applyAlignment="1">
      <alignment vertical="top"/>
    </xf>
    <xf numFmtId="0" fontId="70" fillId="64" borderId="62" xfId="0" applyFont="1" applyFill="1" applyBorder="1" applyAlignment="1">
      <alignment horizontal="right"/>
    </xf>
    <xf numFmtId="0" fontId="69" fillId="64" borderId="0" xfId="0" applyFont="1" applyFill="1" applyAlignment="1">
      <alignment vertical="center"/>
    </xf>
    <xf numFmtId="0" fontId="69" fillId="64" borderId="0" xfId="0" applyFont="1" applyFill="1" applyAlignment="1">
      <alignment horizontal="right" vertical="center"/>
    </xf>
    <xf numFmtId="177" fontId="70" fillId="64" borderId="0" xfId="0" applyNumberFormat="1" applyFont="1" applyFill="1" applyAlignment="1">
      <alignment horizontal="center" vertical="top"/>
    </xf>
    <xf numFmtId="174" fontId="70" fillId="64" borderId="0" xfId="0" applyNumberFormat="1" applyFont="1" applyFill="1" applyAlignment="1">
      <alignment horizontal="right"/>
    </xf>
    <xf numFmtId="174" fontId="69" fillId="64" borderId="0" xfId="0" applyNumberFormat="1" applyFont="1" applyFill="1" applyAlignment="1">
      <alignment horizontal="right"/>
    </xf>
    <xf numFmtId="167" fontId="69" fillId="64" borderId="59" xfId="0" applyNumberFormat="1" applyFont="1" applyFill="1" applyBorder="1" applyAlignment="1">
      <alignment horizontal="right"/>
    </xf>
    <xf numFmtId="167" fontId="69" fillId="64" borderId="60" xfId="0" applyNumberFormat="1" applyFont="1" applyFill="1" applyBorder="1"/>
    <xf numFmtId="177" fontId="67" fillId="64" borderId="0" xfId="0" applyNumberFormat="1" applyFont="1" applyFill="1" applyAlignment="1">
      <alignment horizontal="right"/>
    </xf>
    <xf numFmtId="10" fontId="0" fillId="0" borderId="0" xfId="151" applyNumberFormat="1" applyFont="1"/>
    <xf numFmtId="0" fontId="73" fillId="0" borderId="0" xfId="155" applyFont="1" applyAlignment="1">
      <alignment horizontal="center"/>
    </xf>
    <xf numFmtId="0" fontId="73" fillId="0" borderId="0" xfId="155" applyFont="1"/>
    <xf numFmtId="4" fontId="73" fillId="0" borderId="0" xfId="155" applyNumberFormat="1" applyFont="1"/>
    <xf numFmtId="4" fontId="73" fillId="0" borderId="0" xfId="155" applyNumberFormat="1" applyFont="1" applyAlignment="1">
      <alignment horizontal="center"/>
    </xf>
    <xf numFmtId="0" fontId="73" fillId="0" borderId="0" xfId="155" applyFont="1" applyAlignment="1">
      <alignment wrapText="1"/>
    </xf>
    <xf numFmtId="0" fontId="73" fillId="66" borderId="0" xfId="155" applyFont="1" applyFill="1" applyAlignment="1">
      <alignment horizontal="center"/>
    </xf>
    <xf numFmtId="4" fontId="73" fillId="66" borderId="0" xfId="155" applyNumberFormat="1" applyFont="1" applyFill="1" applyAlignment="1">
      <alignment horizontal="center"/>
    </xf>
    <xf numFmtId="0" fontId="73" fillId="0" borderId="0" xfId="155" quotePrefix="1" applyFont="1"/>
    <xf numFmtId="0" fontId="73" fillId="67" borderId="0" xfId="155" applyFont="1" applyFill="1" applyAlignment="1">
      <alignment horizontal="center"/>
    </xf>
    <xf numFmtId="4" fontId="73" fillId="67" borderId="0" xfId="155" applyNumberFormat="1" applyFont="1" applyFill="1" applyAlignment="1">
      <alignment horizontal="center"/>
    </xf>
    <xf numFmtId="0" fontId="74" fillId="68" borderId="0" xfId="155" applyFont="1" applyFill="1" applyAlignment="1">
      <alignment horizontal="left" vertical="top" wrapText="1"/>
    </xf>
    <xf numFmtId="0" fontId="72" fillId="0" borderId="0" xfId="155"/>
    <xf numFmtId="0" fontId="74" fillId="68" borderId="0" xfId="155" applyFont="1" applyFill="1" applyAlignment="1">
      <alignment horizontal="center" vertical="center" wrapText="1"/>
    </xf>
    <xf numFmtId="0" fontId="74" fillId="68" borderId="0" xfId="155" applyFont="1" applyFill="1" applyAlignment="1">
      <alignment vertical="top" wrapText="1"/>
    </xf>
    <xf numFmtId="0" fontId="75" fillId="68" borderId="0" xfId="155" applyFont="1" applyFill="1" applyAlignment="1">
      <alignment vertical="top" wrapText="1"/>
    </xf>
    <xf numFmtId="0" fontId="76" fillId="57" borderId="63" xfId="155" applyFont="1" applyFill="1" applyBorder="1" applyAlignment="1">
      <alignment horizontal="left" vertical="top" wrapText="1"/>
    </xf>
    <xf numFmtId="0" fontId="76" fillId="57" borderId="64" xfId="155" applyFont="1" applyFill="1" applyBorder="1" applyAlignment="1">
      <alignment horizontal="left" vertical="top" wrapText="1"/>
    </xf>
    <xf numFmtId="9" fontId="76" fillId="57" borderId="65" xfId="155" applyNumberFormat="1" applyFont="1" applyFill="1" applyBorder="1" applyAlignment="1">
      <alignment horizontal="center" vertical="top" wrapText="1"/>
    </xf>
    <xf numFmtId="10" fontId="77" fillId="57" borderId="66" xfId="155" applyNumberFormat="1" applyFont="1" applyFill="1" applyBorder="1" applyAlignment="1">
      <alignment horizontal="right" wrapText="1"/>
    </xf>
    <xf numFmtId="10" fontId="72" fillId="0" borderId="0" xfId="155" applyNumberFormat="1"/>
    <xf numFmtId="0" fontId="76" fillId="57" borderId="67" xfId="155" applyFont="1" applyFill="1" applyBorder="1" applyAlignment="1">
      <alignment horizontal="left" vertical="top" wrapText="1"/>
    </xf>
    <xf numFmtId="0" fontId="76" fillId="57" borderId="68" xfId="155" applyFont="1" applyFill="1" applyBorder="1" applyAlignment="1">
      <alignment horizontal="left" vertical="top" wrapText="1"/>
    </xf>
    <xf numFmtId="4" fontId="76" fillId="57" borderId="21" xfId="155" applyNumberFormat="1" applyFont="1" applyFill="1" applyBorder="1" applyAlignment="1">
      <alignment horizontal="center" vertical="top"/>
    </xf>
    <xf numFmtId="4" fontId="77" fillId="57" borderId="69" xfId="155" applyNumberFormat="1" applyFont="1" applyFill="1" applyBorder="1" applyAlignment="1">
      <alignment horizontal="right" wrapText="1"/>
    </xf>
    <xf numFmtId="4" fontId="72" fillId="0" borderId="0" xfId="155" applyNumberFormat="1"/>
    <xf numFmtId="0" fontId="76" fillId="57" borderId="70" xfId="155" applyFont="1" applyFill="1" applyBorder="1" applyAlignment="1">
      <alignment horizontal="left" vertical="top" wrapText="1"/>
    </xf>
    <xf numFmtId="0" fontId="76" fillId="57" borderId="71" xfId="155" applyFont="1" applyFill="1" applyBorder="1" applyAlignment="1">
      <alignment horizontal="left" vertical="top" wrapText="1"/>
    </xf>
    <xf numFmtId="9" fontId="76" fillId="57" borderId="13" xfId="155" applyNumberFormat="1" applyFont="1" applyFill="1" applyBorder="1" applyAlignment="1">
      <alignment horizontal="center" vertical="top" wrapText="1"/>
    </xf>
    <xf numFmtId="0" fontId="72" fillId="0" borderId="72" xfId="155" applyBorder="1"/>
    <xf numFmtId="10" fontId="77" fillId="57" borderId="72" xfId="155" applyNumberFormat="1" applyFont="1" applyFill="1" applyBorder="1" applyAlignment="1">
      <alignment horizontal="right" wrapText="1"/>
    </xf>
    <xf numFmtId="10" fontId="77" fillId="57" borderId="73" xfId="155" applyNumberFormat="1" applyFont="1" applyFill="1" applyBorder="1" applyAlignment="1">
      <alignment horizontal="right" wrapText="1"/>
    </xf>
    <xf numFmtId="0" fontId="76" fillId="57" borderId="74" xfId="155" applyFont="1" applyFill="1" applyBorder="1" applyAlignment="1">
      <alignment horizontal="left" vertical="top" wrapText="1"/>
    </xf>
    <xf numFmtId="0" fontId="76" fillId="57" borderId="75" xfId="155" applyFont="1" applyFill="1" applyBorder="1" applyAlignment="1">
      <alignment horizontal="left" vertical="top" wrapText="1"/>
    </xf>
    <xf numFmtId="4" fontId="76" fillId="57" borderId="13" xfId="155" applyNumberFormat="1" applyFont="1" applyFill="1" applyBorder="1" applyAlignment="1">
      <alignment horizontal="center" vertical="top" wrapText="1"/>
    </xf>
    <xf numFmtId="0" fontId="72" fillId="0" borderId="18" xfId="155" applyBorder="1"/>
    <xf numFmtId="4" fontId="77" fillId="57" borderId="76" xfId="155" applyNumberFormat="1" applyFont="1" applyFill="1" applyBorder="1" applyAlignment="1">
      <alignment horizontal="right" wrapText="1"/>
    </xf>
    <xf numFmtId="4" fontId="77" fillId="57" borderId="77" xfId="155" applyNumberFormat="1" applyFont="1" applyFill="1" applyBorder="1" applyAlignment="1">
      <alignment horizontal="right" wrapText="1"/>
    </xf>
    <xf numFmtId="0" fontId="76" fillId="57" borderId="78" xfId="155" applyFont="1" applyFill="1" applyBorder="1" applyAlignment="1">
      <alignment horizontal="left" vertical="top" wrapText="1"/>
    </xf>
    <xf numFmtId="9" fontId="76" fillId="57" borderId="79" xfId="155" applyNumberFormat="1" applyFont="1" applyFill="1" applyBorder="1" applyAlignment="1">
      <alignment horizontal="center" vertical="top" wrapText="1"/>
    </xf>
    <xf numFmtId="4" fontId="76" fillId="57" borderId="21" xfId="155" applyNumberFormat="1" applyFont="1" applyFill="1" applyBorder="1" applyAlignment="1">
      <alignment horizontal="center" vertical="top" wrapText="1"/>
    </xf>
    <xf numFmtId="0" fontId="72" fillId="0" borderId="80" xfId="155" applyBorder="1"/>
    <xf numFmtId="0" fontId="76" fillId="57" borderId="81" xfId="155" applyFont="1" applyFill="1" applyBorder="1" applyAlignment="1">
      <alignment horizontal="left" vertical="top" wrapText="1"/>
    </xf>
    <xf numFmtId="0" fontId="76" fillId="57" borderId="82" xfId="155" applyFont="1" applyFill="1" applyBorder="1" applyAlignment="1">
      <alignment horizontal="left" vertical="top" wrapText="1"/>
    </xf>
    <xf numFmtId="9" fontId="76" fillId="57" borderId="83" xfId="155" applyNumberFormat="1" applyFont="1" applyFill="1" applyBorder="1" applyAlignment="1">
      <alignment horizontal="center" vertical="top" wrapText="1"/>
    </xf>
    <xf numFmtId="10" fontId="77" fillId="57" borderId="21" xfId="155" applyNumberFormat="1" applyFont="1" applyFill="1" applyBorder="1" applyAlignment="1">
      <alignment horizontal="right" wrapText="1"/>
    </xf>
    <xf numFmtId="0" fontId="76" fillId="57" borderId="84" xfId="155" applyFont="1" applyFill="1" applyBorder="1" applyAlignment="1">
      <alignment horizontal="left" vertical="top" wrapText="1"/>
    </xf>
    <xf numFmtId="0" fontId="76" fillId="57" borderId="85" xfId="155" applyFont="1" applyFill="1" applyBorder="1" applyAlignment="1">
      <alignment horizontal="left" vertical="top" wrapText="1"/>
    </xf>
    <xf numFmtId="4" fontId="76" fillId="57" borderId="37" xfId="155" applyNumberFormat="1" applyFont="1" applyFill="1" applyBorder="1" applyAlignment="1">
      <alignment horizontal="center" vertical="top" wrapText="1"/>
    </xf>
    <xf numFmtId="0" fontId="76" fillId="57" borderId="86" xfId="155" applyFont="1" applyFill="1" applyBorder="1" applyAlignment="1">
      <alignment horizontal="left" vertical="top" wrapText="1"/>
    </xf>
    <xf numFmtId="0" fontId="76" fillId="57" borderId="22" xfId="155" applyFont="1" applyFill="1" applyBorder="1" applyAlignment="1">
      <alignment horizontal="left" vertical="top" wrapText="1"/>
    </xf>
    <xf numFmtId="4" fontId="76" fillId="57" borderId="87" xfId="155" applyNumberFormat="1" applyFont="1" applyFill="1" applyBorder="1" applyAlignment="1">
      <alignment horizontal="center" vertical="top" wrapText="1"/>
    </xf>
    <xf numFmtId="0" fontId="75" fillId="57" borderId="0" xfId="155" applyFont="1" applyFill="1" applyAlignment="1">
      <alignment horizontal="left" vertical="top" wrapText="1"/>
    </xf>
    <xf numFmtId="10" fontId="75" fillId="57" borderId="0" xfId="155" applyNumberFormat="1" applyFont="1" applyFill="1" applyAlignment="1">
      <alignment horizontal="right" wrapText="1"/>
    </xf>
    <xf numFmtId="4" fontId="75" fillId="57" borderId="91" xfId="155" applyNumberFormat="1" applyFont="1" applyFill="1" applyBorder="1" applyAlignment="1">
      <alignment horizontal="left" vertical="top" wrapText="1"/>
    </xf>
    <xf numFmtId="4" fontId="75" fillId="57" borderId="91" xfId="155" applyNumberFormat="1" applyFont="1" applyFill="1" applyBorder="1" applyAlignment="1">
      <alignment horizontal="right" wrapText="1"/>
    </xf>
    <xf numFmtId="4" fontId="75" fillId="57" borderId="92" xfId="155" applyNumberFormat="1" applyFont="1" applyFill="1" applyBorder="1" applyAlignment="1">
      <alignment horizontal="right" wrapText="1"/>
    </xf>
    <xf numFmtId="0" fontId="75" fillId="57" borderId="91" xfId="155" applyFont="1" applyFill="1" applyBorder="1" applyAlignment="1">
      <alignment horizontal="left" vertical="top" wrapText="1"/>
    </xf>
    <xf numFmtId="10" fontId="75" fillId="57" borderId="91" xfId="155" applyNumberFormat="1" applyFont="1" applyFill="1" applyBorder="1" applyAlignment="1">
      <alignment horizontal="right" wrapText="1"/>
    </xf>
    <xf numFmtId="10" fontId="75" fillId="57" borderId="92" xfId="155" applyNumberFormat="1" applyFont="1" applyFill="1" applyBorder="1" applyAlignment="1">
      <alignment horizontal="right" wrapText="1"/>
    </xf>
    <xf numFmtId="0" fontId="75" fillId="57" borderId="94" xfId="155" applyFont="1" applyFill="1" applyBorder="1" applyAlignment="1">
      <alignment horizontal="left" vertical="top" wrapText="1"/>
    </xf>
    <xf numFmtId="4" fontId="75" fillId="57" borderId="94" xfId="155" applyNumberFormat="1" applyFont="1" applyFill="1" applyBorder="1" applyAlignment="1">
      <alignment horizontal="right" wrapText="1"/>
    </xf>
    <xf numFmtId="4" fontId="75" fillId="57" borderId="95" xfId="155" applyNumberFormat="1" applyFont="1" applyFill="1" applyBorder="1" applyAlignment="1">
      <alignment horizontal="right" wrapText="1"/>
    </xf>
    <xf numFmtId="0" fontId="78" fillId="68" borderId="0" xfId="155" applyFont="1" applyFill="1" applyAlignment="1">
      <alignment horizontal="center" vertical="top" wrapText="1"/>
    </xf>
    <xf numFmtId="0" fontId="75" fillId="68" borderId="0" xfId="155" applyFont="1" applyFill="1" applyAlignment="1">
      <alignment horizontal="right" vertical="top" wrapText="1"/>
    </xf>
    <xf numFmtId="0" fontId="78" fillId="68" borderId="0" xfId="155" applyFont="1" applyFill="1" applyAlignment="1">
      <alignment horizontal="left" vertical="top" wrapText="1"/>
    </xf>
    <xf numFmtId="4" fontId="78" fillId="68" borderId="89" xfId="155" applyNumberFormat="1" applyFont="1" applyFill="1" applyBorder="1" applyAlignment="1">
      <alignment horizontal="right" vertical="top" wrapText="1"/>
    </xf>
    <xf numFmtId="0" fontId="75" fillId="68" borderId="96" xfId="155" applyFont="1" applyFill="1" applyBorder="1" applyAlignment="1">
      <alignment horizontal="right" vertical="top" wrapText="1"/>
    </xf>
    <xf numFmtId="0" fontId="75" fillId="68" borderId="97" xfId="155" applyFont="1" applyFill="1" applyBorder="1" applyAlignment="1">
      <alignment horizontal="right" vertical="top" wrapText="1"/>
    </xf>
    <xf numFmtId="4" fontId="75" fillId="68" borderId="98" xfId="155" applyNumberFormat="1" applyFont="1" applyFill="1" applyBorder="1" applyAlignment="1">
      <alignment horizontal="right" vertical="top" wrapText="1"/>
    </xf>
    <xf numFmtId="0" fontId="75" fillId="68" borderId="0" xfId="155" applyFont="1" applyFill="1" applyAlignment="1">
      <alignment horizontal="center" vertical="top" wrapText="1"/>
    </xf>
    <xf numFmtId="0" fontId="19" fillId="68" borderId="0" xfId="155" applyFont="1" applyFill="1" applyAlignment="1">
      <alignment horizontal="center" vertical="top" wrapText="1"/>
    </xf>
    <xf numFmtId="43" fontId="75" fillId="68" borderId="0" xfId="156" applyFont="1" applyFill="1" applyAlignment="1">
      <alignment horizontal="center" vertical="top" wrapText="1"/>
    </xf>
    <xf numFmtId="0" fontId="75" fillId="68" borderId="0" xfId="155" applyFont="1" applyFill="1" applyAlignment="1">
      <alignment vertical="center" wrapText="1"/>
    </xf>
    <xf numFmtId="0" fontId="72" fillId="0" borderId="0" xfId="155" applyAlignment="1"/>
    <xf numFmtId="0" fontId="76" fillId="57" borderId="88" xfId="155" applyFont="1" applyFill="1" applyBorder="1" applyAlignment="1">
      <alignment horizontal="left" vertical="top" wrapText="1"/>
    </xf>
    <xf numFmtId="0" fontId="76" fillId="57" borderId="0" xfId="155" applyFont="1" applyFill="1" applyBorder="1" applyAlignment="1">
      <alignment horizontal="left" vertical="top" wrapText="1"/>
    </xf>
    <xf numFmtId="4" fontId="76" fillId="57" borderId="0" xfId="155" applyNumberFormat="1" applyFont="1" applyFill="1" applyBorder="1" applyAlignment="1">
      <alignment horizontal="center" vertical="top" wrapText="1"/>
    </xf>
    <xf numFmtId="4" fontId="77" fillId="57" borderId="0" xfId="155" applyNumberFormat="1" applyFont="1" applyFill="1" applyBorder="1" applyAlignment="1">
      <alignment horizontal="right" wrapText="1"/>
    </xf>
    <xf numFmtId="4" fontId="77" fillId="57" borderId="89" xfId="155" applyNumberFormat="1" applyFont="1" applyFill="1" applyBorder="1" applyAlignment="1">
      <alignment horizontal="right" wrapText="1"/>
    </xf>
    <xf numFmtId="164" fontId="0" fillId="0" borderId="0" xfId="0" applyNumberFormat="1"/>
    <xf numFmtId="2" fontId="43" fillId="57" borderId="35" xfId="65" applyNumberFormat="1" applyFont="1" applyFill="1" applyBorder="1" applyAlignment="1">
      <alignment horizontal="center" vertical="center" wrapText="1"/>
    </xf>
    <xf numFmtId="165" fontId="43" fillId="59" borderId="35" xfId="65" applyNumberFormat="1" applyFont="1" applyFill="1" applyBorder="1" applyAlignment="1">
      <alignment horizontal="center" vertical="center" wrapText="1"/>
    </xf>
    <xf numFmtId="165" fontId="43" fillId="59" borderId="36" xfId="65" applyNumberFormat="1" applyFont="1" applyFill="1" applyBorder="1" applyAlignment="1">
      <alignment horizontal="center" vertical="center" wrapText="1"/>
    </xf>
    <xf numFmtId="165" fontId="20" fillId="0" borderId="34" xfId="1" applyNumberFormat="1" applyFont="1" applyFill="1" applyBorder="1" applyAlignment="1">
      <alignment horizontal="center" vertical="center"/>
    </xf>
    <xf numFmtId="167" fontId="43" fillId="59" borderId="34" xfId="148" applyNumberFormat="1" applyFont="1" applyFill="1" applyBorder="1" applyAlignment="1">
      <alignment horizontal="center" vertical="center" wrapText="1"/>
    </xf>
    <xf numFmtId="167" fontId="43" fillId="59" borderId="36" xfId="148" applyNumberFormat="1" applyFont="1" applyFill="1" applyBorder="1" applyAlignment="1">
      <alignment horizontal="center" vertical="center" wrapText="1"/>
    </xf>
    <xf numFmtId="0" fontId="43" fillId="59" borderId="35" xfId="148" applyNumberFormat="1" applyFont="1" applyFill="1" applyBorder="1" applyAlignment="1">
      <alignment horizontal="center" vertical="center" wrapText="1"/>
    </xf>
    <xf numFmtId="165" fontId="20" fillId="0" borderId="35" xfId="1" applyNumberFormat="1" applyFont="1" applyFill="1" applyBorder="1" applyAlignment="1">
      <alignment horizontal="center" vertical="center"/>
    </xf>
    <xf numFmtId="165" fontId="20" fillId="0" borderId="38" xfId="1" applyNumberFormat="1" applyFont="1" applyFill="1" applyBorder="1" applyAlignment="1">
      <alignment horizontal="center" vertical="center"/>
    </xf>
    <xf numFmtId="0" fontId="43" fillId="59" borderId="34" xfId="148" applyNumberFormat="1" applyFont="1" applyFill="1" applyBorder="1" applyAlignment="1">
      <alignment horizontal="center" vertical="center" wrapText="1"/>
    </xf>
    <xf numFmtId="165" fontId="43" fillId="59" borderId="34" xfId="65" applyNumberFormat="1" applyFont="1" applyFill="1" applyBorder="1" applyAlignment="1">
      <alignment horizontal="center" vertical="center" wrapText="1"/>
    </xf>
    <xf numFmtId="173" fontId="43" fillId="59" borderId="35" xfId="148" applyNumberFormat="1" applyFont="1" applyFill="1" applyBorder="1" applyAlignment="1">
      <alignment horizontal="center" vertical="center" wrapText="1"/>
    </xf>
    <xf numFmtId="0" fontId="49" fillId="65" borderId="0" xfId="75" applyFont="1" applyFill="1"/>
    <xf numFmtId="0" fontId="79" fillId="65" borderId="0" xfId="0" applyFont="1" applyFill="1" applyAlignment="1">
      <alignment horizontal="center"/>
    </xf>
    <xf numFmtId="0" fontId="80" fillId="65" borderId="0" xfId="75" applyFont="1" applyFill="1"/>
    <xf numFmtId="0" fontId="70" fillId="65" borderId="0" xfId="0" applyFont="1" applyFill="1" applyAlignment="1">
      <alignment horizontal="left"/>
    </xf>
    <xf numFmtId="0" fontId="74" fillId="69" borderId="84" xfId="155" applyFont="1" applyFill="1" applyBorder="1" applyAlignment="1">
      <alignment horizontal="left" vertical="top" wrapText="1"/>
    </xf>
    <xf numFmtId="0" fontId="74" fillId="69" borderId="99" xfId="155" applyFont="1" applyFill="1" applyBorder="1" applyAlignment="1">
      <alignment horizontal="left" vertical="top" wrapText="1"/>
    </xf>
    <xf numFmtId="0" fontId="74" fillId="69" borderId="99" xfId="155" applyFont="1" applyFill="1" applyBorder="1" applyAlignment="1">
      <alignment horizontal="center" vertical="top" wrapText="1"/>
    </xf>
    <xf numFmtId="0" fontId="74" fillId="69" borderId="99" xfId="155" applyFont="1" applyFill="1" applyBorder="1" applyAlignment="1">
      <alignment horizontal="right" vertical="top" wrapText="1"/>
    </xf>
    <xf numFmtId="0" fontId="74" fillId="69" borderId="100" xfId="155" applyFont="1" applyFill="1" applyBorder="1" applyAlignment="1">
      <alignment horizontal="right" vertical="top" wrapText="1"/>
    </xf>
    <xf numFmtId="0" fontId="49" fillId="0" borderId="57" xfId="75" applyFont="1" applyBorder="1"/>
    <xf numFmtId="0" fontId="49" fillId="0" borderId="58" xfId="75" applyFont="1" applyBorder="1"/>
    <xf numFmtId="0" fontId="61" fillId="0" borderId="0" xfId="1" applyFont="1" applyFill="1" applyBorder="1"/>
    <xf numFmtId="2" fontId="62" fillId="0" borderId="0" xfId="1" applyNumberFormat="1" applyFont="1" applyFill="1" applyBorder="1"/>
    <xf numFmtId="0" fontId="55" fillId="34" borderId="11" xfId="0" quotePrefix="1" applyFont="1" applyFill="1" applyBorder="1" applyAlignment="1">
      <alignment horizontal="left" vertical="center" wrapText="1"/>
    </xf>
    <xf numFmtId="0" fontId="55" fillId="34" borderId="11" xfId="0" quotePrefix="1" applyFont="1" applyFill="1" applyBorder="1" applyAlignment="1">
      <alignment horizontal="left" vertical="center"/>
    </xf>
    <xf numFmtId="0" fontId="0" fillId="0" borderId="0" xfId="0"/>
    <xf numFmtId="0" fontId="69" fillId="64" borderId="0" xfId="0" applyFont="1" applyFill="1" applyAlignment="1">
      <alignment horizontal="right"/>
    </xf>
    <xf numFmtId="0" fontId="69" fillId="64" borderId="59" xfId="0" applyFont="1" applyFill="1" applyBorder="1" applyAlignment="1">
      <alignment horizontal="right"/>
    </xf>
    <xf numFmtId="0" fontId="69" fillId="64" borderId="62" xfId="0" applyFont="1" applyFill="1" applyBorder="1" applyAlignment="1">
      <alignment horizontal="right"/>
    </xf>
    <xf numFmtId="0" fontId="69" fillId="64" borderId="60" xfId="0" applyFont="1" applyFill="1" applyBorder="1" applyAlignment="1">
      <alignment horizontal="right"/>
    </xf>
    <xf numFmtId="0" fontId="69" fillId="64" borderId="60" xfId="0" applyFont="1" applyFill="1" applyBorder="1" applyAlignment="1">
      <alignment horizontal="center" vertical="center"/>
    </xf>
    <xf numFmtId="0" fontId="70" fillId="64" borderId="60" xfId="0" applyFont="1" applyFill="1" applyBorder="1" applyAlignment="1">
      <alignment horizontal="right"/>
    </xf>
    <xf numFmtId="0" fontId="69" fillId="64" borderId="62" xfId="0" applyFont="1" applyFill="1" applyBorder="1" applyAlignment="1">
      <alignment horizontal="center"/>
    </xf>
    <xf numFmtId="0" fontId="69" fillId="64" borderId="62" xfId="0" applyFont="1" applyFill="1" applyBorder="1"/>
    <xf numFmtId="0" fontId="70" fillId="64" borderId="0" xfId="0" applyFont="1" applyFill="1" applyAlignment="1">
      <alignment horizontal="right"/>
    </xf>
    <xf numFmtId="167" fontId="69" fillId="64" borderId="0" xfId="0" applyNumberFormat="1" applyFont="1" applyFill="1" applyAlignment="1">
      <alignment horizontal="right"/>
    </xf>
    <xf numFmtId="167" fontId="70" fillId="64" borderId="0" xfId="0" applyNumberFormat="1" applyFont="1" applyFill="1" applyAlignment="1">
      <alignment horizontal="right"/>
    </xf>
    <xf numFmtId="0" fontId="0" fillId="0" borderId="0" xfId="0"/>
    <xf numFmtId="0" fontId="19" fillId="0" borderId="0" xfId="158"/>
    <xf numFmtId="0" fontId="51" fillId="0" borderId="106" xfId="157" applyFont="1" applyBorder="1" applyAlignment="1">
      <alignment horizontal="left" vertical="center"/>
    </xf>
    <xf numFmtId="0" fontId="51" fillId="0" borderId="104" xfId="157" applyFont="1" applyBorder="1" applyAlignment="1">
      <alignment vertical="center" wrapText="1"/>
    </xf>
    <xf numFmtId="49" fontId="83" fillId="71" borderId="108" xfId="157" applyNumberFormat="1" applyFont="1" applyFill="1" applyBorder="1" applyAlignment="1">
      <alignment horizontal="center" vertical="center" wrapText="1"/>
    </xf>
    <xf numFmtId="49" fontId="83" fillId="71" borderId="21" xfId="157" applyNumberFormat="1" applyFont="1" applyFill="1" applyBorder="1" applyAlignment="1">
      <alignment horizontal="center" vertical="center" wrapText="1"/>
    </xf>
    <xf numFmtId="0" fontId="83" fillId="71" borderId="21" xfId="157" applyFont="1" applyFill="1" applyBorder="1" applyAlignment="1">
      <alignment horizontal="center" vertical="center"/>
    </xf>
    <xf numFmtId="0" fontId="83" fillId="71" borderId="109" xfId="157" applyFont="1" applyFill="1" applyBorder="1" applyAlignment="1">
      <alignment horizontal="center" vertical="center"/>
    </xf>
    <xf numFmtId="0" fontId="51" fillId="0" borderId="110" xfId="157" applyNumberFormat="1" applyFont="1" applyFill="1" applyBorder="1" applyAlignment="1">
      <alignment horizontal="center" vertical="center"/>
    </xf>
    <xf numFmtId="49" fontId="51" fillId="0" borderId="13" xfId="157" applyNumberFormat="1" applyFont="1" applyFill="1" applyBorder="1" applyAlignment="1">
      <alignment horizontal="left" vertical="center"/>
    </xf>
    <xf numFmtId="49" fontId="51" fillId="0" borderId="19" xfId="157" applyNumberFormat="1" applyFont="1" applyFill="1" applyBorder="1" applyAlignment="1">
      <alignment horizontal="center" vertical="center"/>
    </xf>
    <xf numFmtId="3" fontId="51" fillId="0" borderId="13" xfId="1" applyNumberFormat="1" applyFont="1" applyFill="1" applyBorder="1" applyAlignment="1">
      <alignment horizontal="center" vertical="center"/>
    </xf>
    <xf numFmtId="4" fontId="51" fillId="0" borderId="13" xfId="1" applyNumberFormat="1" applyFont="1" applyFill="1" applyBorder="1" applyAlignment="1">
      <alignment horizontal="center" vertical="center"/>
    </xf>
    <xf numFmtId="4" fontId="51" fillId="0" borderId="111" xfId="157" applyNumberFormat="1" applyFont="1" applyFill="1" applyBorder="1" applyAlignment="1">
      <alignment horizontal="center" vertical="center"/>
    </xf>
    <xf numFmtId="0" fontId="19" fillId="0" borderId="0" xfId="158" applyFill="1"/>
    <xf numFmtId="49" fontId="51" fillId="0" borderId="10" xfId="157" applyNumberFormat="1" applyFont="1" applyFill="1" applyBorder="1" applyAlignment="1">
      <alignment horizontal="center" vertical="center"/>
    </xf>
    <xf numFmtId="49" fontId="51" fillId="0" borderId="17" xfId="157" applyNumberFormat="1" applyFont="1" applyFill="1" applyBorder="1" applyAlignment="1">
      <alignment horizontal="center" vertical="center"/>
    </xf>
    <xf numFmtId="0" fontId="51" fillId="0" borderId="13" xfId="1" applyFont="1" applyFill="1" applyBorder="1" applyAlignment="1">
      <alignment horizontal="center" vertical="center"/>
    </xf>
    <xf numFmtId="165" fontId="59" fillId="71" borderId="111" xfId="1" applyNumberFormat="1" applyFont="1" applyFill="1" applyBorder="1" applyAlignment="1">
      <alignment horizontal="center" vertical="center"/>
    </xf>
    <xf numFmtId="0" fontId="51" fillId="0" borderId="0" xfId="157" applyFont="1" applyBorder="1" applyAlignment="1">
      <alignment vertical="center"/>
    </xf>
    <xf numFmtId="0" fontId="51" fillId="0" borderId="113" xfId="157" applyFont="1" applyBorder="1" applyAlignment="1">
      <alignment vertical="center"/>
    </xf>
    <xf numFmtId="0" fontId="51" fillId="0" borderId="22" xfId="157" applyFont="1" applyBorder="1" applyAlignment="1">
      <alignment vertical="center"/>
    </xf>
    <xf numFmtId="0" fontId="51" fillId="0" borderId="104" xfId="157" applyFont="1" applyBorder="1" applyAlignment="1">
      <alignment vertical="center"/>
    </xf>
    <xf numFmtId="0" fontId="51" fillId="0" borderId="11" xfId="157" applyFont="1" applyBorder="1" applyAlignment="1">
      <alignment vertical="center"/>
    </xf>
    <xf numFmtId="0" fontId="51" fillId="0" borderId="114" xfId="157" applyFont="1" applyBorder="1" applyAlignment="1">
      <alignment vertical="center"/>
    </xf>
    <xf numFmtId="0" fontId="0" fillId="0" borderId="0" xfId="0" applyAlignment="1">
      <alignment vertical="center"/>
    </xf>
    <xf numFmtId="43" fontId="0" fillId="0" borderId="0" xfId="154" applyFont="1" applyAlignment="1">
      <alignment vertical="center"/>
    </xf>
    <xf numFmtId="43" fontId="15" fillId="0" borderId="0" xfId="154" applyFont="1" applyAlignment="1">
      <alignment vertical="center"/>
    </xf>
    <xf numFmtId="0" fontId="0" fillId="0" borderId="0" xfId="0" applyAlignment="1">
      <alignment horizontal="left" vertical="center"/>
    </xf>
    <xf numFmtId="43" fontId="15" fillId="60" borderId="0" xfId="154" applyFont="1" applyFill="1" applyAlignment="1">
      <alignment vertical="center"/>
    </xf>
    <xf numFmtId="43" fontId="1" fillId="0" borderId="0" xfId="154" applyFont="1" applyFill="1" applyAlignment="1">
      <alignment vertical="center"/>
    </xf>
    <xf numFmtId="43" fontId="15" fillId="0" borderId="0" xfId="154" applyFont="1" applyFill="1" applyAlignment="1">
      <alignment vertical="center"/>
    </xf>
    <xf numFmtId="43" fontId="15" fillId="72" borderId="0" xfId="154" applyFont="1" applyFill="1" applyAlignment="1">
      <alignment vertical="center"/>
    </xf>
    <xf numFmtId="10" fontId="54" fillId="33" borderId="11" xfId="151" applyNumberFormat="1" applyFont="1" applyFill="1" applyBorder="1" applyAlignment="1">
      <alignment horizontal="center" vertical="center" wrapText="1"/>
    </xf>
    <xf numFmtId="10" fontId="54" fillId="33" borderId="13" xfId="106" applyNumberFormat="1" applyFont="1" applyFill="1" applyBorder="1" applyAlignment="1">
      <alignment horizontal="center" vertical="center" wrapText="1"/>
    </xf>
    <xf numFmtId="2" fontId="54" fillId="33" borderId="13" xfId="106" applyNumberFormat="1" applyFont="1" applyFill="1" applyBorder="1" applyAlignment="1">
      <alignment horizontal="center" vertical="center" wrapText="1"/>
    </xf>
    <xf numFmtId="164" fontId="54" fillId="33" borderId="1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9" fontId="73" fillId="0" borderId="0" xfId="151" applyFont="1"/>
    <xf numFmtId="0" fontId="47" fillId="0" borderId="37" xfId="148" applyFont="1" applyFill="1" applyBorder="1" applyAlignment="1">
      <alignment horizontal="center" vertical="center" wrapText="1"/>
    </xf>
    <xf numFmtId="0" fontId="47" fillId="0" borderId="37" xfId="148" applyFont="1" applyFill="1" applyBorder="1" applyAlignment="1">
      <alignment horizontal="justify" vertical="center" wrapText="1"/>
    </xf>
    <xf numFmtId="172" fontId="47" fillId="0" borderId="37" xfId="65" applyNumberFormat="1" applyFont="1" applyFill="1" applyBorder="1" applyAlignment="1">
      <alignment horizontal="center" vertical="center" wrapText="1"/>
    </xf>
    <xf numFmtId="0" fontId="19" fillId="0" borderId="0" xfId="75" applyFill="1"/>
    <xf numFmtId="2" fontId="54" fillId="33" borderId="21" xfId="105" applyNumberFormat="1" applyFont="1" applyFill="1" applyBorder="1" applyAlignment="1">
      <alignment horizontal="center" vertical="center" wrapText="1"/>
    </xf>
    <xf numFmtId="0" fontId="0" fillId="0" borderId="0" xfId="0"/>
    <xf numFmtId="0" fontId="18" fillId="0" borderId="19" xfId="0" applyFont="1" applyFill="1" applyBorder="1" applyAlignment="1">
      <alignment horizontal="center" vertical="center"/>
    </xf>
    <xf numFmtId="0" fontId="18" fillId="0" borderId="22" xfId="0" applyFont="1" applyFill="1" applyBorder="1" applyAlignment="1">
      <alignment horizontal="center" vertical="center"/>
    </xf>
    <xf numFmtId="0" fontId="48" fillId="0" borderId="22" xfId="148" applyFont="1" applyFill="1" applyBorder="1" applyAlignment="1">
      <alignment horizontal="center" vertical="center" wrapText="1"/>
    </xf>
    <xf numFmtId="165" fontId="20" fillId="0" borderId="21" xfId="76" applyNumberFormat="1" applyFont="1" applyFill="1" applyBorder="1" applyAlignment="1">
      <alignment horizontal="center" vertical="center"/>
    </xf>
    <xf numFmtId="167" fontId="47" fillId="0" borderId="37" xfId="65" applyNumberFormat="1" applyFont="1" applyFill="1" applyBorder="1" applyAlignment="1">
      <alignment horizontal="center" vertical="center" wrapText="1"/>
    </xf>
    <xf numFmtId="0" fontId="55" fillId="0" borderId="55" xfId="0" quotePrefix="1" applyFont="1" applyFill="1" applyBorder="1" applyAlignment="1">
      <alignment horizontal="center" vertical="center" wrapText="1"/>
    </xf>
    <xf numFmtId="0" fontId="55" fillId="0" borderId="55" xfId="0" quotePrefix="1" applyFont="1" applyBorder="1" applyAlignment="1">
      <alignment horizontal="center" vertical="center" wrapText="1"/>
    </xf>
    <xf numFmtId="4" fontId="55" fillId="0" borderId="55" xfId="0" quotePrefix="1" applyNumberFormat="1" applyFont="1" applyBorder="1" applyAlignment="1">
      <alignment horizontal="center" vertical="center" wrapText="1"/>
    </xf>
    <xf numFmtId="4" fontId="55" fillId="0" borderId="55" xfId="0" quotePrefix="1" applyNumberFormat="1" applyFont="1" applyFill="1" applyBorder="1" applyAlignment="1">
      <alignment horizontal="center" vertical="center" wrapText="1"/>
    </xf>
    <xf numFmtId="167" fontId="55" fillId="0" borderId="55" xfId="0" quotePrefix="1" applyNumberFormat="1" applyFont="1" applyFill="1" applyBorder="1" applyAlignment="1">
      <alignment horizontal="center" vertical="center" wrapText="1"/>
    </xf>
    <xf numFmtId="0" fontId="0" fillId="0" borderId="0" xfId="0"/>
    <xf numFmtId="10" fontId="86" fillId="0" borderId="44" xfId="76" applyNumberFormat="1" applyFont="1" applyBorder="1" applyAlignment="1">
      <alignment horizontal="right" vertical="center"/>
    </xf>
    <xf numFmtId="2" fontId="87" fillId="0" borderId="0" xfId="1" applyNumberFormat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/>
    <xf numFmtId="4" fontId="55" fillId="0" borderId="13" xfId="0" applyNumberFormat="1" applyFont="1" applyBorder="1" applyAlignment="1">
      <alignment horizontal="center" vertical="center" wrapText="1"/>
    </xf>
    <xf numFmtId="2" fontId="55" fillId="0" borderId="13" xfId="0" quotePrefix="1" applyNumberFormat="1" applyFont="1" applyBorder="1" applyAlignment="1">
      <alignment horizontal="center" vertical="center" wrapText="1"/>
    </xf>
    <xf numFmtId="167" fontId="70" fillId="64" borderId="0" xfId="0" applyNumberFormat="1" applyFont="1" applyFill="1" applyAlignment="1">
      <alignment horizontal="right"/>
    </xf>
    <xf numFmtId="4" fontId="93" fillId="0" borderId="0" xfId="155" applyNumberFormat="1" applyFont="1" applyAlignment="1">
      <alignment vertical="center" wrapText="1"/>
    </xf>
    <xf numFmtId="4" fontId="73" fillId="0" borderId="0" xfId="155" applyNumberFormat="1" applyFont="1" applyAlignment="1">
      <alignment horizontal="center"/>
    </xf>
    <xf numFmtId="0" fontId="73" fillId="0" borderId="0" xfId="155" applyFont="1" applyAlignment="1">
      <alignment horizontal="center"/>
    </xf>
    <xf numFmtId="49" fontId="0" fillId="0" borderId="0" xfId="0" applyNumberFormat="1"/>
    <xf numFmtId="0" fontId="94" fillId="64" borderId="60" xfId="0" applyFont="1" applyFill="1" applyBorder="1" applyAlignment="1">
      <alignment vertical="center"/>
    </xf>
    <xf numFmtId="0" fontId="73" fillId="66" borderId="0" xfId="155" applyFont="1" applyFill="1"/>
    <xf numFmtId="0" fontId="95" fillId="66" borderId="0" xfId="155" applyFont="1" applyFill="1" applyAlignment="1">
      <alignment horizontal="center"/>
    </xf>
    <xf numFmtId="0" fontId="19" fillId="0" borderId="0" xfId="75" applyAlignment="1">
      <alignment vertical="center"/>
    </xf>
    <xf numFmtId="0" fontId="19" fillId="0" borderId="0" xfId="75" applyFont="1" applyAlignment="1">
      <alignment vertical="center"/>
    </xf>
    <xf numFmtId="0" fontId="19" fillId="0" borderId="0" xfId="1"/>
    <xf numFmtId="49" fontId="96" fillId="0" borderId="107" xfId="75" applyNumberFormat="1" applyFont="1" applyBorder="1" applyAlignment="1">
      <alignment horizontal="center" vertical="top" wrapText="1"/>
    </xf>
    <xf numFmtId="49" fontId="96" fillId="0" borderId="0" xfId="75" applyNumberFormat="1" applyFont="1" applyBorder="1" applyAlignment="1">
      <alignment horizontal="center" vertical="top" wrapText="1"/>
    </xf>
    <xf numFmtId="49" fontId="96" fillId="0" borderId="113" xfId="75" applyNumberFormat="1" applyFont="1" applyBorder="1" applyAlignment="1">
      <alignment horizontal="center" vertical="top" wrapText="1"/>
    </xf>
    <xf numFmtId="0" fontId="59" fillId="0" borderId="107" xfId="75" applyFont="1" applyBorder="1" applyAlignment="1">
      <alignment horizontal="left" vertical="top"/>
    </xf>
    <xf numFmtId="10" fontId="97" fillId="0" borderId="111" xfId="106" applyNumberFormat="1" applyFont="1" applyFill="1" applyBorder="1" applyAlignment="1">
      <alignment vertical="center"/>
    </xf>
    <xf numFmtId="0" fontId="59" fillId="0" borderId="107" xfId="75" applyFont="1" applyBorder="1" applyAlignment="1">
      <alignment vertical="top"/>
    </xf>
    <xf numFmtId="10" fontId="97" fillId="57" borderId="111" xfId="75" applyNumberFormat="1" applyFont="1" applyFill="1" applyBorder="1" applyAlignment="1">
      <alignment vertical="center"/>
    </xf>
    <xf numFmtId="0" fontId="59" fillId="0" borderId="107" xfId="75" applyFont="1" applyBorder="1" applyAlignment="1">
      <alignment wrapText="1"/>
    </xf>
    <xf numFmtId="0" fontId="19" fillId="0" borderId="0" xfId="1" applyFont="1"/>
    <xf numFmtId="2" fontId="19" fillId="0" borderId="0" xfId="1" applyNumberFormat="1" applyFont="1"/>
    <xf numFmtId="0" fontId="59" fillId="33" borderId="110" xfId="1" applyFont="1" applyFill="1" applyBorder="1" applyAlignment="1">
      <alignment horizontal="center" vertical="center"/>
    </xf>
    <xf numFmtId="0" fontId="59" fillId="33" borderId="12" xfId="1" applyFont="1" applyFill="1" applyBorder="1" applyAlignment="1">
      <alignment horizontal="center" vertical="center"/>
    </xf>
    <xf numFmtId="0" fontId="59" fillId="33" borderId="55" xfId="1" applyFont="1" applyFill="1" applyBorder="1" applyAlignment="1">
      <alignment horizontal="center" vertical="center"/>
    </xf>
    <xf numFmtId="4" fontId="59" fillId="33" borderId="55" xfId="1" applyNumberFormat="1" applyFont="1" applyFill="1" applyBorder="1" applyAlignment="1">
      <alignment horizontal="center" vertical="center"/>
    </xf>
    <xf numFmtId="4" fontId="59" fillId="33" borderId="111" xfId="1" applyNumberFormat="1" applyFont="1" applyFill="1" applyBorder="1" applyAlignment="1">
      <alignment horizontal="center" vertical="center"/>
    </xf>
    <xf numFmtId="0" fontId="19" fillId="0" borderId="110" xfId="1" applyFont="1" applyBorder="1" applyAlignment="1">
      <alignment horizontal="center" vertical="center"/>
    </xf>
    <xf numFmtId="0" fontId="19" fillId="0" borderId="55" xfId="1" applyFont="1" applyFill="1" applyBorder="1" applyAlignment="1">
      <alignment horizontal="left" vertical="center" wrapText="1"/>
    </xf>
    <xf numFmtId="0" fontId="19" fillId="0" borderId="55" xfId="1" applyFont="1" applyFill="1" applyBorder="1" applyAlignment="1">
      <alignment horizontal="center" vertical="center"/>
    </xf>
    <xf numFmtId="4" fontId="19" fillId="57" borderId="55" xfId="1" applyNumberFormat="1" applyFont="1" applyFill="1" applyBorder="1" applyAlignment="1">
      <alignment horizontal="right" vertical="center"/>
    </xf>
    <xf numFmtId="4" fontId="19" fillId="0" borderId="55" xfId="1" applyNumberFormat="1" applyFont="1" applyFill="1" applyBorder="1" applyAlignment="1">
      <alignment horizontal="right" vertical="center"/>
    </xf>
    <xf numFmtId="4" fontId="19" fillId="0" borderId="111" xfId="1" applyNumberFormat="1" applyFont="1" applyBorder="1" applyAlignment="1">
      <alignment horizontal="right" vertical="center"/>
    </xf>
    <xf numFmtId="4" fontId="19" fillId="0" borderId="0" xfId="75" applyNumberFormat="1"/>
    <xf numFmtId="43" fontId="0" fillId="0" borderId="0" xfId="112" applyFont="1"/>
    <xf numFmtId="43" fontId="19" fillId="0" borderId="0" xfId="75" applyNumberFormat="1"/>
    <xf numFmtId="4" fontId="97" fillId="0" borderId="121" xfId="1" applyNumberFormat="1" applyFont="1" applyBorder="1" applyAlignment="1">
      <alignment horizontal="right" vertical="center"/>
    </xf>
    <xf numFmtId="0" fontId="54" fillId="0" borderId="10" xfId="0" applyFont="1" applyBorder="1" applyAlignment="1">
      <alignment horizontal="center" vertical="center" wrapText="1"/>
    </xf>
    <xf numFmtId="0" fontId="19" fillId="0" borderId="32" xfId="0" applyFont="1" applyBorder="1" applyAlignment="1">
      <alignment horizontal="center"/>
    </xf>
    <xf numFmtId="10" fontId="99" fillId="0" borderId="55" xfId="75" applyNumberFormat="1" applyFont="1" applyBorder="1" applyAlignment="1">
      <alignment horizontal="center" vertical="top" wrapText="1"/>
    </xf>
    <xf numFmtId="4" fontId="54" fillId="33" borderId="55" xfId="0" applyNumberFormat="1" applyFont="1" applyFill="1" applyBorder="1" applyAlignment="1">
      <alignment horizontal="center" vertical="center"/>
    </xf>
    <xf numFmtId="0" fontId="97" fillId="0" borderId="61" xfId="75" applyFont="1" applyBorder="1" applyAlignment="1">
      <alignment vertical="center"/>
    </xf>
    <xf numFmtId="0" fontId="97" fillId="0" borderId="61" xfId="75" applyFont="1" applyBorder="1" applyAlignment="1">
      <alignment horizontal="right" vertical="center"/>
    </xf>
    <xf numFmtId="0" fontId="70" fillId="65" borderId="0" xfId="0" applyFont="1" applyFill="1" applyAlignment="1">
      <alignment horizontal="left"/>
    </xf>
    <xf numFmtId="0" fontId="55" fillId="34" borderId="11" xfId="0" quotePrefix="1" applyFont="1" applyFill="1" applyBorder="1" applyAlignment="1">
      <alignment horizontal="left" vertical="center" wrapText="1"/>
    </xf>
    <xf numFmtId="0" fontId="55" fillId="34" borderId="11" xfId="0" quotePrefix="1" applyFont="1" applyFill="1" applyBorder="1" applyAlignment="1">
      <alignment horizontal="left" vertical="center"/>
    </xf>
    <xf numFmtId="0" fontId="0" fillId="0" borderId="32" xfId="0" applyBorder="1"/>
    <xf numFmtId="0" fontId="0" fillId="0" borderId="0" xfId="0"/>
    <xf numFmtId="0" fontId="54" fillId="33" borderId="13" xfId="1" applyFont="1" applyFill="1" applyBorder="1" applyAlignment="1">
      <alignment horizontal="center" vertical="center" wrapText="1"/>
    </xf>
    <xf numFmtId="0" fontId="54" fillId="0" borderId="10" xfId="0" applyFont="1" applyBorder="1" applyAlignment="1">
      <alignment horizontal="center" vertical="center" wrapText="1"/>
    </xf>
    <xf numFmtId="4" fontId="73" fillId="0" borderId="0" xfId="155" applyNumberFormat="1" applyFont="1" applyAlignment="1">
      <alignment horizontal="center"/>
    </xf>
    <xf numFmtId="0" fontId="73" fillId="0" borderId="0" xfId="155" applyFont="1" applyAlignment="1">
      <alignment horizontal="center"/>
    </xf>
    <xf numFmtId="0" fontId="73" fillId="0" borderId="0" xfId="155" applyFont="1" applyAlignment="1">
      <alignment horizontal="center" wrapText="1"/>
    </xf>
    <xf numFmtId="0" fontId="69" fillId="64" borderId="62" xfId="0" applyFont="1" applyFill="1" applyBorder="1" applyAlignment="1">
      <alignment horizontal="right"/>
    </xf>
    <xf numFmtId="0" fontId="70" fillId="64" borderId="62" xfId="0" applyFont="1" applyFill="1" applyBorder="1" applyAlignment="1">
      <alignment horizontal="right"/>
    </xf>
    <xf numFmtId="0" fontId="69" fillId="64" borderId="60" xfId="0" applyFont="1" applyFill="1" applyBorder="1" applyAlignment="1">
      <alignment horizontal="right"/>
    </xf>
    <xf numFmtId="0" fontId="70" fillId="64" borderId="60" xfId="0" applyFont="1" applyFill="1" applyBorder="1" applyAlignment="1">
      <alignment horizontal="right"/>
    </xf>
    <xf numFmtId="0" fontId="69" fillId="64" borderId="62" xfId="0" applyFont="1" applyFill="1" applyBorder="1" applyAlignment="1">
      <alignment horizontal="center"/>
    </xf>
    <xf numFmtId="0" fontId="69" fillId="64" borderId="62" xfId="0" applyFont="1" applyFill="1" applyBorder="1"/>
    <xf numFmtId="0" fontId="69" fillId="64" borderId="0" xfId="0" applyFont="1" applyFill="1" applyAlignment="1">
      <alignment horizontal="right"/>
    </xf>
    <xf numFmtId="0" fontId="70" fillId="64" borderId="0" xfId="0" applyFont="1" applyFill="1" applyAlignment="1">
      <alignment horizontal="right"/>
    </xf>
    <xf numFmtId="167" fontId="69" fillId="64" borderId="0" xfId="0" applyNumberFormat="1" applyFont="1" applyFill="1" applyAlignment="1">
      <alignment horizontal="right"/>
    </xf>
    <xf numFmtId="0" fontId="69" fillId="64" borderId="60" xfId="0" applyFont="1" applyFill="1" applyBorder="1" applyAlignment="1">
      <alignment horizontal="center" vertical="center"/>
    </xf>
    <xf numFmtId="0" fontId="69" fillId="64" borderId="59" xfId="0" applyFont="1" applyFill="1" applyBorder="1" applyAlignment="1">
      <alignment horizontal="right"/>
    </xf>
    <xf numFmtId="167" fontId="70" fillId="64" borderId="0" xfId="0" applyNumberFormat="1" applyFont="1" applyFill="1" applyAlignment="1">
      <alignment horizontal="right"/>
    </xf>
    <xf numFmtId="0" fontId="19" fillId="0" borderId="32" xfId="0" applyFont="1" applyBorder="1" applyAlignment="1">
      <alignment horizontal="center"/>
    </xf>
    <xf numFmtId="0" fontId="55" fillId="0" borderId="10" xfId="0" quotePrefix="1" applyFont="1" applyFill="1" applyBorder="1" applyAlignment="1">
      <alignment horizontal="center" vertical="center" wrapText="1"/>
    </xf>
    <xf numFmtId="0" fontId="100" fillId="59" borderId="43" xfId="148" applyNumberFormat="1" applyFont="1" applyFill="1" applyBorder="1" applyAlignment="1">
      <alignment horizontal="center" vertical="center" wrapText="1"/>
    </xf>
    <xf numFmtId="0" fontId="47" fillId="59" borderId="35" xfId="148" applyFont="1" applyFill="1" applyBorder="1" applyAlignment="1">
      <alignment horizontal="center" vertical="center" wrapText="1"/>
    </xf>
    <xf numFmtId="0" fontId="47" fillId="59" borderId="35" xfId="148" applyNumberFormat="1" applyFont="1" applyFill="1" applyBorder="1" applyAlignment="1">
      <alignment horizontal="center" vertical="center" wrapText="1"/>
    </xf>
    <xf numFmtId="0" fontId="47" fillId="59" borderId="35" xfId="148" applyFont="1" applyFill="1" applyBorder="1" applyAlignment="1">
      <alignment horizontal="justify" vertical="center" wrapText="1"/>
    </xf>
    <xf numFmtId="173" fontId="47" fillId="59" borderId="35" xfId="148" applyNumberFormat="1" applyFont="1" applyFill="1" applyBorder="1" applyAlignment="1">
      <alignment horizontal="center" vertical="center" wrapText="1"/>
    </xf>
    <xf numFmtId="2" fontId="47" fillId="57" borderId="35" xfId="65" applyNumberFormat="1" applyFont="1" applyFill="1" applyBorder="1" applyAlignment="1">
      <alignment horizontal="center" vertical="center" wrapText="1"/>
    </xf>
    <xf numFmtId="165" fontId="47" fillId="59" borderId="35" xfId="65" applyNumberFormat="1" applyFont="1" applyFill="1" applyBorder="1" applyAlignment="1">
      <alignment horizontal="center" vertical="center" wrapText="1"/>
    </xf>
    <xf numFmtId="165" fontId="101" fillId="0" borderId="34" xfId="1" applyNumberFormat="1" applyFont="1" applyFill="1" applyBorder="1" applyAlignment="1">
      <alignment horizontal="center" vertical="center"/>
    </xf>
    <xf numFmtId="0" fontId="18" fillId="57" borderId="56" xfId="0" applyFont="1" applyFill="1" applyBorder="1" applyAlignment="1">
      <alignment horizontal="center" vertical="center"/>
    </xf>
    <xf numFmtId="0" fontId="18" fillId="57" borderId="57" xfId="0" applyFont="1" applyFill="1" applyBorder="1" applyAlignment="1">
      <alignment horizontal="center" vertical="center"/>
    </xf>
    <xf numFmtId="0" fontId="48" fillId="73" borderId="57" xfId="148" applyFont="1" applyFill="1" applyBorder="1" applyAlignment="1">
      <alignment horizontal="center" vertical="center" wrapText="1"/>
    </xf>
    <xf numFmtId="0" fontId="20" fillId="57" borderId="57" xfId="76" applyFont="1" applyFill="1" applyBorder="1" applyAlignment="1">
      <alignment horizontal="right" vertical="center"/>
    </xf>
    <xf numFmtId="0" fontId="20" fillId="57" borderId="58" xfId="76" applyFont="1" applyFill="1" applyBorder="1" applyAlignment="1">
      <alignment horizontal="right" vertical="center"/>
    </xf>
    <xf numFmtId="165" fontId="20" fillId="57" borderId="18" xfId="76" applyNumberFormat="1" applyFont="1" applyFill="1" applyBorder="1" applyAlignment="1">
      <alignment horizontal="center" vertical="center"/>
    </xf>
    <xf numFmtId="0" fontId="19" fillId="57" borderId="0" xfId="75" applyFill="1"/>
    <xf numFmtId="4" fontId="70" fillId="64" borderId="0" xfId="0" applyNumberFormat="1" applyFont="1" applyFill="1" applyAlignment="1">
      <alignment horizontal="center" vertical="top"/>
    </xf>
    <xf numFmtId="0" fontId="102" fillId="74" borderId="59" xfId="0" applyFont="1" applyFill="1" applyBorder="1" applyAlignment="1">
      <alignment horizontal="left"/>
    </xf>
    <xf numFmtId="0" fontId="102" fillId="74" borderId="59" xfId="0" applyFont="1" applyFill="1" applyBorder="1"/>
    <xf numFmtId="0" fontId="102" fillId="74" borderId="59" xfId="0" applyFont="1" applyFill="1" applyBorder="1" applyAlignment="1">
      <alignment horizontal="right"/>
    </xf>
    <xf numFmtId="0" fontId="103" fillId="74" borderId="0" xfId="0" applyFont="1" applyFill="1"/>
    <xf numFmtId="0" fontId="103" fillId="74" borderId="0" xfId="0" applyFont="1" applyFill="1" applyAlignment="1">
      <alignment horizontal="right"/>
    </xf>
    <xf numFmtId="0" fontId="103" fillId="74" borderId="0" xfId="0" applyFont="1" applyFill="1" applyAlignment="1">
      <alignment horizontal="left"/>
    </xf>
    <xf numFmtId="0" fontId="104" fillId="74" borderId="0" xfId="0" applyFont="1" applyFill="1"/>
    <xf numFmtId="0" fontId="104" fillId="74" borderId="0" xfId="0" applyFont="1" applyFill="1" applyAlignment="1">
      <alignment horizontal="right"/>
    </xf>
    <xf numFmtId="4" fontId="104" fillId="74" borderId="0" xfId="0" applyNumberFormat="1" applyFont="1" applyFill="1" applyAlignment="1">
      <alignment horizontal="right"/>
    </xf>
    <xf numFmtId="0" fontId="104" fillId="74" borderId="0" xfId="0" applyFont="1" applyFill="1" applyAlignment="1">
      <alignment horizontal="left"/>
    </xf>
    <xf numFmtId="0" fontId="104" fillId="74" borderId="60" xfId="0" applyFont="1" applyFill="1" applyBorder="1" applyAlignment="1">
      <alignment vertical="center"/>
    </xf>
    <xf numFmtId="0" fontId="106" fillId="74" borderId="0" xfId="0" applyFont="1" applyFill="1" applyAlignment="1">
      <alignment horizontal="center"/>
    </xf>
    <xf numFmtId="0" fontId="106" fillId="74" borderId="60" xfId="0" applyFont="1" applyFill="1" applyBorder="1" applyAlignment="1">
      <alignment horizontal="center"/>
    </xf>
    <xf numFmtId="0" fontId="107" fillId="74" borderId="0" xfId="0" applyFont="1" applyFill="1" applyAlignment="1">
      <alignment horizontal="center"/>
    </xf>
    <xf numFmtId="0" fontId="107" fillId="74" borderId="0" xfId="0" applyFont="1" applyFill="1" applyAlignment="1">
      <alignment wrapText="1"/>
    </xf>
    <xf numFmtId="175" fontId="107" fillId="74" borderId="0" xfId="0" applyNumberFormat="1" applyFont="1" applyFill="1" applyAlignment="1">
      <alignment horizontal="center"/>
    </xf>
    <xf numFmtId="4" fontId="107" fillId="74" borderId="0" xfId="0" applyNumberFormat="1" applyFont="1" applyFill="1" applyAlignment="1">
      <alignment horizontal="center"/>
    </xf>
    <xf numFmtId="167" fontId="107" fillId="74" borderId="0" xfId="0" applyNumberFormat="1" applyFont="1" applyFill="1" applyAlignment="1">
      <alignment horizontal="right"/>
    </xf>
    <xf numFmtId="0" fontId="107" fillId="74" borderId="0" xfId="0" applyFont="1" applyFill="1"/>
    <xf numFmtId="0" fontId="107" fillId="74" borderId="60" xfId="0" applyFont="1" applyFill="1" applyBorder="1"/>
    <xf numFmtId="0" fontId="106" fillId="74" borderId="60" xfId="0" applyFont="1" applyFill="1" applyBorder="1" applyAlignment="1">
      <alignment horizontal="right"/>
    </xf>
    <xf numFmtId="0" fontId="107" fillId="74" borderId="60" xfId="0" applyFont="1" applyFill="1" applyBorder="1" applyAlignment="1">
      <alignment horizontal="right"/>
    </xf>
    <xf numFmtId="167" fontId="107" fillId="74" borderId="60" xfId="0" applyNumberFormat="1" applyFont="1" applyFill="1" applyBorder="1" applyAlignment="1">
      <alignment horizontal="right"/>
    </xf>
    <xf numFmtId="0" fontId="106" fillId="74" borderId="62" xfId="0" applyFont="1" applyFill="1" applyBorder="1"/>
    <xf numFmtId="0" fontId="106" fillId="74" borderId="62" xfId="0" applyFont="1" applyFill="1" applyBorder="1" applyAlignment="1">
      <alignment horizontal="center"/>
    </xf>
    <xf numFmtId="167" fontId="106" fillId="74" borderId="60" xfId="0" applyNumberFormat="1" applyFont="1" applyFill="1" applyBorder="1" applyAlignment="1">
      <alignment horizontal="right"/>
    </xf>
    <xf numFmtId="0" fontId="107" fillId="74" borderId="0" xfId="0" applyFont="1" applyFill="1" applyAlignment="1">
      <alignment horizontal="right"/>
    </xf>
    <xf numFmtId="167" fontId="106" fillId="74" borderId="0" xfId="0" applyNumberFormat="1" applyFont="1" applyFill="1" applyAlignment="1">
      <alignment horizontal="right"/>
    </xf>
    <xf numFmtId="0" fontId="106" fillId="74" borderId="0" xfId="0" applyFont="1" applyFill="1" applyAlignment="1">
      <alignment horizontal="right"/>
    </xf>
    <xf numFmtId="177" fontId="107" fillId="74" borderId="0" xfId="0" applyNumberFormat="1" applyFont="1" applyFill="1" applyAlignment="1">
      <alignment horizontal="center"/>
    </xf>
    <xf numFmtId="167" fontId="107" fillId="74" borderId="0" xfId="0" applyNumberFormat="1" applyFont="1" applyFill="1"/>
    <xf numFmtId="0" fontId="107" fillId="74" borderId="62" xfId="0" applyFont="1" applyFill="1" applyBorder="1"/>
    <xf numFmtId="167" fontId="107" fillId="74" borderId="62" xfId="0" applyNumberFormat="1" applyFont="1" applyFill="1" applyBorder="1"/>
    <xf numFmtId="0" fontId="106" fillId="74" borderId="62" xfId="0" applyFont="1" applyFill="1" applyBorder="1" applyAlignment="1">
      <alignment horizontal="right"/>
    </xf>
    <xf numFmtId="167" fontId="106" fillId="74" borderId="62" xfId="0" applyNumberFormat="1" applyFont="1" applyFill="1" applyBorder="1" applyAlignment="1">
      <alignment horizontal="right"/>
    </xf>
    <xf numFmtId="0" fontId="106" fillId="74" borderId="60" xfId="0" applyFont="1" applyFill="1" applyBorder="1"/>
    <xf numFmtId="0" fontId="106" fillId="74" borderId="0" xfId="0" applyFont="1" applyFill="1" applyAlignment="1">
      <alignment horizontal="center" vertical="center"/>
    </xf>
    <xf numFmtId="0" fontId="106" fillId="74" borderId="60" xfId="0" applyFont="1" applyFill="1" applyBorder="1" applyAlignment="1">
      <alignment horizontal="center" vertical="center"/>
    </xf>
    <xf numFmtId="164" fontId="107" fillId="74" borderId="0" xfId="0" applyNumberFormat="1" applyFont="1" applyFill="1" applyAlignment="1">
      <alignment horizontal="right"/>
    </xf>
    <xf numFmtId="0" fontId="106" fillId="74" borderId="0" xfId="0" applyFont="1" applyFill="1"/>
    <xf numFmtId="164" fontId="106" fillId="74" borderId="0" xfId="0" applyNumberFormat="1" applyFont="1" applyFill="1" applyAlignment="1">
      <alignment horizontal="right"/>
    </xf>
    <xf numFmtId="0" fontId="106" fillId="74" borderId="59" xfId="0" applyFont="1" applyFill="1" applyBorder="1"/>
    <xf numFmtId="0" fontId="106" fillId="74" borderId="59" xfId="0" applyFont="1" applyFill="1" applyBorder="1" applyAlignment="1">
      <alignment horizontal="right"/>
    </xf>
    <xf numFmtId="4" fontId="106" fillId="74" borderId="59" xfId="0" applyNumberFormat="1" applyFont="1" applyFill="1" applyBorder="1" applyAlignment="1">
      <alignment horizontal="right"/>
    </xf>
    <xf numFmtId="10" fontId="106" fillId="74" borderId="0" xfId="0" applyNumberFormat="1" applyFont="1" applyFill="1" applyAlignment="1">
      <alignment horizontal="right"/>
    </xf>
    <xf numFmtId="4" fontId="106" fillId="74" borderId="0" xfId="0" applyNumberFormat="1" applyFont="1" applyFill="1" applyAlignment="1">
      <alignment horizontal="right"/>
    </xf>
    <xf numFmtId="0" fontId="107" fillId="74" borderId="0" xfId="0" applyFont="1" applyFill="1" applyAlignment="1">
      <alignment horizontal="center" vertical="top"/>
    </xf>
    <xf numFmtId="0" fontId="107" fillId="74" borderId="0" xfId="0" applyFont="1" applyFill="1" applyAlignment="1">
      <alignment vertical="top" wrapText="1"/>
    </xf>
    <xf numFmtId="175" fontId="107" fillId="74" borderId="0" xfId="0" applyNumberFormat="1" applyFont="1" applyFill="1" applyAlignment="1">
      <alignment horizontal="center" vertical="top"/>
    </xf>
    <xf numFmtId="4" fontId="107" fillId="74" borderId="0" xfId="0" applyNumberFormat="1" applyFont="1" applyFill="1" applyAlignment="1">
      <alignment horizontal="center" vertical="top"/>
    </xf>
    <xf numFmtId="167" fontId="107" fillId="74" borderId="0" xfId="0" applyNumberFormat="1" applyFont="1" applyFill="1" applyAlignment="1">
      <alignment horizontal="right" vertical="top"/>
    </xf>
    <xf numFmtId="0" fontId="107" fillId="74" borderId="0" xfId="0" applyFont="1" applyFill="1" applyAlignment="1">
      <alignment vertical="top"/>
    </xf>
    <xf numFmtId="167" fontId="107" fillId="74" borderId="60" xfId="0" applyNumberFormat="1" applyFont="1" applyFill="1" applyBorder="1"/>
    <xf numFmtId="0" fontId="107" fillId="74" borderId="62" xfId="0" applyFont="1" applyFill="1" applyBorder="1" applyAlignment="1">
      <alignment horizontal="right"/>
    </xf>
    <xf numFmtId="0" fontId="106" fillId="74" borderId="0" xfId="0" applyFont="1" applyFill="1" applyAlignment="1">
      <alignment vertical="center"/>
    </xf>
    <xf numFmtId="0" fontId="106" fillId="74" borderId="0" xfId="0" applyFont="1" applyFill="1" applyAlignment="1">
      <alignment horizontal="right" vertical="center"/>
    </xf>
    <xf numFmtId="167" fontId="106" fillId="74" borderId="0" xfId="0" applyNumberFormat="1" applyFont="1" applyFill="1" applyAlignment="1">
      <alignment horizontal="right" vertical="center"/>
    </xf>
    <xf numFmtId="49" fontId="104" fillId="74" borderId="0" xfId="0" applyNumberFormat="1" applyFont="1" applyFill="1"/>
    <xf numFmtId="0" fontId="0" fillId="60" borderId="0" xfId="0" applyFill="1" applyBorder="1"/>
    <xf numFmtId="0" fontId="0" fillId="60" borderId="123" xfId="0" applyFill="1" applyBorder="1"/>
    <xf numFmtId="0" fontId="109" fillId="60" borderId="60" xfId="0" applyFont="1" applyFill="1" applyBorder="1" applyAlignment="1">
      <alignment vertical="center"/>
    </xf>
    <xf numFmtId="0" fontId="109" fillId="60" borderId="125" xfId="0" applyFont="1" applyFill="1" applyBorder="1" applyAlignment="1">
      <alignment vertical="center"/>
    </xf>
    <xf numFmtId="0" fontId="0" fillId="0" borderId="122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123" xfId="0" applyBorder="1"/>
    <xf numFmtId="0" fontId="0" fillId="0" borderId="55" xfId="0" applyBorder="1"/>
    <xf numFmtId="0" fontId="0" fillId="0" borderId="55" xfId="0" applyBorder="1" applyAlignment="1">
      <alignment horizontal="center"/>
    </xf>
    <xf numFmtId="0" fontId="0" fillId="0" borderId="0" xfId="0" applyFill="1" applyBorder="1"/>
    <xf numFmtId="9" fontId="0" fillId="66" borderId="55" xfId="151" applyFont="1" applyFill="1" applyBorder="1" applyAlignment="1">
      <alignment horizontal="center"/>
    </xf>
    <xf numFmtId="0" fontId="0" fillId="0" borderId="21" xfId="0" applyBorder="1"/>
    <xf numFmtId="17" fontId="0" fillId="0" borderId="21" xfId="0" applyNumberFormat="1" applyFill="1" applyBorder="1" applyAlignment="1">
      <alignment horizontal="center"/>
    </xf>
    <xf numFmtId="0" fontId="0" fillId="0" borderId="21" xfId="0" applyFill="1" applyBorder="1"/>
    <xf numFmtId="0" fontId="0" fillId="0" borderId="21" xfId="0" applyFill="1" applyBorder="1" applyAlignment="1">
      <alignment horizontal="center"/>
    </xf>
    <xf numFmtId="10" fontId="0" fillId="66" borderId="55" xfId="151" applyNumberFormat="1" applyFont="1" applyFill="1" applyBorder="1" applyAlignment="1">
      <alignment horizontal="center"/>
    </xf>
    <xf numFmtId="3" fontId="0" fillId="0" borderId="55" xfId="0" applyNumberFormat="1" applyBorder="1"/>
    <xf numFmtId="17" fontId="15" fillId="66" borderId="55" xfId="0" applyNumberFormat="1" applyFont="1" applyFill="1" applyBorder="1" applyAlignment="1">
      <alignment horizontal="center"/>
    </xf>
    <xf numFmtId="0" fontId="0" fillId="66" borderId="10" xfId="0" applyFill="1" applyBorder="1" applyAlignment="1">
      <alignment horizontal="center"/>
    </xf>
    <xf numFmtId="167" fontId="84" fillId="0" borderId="55" xfId="76" applyNumberFormat="1" applyFont="1" applyBorder="1" applyAlignment="1" applyProtection="1">
      <protection locked="0"/>
    </xf>
    <xf numFmtId="174" fontId="15" fillId="0" borderId="111" xfId="0" applyNumberFormat="1" applyFont="1" applyBorder="1" applyAlignment="1">
      <alignment horizontal="center"/>
    </xf>
    <xf numFmtId="0" fontId="0" fillId="0" borderId="118" xfId="0" applyBorder="1" applyAlignment="1">
      <alignment horizontal="center"/>
    </xf>
    <xf numFmtId="0" fontId="0" fillId="66" borderId="62" xfId="0" applyFill="1" applyBorder="1"/>
    <xf numFmtId="0" fontId="0" fillId="0" borderId="107" xfId="0" applyBorder="1"/>
    <xf numFmtId="0" fontId="0" fillId="0" borderId="124" xfId="0" applyBorder="1"/>
    <xf numFmtId="0" fontId="62" fillId="0" borderId="0" xfId="161" applyFont="1" applyFill="1" applyBorder="1"/>
    <xf numFmtId="0" fontId="62" fillId="0" borderId="0" xfId="161" applyFont="1" applyBorder="1" applyAlignment="1">
      <alignment horizontal="center"/>
    </xf>
    <xf numFmtId="0" fontId="62" fillId="60" borderId="127" xfId="161" applyFont="1" applyFill="1" applyBorder="1" applyAlignment="1">
      <alignment horizontal="center" vertical="center" wrapText="1"/>
    </xf>
    <xf numFmtId="0" fontId="62" fillId="60" borderId="129" xfId="161" applyFont="1" applyFill="1" applyBorder="1" applyAlignment="1">
      <alignment horizontal="center" vertical="center" wrapText="1"/>
    </xf>
    <xf numFmtId="0" fontId="62" fillId="60" borderId="102" xfId="161" applyFont="1" applyFill="1" applyBorder="1" applyAlignment="1">
      <alignment horizontal="center" vertical="center" wrapText="1"/>
    </xf>
    <xf numFmtId="0" fontId="69" fillId="60" borderId="129" xfId="0" applyFont="1" applyFill="1" applyBorder="1" applyAlignment="1">
      <alignment horizontal="center" vertical="center" wrapText="1"/>
    </xf>
    <xf numFmtId="0" fontId="69" fillId="60" borderId="132" xfId="0" applyFont="1" applyFill="1" applyBorder="1" applyAlignment="1">
      <alignment horizontal="center" vertical="center" wrapText="1"/>
    </xf>
    <xf numFmtId="0" fontId="69" fillId="60" borderId="131" xfId="0" applyFont="1" applyFill="1" applyBorder="1" applyAlignment="1">
      <alignment horizontal="center" vertical="center" wrapText="1"/>
    </xf>
    <xf numFmtId="0" fontId="69" fillId="60" borderId="133" xfId="0" applyFont="1" applyFill="1" applyBorder="1" applyAlignment="1">
      <alignment horizontal="center" vertical="center" wrapText="1"/>
    </xf>
    <xf numFmtId="17" fontId="60" fillId="60" borderId="134" xfId="161" applyNumberFormat="1" applyFont="1" applyFill="1" applyBorder="1" applyAlignment="1">
      <alignment horizontal="center" vertical="center" wrapText="1"/>
    </xf>
    <xf numFmtId="0" fontId="57" fillId="60" borderId="135" xfId="161" applyFont="1" applyFill="1" applyBorder="1" applyAlignment="1">
      <alignment horizontal="center" vertical="center" wrapText="1"/>
    </xf>
    <xf numFmtId="0" fontId="15" fillId="60" borderId="136" xfId="0" applyFont="1" applyFill="1" applyBorder="1" applyAlignment="1">
      <alignment horizontal="center" vertical="center" wrapText="1"/>
    </xf>
    <xf numFmtId="0" fontId="15" fillId="60" borderId="137" xfId="0" applyFont="1" applyFill="1" applyBorder="1" applyAlignment="1">
      <alignment horizontal="center" vertical="center" wrapText="1"/>
    </xf>
    <xf numFmtId="0" fontId="15" fillId="60" borderId="138" xfId="0" applyFont="1" applyFill="1" applyBorder="1" applyAlignment="1">
      <alignment horizontal="center" vertical="center" wrapText="1"/>
    </xf>
    <xf numFmtId="0" fontId="62" fillId="60" borderId="139" xfId="161" applyFont="1" applyFill="1" applyBorder="1" applyAlignment="1">
      <alignment horizontal="center" vertical="center" wrapText="1"/>
    </xf>
    <xf numFmtId="1" fontId="62" fillId="60" borderId="135" xfId="161" applyNumberFormat="1" applyFont="1" applyFill="1" applyBorder="1" applyAlignment="1">
      <alignment horizontal="center" vertical="center" wrapText="1"/>
    </xf>
    <xf numFmtId="1" fontId="62" fillId="60" borderId="139" xfId="161" applyNumberFormat="1" applyFont="1" applyFill="1" applyBorder="1" applyAlignment="1">
      <alignment horizontal="center" vertical="center" wrapText="1"/>
    </xf>
    <xf numFmtId="0" fontId="15" fillId="60" borderId="140" xfId="0" applyFont="1" applyFill="1" applyBorder="1" applyAlignment="1">
      <alignment horizontal="center" vertical="center" wrapText="1"/>
    </xf>
    <xf numFmtId="1" fontId="62" fillId="60" borderId="141" xfId="161" applyNumberFormat="1" applyFont="1" applyFill="1" applyBorder="1" applyAlignment="1">
      <alignment horizontal="center" vertical="center" wrapText="1"/>
    </xf>
    <xf numFmtId="179" fontId="111" fillId="0" borderId="142" xfId="161" applyNumberFormat="1" applyFont="1" applyBorder="1" applyAlignment="1">
      <alignment horizontal="center" vertical="center" wrapText="1"/>
    </xf>
    <xf numFmtId="0" fontId="112" fillId="0" borderId="143" xfId="161" applyFont="1" applyFill="1" applyBorder="1" applyAlignment="1">
      <alignment vertical="center" wrapText="1"/>
    </xf>
    <xf numFmtId="0" fontId="113" fillId="0" borderId="55" xfId="0" applyFont="1" applyFill="1" applyBorder="1" applyAlignment="1">
      <alignment horizontal="center" vertical="center" wrapText="1"/>
    </xf>
    <xf numFmtId="0" fontId="114" fillId="0" borderId="55" xfId="161" applyFont="1" applyFill="1" applyBorder="1" applyAlignment="1">
      <alignment horizontal="center" vertical="center" wrapText="1"/>
    </xf>
    <xf numFmtId="175" fontId="115" fillId="66" borderId="21" xfId="0" applyNumberFormat="1" applyFont="1" applyFill="1" applyBorder="1" applyAlignment="1">
      <alignment horizontal="center" vertical="center"/>
    </xf>
    <xf numFmtId="4" fontId="111" fillId="0" borderId="21" xfId="161" quotePrefix="1" applyNumberFormat="1" applyFont="1" applyBorder="1" applyAlignment="1">
      <alignment horizontal="center" vertical="center"/>
    </xf>
    <xf numFmtId="2" fontId="111" fillId="0" borderId="144" xfId="0" applyNumberFormat="1" applyFont="1" applyBorder="1" applyAlignment="1">
      <alignment horizontal="center" vertical="center"/>
    </xf>
    <xf numFmtId="4" fontId="111" fillId="76" borderId="21" xfId="161" quotePrefix="1" applyNumberFormat="1" applyFont="1" applyFill="1" applyBorder="1" applyAlignment="1">
      <alignment horizontal="center" vertical="center"/>
    </xf>
    <xf numFmtId="0" fontId="114" fillId="66" borderId="21" xfId="0" applyFont="1" applyFill="1" applyBorder="1" applyAlignment="1">
      <alignment horizontal="center" vertical="center"/>
    </xf>
    <xf numFmtId="2" fontId="111" fillId="0" borderId="21" xfId="0" applyNumberFormat="1" applyFont="1" applyBorder="1" applyAlignment="1">
      <alignment horizontal="center" vertical="center"/>
    </xf>
    <xf numFmtId="2" fontId="111" fillId="76" borderId="21" xfId="0" applyNumberFormat="1" applyFont="1" applyFill="1" applyBorder="1" applyAlignment="1">
      <alignment horizontal="center" vertical="center"/>
    </xf>
    <xf numFmtId="2" fontId="111" fillId="66" borderId="21" xfId="0" applyNumberFormat="1" applyFont="1" applyFill="1" applyBorder="1" applyAlignment="1">
      <alignment horizontal="center" vertical="center"/>
    </xf>
    <xf numFmtId="180" fontId="111" fillId="0" borderId="21" xfId="0" applyNumberFormat="1" applyFont="1" applyBorder="1" applyAlignment="1">
      <alignment horizontal="center" vertical="center"/>
    </xf>
    <xf numFmtId="40" fontId="111" fillId="0" borderId="21" xfId="0" applyNumberFormat="1" applyFont="1" applyBorder="1" applyAlignment="1">
      <alignment horizontal="center" vertical="center"/>
    </xf>
    <xf numFmtId="40" fontId="111" fillId="0" borderId="145" xfId="0" applyNumberFormat="1" applyFont="1" applyBorder="1" applyAlignment="1">
      <alignment horizontal="center" vertical="center"/>
    </xf>
    <xf numFmtId="179" fontId="111" fillId="0" borderId="146" xfId="161" applyNumberFormat="1" applyFont="1" applyBorder="1" applyAlignment="1">
      <alignment horizontal="center" vertical="center" wrapText="1"/>
    </xf>
    <xf numFmtId="0" fontId="112" fillId="0" borderId="37" xfId="161" applyFont="1" applyFill="1" applyBorder="1" applyAlignment="1">
      <alignment vertical="center" wrapText="1"/>
    </xf>
    <xf numFmtId="175" fontId="115" fillId="66" borderId="55" xfId="0" applyNumberFormat="1" applyFont="1" applyFill="1" applyBorder="1" applyAlignment="1">
      <alignment horizontal="center" vertical="center"/>
    </xf>
    <xf numFmtId="4" fontId="111" fillId="0" borderId="55" xfId="161" quotePrefix="1" applyNumberFormat="1" applyFont="1" applyBorder="1" applyAlignment="1">
      <alignment horizontal="center" vertical="center"/>
    </xf>
    <xf numFmtId="2" fontId="111" fillId="0" borderId="55" xfId="0" applyNumberFormat="1" applyFont="1" applyBorder="1" applyAlignment="1">
      <alignment horizontal="center" vertical="center"/>
    </xf>
    <xf numFmtId="4" fontId="111" fillId="76" borderId="55" xfId="161" quotePrefix="1" applyNumberFormat="1" applyFont="1" applyFill="1" applyBorder="1" applyAlignment="1">
      <alignment horizontal="center" vertical="center"/>
    </xf>
    <xf numFmtId="2" fontId="111" fillId="76" borderId="55" xfId="0" applyNumberFormat="1" applyFont="1" applyFill="1" applyBorder="1" applyAlignment="1">
      <alignment horizontal="center" vertical="center"/>
    </xf>
    <xf numFmtId="180" fontId="111" fillId="0" borderId="55" xfId="0" applyNumberFormat="1" applyFont="1" applyBorder="1" applyAlignment="1">
      <alignment horizontal="center" vertical="center"/>
    </xf>
    <xf numFmtId="40" fontId="111" fillId="0" borderId="55" xfId="0" applyNumberFormat="1" applyFont="1" applyBorder="1" applyAlignment="1">
      <alignment horizontal="center" vertical="center"/>
    </xf>
    <xf numFmtId="40" fontId="111" fillId="0" borderId="147" xfId="0" applyNumberFormat="1" applyFont="1" applyBorder="1" applyAlignment="1">
      <alignment horizontal="center" vertical="center"/>
    </xf>
    <xf numFmtId="0" fontId="0" fillId="60" borderId="148" xfId="0" applyFill="1" applyBorder="1"/>
    <xf numFmtId="0" fontId="0" fillId="60" borderId="149" xfId="0" applyFill="1" applyBorder="1"/>
    <xf numFmtId="0" fontId="0" fillId="60" borderId="149" xfId="0" applyFill="1" applyBorder="1" applyAlignment="1">
      <alignment horizontal="center"/>
    </xf>
    <xf numFmtId="0" fontId="0" fillId="60" borderId="150" xfId="0" applyFill="1" applyBorder="1"/>
    <xf numFmtId="0" fontId="73" fillId="0" borderId="0" xfId="155" applyFont="1" applyAlignment="1"/>
    <xf numFmtId="0" fontId="73" fillId="0" borderId="0" xfId="155" quotePrefix="1" applyFont="1" applyAlignment="1"/>
    <xf numFmtId="0" fontId="95" fillId="67" borderId="0" xfId="155" applyFont="1" applyFill="1" applyAlignment="1">
      <alignment horizontal="center" vertical="center" wrapText="1"/>
    </xf>
    <xf numFmtId="0" fontId="95" fillId="0" borderId="0" xfId="155" applyFont="1"/>
    <xf numFmtId="0" fontId="73" fillId="0" borderId="0" xfId="155" applyFont="1" applyAlignment="1">
      <alignment horizontal="right"/>
    </xf>
    <xf numFmtId="2" fontId="62" fillId="0" borderId="0" xfId="1" applyNumberFormat="1" applyFont="1" applyBorder="1" applyAlignment="1">
      <alignment horizontal="right" vertical="center"/>
    </xf>
    <xf numFmtId="4" fontId="43" fillId="59" borderId="36" xfId="148" applyNumberFormat="1" applyFont="1" applyFill="1" applyBorder="1" applyAlignment="1">
      <alignment horizontal="center" vertical="center" wrapText="1"/>
    </xf>
    <xf numFmtId="181" fontId="0" fillId="0" borderId="0" xfId="151" applyNumberFormat="1" applyFont="1"/>
    <xf numFmtId="174" fontId="19" fillId="0" borderId="0" xfId="75" applyNumberFormat="1"/>
    <xf numFmtId="4" fontId="59" fillId="57" borderId="119" xfId="1" applyNumberFormat="1" applyFont="1" applyFill="1" applyBorder="1" applyAlignment="1">
      <alignment horizontal="right" vertical="center"/>
    </xf>
    <xf numFmtId="0" fontId="19" fillId="0" borderId="54" xfId="1" applyFont="1" applyFill="1" applyBorder="1" applyAlignment="1">
      <alignment horizontal="center" vertical="center"/>
    </xf>
    <xf numFmtId="0" fontId="19" fillId="0" borderId="151" xfId="1" applyFont="1" applyFill="1" applyBorder="1" applyAlignment="1">
      <alignment horizontal="center" vertical="center"/>
    </xf>
    <xf numFmtId="4" fontId="19" fillId="57" borderId="120" xfId="1" applyNumberFormat="1" applyFont="1" applyFill="1" applyBorder="1" applyAlignment="1">
      <alignment horizontal="center" vertical="center"/>
    </xf>
    <xf numFmtId="0" fontId="0" fillId="0" borderId="0" xfId="0"/>
    <xf numFmtId="4" fontId="19" fillId="0" borderId="107" xfId="1" applyNumberFormat="1" applyFont="1" applyBorder="1" applyAlignment="1">
      <alignment horizontal="right" vertical="center"/>
    </xf>
    <xf numFmtId="0" fontId="55" fillId="0" borderId="10" xfId="0" quotePrefix="1" applyFont="1" applyBorder="1" applyAlignment="1">
      <alignment horizontal="left" vertical="center" wrapText="1"/>
    </xf>
    <xf numFmtId="0" fontId="55" fillId="0" borderId="11" xfId="0" quotePrefix="1" applyFont="1" applyBorder="1" applyAlignment="1">
      <alignment horizontal="left" vertical="center" wrapText="1"/>
    </xf>
    <xf numFmtId="0" fontId="55" fillId="0" borderId="12" xfId="0" quotePrefix="1" applyFont="1" applyBorder="1" applyAlignment="1">
      <alignment horizontal="left" vertical="center" wrapText="1"/>
    </xf>
    <xf numFmtId="0" fontId="55" fillId="34" borderId="10" xfId="0" quotePrefix="1" applyFont="1" applyFill="1" applyBorder="1" applyAlignment="1">
      <alignment horizontal="left" vertical="center"/>
    </xf>
    <xf numFmtId="0" fontId="55" fillId="34" borderId="11" xfId="0" quotePrefix="1" applyFont="1" applyFill="1" applyBorder="1" applyAlignment="1">
      <alignment horizontal="left" vertical="center"/>
    </xf>
    <xf numFmtId="0" fontId="55" fillId="34" borderId="12" xfId="0" quotePrefix="1" applyFont="1" applyFill="1" applyBorder="1" applyAlignment="1">
      <alignment horizontal="left" vertical="center"/>
    </xf>
    <xf numFmtId="0" fontId="54" fillId="33" borderId="10" xfId="0" applyFont="1" applyFill="1" applyBorder="1" applyAlignment="1">
      <alignment horizontal="center" vertical="center"/>
    </xf>
    <xf numFmtId="0" fontId="54" fillId="33" borderId="11" xfId="0" applyFont="1" applyFill="1" applyBorder="1" applyAlignment="1">
      <alignment horizontal="center" vertical="center"/>
    </xf>
    <xf numFmtId="0" fontId="55" fillId="0" borderId="10" xfId="0" quotePrefix="1" applyFont="1" applyFill="1" applyBorder="1" applyAlignment="1">
      <alignment horizontal="left" vertical="center"/>
    </xf>
    <xf numFmtId="0" fontId="55" fillId="0" borderId="11" xfId="0" quotePrefix="1" applyFont="1" applyFill="1" applyBorder="1" applyAlignment="1">
      <alignment horizontal="left" vertical="center"/>
    </xf>
    <xf numFmtId="0" fontId="55" fillId="0" borderId="12" xfId="0" quotePrefix="1" applyFont="1" applyFill="1" applyBorder="1" applyAlignment="1">
      <alignment horizontal="left" vertical="center"/>
    </xf>
    <xf numFmtId="0" fontId="55" fillId="0" borderId="10" xfId="0" quotePrefix="1" applyFont="1" applyFill="1" applyBorder="1" applyAlignment="1">
      <alignment horizontal="left" vertical="center" wrapText="1"/>
    </xf>
    <xf numFmtId="0" fontId="55" fillId="0" borderId="10" xfId="2" quotePrefix="1" applyFont="1" applyFill="1" applyBorder="1" applyAlignment="1">
      <alignment horizontal="left" vertical="center" wrapText="1"/>
    </xf>
    <xf numFmtId="0" fontId="55" fillId="0" borderId="11" xfId="2" quotePrefix="1" applyFont="1" applyFill="1" applyBorder="1" applyAlignment="1">
      <alignment horizontal="left" vertical="center" wrapText="1"/>
    </xf>
    <xf numFmtId="0" fontId="55" fillId="0" borderId="12" xfId="2" quotePrefix="1" applyFont="1" applyFill="1" applyBorder="1" applyAlignment="1">
      <alignment horizontal="left" vertical="center" wrapText="1"/>
    </xf>
    <xf numFmtId="0" fontId="55" fillId="0" borderId="11" xfId="0" quotePrefix="1" applyFont="1" applyFill="1" applyBorder="1" applyAlignment="1">
      <alignment horizontal="left" vertical="center" wrapText="1"/>
    </xf>
    <xf numFmtId="0" fontId="55" fillId="0" borderId="12" xfId="0" quotePrefix="1" applyFont="1" applyFill="1" applyBorder="1" applyAlignment="1">
      <alignment horizontal="left" vertical="center" wrapText="1"/>
    </xf>
    <xf numFmtId="4" fontId="55" fillId="0" borderId="10" xfId="0" quotePrefix="1" applyNumberFormat="1" applyFont="1" applyBorder="1" applyAlignment="1">
      <alignment horizontal="left" vertical="center" wrapText="1"/>
    </xf>
    <xf numFmtId="0" fontId="55" fillId="0" borderId="13" xfId="0" quotePrefix="1" applyFont="1" applyBorder="1" applyAlignment="1">
      <alignment horizontal="left" vertical="center" wrapText="1"/>
    </xf>
    <xf numFmtId="0" fontId="55" fillId="34" borderId="10" xfId="0" quotePrefix="1" applyFont="1" applyFill="1" applyBorder="1" applyAlignment="1">
      <alignment horizontal="left" vertical="center" wrapText="1"/>
    </xf>
    <xf numFmtId="0" fontId="55" fillId="34" borderId="11" xfId="0" quotePrefix="1" applyFont="1" applyFill="1" applyBorder="1" applyAlignment="1">
      <alignment horizontal="left" vertical="center" wrapText="1"/>
    </xf>
    <xf numFmtId="0" fontId="55" fillId="34" borderId="12" xfId="0" quotePrefix="1" applyFont="1" applyFill="1" applyBorder="1" applyAlignment="1">
      <alignment horizontal="left" vertical="center" wrapText="1"/>
    </xf>
    <xf numFmtId="49" fontId="99" fillId="0" borderId="18" xfId="75" applyNumberFormat="1" applyFont="1" applyBorder="1" applyAlignment="1">
      <alignment horizontal="center" vertical="center" wrapText="1"/>
    </xf>
    <xf numFmtId="49" fontId="99" fillId="0" borderId="37" xfId="75" applyNumberFormat="1" applyFont="1" applyBorder="1" applyAlignment="1">
      <alignment horizontal="center" vertical="center" wrapText="1"/>
    </xf>
    <xf numFmtId="49" fontId="99" fillId="0" borderId="21" xfId="75" applyNumberFormat="1" applyFont="1" applyBorder="1" applyAlignment="1">
      <alignment horizontal="center" vertical="center" wrapText="1"/>
    </xf>
    <xf numFmtId="0" fontId="90" fillId="0" borderId="11" xfId="0" applyFont="1" applyBorder="1" applyAlignment="1">
      <alignment horizontal="center" vertical="center" wrapText="1"/>
    </xf>
    <xf numFmtId="0" fontId="0" fillId="0" borderId="11" xfId="0" applyBorder="1"/>
    <xf numFmtId="0" fontId="0" fillId="0" borderId="12" xfId="0" applyBorder="1"/>
    <xf numFmtId="49" fontId="43" fillId="0" borderId="56" xfId="75" applyNumberFormat="1" applyFont="1" applyBorder="1" applyAlignment="1">
      <alignment horizontal="center" vertical="top" wrapText="1"/>
    </xf>
    <xf numFmtId="0" fontId="0" fillId="0" borderId="57" xfId="0" applyBorder="1"/>
    <xf numFmtId="0" fontId="0" fillId="0" borderId="58" xfId="0" applyBorder="1"/>
    <xf numFmtId="0" fontId="0" fillId="0" borderId="32" xfId="0" applyBorder="1"/>
    <xf numFmtId="0" fontId="0" fillId="0" borderId="0" xfId="0"/>
    <xf numFmtId="0" fontId="0" fillId="0" borderId="16" xfId="0" applyBorder="1"/>
    <xf numFmtId="0" fontId="0" fillId="0" borderId="19" xfId="0" applyBorder="1"/>
    <xf numFmtId="0" fontId="0" fillId="0" borderId="22" xfId="0" applyBorder="1"/>
    <xf numFmtId="0" fontId="0" fillId="0" borderId="20" xfId="0" applyBorder="1"/>
    <xf numFmtId="0" fontId="54" fillId="33" borderId="13" xfId="1" applyFont="1" applyFill="1" applyBorder="1" applyAlignment="1">
      <alignment horizontal="center" vertical="center" wrapText="1"/>
    </xf>
    <xf numFmtId="0" fontId="54" fillId="0" borderId="10" xfId="0" applyFont="1" applyBorder="1" applyAlignment="1">
      <alignment horizontal="center" vertical="center" wrapText="1"/>
    </xf>
    <xf numFmtId="0" fontId="54" fillId="33" borderId="14" xfId="1" applyFont="1" applyFill="1" applyBorder="1" applyAlignment="1">
      <alignment horizontal="center" vertical="center" wrapText="1"/>
    </xf>
    <xf numFmtId="0" fontId="54" fillId="33" borderId="15" xfId="1" applyFont="1" applyFill="1" applyBorder="1" applyAlignment="1">
      <alignment horizontal="center" vertical="center" wrapText="1"/>
    </xf>
    <xf numFmtId="0" fontId="54" fillId="33" borderId="0" xfId="1" applyFont="1" applyFill="1" applyBorder="1" applyAlignment="1">
      <alignment horizontal="center" vertical="center" wrapText="1"/>
    </xf>
    <xf numFmtId="0" fontId="54" fillId="33" borderId="16" xfId="1" applyFont="1" applyFill="1" applyBorder="1" applyAlignment="1">
      <alignment horizontal="center" vertical="center" wrapText="1"/>
    </xf>
    <xf numFmtId="0" fontId="54" fillId="33" borderId="22" xfId="1" applyFont="1" applyFill="1" applyBorder="1" applyAlignment="1">
      <alignment horizontal="center" vertical="center" wrapText="1"/>
    </xf>
    <xf numFmtId="0" fontId="54" fillId="33" borderId="20" xfId="1" applyFont="1" applyFill="1" applyBorder="1" applyAlignment="1">
      <alignment horizontal="center" vertical="center" wrapText="1"/>
    </xf>
    <xf numFmtId="0" fontId="54" fillId="33" borderId="17" xfId="1" applyNumberFormat="1" applyFont="1" applyFill="1" applyBorder="1" applyAlignment="1">
      <alignment horizontal="center" vertical="center" wrapText="1"/>
    </xf>
    <xf numFmtId="0" fontId="54" fillId="33" borderId="15" xfId="1" applyNumberFormat="1" applyFont="1" applyFill="1" applyBorder="1" applyAlignment="1">
      <alignment horizontal="center" vertical="center" wrapText="1"/>
    </xf>
    <xf numFmtId="0" fontId="54" fillId="33" borderId="19" xfId="1" applyNumberFormat="1" applyFont="1" applyFill="1" applyBorder="1" applyAlignment="1">
      <alignment horizontal="center" vertical="center" wrapText="1"/>
    </xf>
    <xf numFmtId="0" fontId="54" fillId="33" borderId="20" xfId="1" applyNumberFormat="1" applyFont="1" applyFill="1" applyBorder="1" applyAlignment="1">
      <alignment horizontal="center" vertical="center" wrapText="1"/>
    </xf>
    <xf numFmtId="0" fontId="55" fillId="34" borderId="13" xfId="0" quotePrefix="1" applyFont="1" applyFill="1" applyBorder="1" applyAlignment="1">
      <alignment horizontal="left" vertical="center" wrapText="1"/>
    </xf>
    <xf numFmtId="0" fontId="75" fillId="68" borderId="93" xfId="155" applyFont="1" applyFill="1" applyBorder="1" applyAlignment="1">
      <alignment horizontal="left" vertical="top" wrapText="1"/>
    </xf>
    <xf numFmtId="0" fontId="75" fillId="68" borderId="94" xfId="155" applyFont="1" applyFill="1" applyBorder="1" applyAlignment="1">
      <alignment horizontal="left" vertical="top" wrapText="1"/>
    </xf>
    <xf numFmtId="0" fontId="91" fillId="68" borderId="13" xfId="155" applyFont="1" applyFill="1" applyBorder="1" applyAlignment="1">
      <alignment horizontal="center" wrapText="1"/>
    </xf>
    <xf numFmtId="0" fontId="75" fillId="68" borderId="13" xfId="155" applyFont="1" applyFill="1" applyBorder="1" applyAlignment="1">
      <alignment horizontal="center" vertical="center" wrapText="1"/>
    </xf>
    <xf numFmtId="0" fontId="75" fillId="68" borderId="88" xfId="155" applyFont="1" applyFill="1" applyBorder="1" applyAlignment="1">
      <alignment horizontal="left" vertical="top" wrapText="1"/>
    </xf>
    <xf numFmtId="0" fontId="75" fillId="68" borderId="0" xfId="155" applyFont="1" applyFill="1" applyAlignment="1">
      <alignment horizontal="left" vertical="top" wrapText="1"/>
    </xf>
    <xf numFmtId="0" fontId="75" fillId="68" borderId="90" xfId="155" applyFont="1" applyFill="1" applyBorder="1" applyAlignment="1">
      <alignment horizontal="left" vertical="top" wrapText="1"/>
    </xf>
    <xf numFmtId="0" fontId="75" fillId="68" borderId="91" xfId="155" applyFont="1" applyFill="1" applyBorder="1" applyAlignment="1">
      <alignment horizontal="left" vertical="top" wrapText="1"/>
    </xf>
    <xf numFmtId="10" fontId="97" fillId="0" borderId="61" xfId="75" applyNumberFormat="1" applyFont="1" applyBorder="1" applyAlignment="1">
      <alignment horizontal="center" vertical="center"/>
    </xf>
    <xf numFmtId="0" fontId="58" fillId="0" borderId="117" xfId="1" applyFont="1" applyBorder="1" applyAlignment="1">
      <alignment horizontal="center" vertical="center"/>
    </xf>
    <xf numFmtId="0" fontId="58" fillId="0" borderId="62" xfId="1" applyFont="1" applyBorder="1" applyAlignment="1">
      <alignment horizontal="center" vertical="center"/>
    </xf>
    <xf numFmtId="0" fontId="58" fillId="0" borderId="118" xfId="1" applyFont="1" applyBorder="1" applyAlignment="1">
      <alignment horizontal="center" vertical="center"/>
    </xf>
    <xf numFmtId="49" fontId="96" fillId="0" borderId="101" xfId="75" applyNumberFormat="1" applyFont="1" applyBorder="1" applyAlignment="1">
      <alignment horizontal="center" vertical="top" wrapText="1"/>
    </xf>
    <xf numFmtId="49" fontId="96" fillId="0" borderId="61" xfId="75" applyNumberFormat="1" applyFont="1" applyBorder="1" applyAlignment="1">
      <alignment horizontal="center" vertical="top" wrapText="1"/>
    </xf>
    <xf numFmtId="49" fontId="96" fillId="0" borderId="102" xfId="75" applyNumberFormat="1" applyFont="1" applyBorder="1" applyAlignment="1">
      <alignment horizontal="center" vertical="top" wrapText="1"/>
    </xf>
    <xf numFmtId="49" fontId="96" fillId="0" borderId="107" xfId="75" applyNumberFormat="1" applyFont="1" applyBorder="1" applyAlignment="1">
      <alignment horizontal="center" vertical="top" wrapText="1"/>
    </xf>
    <xf numFmtId="49" fontId="96" fillId="0" borderId="0" xfId="75" applyNumberFormat="1" applyFont="1" applyBorder="1" applyAlignment="1">
      <alignment horizontal="center" vertical="top" wrapText="1"/>
    </xf>
    <xf numFmtId="49" fontId="96" fillId="0" borderId="113" xfId="75" applyNumberFormat="1" applyFont="1" applyBorder="1" applyAlignment="1">
      <alignment horizontal="center" vertical="top" wrapText="1"/>
    </xf>
    <xf numFmtId="0" fontId="59" fillId="0" borderId="107" xfId="75" applyFont="1" applyBorder="1" applyAlignment="1">
      <alignment horizontal="left" vertical="center" wrapText="1"/>
    </xf>
    <xf numFmtId="0" fontId="59" fillId="0" borderId="0" xfId="75" applyFont="1" applyBorder="1" applyAlignment="1">
      <alignment horizontal="left" vertical="center" wrapText="1"/>
    </xf>
    <xf numFmtId="0" fontId="59" fillId="0" borderId="113" xfId="75" applyFont="1" applyBorder="1" applyAlignment="1">
      <alignment horizontal="left" vertical="center" wrapText="1"/>
    </xf>
    <xf numFmtId="0" fontId="59" fillId="0" borderId="115" xfId="75" applyFont="1" applyBorder="1" applyAlignment="1">
      <alignment horizontal="left" vertical="center" wrapText="1"/>
    </xf>
    <xf numFmtId="0" fontId="59" fillId="0" borderId="60" xfId="75" applyFont="1" applyBorder="1" applyAlignment="1">
      <alignment horizontal="left" vertical="center" wrapText="1"/>
    </xf>
    <xf numFmtId="0" fontId="59" fillId="0" borderId="116" xfId="75" applyFont="1" applyBorder="1" applyAlignment="1">
      <alignment horizontal="left" vertical="center" wrapText="1"/>
    </xf>
    <xf numFmtId="0" fontId="59" fillId="0" borderId="117" xfId="1" applyFont="1" applyBorder="1" applyAlignment="1">
      <alignment horizontal="right" vertical="center"/>
    </xf>
    <xf numFmtId="0" fontId="59" fillId="0" borderId="62" xfId="1" applyFont="1" applyBorder="1" applyAlignment="1">
      <alignment horizontal="right" vertical="center"/>
    </xf>
    <xf numFmtId="0" fontId="19" fillId="0" borderId="0" xfId="1" applyFont="1" applyAlignment="1">
      <alignment horizontal="center"/>
    </xf>
    <xf numFmtId="0" fontId="97" fillId="0" borderId="0" xfId="75" applyFont="1" applyBorder="1" applyAlignment="1">
      <alignment horizontal="right" vertical="center"/>
    </xf>
    <xf numFmtId="0" fontId="97" fillId="0" borderId="16" xfId="75" applyFont="1" applyBorder="1" applyAlignment="1">
      <alignment horizontal="right" vertical="center"/>
    </xf>
    <xf numFmtId="0" fontId="97" fillId="0" borderId="113" xfId="75" applyFont="1" applyBorder="1" applyAlignment="1">
      <alignment horizontal="right" vertical="center"/>
    </xf>
    <xf numFmtId="0" fontId="97" fillId="0" borderId="22" xfId="75" applyFont="1" applyBorder="1" applyAlignment="1">
      <alignment horizontal="right" vertical="center"/>
    </xf>
    <xf numFmtId="0" fontId="97" fillId="0" borderId="104" xfId="75" applyFont="1" applyBorder="1" applyAlignment="1">
      <alignment horizontal="right" vertical="center"/>
    </xf>
    <xf numFmtId="0" fontId="58" fillId="0" borderId="112" xfId="1" applyFont="1" applyBorder="1" applyAlignment="1">
      <alignment horizontal="center" vertical="center"/>
    </xf>
    <xf numFmtId="0" fontId="58" fillId="0" borderId="11" xfId="1" applyFont="1" applyBorder="1" applyAlignment="1">
      <alignment horizontal="center" vertical="center"/>
    </xf>
    <xf numFmtId="0" fontId="58" fillId="0" borderId="114" xfId="1" applyFont="1" applyBorder="1" applyAlignment="1">
      <alignment horizontal="center" vertical="center"/>
    </xf>
    <xf numFmtId="0" fontId="98" fillId="0" borderId="112" xfId="1" applyFont="1" applyBorder="1" applyAlignment="1">
      <alignment horizontal="center" vertical="center"/>
    </xf>
    <xf numFmtId="0" fontId="98" fillId="0" borderId="11" xfId="1" applyFont="1" applyBorder="1" applyAlignment="1">
      <alignment horizontal="center" vertical="center"/>
    </xf>
    <xf numFmtId="0" fontId="98" fillId="0" borderId="114" xfId="1" applyFont="1" applyBorder="1" applyAlignment="1">
      <alignment horizontal="center" vertical="center"/>
    </xf>
    <xf numFmtId="0" fontId="73" fillId="0" borderId="0" xfId="155" applyFont="1" applyAlignment="1">
      <alignment horizontal="left" wrapText="1"/>
    </xf>
    <xf numFmtId="0" fontId="73" fillId="0" borderId="0" xfId="155" quotePrefix="1" applyFont="1" applyAlignment="1">
      <alignment horizontal="left" wrapText="1"/>
    </xf>
    <xf numFmtId="4" fontId="93" fillId="64" borderId="55" xfId="155" applyNumberFormat="1" applyFont="1" applyFill="1" applyBorder="1" applyAlignment="1">
      <alignment horizontal="center" vertical="center" wrapText="1"/>
    </xf>
    <xf numFmtId="0" fontId="73" fillId="66" borderId="0" xfId="155" applyFont="1" applyFill="1" applyAlignment="1">
      <alignment horizontal="center" wrapText="1"/>
    </xf>
    <xf numFmtId="4" fontId="73" fillId="0" borderId="0" xfId="155" applyNumberFormat="1" applyFont="1" applyAlignment="1">
      <alignment horizontal="center"/>
    </xf>
    <xf numFmtId="0" fontId="73" fillId="0" borderId="0" xfId="155" applyFont="1" applyAlignment="1">
      <alignment horizontal="center"/>
    </xf>
    <xf numFmtId="0" fontId="73" fillId="0" borderId="0" xfId="155" applyFont="1" applyAlignment="1">
      <alignment horizontal="center" wrapText="1"/>
    </xf>
    <xf numFmtId="0" fontId="18" fillId="0" borderId="10" xfId="1" applyFont="1" applyFill="1" applyBorder="1" applyAlignment="1">
      <alignment horizontal="center" vertical="center" wrapText="1"/>
    </xf>
    <xf numFmtId="0" fontId="18" fillId="0" borderId="11" xfId="1" applyFont="1" applyFill="1" applyBorder="1" applyAlignment="1">
      <alignment horizontal="center" vertical="center" wrapText="1"/>
    </xf>
    <xf numFmtId="0" fontId="18" fillId="0" borderId="12" xfId="1" applyFont="1" applyFill="1" applyBorder="1" applyAlignment="1">
      <alignment horizontal="center" vertical="center" wrapText="1"/>
    </xf>
    <xf numFmtId="0" fontId="17" fillId="0" borderId="10" xfId="75" applyFont="1" applyBorder="1" applyAlignment="1">
      <alignment horizontal="center" vertical="center" wrapText="1"/>
    </xf>
    <xf numFmtId="0" fontId="17" fillId="0" borderId="11" xfId="75" quotePrefix="1" applyFont="1" applyBorder="1" applyAlignment="1">
      <alignment horizontal="center" vertical="center" wrapText="1"/>
    </xf>
    <xf numFmtId="0" fontId="17" fillId="0" borderId="12" xfId="75" quotePrefix="1" applyFont="1" applyBorder="1" applyAlignment="1">
      <alignment horizontal="center" vertical="center" wrapText="1"/>
    </xf>
    <xf numFmtId="0" fontId="20" fillId="33" borderId="55" xfId="1" applyFont="1" applyFill="1" applyBorder="1" applyAlignment="1">
      <alignment horizontal="left" vertical="center"/>
    </xf>
    <xf numFmtId="0" fontId="20" fillId="33" borderId="10" xfId="1" applyFont="1" applyFill="1" applyBorder="1" applyAlignment="1">
      <alignment horizontal="left" vertical="center"/>
    </xf>
    <xf numFmtId="0" fontId="18" fillId="33" borderId="12" xfId="1" applyFont="1" applyFill="1" applyBorder="1" applyAlignment="1">
      <alignment horizontal="center" vertical="center"/>
    </xf>
    <xf numFmtId="0" fontId="18" fillId="33" borderId="55" xfId="1" applyFont="1" applyFill="1" applyBorder="1" applyAlignment="1">
      <alignment horizontal="center" vertical="center"/>
    </xf>
    <xf numFmtId="0" fontId="18" fillId="33" borderId="10" xfId="1" applyFont="1" applyFill="1" applyBorder="1" applyAlignment="1">
      <alignment horizontal="center" vertical="center"/>
    </xf>
    <xf numFmtId="0" fontId="18" fillId="33" borderId="11" xfId="1" applyFont="1" applyFill="1" applyBorder="1" applyAlignment="1">
      <alignment horizontal="center" vertical="center"/>
    </xf>
    <xf numFmtId="4" fontId="20" fillId="33" borderId="11" xfId="1" applyNumberFormat="1" applyFont="1" applyFill="1" applyBorder="1" applyAlignment="1">
      <alignment horizontal="right" vertical="center"/>
    </xf>
    <xf numFmtId="0" fontId="20" fillId="33" borderId="11" xfId="1" applyFont="1" applyFill="1" applyBorder="1" applyAlignment="1">
      <alignment horizontal="left" vertical="center"/>
    </xf>
    <xf numFmtId="49" fontId="43" fillId="0" borderId="0" xfId="75" applyNumberFormat="1" applyFont="1" applyBorder="1" applyAlignment="1">
      <alignment horizontal="center" vertical="top" wrapText="1"/>
    </xf>
    <xf numFmtId="0" fontId="17" fillId="0" borderId="11" xfId="75" applyFont="1" applyBorder="1" applyAlignment="1">
      <alignment horizontal="center" vertical="center" wrapText="1"/>
    </xf>
    <xf numFmtId="0" fontId="17" fillId="0" borderId="12" xfId="75" applyFont="1" applyBorder="1" applyAlignment="1">
      <alignment horizontal="center" vertical="center" wrapText="1"/>
    </xf>
    <xf numFmtId="0" fontId="18" fillId="0" borderId="56" xfId="75" quotePrefix="1" applyFont="1" applyBorder="1" applyAlignment="1">
      <alignment horizontal="center" vertical="center" wrapText="1"/>
    </xf>
    <xf numFmtId="0" fontId="18" fillId="0" borderId="57" xfId="75" quotePrefix="1" applyFont="1" applyBorder="1" applyAlignment="1">
      <alignment horizontal="center" vertical="center" wrapText="1"/>
    </xf>
    <xf numFmtId="0" fontId="18" fillId="0" borderId="58" xfId="75" quotePrefix="1" applyFont="1" applyBorder="1" applyAlignment="1">
      <alignment horizontal="center" vertical="center" wrapText="1"/>
    </xf>
    <xf numFmtId="0" fontId="18" fillId="0" borderId="32" xfId="75" quotePrefix="1" applyFont="1" applyBorder="1" applyAlignment="1">
      <alignment horizontal="center" vertical="center" wrapText="1"/>
    </xf>
    <xf numFmtId="0" fontId="18" fillId="0" borderId="0" xfId="75" quotePrefix="1" applyFont="1" applyBorder="1" applyAlignment="1">
      <alignment horizontal="center" vertical="center" wrapText="1"/>
    </xf>
    <xf numFmtId="0" fontId="18" fillId="0" borderId="16" xfId="75" quotePrefix="1" applyFont="1" applyBorder="1" applyAlignment="1">
      <alignment horizontal="center" vertical="center" wrapText="1"/>
    </xf>
    <xf numFmtId="0" fontId="18" fillId="0" borderId="19" xfId="75" quotePrefix="1" applyFont="1" applyBorder="1" applyAlignment="1">
      <alignment horizontal="center" vertical="center" wrapText="1"/>
    </xf>
    <xf numFmtId="0" fontId="18" fillId="0" borderId="22" xfId="75" quotePrefix="1" applyFont="1" applyBorder="1" applyAlignment="1">
      <alignment horizontal="center" vertical="center" wrapText="1"/>
    </xf>
    <xf numFmtId="0" fontId="18" fillId="0" borderId="20" xfId="75" quotePrefix="1" applyFont="1" applyBorder="1" applyAlignment="1">
      <alignment horizontal="center" vertical="center" wrapText="1"/>
    </xf>
    <xf numFmtId="10" fontId="18" fillId="0" borderId="11" xfId="106" applyNumberFormat="1" applyFont="1" applyBorder="1" applyAlignment="1">
      <alignment horizontal="center" vertical="center" wrapText="1"/>
    </xf>
    <xf numFmtId="10" fontId="18" fillId="0" borderId="12" xfId="106" applyNumberFormat="1" applyFont="1" applyBorder="1" applyAlignment="1">
      <alignment horizontal="center" vertical="center" wrapText="1"/>
    </xf>
    <xf numFmtId="0" fontId="18" fillId="0" borderId="56" xfId="1" applyNumberFormat="1" applyFont="1" applyBorder="1" applyAlignment="1">
      <alignment horizontal="right" vertical="center" wrapText="1"/>
    </xf>
    <xf numFmtId="0" fontId="18" fillId="0" borderId="58" xfId="1" applyNumberFormat="1" applyFont="1" applyBorder="1" applyAlignment="1">
      <alignment horizontal="right" vertical="center" wrapText="1"/>
    </xf>
    <xf numFmtId="0" fontId="18" fillId="0" borderId="19" xfId="1" applyNumberFormat="1" applyFont="1" applyBorder="1" applyAlignment="1">
      <alignment horizontal="right" vertical="center" wrapText="1"/>
    </xf>
    <xf numFmtId="0" fontId="18" fillId="0" borderId="20" xfId="1" applyNumberFormat="1" applyFont="1" applyBorder="1" applyAlignment="1">
      <alignment horizontal="right" vertical="center" wrapText="1"/>
    </xf>
    <xf numFmtId="172" fontId="46" fillId="58" borderId="18" xfId="65" applyNumberFormat="1" applyFont="1" applyFill="1" applyBorder="1" applyAlignment="1">
      <alignment horizontal="center" vertical="center" wrapText="1"/>
    </xf>
    <xf numFmtId="172" fontId="46" fillId="58" borderId="21" xfId="65" applyNumberFormat="1" applyFont="1" applyFill="1" applyBorder="1" applyAlignment="1">
      <alignment horizontal="center" vertical="center" wrapText="1"/>
    </xf>
    <xf numFmtId="0" fontId="20" fillId="0" borderId="40" xfId="1" applyFont="1" applyBorder="1" applyAlignment="1">
      <alignment horizontal="right" vertical="center"/>
    </xf>
    <xf numFmtId="0" fontId="20" fillId="0" borderId="41" xfId="1" applyFont="1" applyBorder="1" applyAlignment="1">
      <alignment horizontal="right" vertical="center"/>
    </xf>
    <xf numFmtId="0" fontId="20" fillId="60" borderId="11" xfId="76" applyFont="1" applyFill="1" applyBorder="1" applyAlignment="1">
      <alignment horizontal="right" vertical="center"/>
    </xf>
    <xf numFmtId="0" fontId="20" fillId="60" borderId="12" xfId="76" applyFont="1" applyFill="1" applyBorder="1" applyAlignment="1">
      <alignment horizontal="right" vertical="center"/>
    </xf>
    <xf numFmtId="0" fontId="20" fillId="0" borderId="22" xfId="76" applyFont="1" applyFill="1" applyBorder="1" applyAlignment="1">
      <alignment horizontal="right" vertical="center"/>
    </xf>
    <xf numFmtId="0" fontId="20" fillId="0" borderId="20" xfId="76" applyFont="1" applyFill="1" applyBorder="1" applyAlignment="1">
      <alignment horizontal="right" vertical="center"/>
    </xf>
    <xf numFmtId="172" fontId="46" fillId="58" borderId="54" xfId="65" applyNumberFormat="1" applyFont="1" applyFill="1" applyBorder="1" applyAlignment="1">
      <alignment horizontal="center" vertical="center" wrapText="1"/>
    </xf>
    <xf numFmtId="0" fontId="101" fillId="0" borderId="40" xfId="1" applyFont="1" applyBorder="1" applyAlignment="1">
      <alignment horizontal="right" vertical="center"/>
    </xf>
    <xf numFmtId="0" fontId="101" fillId="0" borderId="41" xfId="1" applyFont="1" applyBorder="1" applyAlignment="1">
      <alignment horizontal="right" vertical="center"/>
    </xf>
    <xf numFmtId="0" fontId="46" fillId="58" borderId="18" xfId="148" applyFont="1" applyFill="1" applyBorder="1" applyAlignment="1">
      <alignment horizontal="center" vertical="center" wrapText="1"/>
    </xf>
    <xf numFmtId="0" fontId="46" fillId="58" borderId="21" xfId="148" applyFont="1" applyFill="1" applyBorder="1" applyAlignment="1">
      <alignment horizontal="center" vertical="center" wrapText="1"/>
    </xf>
    <xf numFmtId="0" fontId="46" fillId="58" borderId="18" xfId="148" quotePrefix="1" applyFont="1" applyFill="1" applyBorder="1" applyAlignment="1">
      <alignment horizontal="justify" vertical="center" wrapText="1"/>
    </xf>
    <xf numFmtId="0" fontId="46" fillId="58" borderId="21" xfId="148" applyFont="1" applyFill="1" applyBorder="1" applyAlignment="1">
      <alignment horizontal="justify" vertical="center" wrapText="1"/>
    </xf>
    <xf numFmtId="0" fontId="20" fillId="60" borderId="11" xfId="1" applyFont="1" applyFill="1" applyBorder="1" applyAlignment="1">
      <alignment horizontal="right" vertical="center"/>
    </xf>
    <xf numFmtId="0" fontId="20" fillId="60" borderId="12" xfId="1" applyFont="1" applyFill="1" applyBorder="1" applyAlignment="1">
      <alignment horizontal="right" vertical="center"/>
    </xf>
    <xf numFmtId="0" fontId="46" fillId="58" borderId="18" xfId="148" applyFont="1" applyFill="1" applyBorder="1" applyAlignment="1">
      <alignment horizontal="justify" vertical="center" wrapText="1"/>
    </xf>
    <xf numFmtId="0" fontId="46" fillId="58" borderId="18" xfId="148" applyFont="1" applyFill="1" applyBorder="1" applyAlignment="1">
      <alignment horizontal="left" vertical="center" wrapText="1"/>
    </xf>
    <xf numFmtId="0" fontId="46" fillId="58" borderId="21" xfId="148" applyFont="1" applyFill="1" applyBorder="1" applyAlignment="1">
      <alignment horizontal="left" vertical="center" wrapText="1"/>
    </xf>
    <xf numFmtId="10" fontId="20" fillId="0" borderId="49" xfId="1" applyNumberFormat="1" applyFont="1" applyBorder="1" applyAlignment="1">
      <alignment horizontal="right" vertical="center"/>
    </xf>
    <xf numFmtId="0" fontId="20" fillId="0" borderId="49" xfId="1" applyFont="1" applyBorder="1" applyAlignment="1">
      <alignment horizontal="right" vertical="center"/>
    </xf>
    <xf numFmtId="0" fontId="20" fillId="0" borderId="50" xfId="1" applyFont="1" applyBorder="1" applyAlignment="1">
      <alignment horizontal="right" vertical="center"/>
    </xf>
    <xf numFmtId="0" fontId="20" fillId="0" borderId="43" xfId="1" applyFont="1" applyBorder="1" applyAlignment="1">
      <alignment horizontal="right" vertical="center"/>
    </xf>
    <xf numFmtId="0" fontId="20" fillId="0" borderId="44" xfId="1" applyFont="1" applyBorder="1" applyAlignment="1">
      <alignment horizontal="right" vertical="center"/>
    </xf>
    <xf numFmtId="0" fontId="54" fillId="0" borderId="10" xfId="75" applyFont="1" applyBorder="1" applyAlignment="1">
      <alignment horizontal="center" vertical="center" wrapText="1"/>
    </xf>
    <xf numFmtId="0" fontId="54" fillId="0" borderId="11" xfId="75" quotePrefix="1" applyFont="1" applyBorder="1" applyAlignment="1">
      <alignment horizontal="center" vertical="center" wrapText="1"/>
    </xf>
    <xf numFmtId="0" fontId="54" fillId="0" borderId="12" xfId="75" quotePrefix="1" applyFont="1" applyBorder="1" applyAlignment="1">
      <alignment horizontal="center" vertical="center" wrapText="1"/>
    </xf>
    <xf numFmtId="0" fontId="18" fillId="0" borderId="17" xfId="75" applyFont="1" applyBorder="1" applyAlignment="1">
      <alignment horizontal="center" vertical="center" wrapText="1"/>
    </xf>
    <xf numFmtId="0" fontId="18" fillId="0" borderId="14" xfId="75" quotePrefix="1" applyFont="1" applyBorder="1" applyAlignment="1">
      <alignment horizontal="center" vertical="center" wrapText="1"/>
    </xf>
    <xf numFmtId="0" fontId="18" fillId="0" borderId="15" xfId="75" quotePrefix="1" applyFont="1" applyBorder="1" applyAlignment="1">
      <alignment horizontal="center" vertical="center" wrapText="1"/>
    </xf>
    <xf numFmtId="0" fontId="18" fillId="0" borderId="17" xfId="1" applyNumberFormat="1" applyFont="1" applyBorder="1" applyAlignment="1">
      <alignment horizontal="right" vertical="center" wrapText="1"/>
    </xf>
    <xf numFmtId="0" fontId="18" fillId="0" borderId="15" xfId="1" applyNumberFormat="1" applyFont="1" applyBorder="1" applyAlignment="1">
      <alignment horizontal="right" vertical="center" wrapText="1"/>
    </xf>
    <xf numFmtId="0" fontId="106" fillId="74" borderId="62" xfId="0" applyFont="1" applyFill="1" applyBorder="1" applyAlignment="1">
      <alignment horizontal="right"/>
    </xf>
    <xf numFmtId="0" fontId="106" fillId="74" borderId="60" xfId="0" applyFont="1" applyFill="1" applyBorder="1" applyAlignment="1">
      <alignment horizontal="right"/>
    </xf>
    <xf numFmtId="0" fontId="104" fillId="74" borderId="60" xfId="0" applyFont="1" applyFill="1" applyBorder="1" applyAlignment="1">
      <alignment vertical="center" wrapText="1"/>
    </xf>
    <xf numFmtId="0" fontId="105" fillId="74" borderId="60" xfId="0" applyFont="1" applyFill="1" applyBorder="1" applyAlignment="1">
      <alignment horizontal="center" vertical="center"/>
    </xf>
    <xf numFmtId="0" fontId="106" fillId="74" borderId="61" xfId="0" applyFont="1" applyFill="1" applyBorder="1" applyAlignment="1">
      <alignment horizontal="right"/>
    </xf>
    <xf numFmtId="0" fontId="106" fillId="74" borderId="62" xfId="0" applyFont="1" applyFill="1" applyBorder="1" applyAlignment="1">
      <alignment vertical="center"/>
    </xf>
    <xf numFmtId="0" fontId="106" fillId="74" borderId="62" xfId="0" applyFont="1" applyFill="1" applyBorder="1" applyAlignment="1">
      <alignment horizontal="center" vertical="center"/>
    </xf>
    <xf numFmtId="0" fontId="106" fillId="74" borderId="62" xfId="0" applyFont="1" applyFill="1" applyBorder="1" applyAlignment="1">
      <alignment horizontal="center"/>
    </xf>
    <xf numFmtId="0" fontId="106" fillId="74" borderId="0" xfId="0" applyFont="1" applyFill="1" applyBorder="1" applyAlignment="1">
      <alignment horizontal="right"/>
    </xf>
    <xf numFmtId="167" fontId="106" fillId="74" borderId="0" xfId="0" applyNumberFormat="1" applyFont="1" applyFill="1" applyBorder="1" applyAlignment="1">
      <alignment horizontal="right"/>
    </xf>
    <xf numFmtId="0" fontId="106" fillId="74" borderId="59" xfId="0" applyFont="1" applyFill="1" applyBorder="1" applyAlignment="1">
      <alignment horizontal="right"/>
    </xf>
    <xf numFmtId="167" fontId="107" fillId="74" borderId="0" xfId="0" applyNumberFormat="1" applyFont="1" applyFill="1" applyBorder="1" applyAlignment="1">
      <alignment horizontal="right"/>
    </xf>
    <xf numFmtId="0" fontId="69" fillId="64" borderId="60" xfId="0" applyFont="1" applyFill="1" applyBorder="1" applyAlignment="1">
      <alignment horizontal="right"/>
    </xf>
    <xf numFmtId="0" fontId="69" fillId="64" borderId="61" xfId="0" applyFont="1" applyFill="1" applyBorder="1" applyAlignment="1">
      <alignment vertical="center"/>
    </xf>
    <xf numFmtId="0" fontId="69" fillId="64" borderId="60" xfId="0" applyFont="1" applyFill="1" applyBorder="1" applyAlignment="1">
      <alignment vertical="center"/>
    </xf>
    <xf numFmtId="0" fontId="69" fillId="64" borderId="61" xfId="0" applyFont="1" applyFill="1" applyBorder="1" applyAlignment="1">
      <alignment horizontal="center" vertical="center"/>
    </xf>
    <xf numFmtId="0" fontId="69" fillId="64" borderId="60" xfId="0" applyFont="1" applyFill="1" applyBorder="1" applyAlignment="1">
      <alignment horizontal="center" vertical="center"/>
    </xf>
    <xf numFmtId="0" fontId="69" fillId="64" borderId="62" xfId="0" applyFont="1" applyFill="1" applyBorder="1" applyAlignment="1">
      <alignment horizontal="center" vertical="center"/>
    </xf>
    <xf numFmtId="0" fontId="69" fillId="64" borderId="0" xfId="0" applyFont="1" applyFill="1" applyAlignment="1">
      <alignment horizontal="right"/>
    </xf>
    <xf numFmtId="0" fontId="69" fillId="64" borderId="59" xfId="0" applyFont="1" applyFill="1" applyBorder="1" applyAlignment="1">
      <alignment horizontal="right"/>
    </xf>
    <xf numFmtId="0" fontId="69" fillId="64" borderId="62" xfId="0" applyFont="1" applyFill="1" applyBorder="1" applyAlignment="1">
      <alignment horizontal="center"/>
    </xf>
    <xf numFmtId="0" fontId="69" fillId="64" borderId="62" xfId="0" applyFont="1" applyFill="1" applyBorder="1"/>
    <xf numFmtId="0" fontId="69" fillId="64" borderId="62" xfId="0" applyFont="1" applyFill="1" applyBorder="1" applyAlignment="1">
      <alignment horizontal="right"/>
    </xf>
    <xf numFmtId="0" fontId="70" fillId="64" borderId="0" xfId="0" applyFont="1" applyFill="1" applyAlignment="1">
      <alignment horizontal="right"/>
    </xf>
    <xf numFmtId="167" fontId="70" fillId="64" borderId="0" xfId="0" applyNumberFormat="1" applyFont="1" applyFill="1" applyAlignment="1">
      <alignment horizontal="right"/>
    </xf>
    <xf numFmtId="0" fontId="70" fillId="64" borderId="60" xfId="0" applyFont="1" applyFill="1" applyBorder="1" applyAlignment="1">
      <alignment horizontal="right"/>
    </xf>
    <xf numFmtId="0" fontId="69" fillId="64" borderId="61" xfId="0" applyFont="1" applyFill="1" applyBorder="1" applyAlignment="1">
      <alignment horizontal="right"/>
    </xf>
    <xf numFmtId="0" fontId="70" fillId="64" borderId="61" xfId="0" applyFont="1" applyFill="1" applyBorder="1" applyAlignment="1">
      <alignment horizontal="right"/>
    </xf>
    <xf numFmtId="0" fontId="67" fillId="64" borderId="60" xfId="0" applyFont="1" applyFill="1" applyBorder="1" applyAlignment="1">
      <alignment vertical="center" wrapText="1"/>
    </xf>
    <xf numFmtId="0" fontId="68" fillId="64" borderId="60" xfId="0" applyFont="1" applyFill="1" applyBorder="1" applyAlignment="1">
      <alignment horizontal="center" vertical="center"/>
    </xf>
    <xf numFmtId="0" fontId="67" fillId="64" borderId="60" xfId="0" applyFont="1" applyFill="1" applyBorder="1" applyAlignment="1">
      <alignment horizontal="center" vertical="center"/>
    </xf>
    <xf numFmtId="0" fontId="70" fillId="64" borderId="62" xfId="0" applyFont="1" applyFill="1" applyBorder="1" applyAlignment="1">
      <alignment horizontal="right"/>
    </xf>
    <xf numFmtId="167" fontId="69" fillId="64" borderId="0" xfId="0" applyNumberFormat="1" applyFont="1" applyFill="1" applyAlignment="1">
      <alignment horizontal="right"/>
    </xf>
    <xf numFmtId="0" fontId="67" fillId="65" borderId="60" xfId="0" applyFont="1" applyFill="1" applyBorder="1" applyAlignment="1">
      <alignment vertical="center" wrapText="1"/>
    </xf>
    <xf numFmtId="0" fontId="68" fillId="65" borderId="60" xfId="0" applyFont="1" applyFill="1" applyBorder="1" applyAlignment="1">
      <alignment horizontal="center" vertical="center"/>
    </xf>
    <xf numFmtId="0" fontId="67" fillId="65" borderId="60" xfId="0" applyFont="1" applyFill="1" applyBorder="1" applyAlignment="1">
      <alignment horizontal="center" vertical="center"/>
    </xf>
    <xf numFmtId="0" fontId="69" fillId="65" borderId="61" xfId="0" applyFont="1" applyFill="1" applyBorder="1" applyAlignment="1">
      <alignment vertical="center"/>
    </xf>
    <xf numFmtId="0" fontId="69" fillId="65" borderId="60" xfId="0" applyFont="1" applyFill="1" applyBorder="1" applyAlignment="1">
      <alignment vertical="center"/>
    </xf>
    <xf numFmtId="0" fontId="69" fillId="65" borderId="61" xfId="0" applyFont="1" applyFill="1" applyBorder="1" applyAlignment="1">
      <alignment horizontal="center" vertical="center"/>
    </xf>
    <xf numFmtId="0" fontId="69" fillId="65" borderId="60" xfId="0" applyFont="1" applyFill="1" applyBorder="1" applyAlignment="1">
      <alignment horizontal="center" vertical="center"/>
    </xf>
    <xf numFmtId="0" fontId="69" fillId="65" borderId="62" xfId="0" applyFont="1" applyFill="1" applyBorder="1" applyAlignment="1">
      <alignment horizontal="center"/>
    </xf>
    <xf numFmtId="0" fontId="69" fillId="65" borderId="62" xfId="0" applyFont="1" applyFill="1" applyBorder="1" applyAlignment="1">
      <alignment horizontal="right"/>
    </xf>
    <xf numFmtId="0" fontId="69" fillId="65" borderId="62" xfId="0" applyFont="1" applyFill="1" applyBorder="1"/>
    <xf numFmtId="0" fontId="69" fillId="65" borderId="61" xfId="0" applyFont="1" applyFill="1" applyBorder="1" applyAlignment="1">
      <alignment horizontal="right"/>
    </xf>
    <xf numFmtId="0" fontId="70" fillId="65" borderId="61" xfId="0" applyFont="1" applyFill="1" applyBorder="1" applyAlignment="1">
      <alignment horizontal="right"/>
    </xf>
    <xf numFmtId="0" fontId="69" fillId="65" borderId="60" xfId="0" applyFont="1" applyFill="1" applyBorder="1" applyAlignment="1">
      <alignment horizontal="right"/>
    </xf>
    <xf numFmtId="0" fontId="70" fillId="65" borderId="60" xfId="0" applyFont="1" applyFill="1" applyBorder="1" applyAlignment="1">
      <alignment horizontal="right"/>
    </xf>
    <xf numFmtId="0" fontId="70" fillId="65" borderId="62" xfId="0" applyFont="1" applyFill="1" applyBorder="1" applyAlignment="1">
      <alignment horizontal="right"/>
    </xf>
    <xf numFmtId="0" fontId="69" fillId="65" borderId="62" xfId="0" applyFont="1" applyFill="1" applyBorder="1" applyAlignment="1">
      <alignment horizontal="center" vertical="center"/>
    </xf>
    <xf numFmtId="0" fontId="69" fillId="65" borderId="59" xfId="0" applyFont="1" applyFill="1" applyBorder="1" applyAlignment="1">
      <alignment horizontal="right"/>
    </xf>
    <xf numFmtId="0" fontId="92" fillId="0" borderId="0" xfId="0" applyFont="1" applyAlignment="1">
      <alignment horizontal="center" wrapText="1"/>
    </xf>
    <xf numFmtId="0" fontId="92" fillId="0" borderId="59" xfId="0" applyFont="1" applyBorder="1" applyAlignment="1">
      <alignment horizontal="center" wrapText="1"/>
    </xf>
    <xf numFmtId="0" fontId="19" fillId="0" borderId="32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16" xfId="0" applyFont="1" applyBorder="1" applyAlignment="1">
      <alignment horizontal="center"/>
    </xf>
    <xf numFmtId="0" fontId="58" fillId="0" borderId="56" xfId="0" applyFont="1" applyBorder="1" applyAlignment="1">
      <alignment horizontal="center"/>
    </xf>
    <xf numFmtId="0" fontId="58" fillId="0" borderId="57" xfId="0" applyFont="1" applyBorder="1" applyAlignment="1">
      <alignment horizontal="center"/>
    </xf>
    <xf numFmtId="0" fontId="58" fillId="0" borderId="58" xfId="0" applyFont="1" applyBorder="1" applyAlignment="1">
      <alignment horizontal="center"/>
    </xf>
    <xf numFmtId="0" fontId="59" fillId="0" borderId="32" xfId="0" applyFont="1" applyBorder="1" applyAlignment="1">
      <alignment horizontal="center"/>
    </xf>
    <xf numFmtId="0" fontId="59" fillId="0" borderId="0" xfId="0" applyFont="1" applyAlignment="1">
      <alignment horizontal="center"/>
    </xf>
    <xf numFmtId="0" fontId="59" fillId="0" borderId="16" xfId="0" applyFont="1" applyBorder="1" applyAlignment="1">
      <alignment horizontal="center"/>
    </xf>
    <xf numFmtId="0" fontId="57" fillId="0" borderId="17" xfId="75" applyFont="1" applyBorder="1" applyAlignment="1">
      <alignment horizontal="center" vertical="center" wrapText="1"/>
    </xf>
    <xf numFmtId="0" fontId="57" fillId="0" borderId="14" xfId="75" applyFont="1" applyBorder="1" applyAlignment="1">
      <alignment horizontal="center" vertical="center" wrapText="1"/>
    </xf>
    <xf numFmtId="0" fontId="57" fillId="0" borderId="15" xfId="75" applyFont="1" applyBorder="1" applyAlignment="1">
      <alignment horizontal="center" vertical="center" wrapText="1"/>
    </xf>
    <xf numFmtId="0" fontId="57" fillId="0" borderId="19" xfId="75" applyFont="1" applyBorder="1" applyAlignment="1">
      <alignment horizontal="center" vertical="center" wrapText="1"/>
    </xf>
    <xf numFmtId="0" fontId="57" fillId="0" borderId="22" xfId="75" applyFont="1" applyBorder="1" applyAlignment="1">
      <alignment horizontal="center" vertical="center" wrapText="1"/>
    </xf>
    <xf numFmtId="0" fontId="57" fillId="0" borderId="20" xfId="75" applyFont="1" applyBorder="1" applyAlignment="1">
      <alignment horizontal="center" vertical="center" wrapText="1"/>
    </xf>
    <xf numFmtId="0" fontId="58" fillId="0" borderId="13" xfId="76" applyFont="1" applyBorder="1" applyAlignment="1">
      <alignment horizontal="center" vertical="center"/>
    </xf>
    <xf numFmtId="0" fontId="58" fillId="0" borderId="10" xfId="76" applyFont="1" applyBorder="1" applyAlignment="1">
      <alignment horizontal="center" vertical="center"/>
    </xf>
    <xf numFmtId="0" fontId="58" fillId="0" borderId="11" xfId="76" applyFont="1" applyBorder="1" applyAlignment="1">
      <alignment horizontal="center" vertical="center"/>
    </xf>
    <xf numFmtId="0" fontId="58" fillId="0" borderId="12" xfId="76" applyFont="1" applyBorder="1" applyAlignment="1">
      <alignment horizontal="center" vertical="center"/>
    </xf>
    <xf numFmtId="0" fontId="57" fillId="0" borderId="10" xfId="76" applyFont="1" applyBorder="1" applyAlignment="1">
      <alignment horizontal="center"/>
    </xf>
    <xf numFmtId="0" fontId="57" fillId="0" borderId="11" xfId="76" applyFont="1" applyBorder="1" applyAlignment="1">
      <alignment horizontal="center"/>
    </xf>
    <xf numFmtId="0" fontId="57" fillId="0" borderId="12" xfId="76" applyFont="1" applyBorder="1" applyAlignment="1">
      <alignment horizontal="center"/>
    </xf>
    <xf numFmtId="170" fontId="58" fillId="0" borderId="13" xfId="76" applyNumberFormat="1" applyFont="1" applyBorder="1" applyAlignment="1">
      <alignment horizontal="center" vertical="center"/>
    </xf>
    <xf numFmtId="0" fontId="97" fillId="0" borderId="0" xfId="75" applyFont="1" applyBorder="1" applyAlignment="1">
      <alignment horizontal="center"/>
    </xf>
    <xf numFmtId="0" fontId="79" fillId="65" borderId="0" xfId="0" applyFont="1" applyFill="1" applyAlignment="1">
      <alignment horizontal="left"/>
    </xf>
    <xf numFmtId="0" fontId="79" fillId="65" borderId="0" xfId="0" applyFont="1" applyFill="1" applyAlignment="1">
      <alignment horizontal="left" vertical="top"/>
    </xf>
    <xf numFmtId="0" fontId="70" fillId="65" borderId="0" xfId="0" applyFont="1" applyFill="1" applyAlignment="1">
      <alignment horizontal="left"/>
    </xf>
    <xf numFmtId="0" fontId="70" fillId="65" borderId="0" xfId="0" applyFont="1" applyFill="1" applyAlignment="1">
      <alignment horizontal="left" vertical="top"/>
    </xf>
    <xf numFmtId="0" fontId="70" fillId="65" borderId="0" xfId="0" applyFont="1" applyFill="1" applyAlignment="1">
      <alignment horizontal="left" wrapText="1"/>
    </xf>
    <xf numFmtId="0" fontId="58" fillId="0" borderId="48" xfId="75" applyFont="1" applyBorder="1" applyAlignment="1">
      <alignment horizontal="center"/>
    </xf>
    <xf numFmtId="0" fontId="58" fillId="0" borderId="49" xfId="75" applyFont="1" applyBorder="1" applyAlignment="1">
      <alignment horizontal="center"/>
    </xf>
    <xf numFmtId="0" fontId="59" fillId="33" borderId="32" xfId="75" applyFont="1" applyFill="1" applyBorder="1" applyAlignment="1">
      <alignment horizontal="right"/>
    </xf>
    <xf numFmtId="0" fontId="59" fillId="33" borderId="0" xfId="75" applyFont="1" applyFill="1" applyBorder="1" applyAlignment="1">
      <alignment horizontal="right"/>
    </xf>
    <xf numFmtId="0" fontId="61" fillId="0" borderId="32" xfId="1" applyFont="1" applyBorder="1" applyAlignment="1">
      <alignment horizontal="left" vertical="center"/>
    </xf>
    <xf numFmtId="0" fontId="61" fillId="0" borderId="0" xfId="1" applyFont="1" applyBorder="1" applyAlignment="1">
      <alignment horizontal="left" vertical="center"/>
    </xf>
    <xf numFmtId="0" fontId="59" fillId="0" borderId="32" xfId="75" applyFont="1" applyBorder="1" applyAlignment="1">
      <alignment horizontal="right"/>
    </xf>
    <xf numFmtId="0" fontId="59" fillId="0" borderId="0" xfId="75" applyFont="1" applyBorder="1" applyAlignment="1">
      <alignment horizontal="right"/>
    </xf>
    <xf numFmtId="0" fontId="59" fillId="0" borderId="0" xfId="75" applyFont="1" applyBorder="1" applyAlignment="1">
      <alignment horizontal="center" wrapText="1"/>
    </xf>
    <xf numFmtId="0" fontId="59" fillId="0" borderId="16" xfId="75" applyFont="1" applyBorder="1" applyAlignment="1">
      <alignment horizontal="center" wrapText="1"/>
    </xf>
    <xf numFmtId="0" fontId="60" fillId="0" borderId="0" xfId="75" applyFont="1" applyBorder="1" applyAlignment="1">
      <alignment horizontal="center"/>
    </xf>
    <xf numFmtId="49" fontId="50" fillId="0" borderId="32" xfId="75" applyNumberFormat="1" applyFont="1" applyBorder="1" applyAlignment="1">
      <alignment horizontal="center" vertical="top" wrapText="1"/>
    </xf>
    <xf numFmtId="49" fontId="50" fillId="0" borderId="0" xfId="75" applyNumberFormat="1" applyFont="1" applyBorder="1" applyAlignment="1">
      <alignment horizontal="center" vertical="top" wrapText="1"/>
    </xf>
    <xf numFmtId="49" fontId="50" fillId="0" borderId="16" xfId="75" applyNumberFormat="1" applyFont="1" applyBorder="1" applyAlignment="1">
      <alignment horizontal="center" vertical="top" wrapText="1"/>
    </xf>
    <xf numFmtId="49" fontId="50" fillId="0" borderId="32" xfId="75" applyNumberFormat="1" applyFont="1" applyBorder="1" applyAlignment="1">
      <alignment horizontal="center" vertical="center" wrapText="1"/>
    </xf>
    <xf numFmtId="49" fontId="50" fillId="0" borderId="0" xfId="75" applyNumberFormat="1" applyFont="1" applyBorder="1" applyAlignment="1">
      <alignment horizontal="center" vertical="center" wrapText="1"/>
    </xf>
    <xf numFmtId="49" fontId="50" fillId="0" borderId="16" xfId="75" applyNumberFormat="1" applyFont="1" applyBorder="1" applyAlignment="1">
      <alignment horizontal="center" vertical="center" wrapText="1"/>
    </xf>
    <xf numFmtId="0" fontId="58" fillId="0" borderId="10" xfId="75" applyFont="1" applyBorder="1" applyAlignment="1">
      <alignment horizontal="center" vertical="center" wrapText="1"/>
    </xf>
    <xf numFmtId="0" fontId="58" fillId="0" borderId="11" xfId="75" applyFont="1" applyBorder="1" applyAlignment="1">
      <alignment horizontal="center" vertical="center" wrapText="1"/>
    </xf>
    <xf numFmtId="0" fontId="58" fillId="0" borderId="12" xfId="75" applyFont="1" applyBorder="1" applyAlignment="1">
      <alignment horizontal="center" vertical="center" wrapText="1"/>
    </xf>
    <xf numFmtId="0" fontId="58" fillId="0" borderId="32" xfId="1" applyFont="1" applyBorder="1" applyAlignment="1">
      <alignment horizontal="center" vertical="center" wrapText="1"/>
    </xf>
    <xf numFmtId="0" fontId="58" fillId="0" borderId="0" xfId="1" applyFont="1" applyBorder="1" applyAlignment="1">
      <alignment horizontal="center" vertical="center" wrapText="1"/>
    </xf>
    <xf numFmtId="0" fontId="58" fillId="0" borderId="16" xfId="1" applyFont="1" applyBorder="1" applyAlignment="1">
      <alignment horizontal="center" vertical="center" wrapText="1"/>
    </xf>
    <xf numFmtId="0" fontId="15" fillId="60" borderId="0" xfId="0" applyFont="1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15" fillId="72" borderId="0" xfId="0" applyFont="1" applyFill="1" applyAlignment="1">
      <alignment horizontal="left" vertical="center"/>
    </xf>
    <xf numFmtId="0" fontId="84" fillId="6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43" fontId="15" fillId="0" borderId="0" xfId="154" applyFont="1" applyAlignment="1">
      <alignment horizontal="center" vertical="center"/>
    </xf>
    <xf numFmtId="49" fontId="83" fillId="71" borderId="112" xfId="157" applyNumberFormat="1" applyFont="1" applyFill="1" applyBorder="1" applyAlignment="1">
      <alignment horizontal="left" vertical="center"/>
    </xf>
    <xf numFmtId="49" fontId="83" fillId="71" borderId="11" xfId="157" applyNumberFormat="1" applyFont="1" applyFill="1" applyBorder="1" applyAlignment="1">
      <alignment horizontal="left" vertical="center"/>
    </xf>
    <xf numFmtId="49" fontId="83" fillId="71" borderId="12" xfId="157" applyNumberFormat="1" applyFont="1" applyFill="1" applyBorder="1" applyAlignment="1">
      <alignment horizontal="left" vertical="center"/>
    </xf>
    <xf numFmtId="0" fontId="51" fillId="0" borderId="105" xfId="157" applyFont="1" applyBorder="1" applyAlignment="1">
      <alignment horizontal="left" vertical="center"/>
    </xf>
    <xf numFmtId="0" fontId="51" fillId="0" borderId="14" xfId="157" applyFont="1" applyBorder="1" applyAlignment="1">
      <alignment horizontal="left" vertical="center"/>
    </xf>
    <xf numFmtId="0" fontId="51" fillId="0" borderId="15" xfId="157" applyFont="1" applyBorder="1" applyAlignment="1">
      <alignment horizontal="left" vertical="center"/>
    </xf>
    <xf numFmtId="0" fontId="51" fillId="0" borderId="103" xfId="157" applyFont="1" applyBorder="1" applyAlignment="1">
      <alignment horizontal="left" vertical="center"/>
    </xf>
    <xf numFmtId="0" fontId="51" fillId="0" borderId="22" xfId="157" applyFont="1" applyBorder="1" applyAlignment="1">
      <alignment horizontal="left" vertical="center"/>
    </xf>
    <xf numFmtId="0" fontId="51" fillId="0" borderId="20" xfId="157" applyFont="1" applyBorder="1" applyAlignment="1">
      <alignment horizontal="left" vertical="center"/>
    </xf>
    <xf numFmtId="0" fontId="51" fillId="0" borderId="112" xfId="157" applyFont="1" applyBorder="1" applyAlignment="1">
      <alignment horizontal="left" vertical="center"/>
    </xf>
    <xf numFmtId="0" fontId="51" fillId="0" borderId="11" xfId="157" applyFont="1" applyBorder="1" applyAlignment="1">
      <alignment horizontal="left" vertical="center"/>
    </xf>
    <xf numFmtId="0" fontId="51" fillId="0" borderId="12" xfId="157" applyFont="1" applyBorder="1" applyAlignment="1">
      <alignment horizontal="left" vertical="center"/>
    </xf>
    <xf numFmtId="0" fontId="81" fillId="70" borderId="101" xfId="157" applyFont="1" applyFill="1" applyBorder="1" applyAlignment="1">
      <alignment horizontal="center" vertical="center"/>
    </xf>
    <xf numFmtId="0" fontId="81" fillId="70" borderId="61" xfId="157" applyFont="1" applyFill="1" applyBorder="1" applyAlignment="1">
      <alignment horizontal="center" vertical="center"/>
    </xf>
    <xf numFmtId="0" fontId="81" fillId="70" borderId="102" xfId="157" applyFont="1" applyFill="1" applyBorder="1" applyAlignment="1">
      <alignment horizontal="center" vertical="center"/>
    </xf>
    <xf numFmtId="0" fontId="81" fillId="70" borderId="103" xfId="157" applyFont="1" applyFill="1" applyBorder="1" applyAlignment="1">
      <alignment horizontal="center" vertical="center"/>
    </xf>
    <xf numFmtId="0" fontId="81" fillId="70" borderId="22" xfId="157" applyFont="1" applyFill="1" applyBorder="1" applyAlignment="1">
      <alignment horizontal="center" vertical="center"/>
    </xf>
    <xf numFmtId="0" fontId="81" fillId="70" borderId="104" xfId="157" applyFont="1" applyFill="1" applyBorder="1" applyAlignment="1">
      <alignment horizontal="center" vertical="center"/>
    </xf>
    <xf numFmtId="0" fontId="51" fillId="0" borderId="106" xfId="157" applyFont="1" applyBorder="1" applyAlignment="1">
      <alignment horizontal="left" vertical="center"/>
    </xf>
    <xf numFmtId="0" fontId="51" fillId="0" borderId="103" xfId="157" applyFont="1" applyBorder="1" applyAlignment="1">
      <alignment horizontal="center" vertical="top"/>
    </xf>
    <xf numFmtId="0" fontId="51" fillId="0" borderId="22" xfId="157" applyFont="1" applyBorder="1" applyAlignment="1">
      <alignment horizontal="center" vertical="top"/>
    </xf>
    <xf numFmtId="0" fontId="51" fillId="0" borderId="104" xfId="157" applyFont="1" applyBorder="1" applyAlignment="1">
      <alignment horizontal="center" vertical="top"/>
    </xf>
    <xf numFmtId="0" fontId="51" fillId="0" borderId="107" xfId="157" applyFont="1" applyBorder="1" applyAlignment="1">
      <alignment horizontal="left" vertical="center"/>
    </xf>
    <xf numFmtId="0" fontId="51" fillId="0" borderId="0" xfId="157" applyFont="1" applyBorder="1" applyAlignment="1">
      <alignment horizontal="left" vertical="center"/>
    </xf>
    <xf numFmtId="0" fontId="51" fillId="0" borderId="17" xfId="157" applyFont="1" applyBorder="1" applyAlignment="1">
      <alignment horizontal="left" vertical="center"/>
    </xf>
    <xf numFmtId="0" fontId="82" fillId="0" borderId="103" xfId="157" applyFont="1" applyBorder="1" applyAlignment="1">
      <alignment horizontal="left" vertical="center" wrapText="1"/>
    </xf>
    <xf numFmtId="0" fontId="82" fillId="0" borderId="22" xfId="157" applyFont="1" applyBorder="1" applyAlignment="1">
      <alignment horizontal="left" vertical="center" wrapText="1"/>
    </xf>
    <xf numFmtId="0" fontId="82" fillId="0" borderId="20" xfId="157" applyFont="1" applyBorder="1" applyAlignment="1">
      <alignment horizontal="left" vertical="center" wrapText="1"/>
    </xf>
    <xf numFmtId="0" fontId="82" fillId="0" borderId="19" xfId="157" applyFont="1" applyBorder="1" applyAlignment="1">
      <alignment horizontal="left" vertical="center" wrapText="1"/>
    </xf>
    <xf numFmtId="0" fontId="69" fillId="60" borderId="130" xfId="0" applyFont="1" applyFill="1" applyBorder="1" applyAlignment="1">
      <alignment horizontal="center" vertical="center" wrapText="1"/>
    </xf>
    <xf numFmtId="0" fontId="69" fillId="60" borderId="132" xfId="0" applyFont="1" applyFill="1" applyBorder="1" applyAlignment="1">
      <alignment horizontal="center" vertical="center" wrapText="1"/>
    </xf>
    <xf numFmtId="0" fontId="108" fillId="75" borderId="122" xfId="0" applyFont="1" applyFill="1" applyBorder="1" applyAlignment="1">
      <alignment horizontal="left" vertical="center"/>
    </xf>
    <xf numFmtId="0" fontId="108" fillId="75" borderId="0" xfId="0" applyFont="1" applyFill="1" applyBorder="1" applyAlignment="1">
      <alignment horizontal="left" vertical="center"/>
    </xf>
    <xf numFmtId="0" fontId="108" fillId="75" borderId="123" xfId="0" applyFont="1" applyFill="1" applyBorder="1" applyAlignment="1">
      <alignment horizontal="left" vertical="center"/>
    </xf>
    <xf numFmtId="0" fontId="109" fillId="60" borderId="124" xfId="0" applyFont="1" applyFill="1" applyBorder="1" applyAlignment="1">
      <alignment horizontal="center" vertical="center"/>
    </xf>
    <xf numFmtId="0" fontId="109" fillId="60" borderId="60" xfId="0" applyFont="1" applyFill="1" applyBorder="1" applyAlignment="1">
      <alignment horizontal="center" vertical="center"/>
    </xf>
    <xf numFmtId="0" fontId="0" fillId="0" borderId="126" xfId="0" applyBorder="1" applyAlignment="1">
      <alignment horizontal="center" vertical="center"/>
    </xf>
    <xf numFmtId="0" fontId="0" fillId="0" borderId="127" xfId="0" applyBorder="1" applyAlignment="1">
      <alignment horizontal="center" vertical="center"/>
    </xf>
    <xf numFmtId="0" fontId="0" fillId="0" borderId="128" xfId="0" applyBorder="1" applyAlignment="1">
      <alignment horizontal="center" vertical="center"/>
    </xf>
    <xf numFmtId="0" fontId="0" fillId="66" borderId="55" xfId="0" applyFill="1" applyBorder="1" applyAlignment="1">
      <alignment horizontal="center"/>
    </xf>
    <xf numFmtId="0" fontId="0" fillId="0" borderId="55" xfId="0" applyBorder="1" applyAlignment="1">
      <alignment horizontal="center" vertical="center"/>
    </xf>
    <xf numFmtId="0" fontId="0" fillId="0" borderId="55" xfId="0" applyBorder="1" applyAlignment="1">
      <alignment horizontal="center"/>
    </xf>
    <xf numFmtId="0" fontId="0" fillId="0" borderId="117" xfId="0" applyBorder="1" applyAlignment="1">
      <alignment horizontal="center"/>
    </xf>
    <xf numFmtId="0" fontId="0" fillId="0" borderId="118" xfId="0" applyBorder="1" applyAlignment="1">
      <alignment horizontal="center"/>
    </xf>
    <xf numFmtId="0" fontId="58" fillId="60" borderId="130" xfId="161" applyFont="1" applyFill="1" applyBorder="1" applyAlignment="1">
      <alignment horizontal="center" vertical="center" wrapText="1"/>
    </xf>
    <xf numFmtId="0" fontId="58" fillId="60" borderId="131" xfId="161" applyFont="1" applyFill="1" applyBorder="1" applyAlignment="1">
      <alignment horizontal="center" vertical="center" wrapText="1"/>
    </xf>
    <xf numFmtId="0" fontId="58" fillId="60" borderId="132" xfId="161" applyFont="1" applyFill="1" applyBorder="1" applyAlignment="1">
      <alignment horizontal="center" vertical="center" wrapText="1"/>
    </xf>
    <xf numFmtId="0" fontId="62" fillId="60" borderId="130" xfId="161" applyFont="1" applyFill="1" applyBorder="1" applyAlignment="1">
      <alignment horizontal="center" vertical="center" wrapText="1"/>
    </xf>
    <xf numFmtId="0" fontId="62" fillId="60" borderId="132" xfId="161" applyFont="1" applyFill="1" applyBorder="1" applyAlignment="1">
      <alignment horizontal="center" vertical="center" wrapText="1"/>
    </xf>
    <xf numFmtId="0" fontId="18" fillId="59" borderId="43" xfId="148" applyNumberFormat="1" applyFont="1" applyFill="1" applyBorder="1" applyAlignment="1">
      <alignment horizontal="center" vertical="center" wrapText="1"/>
    </xf>
  </cellXfs>
  <cellStyles count="162">
    <cellStyle name="20% - Ênfase1 2" xfId="3"/>
    <cellStyle name="20% - Ênfase1 3" xfId="4"/>
    <cellStyle name="20% - Ênfase2 2" xfId="5"/>
    <cellStyle name="20% - Ênfase2 3" xfId="6"/>
    <cellStyle name="20% - Ênfase3 2" xfId="7"/>
    <cellStyle name="20% - Ênfase3 3" xfId="8"/>
    <cellStyle name="20% - Ênfase4 2" xfId="9"/>
    <cellStyle name="20% - Ênfase4 3" xfId="10"/>
    <cellStyle name="20% - Ênfase5 2" xfId="11"/>
    <cellStyle name="20% - Ênfase5 3" xfId="12"/>
    <cellStyle name="20% - Ênfase6 2" xfId="13"/>
    <cellStyle name="20% - Ênfase6 3" xfId="14"/>
    <cellStyle name="40% - Ênfase1 2" xfId="15"/>
    <cellStyle name="40% - Ênfase1 3" xfId="16"/>
    <cellStyle name="40% - Ênfase2 2" xfId="17"/>
    <cellStyle name="40% - Ênfase2 3" xfId="18"/>
    <cellStyle name="40% - Ênfase3 2" xfId="19"/>
    <cellStyle name="40% - Ênfase3 3" xfId="20"/>
    <cellStyle name="40% - Ênfase4 2" xfId="21"/>
    <cellStyle name="40% - Ênfase4 3" xfId="22"/>
    <cellStyle name="40% - Ênfase5 2" xfId="23"/>
    <cellStyle name="40% - Ênfase5 3" xfId="24"/>
    <cellStyle name="40% - Ênfase6 2" xfId="25"/>
    <cellStyle name="40% - Ênfase6 3" xfId="26"/>
    <cellStyle name="60% - Ênfase1 2" xfId="27"/>
    <cellStyle name="60% - Ênfase1 3" xfId="28"/>
    <cellStyle name="60% - Ênfase2 2" xfId="29"/>
    <cellStyle name="60% - Ênfase2 3" xfId="30"/>
    <cellStyle name="60% - Ênfase3 2" xfId="31"/>
    <cellStyle name="60% - Ênfase3 3" xfId="32"/>
    <cellStyle name="60% - Ênfase4 2" xfId="33"/>
    <cellStyle name="60% - Ênfase4 3" xfId="34"/>
    <cellStyle name="60% - Ênfase5 2" xfId="35"/>
    <cellStyle name="60% - Ênfase5 3" xfId="36"/>
    <cellStyle name="60% - Ênfase6 2" xfId="37"/>
    <cellStyle name="60% - Ênfase6 3" xfId="38"/>
    <cellStyle name="Bom 2" xfId="39"/>
    <cellStyle name="Bom 3" xfId="40"/>
    <cellStyle name="Cálculo 2" xfId="41"/>
    <cellStyle name="Cálculo 3" xfId="42"/>
    <cellStyle name="Célula de Verificação 2" xfId="43"/>
    <cellStyle name="Célula de Verificação 3" xfId="44"/>
    <cellStyle name="Célula Vinculada 2" xfId="45"/>
    <cellStyle name="Célula Vinculada 3" xfId="46"/>
    <cellStyle name="Ênfase1 2" xfId="47"/>
    <cellStyle name="Ênfase1 3" xfId="48"/>
    <cellStyle name="Ênfase2 2" xfId="49"/>
    <cellStyle name="Ênfase2 3" xfId="50"/>
    <cellStyle name="Ênfase3 2" xfId="51"/>
    <cellStyle name="Ênfase3 3" xfId="52"/>
    <cellStyle name="Ênfase4 2" xfId="53"/>
    <cellStyle name="Ênfase4 3" xfId="54"/>
    <cellStyle name="Ênfase5 2" xfId="55"/>
    <cellStyle name="Ênfase5 3" xfId="56"/>
    <cellStyle name="Ênfase6 2" xfId="57"/>
    <cellStyle name="Ênfase6 3" xfId="58"/>
    <cellStyle name="Entrada 2" xfId="59"/>
    <cellStyle name="Entrada 3" xfId="60"/>
    <cellStyle name="Excel Built-in Normal" xfId="159"/>
    <cellStyle name="Incorreto 2" xfId="61"/>
    <cellStyle name="Incorreto 3" xfId="62"/>
    <cellStyle name="Indefinido" xfId="63"/>
    <cellStyle name="Moeda 2" xfId="65"/>
    <cellStyle name="Moeda 2 2" xfId="66"/>
    <cellStyle name="Moeda 2 2 2" xfId="67"/>
    <cellStyle name="Moeda 2 3" xfId="68"/>
    <cellStyle name="Moeda 2 4" xfId="69"/>
    <cellStyle name="Moeda 3" xfId="70"/>
    <cellStyle name="Moeda 4" xfId="71"/>
    <cellStyle name="Moeda 5" xfId="64"/>
    <cellStyle name="Moeda 7" xfId="72"/>
    <cellStyle name="Neutra 2" xfId="73"/>
    <cellStyle name="Neutra 3" xfId="74"/>
    <cellStyle name="Normal" xfId="0" builtinId="0"/>
    <cellStyle name="Normal 10" xfId="153"/>
    <cellStyle name="Normal 11" xfId="75"/>
    <cellStyle name="Normal 12" xfId="155"/>
    <cellStyle name="Normal 13" xfId="158"/>
    <cellStyle name="Normal 2" xfId="1"/>
    <cellStyle name="Normal 2 2" xfId="76"/>
    <cellStyle name="Normal 2 2 2" xfId="77"/>
    <cellStyle name="Normal 2 3" xfId="78"/>
    <cellStyle name="Normal 3" xfId="79"/>
    <cellStyle name="Normal 3 2" xfId="80"/>
    <cellStyle name="Normal 4" xfId="81"/>
    <cellStyle name="Normal 4 10" xfId="82"/>
    <cellStyle name="Normal 4 2" xfId="83"/>
    <cellStyle name="Normal 4 2 2" xfId="84"/>
    <cellStyle name="Normal 4 3" xfId="85"/>
    <cellStyle name="Normal 4 4" xfId="86"/>
    <cellStyle name="Normal 4 4 2" xfId="87"/>
    <cellStyle name="Normal 4 5" xfId="88"/>
    <cellStyle name="Normal 4 6" xfId="89"/>
    <cellStyle name="Normal 4 7" xfId="90"/>
    <cellStyle name="Normal 4 7 2" xfId="91"/>
    <cellStyle name="Normal 4 7 3" xfId="92"/>
    <cellStyle name="Normal 4 8" xfId="93"/>
    <cellStyle name="Normal 4 8 2" xfId="94"/>
    <cellStyle name="Normal 4 9" xfId="95"/>
    <cellStyle name="Normal 5" xfId="96"/>
    <cellStyle name="Normal 5 2" xfId="97"/>
    <cellStyle name="Normal 6" xfId="98"/>
    <cellStyle name="Normal 6 2" xfId="99"/>
    <cellStyle name="Normal 7" xfId="100"/>
    <cellStyle name="Normal 7 2" xfId="101"/>
    <cellStyle name="Normal 8" xfId="2"/>
    <cellStyle name="Normal 9" xfId="150"/>
    <cellStyle name="Normal_Baixio-Etapa1A-Complementar-Det" xfId="152"/>
    <cellStyle name="Normal_JANEIRO-2005" xfId="161"/>
    <cellStyle name="Normal_Pesquisa no referencial 10 de maio de 2013" xfId="148"/>
    <cellStyle name="Normal_PP-VI" xfId="157"/>
    <cellStyle name="Nota 2" xfId="102"/>
    <cellStyle name="Nota 3" xfId="103"/>
    <cellStyle name="Nota 4" xfId="104"/>
    <cellStyle name="Porcentagem" xfId="151" builtinId="5"/>
    <cellStyle name="Porcentagem 2" xfId="106"/>
    <cellStyle name="Porcentagem 3" xfId="107"/>
    <cellStyle name="Porcentagem 4" xfId="108"/>
    <cellStyle name="Porcentagem 5" xfId="105"/>
    <cellStyle name="Saída 2" xfId="109"/>
    <cellStyle name="Saída 3" xfId="110"/>
    <cellStyle name="Separador de m" xfId="111"/>
    <cellStyle name="Separador de milhares 10" xfId="160"/>
    <cellStyle name="Separador de milhares 2" xfId="112"/>
    <cellStyle name="Separador de milhares 2 2" xfId="113"/>
    <cellStyle name="Separador de milhares 2 2 2" xfId="114"/>
    <cellStyle name="Separador de milhares 2 2 3" xfId="147"/>
    <cellStyle name="Separador de milhares 2 3 2" xfId="115"/>
    <cellStyle name="Separador de milhares 3" xfId="116"/>
    <cellStyle name="Separador de milhares 3 2" xfId="117"/>
    <cellStyle name="Separador de milhares 8" xfId="118"/>
    <cellStyle name="Separador de milhares 9" xfId="119"/>
    <cellStyle name="Texto de Aviso 2" xfId="120"/>
    <cellStyle name="Texto de Aviso 3" xfId="121"/>
    <cellStyle name="Texto Explicativo 2" xfId="122"/>
    <cellStyle name="Texto Explicativo 3" xfId="123"/>
    <cellStyle name="Título 1 2" xfId="124"/>
    <cellStyle name="Título 1 3" xfId="125"/>
    <cellStyle name="Título 2 2" xfId="126"/>
    <cellStyle name="Título 2 3" xfId="127"/>
    <cellStyle name="Título 3 2" xfId="128"/>
    <cellStyle name="Título 3 3" xfId="129"/>
    <cellStyle name="Título 4 2" xfId="130"/>
    <cellStyle name="Título 4 3" xfId="131"/>
    <cellStyle name="Título 5" xfId="132"/>
    <cellStyle name="Título 6" xfId="133"/>
    <cellStyle name="Total 2" xfId="134"/>
    <cellStyle name="Total 3" xfId="135"/>
    <cellStyle name="Vírgula" xfId="154" builtinId="3"/>
    <cellStyle name="Vírgula 2" xfId="136"/>
    <cellStyle name="Vírgula 2 2" xfId="137"/>
    <cellStyle name="Vírgula 2 3" xfId="138"/>
    <cellStyle name="Vírgula 3" xfId="139"/>
    <cellStyle name="Vírgula 3 2" xfId="140"/>
    <cellStyle name="Vírgula 3 2 2" xfId="141"/>
    <cellStyle name="Vírgula 3 2 3" xfId="142"/>
    <cellStyle name="Vírgula 4" xfId="143"/>
    <cellStyle name="Vírgula 4 2" xfId="144"/>
    <cellStyle name="Vírgula 5" xfId="145"/>
    <cellStyle name="Vírgula 6" xfId="146"/>
    <cellStyle name="Vírgula 7" xfId="149"/>
    <cellStyle name="Vírgula 8" xfId="156"/>
  </cellStyles>
  <dxfs count="27">
    <dxf>
      <font>
        <color auto="1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33" Type="http://schemas.openxmlformats.org/officeDocument/2006/relationships/externalLink" Target="externalLinks/externalLink1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32" Type="http://schemas.openxmlformats.org/officeDocument/2006/relationships/externalLink" Target="externalLinks/externalLink10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externalLink" Target="externalLinks/externalLink6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5.xml"/><Relationship Id="rId30" Type="http://schemas.openxmlformats.org/officeDocument/2006/relationships/externalLink" Target="externalLinks/externalLink8.xml"/><Relationship Id="rId35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262535</xdr:colOff>
      <xdr:row>1</xdr:row>
      <xdr:rowOff>230648</xdr:rowOff>
    </xdr:from>
    <xdr:to>
      <xdr:col>9</xdr:col>
      <xdr:colOff>167285</xdr:colOff>
      <xdr:row>3</xdr:row>
      <xdr:rowOff>238524</xdr:rowOff>
    </xdr:to>
    <xdr:sp macro="" textlink="">
      <xdr:nvSpPr>
        <xdr:cNvPr id="2" name="CaixaDeTexto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147249" y="1564148"/>
          <a:ext cx="8994322" cy="64741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4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400" b="1"/>
            <a:t>		</a:t>
          </a:r>
        </a:p>
        <a:p>
          <a:pPr>
            <a:lnSpc>
              <a:spcPts val="900"/>
            </a:lnSpc>
          </a:pPr>
          <a:r>
            <a:rPr lang="pt-BR" sz="1400" b="1"/>
            <a:t>Companhia de Desenvolvimento dos Vales do São Francisco e do Parnaíba</a:t>
          </a:r>
        </a:p>
      </xdr:txBody>
    </xdr:sp>
    <xdr:clientData/>
  </xdr:twoCellAnchor>
  <xdr:twoCellAnchor>
    <xdr:from>
      <xdr:col>0</xdr:col>
      <xdr:colOff>68756</xdr:colOff>
      <xdr:row>1</xdr:row>
      <xdr:rowOff>73799</xdr:rowOff>
    </xdr:from>
    <xdr:to>
      <xdr:col>1</xdr:col>
      <xdr:colOff>1428750</xdr:colOff>
      <xdr:row>3</xdr:row>
      <xdr:rowOff>176893</xdr:rowOff>
    </xdr:to>
    <xdr:pic>
      <xdr:nvPicPr>
        <xdr:cNvPr id="3" name="Picture 3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68756" y="1407299"/>
          <a:ext cx="2802351" cy="742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254277</xdr:colOff>
      <xdr:row>0</xdr:row>
      <xdr:rowOff>117703</xdr:rowOff>
    </xdr:from>
    <xdr:to>
      <xdr:col>7</xdr:col>
      <xdr:colOff>63776</xdr:colOff>
      <xdr:row>2</xdr:row>
      <xdr:rowOff>130451</xdr:rowOff>
    </xdr:to>
    <xdr:sp macro="" textlink="">
      <xdr:nvSpPr>
        <xdr:cNvPr id="2" name="CaixaDeTexto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2349777" y="117703"/>
          <a:ext cx="7419974" cy="41279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900" b="1"/>
            <a:t>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900" b="1"/>
            <a:t>		</a:t>
          </a:r>
        </a:p>
      </xdr:txBody>
    </xdr:sp>
    <xdr:clientData/>
  </xdr:twoCellAnchor>
  <xdr:twoCellAnchor>
    <xdr:from>
      <xdr:col>0</xdr:col>
      <xdr:colOff>133350</xdr:colOff>
      <xdr:row>0</xdr:row>
      <xdr:rowOff>95250</xdr:rowOff>
    </xdr:from>
    <xdr:to>
      <xdr:col>1</xdr:col>
      <xdr:colOff>1000125</xdr:colOff>
      <xdr:row>2</xdr:row>
      <xdr:rowOff>104501</xdr:rowOff>
    </xdr:to>
    <xdr:pic>
      <xdr:nvPicPr>
        <xdr:cNvPr id="3" name="Picture 3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33350" y="95250"/>
          <a:ext cx="1914525" cy="4093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576728</xdr:colOff>
      <xdr:row>0</xdr:row>
      <xdr:rowOff>98051</xdr:rowOff>
    </xdr:from>
    <xdr:to>
      <xdr:col>6</xdr:col>
      <xdr:colOff>21799</xdr:colOff>
      <xdr:row>2</xdr:row>
      <xdr:rowOff>217114</xdr:rowOff>
    </xdr:to>
    <xdr:sp macro="" textlink="">
      <xdr:nvSpPr>
        <xdr:cNvPr id="2" name="CaixaDeTexto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576728" y="98051"/>
          <a:ext cx="8477012" cy="43282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900" b="1"/>
            <a:t>Ministério do Desenvolvimento Regional – MDR</a:t>
          </a:r>
        </a:p>
        <a:p>
          <a:r>
            <a:rPr lang="pt-BR" sz="900" b="1"/>
            <a:t>    		           Companhia de Desenvolvimento dos Vales do São Francisco e do Parnaíba</a:t>
          </a:r>
        </a:p>
        <a:p>
          <a:r>
            <a:rPr lang="pt-BR" sz="900" b="1"/>
            <a:t>		           </a:t>
          </a:r>
        </a:p>
      </xdr:txBody>
    </xdr:sp>
    <xdr:clientData/>
  </xdr:twoCellAnchor>
  <xdr:twoCellAnchor>
    <xdr:from>
      <xdr:col>0</xdr:col>
      <xdr:colOff>116262</xdr:colOff>
      <xdr:row>0</xdr:row>
      <xdr:rowOff>69474</xdr:rowOff>
    </xdr:from>
    <xdr:to>
      <xdr:col>2</xdr:col>
      <xdr:colOff>385758</xdr:colOff>
      <xdr:row>2</xdr:row>
      <xdr:rowOff>235322</xdr:rowOff>
    </xdr:to>
    <xdr:pic>
      <xdr:nvPicPr>
        <xdr:cNvPr id="3" name="Picture 3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16262" y="69474"/>
          <a:ext cx="2376202" cy="4796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1029822</xdr:colOff>
      <xdr:row>0</xdr:row>
      <xdr:rowOff>124945</xdr:rowOff>
    </xdr:from>
    <xdr:to>
      <xdr:col>3</xdr:col>
      <xdr:colOff>962025</xdr:colOff>
      <xdr:row>0</xdr:row>
      <xdr:rowOff>609600</xdr:rowOff>
    </xdr:to>
    <xdr:sp macro="" textlink="">
      <xdr:nvSpPr>
        <xdr:cNvPr id="2" name="CaixaDeTexto 1">
          <a:extLst>
            <a:ext uri="{FF2B5EF4-FFF2-40B4-BE49-F238E27FC236}">
              <a16:creationId xmlns="" xmlns:a16="http://schemas.microsoft.com/office/drawing/2014/main" id="{DB849C13-C18B-406E-98BD-D4FF9023388A}"/>
            </a:ext>
          </a:extLst>
        </xdr:cNvPr>
        <xdr:cNvSpPr txBox="1"/>
      </xdr:nvSpPr>
      <xdr:spPr>
        <a:xfrm>
          <a:off x="1963272" y="124945"/>
          <a:ext cx="4380378" cy="48465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00" b="1"/>
            <a:t>Ministério do Desenvolvimento Regional – MDR</a:t>
          </a:r>
        </a:p>
        <a:p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0</xdr:col>
      <xdr:colOff>95251</xdr:colOff>
      <xdr:row>0</xdr:row>
      <xdr:rowOff>122145</xdr:rowOff>
    </xdr:from>
    <xdr:to>
      <xdr:col>1</xdr:col>
      <xdr:colOff>819151</xdr:colOff>
      <xdr:row>0</xdr:row>
      <xdr:rowOff>528124</xdr:rowOff>
    </xdr:to>
    <xdr:pic>
      <xdr:nvPicPr>
        <xdr:cNvPr id="3" name="Picture 3">
          <a:extLst>
            <a:ext uri="{FF2B5EF4-FFF2-40B4-BE49-F238E27FC236}">
              <a16:creationId xmlns="" xmlns:a16="http://schemas.microsoft.com/office/drawing/2014/main" id="{EF04B87C-D6F1-4F77-9309-9A034001E4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95251" y="122145"/>
          <a:ext cx="1657350" cy="4059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95251</xdr:colOff>
      <xdr:row>1</xdr:row>
      <xdr:rowOff>0</xdr:rowOff>
    </xdr:from>
    <xdr:to>
      <xdr:col>1</xdr:col>
      <xdr:colOff>819151</xdr:colOff>
      <xdr:row>1</xdr:row>
      <xdr:rowOff>0</xdr:rowOff>
    </xdr:to>
    <xdr:pic>
      <xdr:nvPicPr>
        <xdr:cNvPr id="5" name="Picture 3">
          <a:extLst>
            <a:ext uri="{FF2B5EF4-FFF2-40B4-BE49-F238E27FC236}">
              <a16:creationId xmlns="" xmlns:a16="http://schemas.microsoft.com/office/drawing/2014/main" id="{EF04B87C-D6F1-4F77-9309-9A034001E4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95251" y="122145"/>
          <a:ext cx="1657350" cy="4059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1029822</xdr:colOff>
      <xdr:row>0</xdr:row>
      <xdr:rowOff>124945</xdr:rowOff>
    </xdr:from>
    <xdr:to>
      <xdr:col>3</xdr:col>
      <xdr:colOff>962025</xdr:colOff>
      <xdr:row>0</xdr:row>
      <xdr:rowOff>609600</xdr:rowOff>
    </xdr:to>
    <xdr:sp macro="" textlink="">
      <xdr:nvSpPr>
        <xdr:cNvPr id="2" name="CaixaDeTexto 1">
          <a:extLst>
            <a:ext uri="{FF2B5EF4-FFF2-40B4-BE49-F238E27FC236}">
              <a16:creationId xmlns="" xmlns:a16="http://schemas.microsoft.com/office/drawing/2014/main" id="{DB849C13-C18B-406E-98BD-D4FF9023388A}"/>
            </a:ext>
          </a:extLst>
        </xdr:cNvPr>
        <xdr:cNvSpPr txBox="1"/>
      </xdr:nvSpPr>
      <xdr:spPr>
        <a:xfrm>
          <a:off x="1963272" y="124945"/>
          <a:ext cx="4380378" cy="48465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00" b="1"/>
            <a:t>Ministério do Desenvolvimento Regional – MDR</a:t>
          </a:r>
        </a:p>
        <a:p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0</xdr:col>
      <xdr:colOff>95251</xdr:colOff>
      <xdr:row>0</xdr:row>
      <xdr:rowOff>122145</xdr:rowOff>
    </xdr:from>
    <xdr:to>
      <xdr:col>1</xdr:col>
      <xdr:colOff>819151</xdr:colOff>
      <xdr:row>0</xdr:row>
      <xdr:rowOff>528124</xdr:rowOff>
    </xdr:to>
    <xdr:pic>
      <xdr:nvPicPr>
        <xdr:cNvPr id="3" name="Picture 3">
          <a:extLst>
            <a:ext uri="{FF2B5EF4-FFF2-40B4-BE49-F238E27FC236}">
              <a16:creationId xmlns="" xmlns:a16="http://schemas.microsoft.com/office/drawing/2014/main" id="{EF04B87C-D6F1-4F77-9309-9A034001E4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95251" y="122145"/>
          <a:ext cx="1657350" cy="4059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1029822</xdr:colOff>
      <xdr:row>32</xdr:row>
      <xdr:rowOff>124945</xdr:rowOff>
    </xdr:from>
    <xdr:to>
      <xdr:col>3</xdr:col>
      <xdr:colOff>962025</xdr:colOff>
      <xdr:row>32</xdr:row>
      <xdr:rowOff>609600</xdr:rowOff>
    </xdr:to>
    <xdr:sp macro="" textlink="">
      <xdr:nvSpPr>
        <xdr:cNvPr id="4" name="CaixaDeTexto 3">
          <a:extLst>
            <a:ext uri="{FF2B5EF4-FFF2-40B4-BE49-F238E27FC236}">
              <a16:creationId xmlns="" xmlns:a16="http://schemas.microsoft.com/office/drawing/2014/main" id="{DB849C13-C18B-406E-98BD-D4FF9023388A}"/>
            </a:ext>
          </a:extLst>
        </xdr:cNvPr>
        <xdr:cNvSpPr txBox="1"/>
      </xdr:nvSpPr>
      <xdr:spPr>
        <a:xfrm>
          <a:off x="1963272" y="6106645"/>
          <a:ext cx="4380378" cy="3698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00" b="1"/>
            <a:t>Ministério do Desenvolvimento Regional – MDR</a:t>
          </a:r>
        </a:p>
        <a:p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517526</xdr:colOff>
      <xdr:row>0</xdr:row>
      <xdr:rowOff>127001</xdr:rowOff>
    </xdr:from>
    <xdr:to>
      <xdr:col>5</xdr:col>
      <xdr:colOff>638175</xdr:colOff>
      <xdr:row>3</xdr:row>
      <xdr:rowOff>142876</xdr:rowOff>
    </xdr:to>
    <xdr:sp macro="" textlink="">
      <xdr:nvSpPr>
        <xdr:cNvPr id="2" name="CaixaDeTexto 1"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517526" y="127001"/>
          <a:ext cx="8674099" cy="501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1000" b="1"/>
            <a:t>Ministério do Desenvolvimento Regional – MDR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</a:t>
          </a:r>
          <a:endParaRPr lang="pt-BR" sz="1000" b="1"/>
        </a:p>
      </xdr:txBody>
    </xdr:sp>
    <xdr:clientData/>
  </xdr:twoCellAnchor>
  <xdr:twoCellAnchor>
    <xdr:from>
      <xdr:col>0</xdr:col>
      <xdr:colOff>200026</xdr:colOff>
      <xdr:row>0</xdr:row>
      <xdr:rowOff>142875</xdr:rowOff>
    </xdr:from>
    <xdr:to>
      <xdr:col>1</xdr:col>
      <xdr:colOff>571501</xdr:colOff>
      <xdr:row>3</xdr:row>
      <xdr:rowOff>75429</xdr:rowOff>
    </xdr:to>
    <xdr:pic>
      <xdr:nvPicPr>
        <xdr:cNvPr id="3" name="Picture 3">
          <a:extLst>
            <a:ext uri="{FF2B5EF4-FFF2-40B4-BE49-F238E27FC236}">
              <a16:creationId xmlns=""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00026" y="142875"/>
          <a:ext cx="2152650" cy="4183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0</xdr:row>
      <xdr:rowOff>133350</xdr:rowOff>
    </xdr:from>
    <xdr:to>
      <xdr:col>11</xdr:col>
      <xdr:colOff>342900</xdr:colOff>
      <xdr:row>3</xdr:row>
      <xdr:rowOff>95250</xdr:rowOff>
    </xdr:to>
    <xdr:sp macro="" textlink="">
      <xdr:nvSpPr>
        <xdr:cNvPr id="2" name="CaixaDeTexto 1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90500" y="133350"/>
          <a:ext cx="9629775" cy="5810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1000" b="1"/>
            <a:t>Ministério do Desenvolvimento Regional – MDR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0</xdr:col>
      <xdr:colOff>238125</xdr:colOff>
      <xdr:row>0</xdr:row>
      <xdr:rowOff>142875</xdr:rowOff>
    </xdr:from>
    <xdr:to>
      <xdr:col>1</xdr:col>
      <xdr:colOff>1504950</xdr:colOff>
      <xdr:row>2</xdr:row>
      <xdr:rowOff>142875</xdr:rowOff>
    </xdr:to>
    <xdr:pic>
      <xdr:nvPicPr>
        <xdr:cNvPr id="3" name="Picture 3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8125" y="142875"/>
          <a:ext cx="18764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0</xdr:row>
      <xdr:rowOff>133350</xdr:rowOff>
    </xdr:from>
    <xdr:to>
      <xdr:col>11</xdr:col>
      <xdr:colOff>342900</xdr:colOff>
      <xdr:row>3</xdr:row>
      <xdr:rowOff>95250</xdr:rowOff>
    </xdr:to>
    <xdr:sp macro="" textlink="">
      <xdr:nvSpPr>
        <xdr:cNvPr id="2" name="CaixaDeTexto 1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90500" y="133350"/>
          <a:ext cx="11791950" cy="5810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1000" b="1"/>
            <a:t>Ministério do Desenvolvimento Regional – MDR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0</xdr:col>
      <xdr:colOff>238125</xdr:colOff>
      <xdr:row>0</xdr:row>
      <xdr:rowOff>142875</xdr:rowOff>
    </xdr:from>
    <xdr:to>
      <xdr:col>1</xdr:col>
      <xdr:colOff>1504950</xdr:colOff>
      <xdr:row>2</xdr:row>
      <xdr:rowOff>142875</xdr:rowOff>
    </xdr:to>
    <xdr:pic>
      <xdr:nvPicPr>
        <xdr:cNvPr id="3" name="Picture 3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8125" y="142875"/>
          <a:ext cx="18764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0</xdr:row>
      <xdr:rowOff>133350</xdr:rowOff>
    </xdr:from>
    <xdr:to>
      <xdr:col>11</xdr:col>
      <xdr:colOff>342900</xdr:colOff>
      <xdr:row>3</xdr:row>
      <xdr:rowOff>95250</xdr:rowOff>
    </xdr:to>
    <xdr:sp macro="" textlink="">
      <xdr:nvSpPr>
        <xdr:cNvPr id="2" name="CaixaDeTexto 1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90500" y="133350"/>
          <a:ext cx="11791950" cy="5810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1000" b="1"/>
            <a:t>Ministério do Desenvolvimento Regional – MDR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0</xdr:col>
      <xdr:colOff>238125</xdr:colOff>
      <xdr:row>0</xdr:row>
      <xdr:rowOff>142875</xdr:rowOff>
    </xdr:from>
    <xdr:to>
      <xdr:col>1</xdr:col>
      <xdr:colOff>1504950</xdr:colOff>
      <xdr:row>2</xdr:row>
      <xdr:rowOff>142875</xdr:rowOff>
    </xdr:to>
    <xdr:pic>
      <xdr:nvPicPr>
        <xdr:cNvPr id="3" name="Picture 3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8125" y="142875"/>
          <a:ext cx="18764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459440</xdr:colOff>
      <xdr:row>0</xdr:row>
      <xdr:rowOff>145676</xdr:rowOff>
    </xdr:from>
    <xdr:to>
      <xdr:col>6</xdr:col>
      <xdr:colOff>537080</xdr:colOff>
      <xdr:row>0</xdr:row>
      <xdr:rowOff>515471</xdr:rowOff>
    </xdr:to>
    <xdr:sp macro="" textlink="">
      <xdr:nvSpPr>
        <xdr:cNvPr id="4" name="CaixaDeTexto 3">
          <a:extLst>
            <a:ext uri="{FF2B5EF4-FFF2-40B4-BE49-F238E27FC236}">
              <a16:creationId xmlns="" xmlns:a16="http://schemas.microsoft.com/office/drawing/2014/main" id="{39B45BCE-C7DE-4A33-90F5-001DF2132F40}"/>
            </a:ext>
          </a:extLst>
        </xdr:cNvPr>
        <xdr:cNvSpPr txBox="1"/>
      </xdr:nvSpPr>
      <xdr:spPr>
        <a:xfrm>
          <a:off x="459440" y="145676"/>
          <a:ext cx="8313964" cy="3697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		</a:t>
          </a:r>
          <a:r>
            <a:rPr lang="pt-BR" sz="10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000" b="1"/>
            <a:t>		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		</a:t>
          </a:r>
        </a:p>
      </xdr:txBody>
    </xdr:sp>
    <xdr:clientData/>
  </xdr:twoCellAnchor>
  <xdr:twoCellAnchor>
    <xdr:from>
      <xdr:col>0</xdr:col>
      <xdr:colOff>123267</xdr:colOff>
      <xdr:row>0</xdr:row>
      <xdr:rowOff>112061</xdr:rowOff>
    </xdr:from>
    <xdr:to>
      <xdr:col>1</xdr:col>
      <xdr:colOff>1131794</xdr:colOff>
      <xdr:row>0</xdr:row>
      <xdr:rowOff>571500</xdr:rowOff>
    </xdr:to>
    <xdr:pic>
      <xdr:nvPicPr>
        <xdr:cNvPr id="3" name="Picture 3">
          <a:extLst>
            <a:ext uri="{FF2B5EF4-FFF2-40B4-BE49-F238E27FC236}">
              <a16:creationId xmlns="" xmlns:a16="http://schemas.microsoft.com/office/drawing/2014/main" id="{C95B350A-4A1D-47CC-9EBB-9DDB396360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23267" y="112061"/>
          <a:ext cx="1804145" cy="4594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63504</xdr:colOff>
      <xdr:row>1</xdr:row>
      <xdr:rowOff>84138</xdr:rowOff>
    </xdr:from>
    <xdr:to>
      <xdr:col>2</xdr:col>
      <xdr:colOff>1057276</xdr:colOff>
      <xdr:row>4</xdr:row>
      <xdr:rowOff>9525</xdr:rowOff>
    </xdr:to>
    <xdr:pic>
      <xdr:nvPicPr>
        <xdr:cNvPr id="2" name="Picture 3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96854" y="169863"/>
          <a:ext cx="1622422" cy="5445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262535</xdr:colOff>
      <xdr:row>1</xdr:row>
      <xdr:rowOff>230648</xdr:rowOff>
    </xdr:from>
    <xdr:to>
      <xdr:col>9</xdr:col>
      <xdr:colOff>167285</xdr:colOff>
      <xdr:row>3</xdr:row>
      <xdr:rowOff>238524</xdr:rowOff>
    </xdr:to>
    <xdr:sp macro="" textlink="">
      <xdr:nvSpPr>
        <xdr:cNvPr id="2" name="CaixaDeTexto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158135" y="421148"/>
          <a:ext cx="9010650" cy="646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4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400" b="1"/>
            <a:t>		</a:t>
          </a:r>
        </a:p>
        <a:p>
          <a:pPr>
            <a:lnSpc>
              <a:spcPts val="900"/>
            </a:lnSpc>
          </a:pPr>
          <a:r>
            <a:rPr lang="pt-BR" sz="1400" b="1"/>
            <a:t>Companhia de Desenvolvimento dos Vales do São Francisco e do Parnaíba</a:t>
          </a:r>
        </a:p>
      </xdr:txBody>
    </xdr:sp>
    <xdr:clientData/>
  </xdr:twoCellAnchor>
  <xdr:twoCellAnchor>
    <xdr:from>
      <xdr:col>0</xdr:col>
      <xdr:colOff>68756</xdr:colOff>
      <xdr:row>1</xdr:row>
      <xdr:rowOff>73799</xdr:rowOff>
    </xdr:from>
    <xdr:to>
      <xdr:col>1</xdr:col>
      <xdr:colOff>1428750</xdr:colOff>
      <xdr:row>3</xdr:row>
      <xdr:rowOff>176893</xdr:rowOff>
    </xdr:to>
    <xdr:pic>
      <xdr:nvPicPr>
        <xdr:cNvPr id="3" name="Picture 3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68756" y="264299"/>
          <a:ext cx="2807794" cy="7412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262535</xdr:colOff>
      <xdr:row>1</xdr:row>
      <xdr:rowOff>230648</xdr:rowOff>
    </xdr:from>
    <xdr:to>
      <xdr:col>9</xdr:col>
      <xdr:colOff>167285</xdr:colOff>
      <xdr:row>3</xdr:row>
      <xdr:rowOff>238524</xdr:rowOff>
    </xdr:to>
    <xdr:sp macro="" textlink="">
      <xdr:nvSpPr>
        <xdr:cNvPr id="2" name="CaixaDeTexto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158135" y="421148"/>
          <a:ext cx="9010650" cy="646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4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400" b="1"/>
            <a:t>		</a:t>
          </a:r>
        </a:p>
        <a:p>
          <a:pPr>
            <a:lnSpc>
              <a:spcPts val="900"/>
            </a:lnSpc>
          </a:pPr>
          <a:r>
            <a:rPr lang="pt-BR" sz="1400" b="1"/>
            <a:t>Companhia de Desenvolvimento dos Vales do São Francisco e do Parnaíba</a:t>
          </a:r>
        </a:p>
      </xdr:txBody>
    </xdr:sp>
    <xdr:clientData/>
  </xdr:twoCellAnchor>
  <xdr:twoCellAnchor>
    <xdr:from>
      <xdr:col>0</xdr:col>
      <xdr:colOff>68756</xdr:colOff>
      <xdr:row>1</xdr:row>
      <xdr:rowOff>73799</xdr:rowOff>
    </xdr:from>
    <xdr:to>
      <xdr:col>1</xdr:col>
      <xdr:colOff>1428750</xdr:colOff>
      <xdr:row>3</xdr:row>
      <xdr:rowOff>176893</xdr:rowOff>
    </xdr:to>
    <xdr:pic>
      <xdr:nvPicPr>
        <xdr:cNvPr id="3" name="Picture 3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68756" y="264299"/>
          <a:ext cx="2807794" cy="7412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262535</xdr:colOff>
      <xdr:row>1</xdr:row>
      <xdr:rowOff>230648</xdr:rowOff>
    </xdr:from>
    <xdr:to>
      <xdr:col>9</xdr:col>
      <xdr:colOff>167285</xdr:colOff>
      <xdr:row>3</xdr:row>
      <xdr:rowOff>238524</xdr:rowOff>
    </xdr:to>
    <xdr:sp macro="" textlink="">
      <xdr:nvSpPr>
        <xdr:cNvPr id="2" name="CaixaDeTexto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158135" y="421148"/>
          <a:ext cx="9010650" cy="646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4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400" b="1"/>
            <a:t>		</a:t>
          </a:r>
        </a:p>
        <a:p>
          <a:pPr>
            <a:lnSpc>
              <a:spcPts val="900"/>
            </a:lnSpc>
          </a:pPr>
          <a:r>
            <a:rPr lang="pt-BR" sz="1400" b="1"/>
            <a:t>Companhia de Desenvolvimento dos Vales do São Francisco e do Parnaíba</a:t>
          </a:r>
        </a:p>
      </xdr:txBody>
    </xdr:sp>
    <xdr:clientData/>
  </xdr:twoCellAnchor>
  <xdr:twoCellAnchor>
    <xdr:from>
      <xdr:col>0</xdr:col>
      <xdr:colOff>68756</xdr:colOff>
      <xdr:row>1</xdr:row>
      <xdr:rowOff>73799</xdr:rowOff>
    </xdr:from>
    <xdr:to>
      <xdr:col>1</xdr:col>
      <xdr:colOff>1428750</xdr:colOff>
      <xdr:row>3</xdr:row>
      <xdr:rowOff>176893</xdr:rowOff>
    </xdr:to>
    <xdr:pic>
      <xdr:nvPicPr>
        <xdr:cNvPr id="3" name="Picture 3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68756" y="264299"/>
          <a:ext cx="2807794" cy="7412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459440</xdr:colOff>
      <xdr:row>0</xdr:row>
      <xdr:rowOff>145676</xdr:rowOff>
    </xdr:from>
    <xdr:to>
      <xdr:col>6</xdr:col>
      <xdr:colOff>537080</xdr:colOff>
      <xdr:row>0</xdr:row>
      <xdr:rowOff>515471</xdr:rowOff>
    </xdr:to>
    <xdr:sp macro="" textlink="">
      <xdr:nvSpPr>
        <xdr:cNvPr id="2" name="CaixaDeTexto 1">
          <a:extLst>
            <a:ext uri="{FF2B5EF4-FFF2-40B4-BE49-F238E27FC236}">
              <a16:creationId xmlns="" xmlns:a16="http://schemas.microsoft.com/office/drawing/2014/main" id="{39B45BCE-C7DE-4A33-90F5-001DF2132F40}"/>
            </a:ext>
          </a:extLst>
        </xdr:cNvPr>
        <xdr:cNvSpPr txBox="1"/>
      </xdr:nvSpPr>
      <xdr:spPr>
        <a:xfrm>
          <a:off x="459440" y="145676"/>
          <a:ext cx="8316765" cy="3697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		</a:t>
          </a:r>
          <a:r>
            <a:rPr lang="pt-BR" sz="10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000" b="1"/>
            <a:t>		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		</a:t>
          </a:r>
        </a:p>
      </xdr:txBody>
    </xdr:sp>
    <xdr:clientData/>
  </xdr:twoCellAnchor>
  <xdr:twoCellAnchor>
    <xdr:from>
      <xdr:col>0</xdr:col>
      <xdr:colOff>123267</xdr:colOff>
      <xdr:row>0</xdr:row>
      <xdr:rowOff>112061</xdr:rowOff>
    </xdr:from>
    <xdr:to>
      <xdr:col>1</xdr:col>
      <xdr:colOff>1131794</xdr:colOff>
      <xdr:row>0</xdr:row>
      <xdr:rowOff>571500</xdr:rowOff>
    </xdr:to>
    <xdr:pic>
      <xdr:nvPicPr>
        <xdr:cNvPr id="3" name="Picture 3">
          <a:extLst>
            <a:ext uri="{FF2B5EF4-FFF2-40B4-BE49-F238E27FC236}">
              <a16:creationId xmlns="" xmlns:a16="http://schemas.microsoft.com/office/drawing/2014/main" id="{C95B350A-4A1D-47CC-9EBB-9DDB396360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23267" y="112061"/>
          <a:ext cx="1799102" cy="4594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459440</xdr:colOff>
      <xdr:row>0</xdr:row>
      <xdr:rowOff>145676</xdr:rowOff>
    </xdr:from>
    <xdr:to>
      <xdr:col>6</xdr:col>
      <xdr:colOff>537080</xdr:colOff>
      <xdr:row>0</xdr:row>
      <xdr:rowOff>515471</xdr:rowOff>
    </xdr:to>
    <xdr:sp macro="" textlink="">
      <xdr:nvSpPr>
        <xdr:cNvPr id="2" name="CaixaDeTexto 1">
          <a:extLst>
            <a:ext uri="{FF2B5EF4-FFF2-40B4-BE49-F238E27FC236}">
              <a16:creationId xmlns="" xmlns:a16="http://schemas.microsoft.com/office/drawing/2014/main" id="{39B45BCE-C7DE-4A33-90F5-001DF2132F40}"/>
            </a:ext>
          </a:extLst>
        </xdr:cNvPr>
        <xdr:cNvSpPr txBox="1"/>
      </xdr:nvSpPr>
      <xdr:spPr>
        <a:xfrm>
          <a:off x="459440" y="145676"/>
          <a:ext cx="8316765" cy="3697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		</a:t>
          </a:r>
          <a:r>
            <a:rPr lang="pt-BR" sz="10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000" b="1"/>
            <a:t>		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		</a:t>
          </a:r>
        </a:p>
      </xdr:txBody>
    </xdr:sp>
    <xdr:clientData/>
  </xdr:twoCellAnchor>
  <xdr:twoCellAnchor>
    <xdr:from>
      <xdr:col>0</xdr:col>
      <xdr:colOff>123267</xdr:colOff>
      <xdr:row>0</xdr:row>
      <xdr:rowOff>112061</xdr:rowOff>
    </xdr:from>
    <xdr:to>
      <xdr:col>1</xdr:col>
      <xdr:colOff>1131794</xdr:colOff>
      <xdr:row>0</xdr:row>
      <xdr:rowOff>571500</xdr:rowOff>
    </xdr:to>
    <xdr:pic>
      <xdr:nvPicPr>
        <xdr:cNvPr id="3" name="Picture 3">
          <a:extLst>
            <a:ext uri="{FF2B5EF4-FFF2-40B4-BE49-F238E27FC236}">
              <a16:creationId xmlns="" xmlns:a16="http://schemas.microsoft.com/office/drawing/2014/main" id="{C95B350A-4A1D-47CC-9EBB-9DDB396360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23267" y="112061"/>
          <a:ext cx="1799102" cy="4594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459440</xdr:colOff>
      <xdr:row>0</xdr:row>
      <xdr:rowOff>145676</xdr:rowOff>
    </xdr:from>
    <xdr:to>
      <xdr:col>6</xdr:col>
      <xdr:colOff>537080</xdr:colOff>
      <xdr:row>0</xdr:row>
      <xdr:rowOff>515471</xdr:rowOff>
    </xdr:to>
    <xdr:sp macro="" textlink="">
      <xdr:nvSpPr>
        <xdr:cNvPr id="2" name="CaixaDeTexto 1">
          <a:extLst>
            <a:ext uri="{FF2B5EF4-FFF2-40B4-BE49-F238E27FC236}">
              <a16:creationId xmlns="" xmlns:a16="http://schemas.microsoft.com/office/drawing/2014/main" id="{39B45BCE-C7DE-4A33-90F5-001DF2132F40}"/>
            </a:ext>
          </a:extLst>
        </xdr:cNvPr>
        <xdr:cNvSpPr txBox="1"/>
      </xdr:nvSpPr>
      <xdr:spPr>
        <a:xfrm>
          <a:off x="459440" y="145676"/>
          <a:ext cx="8316765" cy="3697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		</a:t>
          </a:r>
          <a:r>
            <a:rPr lang="pt-BR" sz="10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000" b="1"/>
            <a:t>		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		</a:t>
          </a:r>
        </a:p>
      </xdr:txBody>
    </xdr:sp>
    <xdr:clientData/>
  </xdr:twoCellAnchor>
  <xdr:twoCellAnchor>
    <xdr:from>
      <xdr:col>0</xdr:col>
      <xdr:colOff>123267</xdr:colOff>
      <xdr:row>0</xdr:row>
      <xdr:rowOff>112061</xdr:rowOff>
    </xdr:from>
    <xdr:to>
      <xdr:col>1</xdr:col>
      <xdr:colOff>1131794</xdr:colOff>
      <xdr:row>0</xdr:row>
      <xdr:rowOff>571500</xdr:rowOff>
    </xdr:to>
    <xdr:pic>
      <xdr:nvPicPr>
        <xdr:cNvPr id="3" name="Picture 3">
          <a:extLst>
            <a:ext uri="{FF2B5EF4-FFF2-40B4-BE49-F238E27FC236}">
              <a16:creationId xmlns="" xmlns:a16="http://schemas.microsoft.com/office/drawing/2014/main" id="{C95B350A-4A1D-47CC-9EBB-9DDB396360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23267" y="112061"/>
          <a:ext cx="1799102" cy="4594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LANILHA%20PADRAO%20PARA%20TODA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JETO%20DE%20EXPANS&#195;O\Plano%20Diretor%20de%20Obras\Planodiretor4b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D.GEP\TR\PI\PI.Adutora.Curimata\7%20TR%20e%20Anexos%20GCT\Anexo%203%20Or&#231;amento\1%20OR.Adutora.Curimata.PE.UPR.GC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engefix\engefix\Meus%20documentos\Documentos_Empresa\Modelo_Or&#231;amento_Armand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lsbsbvpr0001\SIMG-DF\personal\felipe_santana_fgv_br\Documents\Revis&#227;o%20dos%20Grupos%20-%20Tratores,%20Carregadeiras%20e%20Escavadeiras\Apoio\2020%2006%2029%20Proposta%20de%20novo%20formato%20RT%20revis&#227;o%20CCU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os\2020%2009%2002%20Alice%20Confer&#234;ncia%20BD\2020%2009%2018%20I.01.1%204&#186;RT%2050-10.2019_Ap&#234;ndice%20A_Mem&#243;ri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D.GEP\Documentos\2020%2009%2002%20Alice%20Confer&#234;ncia%20BD\2020%2009%2018%20I.01.1%204&#186;RT%2050-10.2019_Ap&#234;ndice%20A_Mem&#243;ria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14\c\Projetos\5201%20-%20Big%20Aurea%20-%20Esgotamento%20Sanit&#225;rio%20(FUNASA%20S.F)\08%20-%20Mem%20Calc,%20Or&#231;amento%20e%20Cronograma%20(BASE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d\LAGHI%20ENGENHARIA\Clientes\100%20DNIT\3-Acesso-PresidenteFigueiredo-BR174\Entrega%209-12-2005\Or&#231;amento\Documents%20and%20Settings\C%20arlos%20%20Machado\My%20Documents\Disco%201\BR-262-MS(3)\Anexos%20PGQ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2001\SIMG-DF\DNIT\08.%20PNCV\6.%20DESENVOLVIMENTO\Ficha%20de%20Insumo\EQUIPAMENT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"/>
      <sheetName val="MATER"/>
      <sheetName val="COTACAO"/>
      <sheetName val="RESUMO"/>
      <sheetName val="KAPA DE TODAS"/>
      <sheetName val="CRON0 04"/>
      <sheetName val="CRON0 05"/>
      <sheetName val="CRON0 06"/>
      <sheetName val="CRON0 07"/>
      <sheetName val="CRON0 08"/>
      <sheetName val="CRON0 09"/>
      <sheetName val="CRON0 10"/>
      <sheetName val="CRON0 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"/>
      <sheetName val="Ins Bas"/>
      <sheetName val="Ins Hidro"/>
      <sheetName val="Ins"/>
      <sheetName val="Ins Acab"/>
      <sheetName val="Ins Elet"/>
      <sheetName val="Resumo"/>
      <sheetName val="Módulo1"/>
      <sheetName val="Módulo2"/>
      <sheetName val="Geral"/>
      <sheetName val="GERAL I"/>
      <sheetName val="Estacas Escavadas "/>
      <sheetName val="Calcinacao"/>
      <sheetName val="Estacas Pre-Moldadas"/>
    </sheetNames>
    <sheetDataSet>
      <sheetData sheetId="0" refreshError="1">
        <row r="362">
          <cell r="E362" t="str">
            <v>UNID</v>
          </cell>
        </row>
        <row r="363">
          <cell r="E363">
            <v>1.61</v>
          </cell>
        </row>
        <row r="364">
          <cell r="E364">
            <v>0.11</v>
          </cell>
        </row>
        <row r="365">
          <cell r="E365">
            <v>15</v>
          </cell>
        </row>
        <row r="366">
          <cell r="E366">
            <v>12</v>
          </cell>
        </row>
        <row r="367">
          <cell r="E367">
            <v>12</v>
          </cell>
        </row>
        <row r="368">
          <cell r="E368">
            <v>2.21</v>
          </cell>
        </row>
        <row r="369">
          <cell r="E369">
            <v>1.34</v>
          </cell>
        </row>
        <row r="370">
          <cell r="E370" t="str">
            <v>TOTAL</v>
          </cell>
        </row>
        <row r="371">
          <cell r="E371" t="str">
            <v>B.D.I</v>
          </cell>
        </row>
        <row r="374">
          <cell r="E374" t="str">
            <v>UNID</v>
          </cell>
        </row>
        <row r="375">
          <cell r="E375">
            <v>0.22</v>
          </cell>
        </row>
        <row r="376">
          <cell r="E376">
            <v>15</v>
          </cell>
        </row>
        <row r="377">
          <cell r="E377">
            <v>12</v>
          </cell>
        </row>
        <row r="378">
          <cell r="E378">
            <v>2.21</v>
          </cell>
        </row>
        <row r="379">
          <cell r="E379">
            <v>1.34</v>
          </cell>
        </row>
        <row r="380">
          <cell r="E380" t="str">
            <v>TOTAL</v>
          </cell>
        </row>
        <row r="381">
          <cell r="E381" t="str">
            <v>B.D.I</v>
          </cell>
        </row>
        <row r="384">
          <cell r="E384" t="str">
            <v>UNID</v>
          </cell>
        </row>
        <row r="385">
          <cell r="E385">
            <v>1</v>
          </cell>
        </row>
        <row r="386">
          <cell r="E386">
            <v>5</v>
          </cell>
        </row>
        <row r="387">
          <cell r="E387">
            <v>20</v>
          </cell>
        </row>
        <row r="388">
          <cell r="E388">
            <v>2.5</v>
          </cell>
        </row>
        <row r="389">
          <cell r="E389">
            <v>2.21</v>
          </cell>
        </row>
        <row r="390">
          <cell r="E390">
            <v>1.34</v>
          </cell>
        </row>
        <row r="391">
          <cell r="E391" t="str">
            <v>TOTAL</v>
          </cell>
        </row>
        <row r="392">
          <cell r="E392" t="str">
            <v>B.D.I</v>
          </cell>
        </row>
        <row r="395">
          <cell r="E395" t="str">
            <v>UNID</v>
          </cell>
        </row>
        <row r="396">
          <cell r="E396">
            <v>0.24</v>
          </cell>
        </row>
        <row r="397">
          <cell r="E397">
            <v>2.21</v>
          </cell>
        </row>
        <row r="398">
          <cell r="E398">
            <v>1.34</v>
          </cell>
        </row>
        <row r="399">
          <cell r="E399" t="str">
            <v>TOTAL</v>
          </cell>
        </row>
        <row r="400">
          <cell r="E400" t="str">
            <v>B.D.I</v>
          </cell>
        </row>
        <row r="403">
          <cell r="E403" t="str">
            <v>UNID</v>
          </cell>
        </row>
        <row r="404">
          <cell r="E404">
            <v>1</v>
          </cell>
        </row>
        <row r="405">
          <cell r="E405">
            <v>15</v>
          </cell>
        </row>
        <row r="406">
          <cell r="E406">
            <v>12</v>
          </cell>
        </row>
        <row r="407">
          <cell r="E407">
            <v>2.21</v>
          </cell>
        </row>
        <row r="408">
          <cell r="E408">
            <v>1.34</v>
          </cell>
        </row>
        <row r="409">
          <cell r="E409" t="str">
            <v>TOTAL</v>
          </cell>
        </row>
        <row r="410">
          <cell r="E410" t="str">
            <v>B.D.I</v>
          </cell>
        </row>
        <row r="413">
          <cell r="E413" t="str">
            <v>UNID</v>
          </cell>
        </row>
        <row r="414">
          <cell r="E414">
            <v>15</v>
          </cell>
        </row>
        <row r="415">
          <cell r="E415">
            <v>12</v>
          </cell>
        </row>
        <row r="416">
          <cell r="E416">
            <v>2.21</v>
          </cell>
        </row>
        <row r="417">
          <cell r="E417">
            <v>1.34</v>
          </cell>
        </row>
        <row r="418">
          <cell r="E418" t="str">
            <v>TOTAL</v>
          </cell>
        </row>
        <row r="419">
          <cell r="E419" t="str">
            <v>B.D.I</v>
          </cell>
        </row>
        <row r="422">
          <cell r="E422" t="str">
            <v>UNID</v>
          </cell>
        </row>
        <row r="423">
          <cell r="E423">
            <v>1</v>
          </cell>
        </row>
        <row r="424">
          <cell r="E424">
            <v>5</v>
          </cell>
        </row>
        <row r="425">
          <cell r="E425">
            <v>20</v>
          </cell>
        </row>
        <row r="426">
          <cell r="E426">
            <v>1.6</v>
          </cell>
        </row>
        <row r="427">
          <cell r="E427">
            <v>2.21</v>
          </cell>
        </row>
        <row r="428">
          <cell r="E428">
            <v>1.34</v>
          </cell>
        </row>
      </sheetData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/>
      <sheetData sheetId="10"/>
      <sheetData sheetId="11"/>
      <sheetData sheetId="12"/>
      <sheetData sheetId="1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P"/>
      <sheetName val="PFP1.1_Topo"/>
      <sheetName val="PFP1.2_Geo"/>
      <sheetName val="PFP2.1_FatorKa"/>
      <sheetName val="PFP2.2_FatorKb"/>
      <sheetName val="PFP3_FatorKc"/>
      <sheetName val="CRO1_Ins-Pro"/>
      <sheetName val="CRO2_Ins-Mes"/>
      <sheetName val="CT_CV"/>
      <sheetName val="materiais"/>
    </sheetNames>
    <sheetDataSet>
      <sheetData sheetId="0">
        <row r="6">
          <cell r="D6" t="str">
            <v>Codevasf (Sede)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  <sheetName val="ANALISES"/>
      <sheetName val="CRON.NOVO.ARIPUANA"/>
      <sheetName val="Custo do CM-30"/>
      <sheetName val="Cálculo"/>
      <sheetName val="Quadro + Gráfico"/>
      <sheetName val="Viga_Benkellman"/>
      <sheetName val="Conc 20"/>
      <sheetName val="memória de calculo_liquida"/>
      <sheetName val="Preços"/>
      <sheetName val="Desp. Apoio"/>
      <sheetName val="Proposta"/>
      <sheetName val="Carimbo de Nota"/>
      <sheetName val="Fresagem de Pista Ago-98"/>
      <sheetName val="P3"/>
      <sheetName val="PLANILHA ATUALIZADA"/>
      <sheetName val="Auxiliar"/>
      <sheetName val="Estudo_Estatístico"/>
      <sheetName val="Pro_-_10_norma_A"/>
      <sheetName val="Pró_-_11_norma_B"/>
      <sheetName val="Resumo_subtrechos_homgêneos"/>
      <sheetName val="Demonstrativo_Dimensionamento"/>
      <sheetName val="Camadas_Mat__Distintos"/>
      <sheetName val="Custo_do_CM-30"/>
      <sheetName val="memória_de_calculo_liquida"/>
      <sheetName val="Quadro_+_Gráfico"/>
      <sheetName val="Desp__Apoio"/>
      <sheetName val="Tela"/>
      <sheetName val="Atualizacao"/>
      <sheetName val="Chuvas"/>
      <sheetName val="Medição"/>
      <sheetName val="COMPOS1"/>
      <sheetName val="RELATA"/>
      <sheetName val="PRO_08"/>
      <sheetName val="CAPA"/>
      <sheetName val="SUMÁRIO GERAL"/>
      <sheetName val="DIVISÓRIAS"/>
      <sheetName val="CAPA CD"/>
      <sheetName val="CABEÇALHO-RODAPÉ"/>
      <sheetName val="ABC"/>
      <sheetName val="ORÇAMENTO"/>
      <sheetName val="MEMÓRIA"/>
      <sheetName val="CRONOGRAMA"/>
      <sheetName val="BDI"/>
      <sheetName val="Encargos Sociais"/>
      <sheetName val="CPU"/>
      <sheetName val="Quadro Bueiros"/>
      <sheetName val="MP CUB"/>
      <sheetName val="Plan1"/>
      <sheetName val="CBR Jazida"/>
      <sheetName val="JAZIDAS"/>
      <sheetName val="plan"/>
      <sheetName val="Plan2"/>
      <sheetName val="RESUMO_AUT1"/>
      <sheetName val="Custo da Imprimação"/>
      <sheetName val="Custo da Pintura de Ligação"/>
      <sheetName val="RP-1 SB (3)"/>
      <sheetName val="Resumo Financeiro"/>
      <sheetName val=""/>
      <sheetName val="ROSTO"/>
      <sheetName val="7CONT FIN"/>
      <sheetName val="DG"/>
      <sheetName val="Entrada de Dados"/>
      <sheetName val="Ofício"/>
      <sheetName val="Dados do Contrato"/>
      <sheetName val="Boletim"/>
      <sheetName val="Resumo"/>
      <sheetName val="MT-358 Sin.Hor."/>
      <sheetName val="MT-358 Sin.Vert."/>
      <sheetName val="MT-358 Disp. Aux."/>
      <sheetName val="MT 220 Disp Aux"/>
      <sheetName val="Controle financeiro"/>
      <sheetName val="Linear"/>
      <sheetName val="Vert. item 1"/>
      <sheetName val="Horizontal"/>
      <sheetName val="Vertical"/>
      <sheetName val="Seg. e Canalizacao"/>
      <sheetName val="RELATÓRIO FOTOGRAFICO"/>
      <sheetName val="Pluviometria"/>
      <sheetName val="RESUMO DE DIÁRIO DE OBRAS"/>
      <sheetName val="Reajuste"/>
      <sheetName val="Cont.fin. Reajustamento"/>
      <sheetName val="Relatório-1ª med."/>
      <sheetName val="Viga_Benkellman1"/>
      <sheetName val="Estudo_Estatístico1"/>
      <sheetName val="Pro_-_10_norma_A1"/>
      <sheetName val="Pró_-_11_norma_B1"/>
      <sheetName val="Resumo_subtrechos_homgêneos1"/>
      <sheetName val="Demonstrativo_Dimensionamento1"/>
      <sheetName val="Camadas_Mat__Distintos1"/>
      <sheetName val="Relatório-1ª_med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/>
      <sheetData sheetId="70" refreshError="1"/>
      <sheetData sheetId="71" refreshError="1"/>
      <sheetData sheetId="72" refreshError="1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 refreshError="1"/>
      <sheetData sheetId="94"/>
      <sheetData sheetId="95"/>
      <sheetData sheetId="96"/>
      <sheetData sheetId="97"/>
      <sheetData sheetId="98"/>
      <sheetData sheetId="99"/>
      <sheetData sheetId="100"/>
      <sheetData sheetId="10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Base"/>
      <sheetName val="Comp"/>
      <sheetName val="Ins Bas"/>
      <sheetName val="Ins Hidro"/>
      <sheetName val="Ins"/>
      <sheetName val="Ins Acab"/>
      <sheetName val="Ins Elet"/>
      <sheetName val="Ins Dados"/>
      <sheetName val="Resumo"/>
      <sheetName val="Módulo1"/>
      <sheetName val="Módulo2"/>
      <sheetName val="Insumos"/>
      <sheetName val="Composições"/>
      <sheetName val="Plan2"/>
      <sheetName val="Plan3"/>
      <sheetName val="Plan4"/>
      <sheetName val="Insumos_Elétrica"/>
      <sheetName val="Insumos Básicos"/>
      <sheetName val="Ins_Elét"/>
      <sheetName val="Insumos Acabamento"/>
      <sheetName val="Plan1"/>
      <sheetName val="serviç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9">
          <cell r="I9">
            <v>0.11</v>
          </cell>
        </row>
        <row r="12">
          <cell r="I12">
            <v>0.42</v>
          </cell>
        </row>
        <row r="22">
          <cell r="I22">
            <v>0.35</v>
          </cell>
        </row>
        <row r="28">
          <cell r="I28">
            <v>0</v>
          </cell>
        </row>
        <row r="61">
          <cell r="I61">
            <v>20</v>
          </cell>
        </row>
        <row r="70">
          <cell r="I70">
            <v>3.41</v>
          </cell>
        </row>
        <row r="71">
          <cell r="I71">
            <v>365.3</v>
          </cell>
        </row>
        <row r="72">
          <cell r="I72">
            <v>665</v>
          </cell>
        </row>
        <row r="361">
          <cell r="I361">
            <v>1.73</v>
          </cell>
        </row>
        <row r="363">
          <cell r="I363">
            <v>2.84</v>
          </cell>
        </row>
        <row r="365">
          <cell r="I365">
            <v>2.84</v>
          </cell>
        </row>
        <row r="366">
          <cell r="I366">
            <v>3.13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vegação na Planilha"/>
      <sheetName val="Resumo de Ocorrência"/>
      <sheetName val="Resumo Subgrupos"/>
      <sheetName val="G40 - Analítico CCUs"/>
      <sheetName val="PEMs G40"/>
      <sheetName val="Equipamentos"/>
      <sheetName val="Tabela Tempo Fixo"/>
      <sheetName val="S01"/>
      <sheetName val="S38"/>
      <sheetName val="S39"/>
      <sheetName val="S41"/>
      <sheetName val="S44-45"/>
      <sheetName val="S52"/>
      <sheetName val="S53"/>
      <sheetName val="E9509"/>
      <sheetName val="E9681"/>
      <sheetName val="E9020 e E9012"/>
      <sheetName val="Análises Gráficas"/>
      <sheetName val="Auxiliar"/>
      <sheetName val="Imagens"/>
      <sheetName val="pro-08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2">
          <cell r="J2" t="str">
            <v>Sim</v>
          </cell>
          <cell r="K2" t="str">
            <v>Sim</v>
          </cell>
        </row>
        <row r="3">
          <cell r="J3" t="str">
            <v>Não</v>
          </cell>
          <cell r="K3" t="str">
            <v>Não</v>
          </cell>
        </row>
        <row r="4">
          <cell r="J4" t="str">
            <v>-</v>
          </cell>
          <cell r="K4" t="str">
            <v>Com ressalvas</v>
          </cell>
        </row>
        <row r="5">
          <cell r="K5" t="str">
            <v>-</v>
          </cell>
        </row>
      </sheetData>
      <sheetData sheetId="19" refreshError="1"/>
      <sheetData sheetId="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r BD"/>
      <sheetName val="Navegação na Planilha"/>
      <sheetName val="Sintético CCUs"/>
      <sheetName val="Analítico CCUs"/>
      <sheetName val="PEMs"/>
      <sheetName val="Alterações Insumos"/>
      <sheetName val="Equipamentos"/>
      <sheetName val="Consumo de água"/>
      <sheetName val="Tabela Tempo Fixo"/>
      <sheetName val="S5-8-12-13-14"/>
      <sheetName val="S19-20"/>
      <sheetName val="S21-40"/>
      <sheetName val="S23"/>
      <sheetName val="S24-25"/>
      <sheetName val="S26-27-28"/>
      <sheetName val="S29"/>
      <sheetName val="S30"/>
      <sheetName val="S31"/>
      <sheetName val="S32-33-34-35-36-48"/>
      <sheetName val="S37"/>
      <sheetName val="S38"/>
      <sheetName val="S39"/>
      <sheetName val="S41"/>
      <sheetName val="S42"/>
      <sheetName val="S44-45"/>
      <sheetName val="S46"/>
      <sheetName val="S47"/>
      <sheetName val="S52"/>
      <sheetName val="S53"/>
      <sheetName val="S54"/>
      <sheetName val="E9509"/>
      <sheetName val="E9681"/>
      <sheetName val="Imagens"/>
      <sheetName val="Análise Recicladoras "/>
      <sheetName val="Alteração Rolos"/>
    </sheetNames>
    <sheetDataSet>
      <sheetData sheetId="0"/>
      <sheetData sheetId="1">
        <row r="1">
          <cell r="A1">
            <v>40</v>
          </cell>
        </row>
      </sheetData>
      <sheetData sheetId="2" refreshError="1"/>
      <sheetData sheetId="3">
        <row r="2">
          <cell r="E2">
            <v>8725</v>
          </cell>
        </row>
      </sheetData>
      <sheetData sheetId="4" refreshError="1"/>
      <sheetData sheetId="5" refreshError="1"/>
      <sheetData sheetId="6">
        <row r="3">
          <cell r="E3">
            <v>10000</v>
          </cell>
        </row>
      </sheetData>
      <sheetData sheetId="7" refreshError="1"/>
      <sheetData sheetId="8" refreshError="1"/>
      <sheetData sheetId="9">
        <row r="22">
          <cell r="H22">
            <v>61.89</v>
          </cell>
        </row>
      </sheetData>
      <sheetData sheetId="10">
        <row r="32">
          <cell r="S32">
            <v>1.26</v>
          </cell>
        </row>
      </sheetData>
      <sheetData sheetId="11" refreshError="1"/>
      <sheetData sheetId="12" refreshError="1"/>
      <sheetData sheetId="13" refreshError="1"/>
      <sheetData sheetId="14">
        <row r="25">
          <cell r="L25">
            <v>1E-3</v>
          </cell>
        </row>
      </sheetData>
      <sheetData sheetId="15">
        <row r="52">
          <cell r="U52">
            <v>0.13950000000000001</v>
          </cell>
        </row>
      </sheetData>
      <sheetData sheetId="16">
        <row r="11">
          <cell r="W11">
            <v>0.75</v>
          </cell>
        </row>
      </sheetData>
      <sheetData sheetId="17">
        <row r="50">
          <cell r="E50">
            <v>1.7899999999999999E-3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>
        <row r="19">
          <cell r="F19">
            <v>2</v>
          </cell>
        </row>
      </sheetData>
      <sheetData sheetId="23">
        <row r="18">
          <cell r="E18">
            <v>0.64800000000000002</v>
          </cell>
        </row>
      </sheetData>
      <sheetData sheetId="24">
        <row r="6">
          <cell r="M6">
            <v>0.41260000000000002</v>
          </cell>
        </row>
      </sheetData>
      <sheetData sheetId="25">
        <row r="6">
          <cell r="M6">
            <v>66</v>
          </cell>
        </row>
      </sheetData>
      <sheetData sheetId="26" refreshError="1"/>
      <sheetData sheetId="27" refreshError="1"/>
      <sheetData sheetId="28" refreshError="1"/>
      <sheetData sheetId="29">
        <row r="26">
          <cell r="B26">
            <v>1.15E-3</v>
          </cell>
        </row>
      </sheetData>
      <sheetData sheetId="30">
        <row r="12">
          <cell r="C12">
            <v>0.6</v>
          </cell>
        </row>
      </sheetData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r BD"/>
      <sheetName val="Navegação na Planilha"/>
      <sheetName val="Sintético CCUs"/>
      <sheetName val="Analítico CCUs"/>
      <sheetName val="PEMs"/>
      <sheetName val="Alterações Insumos"/>
      <sheetName val="Equipamentos"/>
      <sheetName val="Consumo de água"/>
      <sheetName val="Tabela Tempo Fixo"/>
      <sheetName val="S5-8-12-13-14"/>
      <sheetName val="S19-20"/>
      <sheetName val="S21-40"/>
      <sheetName val="S23"/>
      <sheetName val="S24-25"/>
      <sheetName val="S26-27-28"/>
      <sheetName val="S29"/>
      <sheetName val="S30"/>
      <sheetName val="S31"/>
      <sheetName val="S32-33-34-35-36-48"/>
      <sheetName val="S37"/>
      <sheetName val="S38"/>
      <sheetName val="S39"/>
      <sheetName val="S41"/>
      <sheetName val="S42"/>
      <sheetName val="S44-45"/>
      <sheetName val="S46"/>
      <sheetName val="S47"/>
      <sheetName val="S52"/>
      <sheetName val="S53"/>
      <sheetName val="S54"/>
      <sheetName val="E9509"/>
      <sheetName val="E9681"/>
      <sheetName val="Imagens"/>
      <sheetName val="Análise Recicladoras "/>
      <sheetName val="Alteração Rolos"/>
      <sheetName val="Insumos"/>
    </sheetNames>
    <sheetDataSet>
      <sheetData sheetId="0"/>
      <sheetData sheetId="1">
        <row r="1">
          <cell r="A1">
            <v>40</v>
          </cell>
        </row>
      </sheetData>
      <sheetData sheetId="2" refreshError="1"/>
      <sheetData sheetId="3">
        <row r="2">
          <cell r="E2">
            <v>8725</v>
          </cell>
        </row>
      </sheetData>
      <sheetData sheetId="4" refreshError="1"/>
      <sheetData sheetId="5" refreshError="1"/>
      <sheetData sheetId="6">
        <row r="3">
          <cell r="E3">
            <v>10000</v>
          </cell>
        </row>
      </sheetData>
      <sheetData sheetId="7" refreshError="1"/>
      <sheetData sheetId="8" refreshError="1"/>
      <sheetData sheetId="9">
        <row r="22">
          <cell r="H22">
            <v>61.89</v>
          </cell>
        </row>
      </sheetData>
      <sheetData sheetId="10">
        <row r="32">
          <cell r="S32">
            <v>1.26</v>
          </cell>
        </row>
      </sheetData>
      <sheetData sheetId="11" refreshError="1"/>
      <sheetData sheetId="12" refreshError="1"/>
      <sheetData sheetId="13" refreshError="1"/>
      <sheetData sheetId="14">
        <row r="25">
          <cell r="L25">
            <v>1E-3</v>
          </cell>
        </row>
      </sheetData>
      <sheetData sheetId="15">
        <row r="52">
          <cell r="U52">
            <v>0.13950000000000001</v>
          </cell>
        </row>
      </sheetData>
      <sheetData sheetId="16">
        <row r="11">
          <cell r="W11">
            <v>0.75</v>
          </cell>
        </row>
      </sheetData>
      <sheetData sheetId="17">
        <row r="50">
          <cell r="E50">
            <v>1.7899999999999999E-3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>
        <row r="19">
          <cell r="F19">
            <v>2</v>
          </cell>
        </row>
      </sheetData>
      <sheetData sheetId="23">
        <row r="18">
          <cell r="E18">
            <v>0.64800000000000002</v>
          </cell>
        </row>
      </sheetData>
      <sheetData sheetId="24">
        <row r="6">
          <cell r="M6">
            <v>0.41260000000000002</v>
          </cell>
        </row>
      </sheetData>
      <sheetData sheetId="25">
        <row r="6">
          <cell r="M6">
            <v>66</v>
          </cell>
        </row>
      </sheetData>
      <sheetData sheetId="26" refreshError="1"/>
      <sheetData sheetId="27" refreshError="1"/>
      <sheetData sheetId="28" refreshError="1"/>
      <sheetData sheetId="29">
        <row r="26">
          <cell r="B26">
            <v>1.15E-3</v>
          </cell>
        </row>
      </sheetData>
      <sheetData sheetId="30">
        <row r="12">
          <cell r="C12">
            <v>0.6</v>
          </cell>
        </row>
      </sheetData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g Aurea"/>
      <sheetName val="CRONOGRAMA"/>
      <sheetName val="COMPOSIÇÕES"/>
      <sheetName val="RELAÇÃO - COMPOSIÇÕES E INSUMOS"/>
      <sheetName val="mc Big Aurea"/>
      <sheetName val="Auxiliar"/>
    </sheetNames>
    <sheetDataSet>
      <sheetData sheetId="0"/>
      <sheetData sheetId="1"/>
      <sheetData sheetId="2"/>
      <sheetData sheetId="3">
        <row r="7">
          <cell r="A7">
            <v>40</v>
          </cell>
          <cell r="B7" t="str">
            <v>MONTAGEM DE ESCADA DE TUBO GALV. E BARRA CHATA COM FIXAÇÃO</v>
          </cell>
          <cell r="C7" t="str">
            <v>H</v>
          </cell>
          <cell r="D7" t="e">
            <v>#REF!</v>
          </cell>
        </row>
        <row r="8">
          <cell r="A8">
            <v>400</v>
          </cell>
          <cell r="B8" t="str">
            <v>DEMOLIÇÃO E RECOMPOSIÇÃO DE MEIO FIO ECONÔMICO</v>
          </cell>
          <cell r="C8" t="str">
            <v>M</v>
          </cell>
          <cell r="D8">
            <v>3.51</v>
          </cell>
        </row>
        <row r="9">
          <cell r="A9">
            <v>405</v>
          </cell>
          <cell r="B9" t="str">
            <v>DEMOLIÇÃO E RECOMPOSIÇÃO DE PAVIMENTO EM PARALELO</v>
          </cell>
          <cell r="C9" t="str">
            <v>M²</v>
          </cell>
          <cell r="D9">
            <v>7.41</v>
          </cell>
        </row>
        <row r="10">
          <cell r="A10">
            <v>410</v>
          </cell>
          <cell r="B10" t="str">
            <v>DEMOLIÇÃO E RECOMPOSIÇÃO DE PASSEIO EM CONCRETO EESP=5CM</v>
          </cell>
          <cell r="C10" t="str">
            <v>M²</v>
          </cell>
          <cell r="D10">
            <v>16.32</v>
          </cell>
        </row>
        <row r="11">
          <cell r="A11">
            <v>411</v>
          </cell>
          <cell r="B11" t="str">
            <v>RETIRADA DE PAVIMENTAÇÃO ASFALTICA</v>
          </cell>
          <cell r="C11" t="str">
            <v>M²</v>
          </cell>
          <cell r="D11">
            <v>4.05</v>
          </cell>
        </row>
        <row r="12">
          <cell r="A12">
            <v>412</v>
          </cell>
          <cell r="B12" t="str">
            <v>RECOMPISIÇÃO  DE CAPA EM CONCRETO ASFALTICO E = 0,05 M</v>
          </cell>
          <cell r="C12" t="str">
            <v>M³</v>
          </cell>
          <cell r="D12">
            <v>352.94117647058823</v>
          </cell>
        </row>
        <row r="13">
          <cell r="A13">
            <v>500</v>
          </cell>
          <cell r="B13" t="str">
            <v>ARGAMASSA CIM/AREIA TRAÇO 1:3</v>
          </cell>
          <cell r="C13" t="str">
            <v>M³</v>
          </cell>
          <cell r="D13">
            <v>191.08</v>
          </cell>
        </row>
        <row r="14">
          <cell r="A14">
            <v>600</v>
          </cell>
          <cell r="B14" t="str">
            <v>MOBILIZAÇÃO E DESMOBILIZAÇÃO DE EQUIPAMENTOS</v>
          </cell>
          <cell r="C14" t="str">
            <v>UND</v>
          </cell>
          <cell r="D14">
            <v>1500</v>
          </cell>
        </row>
        <row r="15">
          <cell r="A15">
            <v>20006</v>
          </cell>
          <cell r="B15" t="str">
            <v>REATERRO APILOADO DE VALA</v>
          </cell>
          <cell r="C15" t="str">
            <v>M³</v>
          </cell>
          <cell r="D15">
            <v>5</v>
          </cell>
        </row>
        <row r="16">
          <cell r="A16">
            <v>100004</v>
          </cell>
          <cell r="B16" t="str">
            <v>GABARITO</v>
          </cell>
          <cell r="C16" t="str">
            <v>M</v>
          </cell>
          <cell r="D16">
            <v>5.13</v>
          </cell>
        </row>
        <row r="17">
          <cell r="A17">
            <v>100005</v>
          </cell>
          <cell r="B17" t="str">
            <v>BARRACÃO E DEPÓSITO PROVISÓRIO</v>
          </cell>
          <cell r="C17" t="str">
            <v>M²</v>
          </cell>
          <cell r="D17">
            <v>77.92</v>
          </cell>
        </row>
        <row r="18">
          <cell r="A18">
            <v>100006</v>
          </cell>
          <cell r="B18" t="str">
            <v>INSTALAÇÃO ELÉTRICA - BARRACÃO</v>
          </cell>
          <cell r="C18" t="str">
            <v>M²</v>
          </cell>
          <cell r="D18">
            <v>8.264705882352942</v>
          </cell>
        </row>
        <row r="19">
          <cell r="A19">
            <v>100007</v>
          </cell>
          <cell r="B19" t="str">
            <v>INSTALAÇÃO HIDRÁULICA - BARRACÃO</v>
          </cell>
          <cell r="C19" t="str">
            <v>UND</v>
          </cell>
          <cell r="D19">
            <v>283.16470588235296</v>
          </cell>
        </row>
        <row r="20">
          <cell r="A20">
            <v>100008</v>
          </cell>
          <cell r="B20" t="str">
            <v>QUADRO COMANDO P/ BOMBA (POÇO TUBULAR)</v>
          </cell>
          <cell r="C20" t="str">
            <v>UND</v>
          </cell>
          <cell r="D20">
            <v>20.05</v>
          </cell>
        </row>
        <row r="21">
          <cell r="A21">
            <v>100010</v>
          </cell>
          <cell r="B21" t="str">
            <v>CERCA DE ARAME FARPADO 14 FIOS E ESTACA DE CONCRETO</v>
          </cell>
          <cell r="C21" t="str">
            <v>M</v>
          </cell>
          <cell r="D21">
            <v>14.211764705882354</v>
          </cell>
        </row>
        <row r="22">
          <cell r="A22">
            <v>100013</v>
          </cell>
          <cell r="B22" t="str">
            <v>LIMPEZA MANUAL DO TERRENO (ROÇAGEM, CAPINA E QUEIMADA DE MATERIAIS)</v>
          </cell>
          <cell r="C22" t="str">
            <v>M²</v>
          </cell>
          <cell r="D22">
            <v>0.67</v>
          </cell>
        </row>
        <row r="23">
          <cell r="A23">
            <v>100021</v>
          </cell>
          <cell r="B23" t="str">
            <v>PLANTIO DE GRAMA EM PLACAS</v>
          </cell>
          <cell r="C23" t="str">
            <v>M²</v>
          </cell>
          <cell r="D23" t="e">
            <v>#REF!</v>
          </cell>
        </row>
        <row r="24">
          <cell r="A24">
            <v>100040</v>
          </cell>
          <cell r="B24" t="str">
            <v>LOCAÇÃO DA REDE</v>
          </cell>
          <cell r="C24" t="str">
            <v>M</v>
          </cell>
          <cell r="D24">
            <v>0.14000000000000001</v>
          </cell>
        </row>
        <row r="25">
          <cell r="A25">
            <v>100050</v>
          </cell>
          <cell r="B25" t="str">
            <v>LOCAÇÃO E GABARITO</v>
          </cell>
          <cell r="C25" t="str">
            <v>M²</v>
          </cell>
          <cell r="D25">
            <v>2.42</v>
          </cell>
        </row>
        <row r="26">
          <cell r="A26">
            <v>110001</v>
          </cell>
          <cell r="B26" t="str">
            <v>CONCRETO DESEMPOLADO</v>
          </cell>
          <cell r="C26" t="str">
            <v>M²</v>
          </cell>
          <cell r="D26">
            <v>10.47</v>
          </cell>
        </row>
        <row r="27">
          <cell r="A27">
            <v>110003</v>
          </cell>
          <cell r="B27" t="str">
            <v>CIMENTADO LISO</v>
          </cell>
          <cell r="C27" t="str">
            <v>M²</v>
          </cell>
          <cell r="D27" t="e">
            <v>#REF!</v>
          </cell>
        </row>
        <row r="28">
          <cell r="A28">
            <v>110020</v>
          </cell>
          <cell r="B28" t="str">
            <v>ESTRADO DE MADEIRA</v>
          </cell>
          <cell r="C28" t="str">
            <v>M²</v>
          </cell>
          <cell r="D28" t="e">
            <v>#REF!</v>
          </cell>
        </row>
        <row r="29">
          <cell r="A29">
            <v>110035</v>
          </cell>
          <cell r="B29" t="str">
            <v>PLACA DE OBRA</v>
          </cell>
          <cell r="C29" t="str">
            <v>M²</v>
          </cell>
          <cell r="D29">
            <v>45.3</v>
          </cell>
        </row>
        <row r="30">
          <cell r="A30">
            <v>110124</v>
          </cell>
          <cell r="B30" t="str">
            <v>LASTRO DE AREIA</v>
          </cell>
          <cell r="C30" t="str">
            <v>M³</v>
          </cell>
          <cell r="D30">
            <v>17.95</v>
          </cell>
        </row>
        <row r="31">
          <cell r="A31">
            <v>110125</v>
          </cell>
          <cell r="B31" t="str">
            <v>PASSADIÇO EM MADEIRA DE LEI PARA PEDESTRE</v>
          </cell>
          <cell r="C31" t="str">
            <v>M²</v>
          </cell>
          <cell r="D31">
            <v>21.98</v>
          </cell>
        </row>
        <row r="32">
          <cell r="A32">
            <v>110154</v>
          </cell>
          <cell r="B32" t="str">
            <v>PASSEIO EM CONCRETO INCL. PREPARO DA CAIXA</v>
          </cell>
          <cell r="C32" t="str">
            <v>M²</v>
          </cell>
          <cell r="D32">
            <v>15.35</v>
          </cell>
        </row>
        <row r="33">
          <cell r="A33">
            <v>120001</v>
          </cell>
          <cell r="B33" t="str">
            <v>PINTURA PVA LATEX SEM MASSA 2 DEMÃOS</v>
          </cell>
          <cell r="C33" t="str">
            <v>M²</v>
          </cell>
          <cell r="D33" t="e">
            <v>#REF!</v>
          </cell>
        </row>
        <row r="34">
          <cell r="A34">
            <v>120027</v>
          </cell>
          <cell r="B34" t="str">
            <v>PINTURA ACRÍLICA SEM MASSA 2 DEMÃOS</v>
          </cell>
          <cell r="C34" t="str">
            <v>M²</v>
          </cell>
          <cell r="D34" t="e">
            <v>#REF!</v>
          </cell>
        </row>
        <row r="35">
          <cell r="A35">
            <v>120029</v>
          </cell>
          <cell r="B35" t="str">
            <v>PINTURA ESMALTE SOBRE MADEIRA</v>
          </cell>
          <cell r="C35" t="str">
            <v>M²</v>
          </cell>
          <cell r="D35" t="e">
            <v>#REF!</v>
          </cell>
        </row>
        <row r="36">
          <cell r="A36">
            <v>120030</v>
          </cell>
          <cell r="B36" t="str">
            <v>PINTURA ESMALTE SOBRE FERRO</v>
          </cell>
          <cell r="C36" t="str">
            <v>M²</v>
          </cell>
          <cell r="D36">
            <v>6.43</v>
          </cell>
        </row>
        <row r="37">
          <cell r="A37">
            <v>200000</v>
          </cell>
          <cell r="B37" t="str">
            <v>ESCAVAÇÃO MANUAL DE VALA  EM ROCHA ( 4º CAT.), INCLUINDO  REGULARIZAÇÃO DE VALA</v>
          </cell>
          <cell r="C37" t="str">
            <v>M³</v>
          </cell>
          <cell r="D37" t="e">
            <v>#REF!</v>
          </cell>
        </row>
        <row r="38">
          <cell r="A38">
            <v>200001</v>
          </cell>
          <cell r="B38" t="str">
            <v>ESCAVAÇÃO MANUAL DE VALA  EM  LODO, INCLUINDO  REGULARIZAÇÃO DE VALA</v>
          </cell>
          <cell r="C38" t="str">
            <v>M³</v>
          </cell>
          <cell r="D38">
            <v>10.26</v>
          </cell>
        </row>
        <row r="39">
          <cell r="A39">
            <v>200002</v>
          </cell>
          <cell r="B39" t="str">
            <v>ESCAVAÇÃO MANUAL SOLO 1ª CATEGORIA H ATÉ 1,50M</v>
          </cell>
          <cell r="C39" t="str">
            <v>M³</v>
          </cell>
          <cell r="D39">
            <v>7.7</v>
          </cell>
        </row>
        <row r="40">
          <cell r="A40">
            <v>200003</v>
          </cell>
          <cell r="B40" t="str">
            <v>ESCAVAÇÃO MECANIZADA EM SOLO DE UALQUER NATUREZA, EXCETO ROCHA, INCLUINDO REGULARIZAÇÃO</v>
          </cell>
          <cell r="C40" t="str">
            <v>M³</v>
          </cell>
          <cell r="D40">
            <v>1.83</v>
          </cell>
        </row>
        <row r="41">
          <cell r="A41">
            <v>200004</v>
          </cell>
          <cell r="B41" t="str">
            <v>CIMBRAMENTO DE MADEIRA</v>
          </cell>
          <cell r="C41" t="str">
            <v>M³</v>
          </cell>
          <cell r="D41">
            <v>6.45</v>
          </cell>
        </row>
        <row r="42">
          <cell r="A42">
            <v>200006</v>
          </cell>
          <cell r="B42" t="str">
            <v>REATERRO APILOADO DE VALA</v>
          </cell>
          <cell r="C42" t="str">
            <v>M³</v>
          </cell>
          <cell r="D42">
            <v>5</v>
          </cell>
        </row>
        <row r="43">
          <cell r="A43">
            <v>200009</v>
          </cell>
          <cell r="B43" t="str">
            <v>APILOAMENTO DE FUNDO DE VALAS</v>
          </cell>
          <cell r="C43" t="str">
            <v>M²</v>
          </cell>
          <cell r="D43">
            <v>0.47</v>
          </cell>
        </row>
        <row r="44">
          <cell r="A44">
            <v>200010</v>
          </cell>
          <cell r="B44" t="str">
            <v>BOTA-FORA DMT=2KM</v>
          </cell>
          <cell r="C44" t="str">
            <v>M³</v>
          </cell>
          <cell r="D44">
            <v>2.4500000000000002</v>
          </cell>
        </row>
        <row r="45">
          <cell r="A45">
            <v>200012</v>
          </cell>
          <cell r="B45" t="str">
            <v>CARGA MANUAL DE SOLO 1ª CATEGORIA</v>
          </cell>
          <cell r="C45" t="str">
            <v>M³</v>
          </cell>
          <cell r="D45">
            <v>1.35</v>
          </cell>
        </row>
        <row r="46">
          <cell r="A46">
            <v>300001</v>
          </cell>
          <cell r="B46" t="str">
            <v>CONCRETO MAGRO</v>
          </cell>
          <cell r="C46" t="str">
            <v>M³</v>
          </cell>
          <cell r="D46">
            <v>102.94</v>
          </cell>
        </row>
        <row r="47">
          <cell r="A47">
            <v>300002</v>
          </cell>
          <cell r="B47" t="str">
            <v>FORMA DE FUNDAÇÃO EM TÁBUA</v>
          </cell>
          <cell r="C47" t="str">
            <v>M²</v>
          </cell>
          <cell r="D47">
            <v>20.53</v>
          </cell>
        </row>
        <row r="48">
          <cell r="A48">
            <v>300004</v>
          </cell>
          <cell r="B48" t="str">
            <v>LASTRO DE CONCRETO MAGRO (5CM)</v>
          </cell>
          <cell r="C48" t="str">
            <v>M³</v>
          </cell>
          <cell r="D48">
            <v>136.9</v>
          </cell>
        </row>
        <row r="49">
          <cell r="A49">
            <v>300005</v>
          </cell>
          <cell r="B49" t="str">
            <v>ALVENARIA DE PEDRA</v>
          </cell>
          <cell r="C49" t="str">
            <v>M³</v>
          </cell>
          <cell r="D49">
            <v>123.02</v>
          </cell>
        </row>
        <row r="50">
          <cell r="A50">
            <v>400001</v>
          </cell>
          <cell r="B50" t="str">
            <v>ARMAÇÃO DE AÇO CA-50</v>
          </cell>
          <cell r="C50" t="str">
            <v>KG</v>
          </cell>
          <cell r="D50">
            <v>1.7352941176470589</v>
          </cell>
        </row>
        <row r="51">
          <cell r="A51">
            <v>400005</v>
          </cell>
          <cell r="B51" t="str">
            <v>FORMA COMPENSADA RESINADA 12MM</v>
          </cell>
          <cell r="C51" t="str">
            <v>M²</v>
          </cell>
          <cell r="D51">
            <v>24.12</v>
          </cell>
        </row>
        <row r="52">
          <cell r="A52">
            <v>400014</v>
          </cell>
          <cell r="B52" t="str">
            <v>CONCRETO FCK 15 MPA</v>
          </cell>
          <cell r="C52" t="str">
            <v>M³</v>
          </cell>
          <cell r="D52">
            <v>153.13999999999999</v>
          </cell>
        </row>
        <row r="53">
          <cell r="A53">
            <v>400015</v>
          </cell>
          <cell r="B53" t="str">
            <v>BLOCO DE ANCORAGEM</v>
          </cell>
          <cell r="C53" t="str">
            <v>M³</v>
          </cell>
          <cell r="D53">
            <v>242.06</v>
          </cell>
        </row>
        <row r="54">
          <cell r="A54">
            <v>400020</v>
          </cell>
          <cell r="B54" t="str">
            <v>PLACA DE CONCRETO PARA PISO</v>
          </cell>
          <cell r="C54" t="str">
            <v>M²</v>
          </cell>
          <cell r="D54" t="e">
            <v>#REF!</v>
          </cell>
        </row>
        <row r="55">
          <cell r="A55">
            <v>400045</v>
          </cell>
          <cell r="B55" t="str">
            <v>CONCRETO ARMADO FCK 15 MPA (FORMA, AÇO E CONCRETO)</v>
          </cell>
          <cell r="C55" t="str">
            <v>M3</v>
          </cell>
          <cell r="D55">
            <v>547.05882352941182</v>
          </cell>
        </row>
        <row r="56">
          <cell r="A56">
            <v>400056</v>
          </cell>
          <cell r="B56" t="str">
            <v>FORMA CURVA EM COMPENSADO RESINADO 12MM</v>
          </cell>
          <cell r="C56" t="str">
            <v>M²</v>
          </cell>
          <cell r="D56">
            <v>28.335294117647059</v>
          </cell>
        </row>
        <row r="57">
          <cell r="A57">
            <v>500003</v>
          </cell>
          <cell r="B57" t="str">
            <v>COMBOGÓ CIMENTO 20X20CM</v>
          </cell>
          <cell r="C57" t="str">
            <v>M²</v>
          </cell>
          <cell r="D57" t="e">
            <v>#REF!</v>
          </cell>
        </row>
        <row r="58">
          <cell r="A58">
            <v>500006</v>
          </cell>
          <cell r="B58" t="str">
            <v>ALVENARIA DE TIJOLO ESP=20CM</v>
          </cell>
          <cell r="C58" t="str">
            <v>M²</v>
          </cell>
          <cell r="D58">
            <v>21.71</v>
          </cell>
        </row>
        <row r="59">
          <cell r="A59">
            <v>500008</v>
          </cell>
          <cell r="B59" t="str">
            <v>ALVENARIA DE BLOCO CERÂMICO 10CM</v>
          </cell>
          <cell r="C59" t="str">
            <v>M²</v>
          </cell>
          <cell r="D59">
            <v>12.47</v>
          </cell>
        </row>
        <row r="60">
          <cell r="A60">
            <v>500114</v>
          </cell>
          <cell r="B60" t="str">
            <v>TUBO DE F°F° JE DN 150 MM</v>
          </cell>
          <cell r="C60" t="str">
            <v>M</v>
          </cell>
          <cell r="D60">
            <v>17.03</v>
          </cell>
        </row>
        <row r="61">
          <cell r="A61">
            <v>500116</v>
          </cell>
          <cell r="B61" t="str">
            <v>TUBO  VINIFORT DN 150  MM</v>
          </cell>
          <cell r="C61" t="str">
            <v>M</v>
          </cell>
          <cell r="D61">
            <v>8.11</v>
          </cell>
        </row>
        <row r="62">
          <cell r="A62">
            <v>500118</v>
          </cell>
          <cell r="B62" t="str">
            <v>LUVA DE CORRER PARA PVC DN 150 MM</v>
          </cell>
          <cell r="C62" t="str">
            <v>UND</v>
          </cell>
          <cell r="D62">
            <v>35.82</v>
          </cell>
        </row>
        <row r="63">
          <cell r="A63">
            <v>500123</v>
          </cell>
          <cell r="B63" t="str">
            <v>CURVA 45º FºFº DN 2B DN 150 MM</v>
          </cell>
          <cell r="C63" t="str">
            <v>UND</v>
          </cell>
          <cell r="D63">
            <v>20.2</v>
          </cell>
        </row>
        <row r="64">
          <cell r="A64">
            <v>500124</v>
          </cell>
          <cell r="B64" t="str">
            <v>TÊ PVC DE FºFº 3B DN 150 MM</v>
          </cell>
          <cell r="C64" t="str">
            <v>UND</v>
          </cell>
          <cell r="D64">
            <v>124.04</v>
          </cell>
        </row>
        <row r="65">
          <cell r="A65">
            <v>600002</v>
          </cell>
          <cell r="B65" t="str">
            <v>MADEIRAMENTO</v>
          </cell>
          <cell r="C65" t="str">
            <v>M³</v>
          </cell>
          <cell r="D65">
            <v>553.32000000000005</v>
          </cell>
        </row>
        <row r="66">
          <cell r="A66">
            <v>600024</v>
          </cell>
          <cell r="B66" t="str">
            <v>COBERTURA TELHA COLONIAL</v>
          </cell>
          <cell r="C66" t="str">
            <v>M²</v>
          </cell>
          <cell r="D66" t="e">
            <v>#REF!</v>
          </cell>
        </row>
        <row r="67">
          <cell r="A67">
            <v>600025</v>
          </cell>
          <cell r="B67" t="str">
            <v>MADEIRAMENTO P/ TELHA COLONIAL</v>
          </cell>
          <cell r="C67" t="str">
            <v>M²</v>
          </cell>
          <cell r="D67" t="e">
            <v>#REF!</v>
          </cell>
        </row>
        <row r="68">
          <cell r="A68">
            <v>600029</v>
          </cell>
          <cell r="B68" t="str">
            <v>LAJE PRE-MOLDADA DE PISO</v>
          </cell>
          <cell r="C68" t="str">
            <v>M²</v>
          </cell>
          <cell r="D68">
            <v>0</v>
          </cell>
        </row>
        <row r="69">
          <cell r="A69">
            <v>800007</v>
          </cell>
          <cell r="B69" t="str">
            <v>PORTA MAD. P/ PINTURA 120X210CM</v>
          </cell>
          <cell r="C69" t="str">
            <v>UND</v>
          </cell>
          <cell r="D69" t="e">
            <v>#REF!</v>
          </cell>
        </row>
        <row r="70">
          <cell r="A70">
            <v>800099</v>
          </cell>
          <cell r="B70" t="str">
            <v>PORTÃO DE FERRO GALVANIZADO 2,5X1,8M INCL. PINTURA</v>
          </cell>
          <cell r="C70" t="str">
            <v>UND</v>
          </cell>
          <cell r="D70" t="e">
            <v>#REF!</v>
          </cell>
        </row>
        <row r="71">
          <cell r="A71">
            <v>900001</v>
          </cell>
          <cell r="B71" t="str">
            <v>CHAPISCO C/ ARGAMASSA 1:3 (CIM./AREIA)</v>
          </cell>
          <cell r="C71" t="str">
            <v>M²</v>
          </cell>
          <cell r="D71">
            <v>2.2200000000000002</v>
          </cell>
        </row>
        <row r="72">
          <cell r="A72">
            <v>900003</v>
          </cell>
          <cell r="B72" t="str">
            <v>MASSA ÚNICA</v>
          </cell>
          <cell r="C72" t="str">
            <v>M²</v>
          </cell>
          <cell r="D72" t="e">
            <v>#REF!</v>
          </cell>
        </row>
        <row r="73">
          <cell r="A73">
            <v>900010</v>
          </cell>
          <cell r="B73" t="str">
            <v>IMPERMEABILIZAÇÃO INTERNA DE RESERVATÓRIO</v>
          </cell>
          <cell r="C73" t="str">
            <v>M²</v>
          </cell>
          <cell r="D73">
            <v>21.2</v>
          </cell>
        </row>
        <row r="74">
          <cell r="A74">
            <v>900011</v>
          </cell>
          <cell r="B74" t="str">
            <v>IMPERMEABILIZAÇÃO INTERNA DO DAFA</v>
          </cell>
          <cell r="C74" t="str">
            <v>M²</v>
          </cell>
          <cell r="D74">
            <v>40.19</v>
          </cell>
        </row>
        <row r="75">
          <cell r="A75">
            <v>900015</v>
          </cell>
          <cell r="B75" t="str">
            <v>IMPERMEABILIZAÇÃO EXTERNA DE RESERVATÓRIO</v>
          </cell>
          <cell r="C75" t="str">
            <v>M²</v>
          </cell>
          <cell r="D75" t="e">
            <v>#REF!</v>
          </cell>
        </row>
        <row r="76">
          <cell r="A76">
            <v>900200</v>
          </cell>
          <cell r="B76" t="str">
            <v>ASSENTAMENTO DE PEÇAS , TUBOS  E CONEXÕES PVC  DN 150MM JE DO DAFA</v>
          </cell>
          <cell r="C76" t="str">
            <v>UND</v>
          </cell>
          <cell r="D76">
            <v>310.48</v>
          </cell>
        </row>
        <row r="77">
          <cell r="A77">
            <v>900210</v>
          </cell>
          <cell r="B77" t="str">
            <v>ASSENTAMENTO DE TUBOS  E CONEXÕES PVC  DN 150MM JE</v>
          </cell>
          <cell r="C77" t="str">
            <v>M</v>
          </cell>
          <cell r="D77">
            <v>0.55000000000000004</v>
          </cell>
        </row>
        <row r="78">
          <cell r="A78">
            <v>900220</v>
          </cell>
          <cell r="B78" t="str">
            <v>ASSENTAMENTO DE TUBOS PVC PBA DN 100MM</v>
          </cell>
          <cell r="C78" t="str">
            <v>M</v>
          </cell>
          <cell r="D78" t="e">
            <v>#REF!</v>
          </cell>
        </row>
        <row r="79">
          <cell r="A79">
            <v>900240</v>
          </cell>
          <cell r="B79" t="str">
            <v>ASSENTAMENTO DE TUBOS E CONEXÕES DE 50 A 75MM</v>
          </cell>
          <cell r="C79" t="str">
            <v>M</v>
          </cell>
          <cell r="D79" t="e">
            <v>#REF!</v>
          </cell>
        </row>
        <row r="80">
          <cell r="A80">
            <v>900500</v>
          </cell>
          <cell r="B80" t="str">
            <v>TUBO DE PVCPBA CL-12 50MM</v>
          </cell>
          <cell r="C80" t="str">
            <v>M</v>
          </cell>
          <cell r="D80" t="e">
            <v>#REF!</v>
          </cell>
        </row>
        <row r="81">
          <cell r="A81">
            <v>900501</v>
          </cell>
          <cell r="B81" t="str">
            <v>TUBO DE AÇO GALVANIZADO DN 50 MM</v>
          </cell>
          <cell r="C81" t="str">
            <v>M</v>
          </cell>
          <cell r="D81" t="e">
            <v>#REF!</v>
          </cell>
        </row>
        <row r="82">
          <cell r="A82">
            <v>900502</v>
          </cell>
          <cell r="B82" t="str">
            <v>TUBO DE PVCPBA CL-12 75MM</v>
          </cell>
          <cell r="C82" t="str">
            <v>M</v>
          </cell>
          <cell r="D82">
            <v>0</v>
          </cell>
        </row>
        <row r="83">
          <cell r="A83">
            <v>900520</v>
          </cell>
          <cell r="B83" t="str">
            <v>CURVA PVCPBA CL 15 45ºX100MM</v>
          </cell>
          <cell r="C83" t="str">
            <v>UND</v>
          </cell>
          <cell r="D83" t="e">
            <v>#REF!</v>
          </cell>
        </row>
        <row r="84">
          <cell r="A84">
            <v>900521</v>
          </cell>
          <cell r="B84" t="str">
            <v>CURVA PVCPBA CL 15 90ºX100MM</v>
          </cell>
          <cell r="C84" t="str">
            <v>UND</v>
          </cell>
          <cell r="D84" t="e">
            <v>#REF!</v>
          </cell>
        </row>
        <row r="85">
          <cell r="A85">
            <v>900522</v>
          </cell>
          <cell r="B85" t="str">
            <v>CURVA PVCPBA CL 15 22º30'X100MM</v>
          </cell>
          <cell r="C85" t="str">
            <v>UND</v>
          </cell>
          <cell r="D85" t="e">
            <v>#REF!</v>
          </cell>
        </row>
        <row r="86">
          <cell r="A86">
            <v>900523</v>
          </cell>
          <cell r="B86" t="str">
            <v>VENTOSA SIMPLES DN 50 MM</v>
          </cell>
          <cell r="C86" t="str">
            <v>UND</v>
          </cell>
          <cell r="D86" t="e">
            <v>#REF!</v>
          </cell>
        </row>
        <row r="87">
          <cell r="A87">
            <v>900524</v>
          </cell>
          <cell r="B87" t="str">
            <v>DISPOSITIVO DE DESCARGA 50 MM</v>
          </cell>
          <cell r="C87" t="str">
            <v>UND</v>
          </cell>
          <cell r="D87" t="e">
            <v>#REF!</v>
          </cell>
        </row>
        <row r="88">
          <cell r="A88">
            <v>900530</v>
          </cell>
          <cell r="B88" t="str">
            <v>CURVA PVCPBA CL-12 45ºX50MM</v>
          </cell>
          <cell r="C88" t="str">
            <v>UND</v>
          </cell>
          <cell r="D88" t="e">
            <v>#REF!</v>
          </cell>
        </row>
        <row r="89">
          <cell r="A89">
            <v>900532</v>
          </cell>
          <cell r="B89" t="str">
            <v>CURVA PVCPBA CL-12 90ºX50MM</v>
          </cell>
          <cell r="C89" t="str">
            <v>UND</v>
          </cell>
          <cell r="D89" t="e">
            <v>#REF!</v>
          </cell>
        </row>
        <row r="90">
          <cell r="A90">
            <v>900535</v>
          </cell>
          <cell r="B90" t="str">
            <v>TE PVCPBA CL-12 75X75MM</v>
          </cell>
          <cell r="C90" t="str">
            <v>UND</v>
          </cell>
          <cell r="D90" t="e">
            <v>#REF!</v>
          </cell>
        </row>
        <row r="91">
          <cell r="A91">
            <v>900538</v>
          </cell>
          <cell r="B91" t="str">
            <v>TE RED PVCPBA CL-12 75X50MM</v>
          </cell>
          <cell r="C91" t="str">
            <v>UND</v>
          </cell>
          <cell r="D91" t="e">
            <v>#REF!</v>
          </cell>
        </row>
        <row r="92">
          <cell r="A92">
            <v>900540</v>
          </cell>
          <cell r="B92" t="str">
            <v>REDUÇÃO PVCPBA CL-12 75X50MM</v>
          </cell>
          <cell r="C92" t="str">
            <v>UND</v>
          </cell>
          <cell r="D92" t="e">
            <v>#REF!</v>
          </cell>
        </row>
        <row r="93">
          <cell r="A93">
            <v>900550</v>
          </cell>
          <cell r="B93" t="str">
            <v>CAP PVCPBA 50MM</v>
          </cell>
          <cell r="C93" t="str">
            <v>UND</v>
          </cell>
          <cell r="D93" t="e">
            <v>#REF!</v>
          </cell>
        </row>
        <row r="94">
          <cell r="A94">
            <v>900700</v>
          </cell>
          <cell r="B94" t="str">
            <v>INSTALAÇÃO DE BOMBA SUBMERSÍVEL, TUBOS E CONEXÕES</v>
          </cell>
          <cell r="C94" t="str">
            <v>CJ</v>
          </cell>
          <cell r="D94">
            <v>118.58</v>
          </cell>
        </row>
        <row r="95">
          <cell r="A95">
            <v>900701</v>
          </cell>
          <cell r="B95" t="str">
            <v>INSTALAÇÃO DE BOMBA SUBMERSÍVEL P/ POÇO PROFUNDO H =80M</v>
          </cell>
          <cell r="C95" t="str">
            <v>CJ</v>
          </cell>
          <cell r="D95">
            <v>0</v>
          </cell>
        </row>
        <row r="96">
          <cell r="A96">
            <v>900705</v>
          </cell>
          <cell r="B96" t="str">
            <v>MONTAGEM DE TUBOS E CONEXÕES</v>
          </cell>
          <cell r="C96" t="str">
            <v>CJ</v>
          </cell>
          <cell r="D96">
            <v>21.14</v>
          </cell>
        </row>
        <row r="97">
          <cell r="A97">
            <v>900707</v>
          </cell>
          <cell r="B97" t="str">
            <v>MONTAGEM DE TUBOS E CONEXÕES (RESERVAT./ CHAFARIZ)</v>
          </cell>
          <cell r="C97" t="str">
            <v>CJ</v>
          </cell>
          <cell r="D97">
            <v>0</v>
          </cell>
        </row>
        <row r="98">
          <cell r="A98">
            <v>900710</v>
          </cell>
          <cell r="B98" t="str">
            <v>RESERVATÓRIO EM FIBRA CAP. 10.000L</v>
          </cell>
          <cell r="C98" t="str">
            <v>UND</v>
          </cell>
          <cell r="D98">
            <v>1450</v>
          </cell>
        </row>
        <row r="99">
          <cell r="A99">
            <v>900715</v>
          </cell>
          <cell r="B99" t="str">
            <v>CADASTRO DA REDE</v>
          </cell>
          <cell r="C99" t="str">
            <v>M</v>
          </cell>
          <cell r="D99">
            <v>0.85</v>
          </cell>
        </row>
        <row r="100">
          <cell r="A100">
            <v>900750</v>
          </cell>
          <cell r="B100" t="str">
            <v>MONTAGEM E INSTALAÇÃO DE REDE ELÉTRICA (AT/BT)</v>
          </cell>
          <cell r="C100" t="str">
            <v>M</v>
          </cell>
          <cell r="D100" t="e">
            <v>#REF!</v>
          </cell>
        </row>
        <row r="101">
          <cell r="A101">
            <v>900800</v>
          </cell>
          <cell r="B101" t="str">
            <v>CAIXA TIJOLO MACIÇO 40X40X80CM</v>
          </cell>
          <cell r="C101" t="str">
            <v>UND</v>
          </cell>
          <cell r="D101" t="e">
            <v>#REF!</v>
          </cell>
        </row>
        <row r="102">
          <cell r="A102">
            <v>900900</v>
          </cell>
          <cell r="B102" t="str">
            <v xml:space="preserve">INSTALAÇÃO ELÉTRICA </v>
          </cell>
          <cell r="C102" t="str">
            <v>UND</v>
          </cell>
          <cell r="D102" t="e">
            <v>#REF!</v>
          </cell>
        </row>
        <row r="103">
          <cell r="A103">
            <v>900905</v>
          </cell>
          <cell r="B103" t="str">
            <v>INSTALAÇÃO HIDRÁULICA</v>
          </cell>
          <cell r="C103" t="str">
            <v>UND</v>
          </cell>
          <cell r="D103" t="e">
            <v>#REF!</v>
          </cell>
        </row>
        <row r="104">
          <cell r="A104">
            <v>900910</v>
          </cell>
          <cell r="B104" t="str">
            <v>INSTALAÇÃO MECÂNICA</v>
          </cell>
          <cell r="C104" t="str">
            <v>UND</v>
          </cell>
          <cell r="D104">
            <v>1079.48</v>
          </cell>
        </row>
        <row r="105">
          <cell r="A105">
            <v>900911</v>
          </cell>
          <cell r="B105" t="str">
            <v>LIGAÇÃO DOMICILIAR DE ESGOTO</v>
          </cell>
          <cell r="C105" t="str">
            <v>UND</v>
          </cell>
          <cell r="D105">
            <v>80.405000000000001</v>
          </cell>
        </row>
        <row r="106">
          <cell r="A106">
            <v>900912</v>
          </cell>
          <cell r="B106" t="str">
            <v>LIGAÇÃO INTRADOMICLIAR EM PVC, INCL. DEMOLIÇÃO DE PISO , ESCAVAÇÃO, ASSENT. DA TUBULAÇÃO E RECOMPOSIÇÃO DO PISO</v>
          </cell>
          <cell r="C106" t="str">
            <v>M</v>
          </cell>
          <cell r="D106">
            <v>23.14</v>
          </cell>
        </row>
        <row r="107">
          <cell r="A107">
            <v>900913</v>
          </cell>
          <cell r="B107" t="str">
            <v>EXECUÇÃO DE BOCA DE BUEIRO</v>
          </cell>
          <cell r="C107" t="str">
            <v>UND</v>
          </cell>
        </row>
        <row r="108">
          <cell r="A108">
            <v>900915</v>
          </cell>
          <cell r="B108" t="str">
            <v>LIGAÇÃO DOMICILIAR DE ÁGUA - PADRÃO EMBASA</v>
          </cell>
          <cell r="C108" t="str">
            <v>UND</v>
          </cell>
          <cell r="D108" t="e">
            <v>#REF!</v>
          </cell>
        </row>
        <row r="109">
          <cell r="A109">
            <v>900916</v>
          </cell>
          <cell r="B109" t="str">
            <v>HIDRÔMETRO DE 1/2" X 3M³/H</v>
          </cell>
          <cell r="C109" t="str">
            <v>UND</v>
          </cell>
          <cell r="D109">
            <v>0</v>
          </cell>
        </row>
        <row r="110">
          <cell r="A110">
            <v>900920</v>
          </cell>
          <cell r="B110" t="str">
            <v>POÇO DE VISITA EM ANEL DE CONCRETO PREMOLDADO D = 0,60 M PROND. ATÉ 1,20 M COMTAMPÃO F°F° TD-600</v>
          </cell>
          <cell r="C110" t="str">
            <v>UND</v>
          </cell>
          <cell r="D110">
            <v>223.52941176470588</v>
          </cell>
        </row>
        <row r="111">
          <cell r="A111">
            <v>900930</v>
          </cell>
          <cell r="B111" t="str">
            <v>ASSENTAMENTO DE TUBOS , PEÇAS E CONEXÕES DO BARRILETE</v>
          </cell>
          <cell r="C111" t="str">
            <v>H</v>
          </cell>
          <cell r="D111" t="e">
            <v>#REF!</v>
          </cell>
        </row>
        <row r="112">
          <cell r="A112">
            <v>900940</v>
          </cell>
          <cell r="B112" t="str">
            <v>ESCORAMENTO COM ESTACA PRANCHA METÁLICA , PROFUNDIDADE ACIMA DE 3,50 M</v>
          </cell>
          <cell r="C112" t="str">
            <v>M²</v>
          </cell>
          <cell r="D112">
            <v>36.409999999999997</v>
          </cell>
        </row>
        <row r="113">
          <cell r="A113">
            <v>900955</v>
          </cell>
          <cell r="B113" t="str">
            <v>ABERTURA DE ESTRADA DE ACESSO</v>
          </cell>
          <cell r="C113" t="str">
            <v>M</v>
          </cell>
          <cell r="D113">
            <v>4.41</v>
          </cell>
        </row>
        <row r="114">
          <cell r="A114">
            <v>1100934.90952381</v>
          </cell>
          <cell r="B114" t="str">
            <v>MONTAGEM DE ESCADA DE TUBO GALV. E BARRA CHATA COM FIXAÇÃO</v>
          </cell>
          <cell r="C114" t="str">
            <v>H</v>
          </cell>
          <cell r="D114" t="e">
            <v>#REF!</v>
          </cell>
        </row>
        <row r="115">
          <cell r="A115">
            <v>1112183.7949685601</v>
          </cell>
          <cell r="B115" t="str">
            <v>MONTAGEM DE ESCADA DE TUBO GALV. E BARRA CHATA COM FIXAÇÃO</v>
          </cell>
          <cell r="C115" t="str">
            <v>H</v>
          </cell>
          <cell r="D115" t="e">
            <v>#REF!</v>
          </cell>
        </row>
        <row r="116">
          <cell r="A116">
            <v>1123432.6804132999</v>
          </cell>
          <cell r="B116" t="str">
            <v>DEMOLIÇÃO E RECOMPOSIÇÃO DE MEIO FIO ECONÔMICO</v>
          </cell>
          <cell r="C116" t="str">
            <v>M</v>
          </cell>
          <cell r="D116">
            <v>3.51</v>
          </cell>
        </row>
        <row r="117">
          <cell r="A117" t="str">
            <v>E00001</v>
          </cell>
          <cell r="B117" t="str">
            <v>BETONEIRA</v>
          </cell>
          <cell r="C117" t="str">
            <v>H</v>
          </cell>
          <cell r="D117">
            <v>0.75</v>
          </cell>
        </row>
        <row r="118">
          <cell r="A118" t="str">
            <v>E10000</v>
          </cell>
          <cell r="B118" t="str">
            <v>BOMBA DOSADORA TIPO PISTÃO</v>
          </cell>
          <cell r="C118" t="str">
            <v>UND</v>
          </cell>
          <cell r="D118">
            <v>1020</v>
          </cell>
        </row>
        <row r="119">
          <cell r="A119" t="str">
            <v>E10010</v>
          </cell>
          <cell r="B119" t="str">
            <v>BOMBA SUBMERSÍVEL TRIFÁSICA 220 V</v>
          </cell>
          <cell r="C119" t="str">
            <v>UND</v>
          </cell>
          <cell r="D119">
            <v>925</v>
          </cell>
        </row>
        <row r="120">
          <cell r="A120" t="str">
            <v>E10015</v>
          </cell>
          <cell r="B120" t="str">
            <v>CONJUNTO MOTO BOMBA (CAP. FLUTUANTE)</v>
          </cell>
          <cell r="C120" t="str">
            <v>UND</v>
          </cell>
          <cell r="D120">
            <v>1100</v>
          </cell>
        </row>
        <row r="121">
          <cell r="A121" t="str">
            <v>F00001</v>
          </cell>
          <cell r="B121" t="str">
            <v>FERRAMENTAL</v>
          </cell>
          <cell r="C121" t="str">
            <v>UND</v>
          </cell>
          <cell r="D121">
            <v>1</v>
          </cell>
        </row>
        <row r="122">
          <cell r="A122" t="str">
            <v>F10010</v>
          </cell>
          <cell r="B122" t="str">
            <v>CABO TRIFÁSICO 10MM</v>
          </cell>
          <cell r="C122" t="str">
            <v>M</v>
          </cell>
          <cell r="D122">
            <v>1.1000000000000001</v>
          </cell>
        </row>
        <row r="123">
          <cell r="A123" t="str">
            <v>F10211</v>
          </cell>
          <cell r="B123" t="str">
            <v>FIO 2,5MM²</v>
          </cell>
          <cell r="C123" t="str">
            <v>M</v>
          </cell>
          <cell r="D123">
            <v>0.32</v>
          </cell>
        </row>
        <row r="124">
          <cell r="A124" t="str">
            <v>F10212</v>
          </cell>
          <cell r="B124" t="str">
            <v>FIO 1,5MM²</v>
          </cell>
          <cell r="C124" t="str">
            <v>M</v>
          </cell>
          <cell r="D124">
            <v>0.2</v>
          </cell>
        </row>
        <row r="125">
          <cell r="A125" t="str">
            <v>F10220</v>
          </cell>
          <cell r="B125" t="str">
            <v>TOMADA UNIVERSAL SOBREPOR</v>
          </cell>
          <cell r="C125" t="str">
            <v>UND</v>
          </cell>
          <cell r="D125">
            <v>3.8</v>
          </cell>
        </row>
        <row r="126">
          <cell r="A126" t="str">
            <v>F10225</v>
          </cell>
          <cell r="B126" t="str">
            <v>INTERRUPTOR SIMPLES SOBREPOR</v>
          </cell>
          <cell r="C126" t="str">
            <v>UND</v>
          </cell>
          <cell r="D126">
            <v>2.48</v>
          </cell>
        </row>
        <row r="127">
          <cell r="A127" t="str">
            <v>F10230</v>
          </cell>
          <cell r="B127" t="str">
            <v>BOCAL COM LÂMPADA C/ 1 CABEÇOTE, MOTOR DE 1/3CV, F</v>
          </cell>
          <cell r="C127" t="str">
            <v>UND</v>
          </cell>
          <cell r="D127">
            <v>1.49</v>
          </cell>
        </row>
        <row r="128">
          <cell r="A128" t="str">
            <v>H14044</v>
          </cell>
          <cell r="B128" t="str">
            <v xml:space="preserve">FUNDO PREPARADOR </v>
          </cell>
          <cell r="C128" t="str">
            <v>L</v>
          </cell>
          <cell r="D128">
            <v>3.91</v>
          </cell>
        </row>
        <row r="129">
          <cell r="A129" t="str">
            <v>H15010</v>
          </cell>
          <cell r="B129" t="str">
            <v>RED. FOFO 100X80MM PBJE</v>
          </cell>
          <cell r="C129" t="str">
            <v>UND</v>
          </cell>
          <cell r="D129">
            <v>26.98</v>
          </cell>
        </row>
        <row r="130">
          <cell r="A130" t="str">
            <v>H15011</v>
          </cell>
          <cell r="B130" t="str">
            <v>TUBO FOFO FLP L1,00M</v>
          </cell>
          <cell r="C130" t="str">
            <v>UND</v>
          </cell>
          <cell r="D130">
            <v>60.72</v>
          </cell>
        </row>
        <row r="131">
          <cell r="A131" t="str">
            <v>H15012</v>
          </cell>
          <cell r="B131" t="str">
            <v>REGISTRO CHATO C/ FLANGE E CABEÇOTE 80MM</v>
          </cell>
          <cell r="C131" t="str">
            <v>UND</v>
          </cell>
          <cell r="D131">
            <v>108</v>
          </cell>
        </row>
        <row r="132">
          <cell r="A132" t="str">
            <v>H15013</v>
          </cell>
          <cell r="B132" t="str">
            <v>VÁLVULA DE RETENÇÃO FLUXO AXIAL C/ FECHAM. RÁPIDO TIPO WAFER</v>
          </cell>
          <cell r="C132" t="str">
            <v>UND</v>
          </cell>
          <cell r="D132">
            <v>108</v>
          </cell>
        </row>
        <row r="133">
          <cell r="A133" t="str">
            <v>H15015</v>
          </cell>
          <cell r="B133" t="str">
            <v>VENTOSA FOFO VSF 50MM PN10</v>
          </cell>
          <cell r="C133" t="str">
            <v>UND</v>
          </cell>
          <cell r="D133">
            <v>306</v>
          </cell>
        </row>
        <row r="134">
          <cell r="A134" t="str">
            <v>H15016</v>
          </cell>
          <cell r="B134" t="str">
            <v>REGISTRO CHATO FOFO C/ FL E CABEÇOTE 50MM PN10</v>
          </cell>
          <cell r="C134" t="str">
            <v>UND</v>
          </cell>
          <cell r="D134">
            <v>90</v>
          </cell>
        </row>
        <row r="135">
          <cell r="A135" t="str">
            <v>H15017</v>
          </cell>
          <cell r="B135" t="str">
            <v>TÊ COM FLANGE FOFO 80X50MM</v>
          </cell>
          <cell r="C135" t="str">
            <v>UND</v>
          </cell>
          <cell r="D135">
            <v>53.93</v>
          </cell>
        </row>
        <row r="136">
          <cell r="A136" t="str">
            <v>H15018</v>
          </cell>
          <cell r="B136" t="str">
            <v>TUBO COM FLANGE FOFO L=1,00M 80MM</v>
          </cell>
          <cell r="C136" t="str">
            <v>UND</v>
          </cell>
          <cell r="D136">
            <v>65.709999999999994</v>
          </cell>
        </row>
        <row r="137">
          <cell r="A137" t="str">
            <v>H15019</v>
          </cell>
          <cell r="B137" t="str">
            <v>MANGOTE FLEXÍVEL C/ FLANGE L=10,00M  80MM  PN 10</v>
          </cell>
          <cell r="C137" t="str">
            <v>UND</v>
          </cell>
          <cell r="D137">
            <v>105</v>
          </cell>
        </row>
        <row r="138">
          <cell r="A138" t="str">
            <v>H15020</v>
          </cell>
          <cell r="B138" t="str">
            <v>TUBO DE AÇO FLP 80MM PN10 L=1,30M</v>
          </cell>
          <cell r="C138" t="str">
            <v>UND</v>
          </cell>
          <cell r="D138">
            <v>138.66999999999999</v>
          </cell>
        </row>
        <row r="139">
          <cell r="A139" t="str">
            <v>H15021</v>
          </cell>
          <cell r="B139" t="str">
            <v>REDUÇÃO AÇO FLP L=0,15M PN10</v>
          </cell>
          <cell r="C139" t="str">
            <v>UND</v>
          </cell>
          <cell r="D139">
            <v>54</v>
          </cell>
        </row>
        <row r="140">
          <cell r="A140" t="str">
            <v>H15022</v>
          </cell>
          <cell r="B140" t="str">
            <v>REDUÇÃO NORMAL AÇO PN10 L=0,15</v>
          </cell>
          <cell r="C140" t="str">
            <v>UND</v>
          </cell>
          <cell r="D140">
            <v>94</v>
          </cell>
        </row>
        <row r="141">
          <cell r="A141" t="str">
            <v>H15023</v>
          </cell>
          <cell r="B141" t="str">
            <v>TUBO FLP L=4,20M PN 10 DN 100MM</v>
          </cell>
          <cell r="C141" t="str">
            <v>UND</v>
          </cell>
          <cell r="D141">
            <v>138.4</v>
          </cell>
        </row>
        <row r="142">
          <cell r="A142" t="str">
            <v>H15080</v>
          </cell>
          <cell r="B142" t="str">
            <v>TUBO GALVANIZADO ROSCÁVEL 2"</v>
          </cell>
          <cell r="C142" t="str">
            <v>M</v>
          </cell>
          <cell r="D142">
            <v>15.74</v>
          </cell>
        </row>
        <row r="143">
          <cell r="A143" t="str">
            <v>H15085</v>
          </cell>
          <cell r="B143" t="str">
            <v>LUVA GALVANIZADO ROSCÁVEL 50MM</v>
          </cell>
          <cell r="C143" t="str">
            <v>UND</v>
          </cell>
          <cell r="D143">
            <v>7.12</v>
          </cell>
        </row>
        <row r="144">
          <cell r="A144" t="str">
            <v>H15086</v>
          </cell>
          <cell r="B144" t="str">
            <v>CURVA FERRO GALVANIZADO 45ºX2"</v>
          </cell>
          <cell r="C144" t="str">
            <v>UND</v>
          </cell>
          <cell r="D144">
            <v>14.85</v>
          </cell>
        </row>
        <row r="145">
          <cell r="A145" t="str">
            <v>H15087</v>
          </cell>
          <cell r="B145" t="str">
            <v>UNIÃO MACHO-FÊMEA FERRO GALVANIZADO 2"</v>
          </cell>
          <cell r="C145" t="str">
            <v>UND</v>
          </cell>
          <cell r="D145">
            <v>11</v>
          </cell>
        </row>
        <row r="146">
          <cell r="A146" t="str">
            <v>H15088</v>
          </cell>
          <cell r="B146" t="str">
            <v>VÁLVULA DE RETENÇÃO TIPO PORTINHOLA ÚNICA</v>
          </cell>
          <cell r="C146" t="str">
            <v>UND</v>
          </cell>
          <cell r="D146">
            <v>57.6</v>
          </cell>
        </row>
        <row r="147">
          <cell r="A147" t="str">
            <v>H15089</v>
          </cell>
          <cell r="B147" t="str">
            <v>NIPLE DUPLO DE 2" FERRO GALVANIZADO</v>
          </cell>
          <cell r="C147" t="str">
            <v>UND</v>
          </cell>
          <cell r="D147">
            <v>8.5399999999999991</v>
          </cell>
        </row>
        <row r="148">
          <cell r="A148" t="str">
            <v>H15090</v>
          </cell>
          <cell r="B148" t="str">
            <v>REGISTRO DE GAVETA ROSC 50MM</v>
          </cell>
          <cell r="C148" t="str">
            <v>UND</v>
          </cell>
          <cell r="D148">
            <v>22</v>
          </cell>
        </row>
        <row r="149">
          <cell r="A149" t="str">
            <v>H15091</v>
          </cell>
          <cell r="B149" t="str">
            <v>NIPLE DUPLO F. GALVANIZADO 2"</v>
          </cell>
          <cell r="C149" t="str">
            <v>UND</v>
          </cell>
          <cell r="D149">
            <v>8.5399999999999991</v>
          </cell>
        </row>
        <row r="150">
          <cell r="A150" t="str">
            <v>H15092</v>
          </cell>
          <cell r="B150" t="str">
            <v>CURVA 90ºX2" FÊMEA ROSCA INTERNA</v>
          </cell>
          <cell r="C150" t="str">
            <v>UND</v>
          </cell>
          <cell r="D150">
            <v>32.31</v>
          </cell>
        </row>
        <row r="151">
          <cell r="A151" t="str">
            <v>H15093</v>
          </cell>
          <cell r="B151" t="str">
            <v>CURVA 90 C/ BOLSA DN 100MM</v>
          </cell>
          <cell r="C151" t="str">
            <v>UND</v>
          </cell>
          <cell r="D151">
            <v>55.9</v>
          </cell>
        </row>
        <row r="152">
          <cell r="A152" t="str">
            <v>H15094</v>
          </cell>
          <cell r="B152" t="str">
            <v>CURVA 90 C/ FLANGES DN 100MM</v>
          </cell>
          <cell r="C152" t="str">
            <v>UND</v>
          </cell>
          <cell r="D152">
            <v>56.6</v>
          </cell>
        </row>
        <row r="153">
          <cell r="A153" t="str">
            <v>H15095</v>
          </cell>
          <cell r="B153" t="str">
            <v>BORRACHA DE RED. FERRO GALVANIZADA 2X1 1/2"</v>
          </cell>
          <cell r="C153" t="str">
            <v>UND</v>
          </cell>
          <cell r="D153">
            <v>4.78</v>
          </cell>
        </row>
        <row r="154">
          <cell r="A154" t="str">
            <v>H15096</v>
          </cell>
          <cell r="B154" t="str">
            <v>TUBO FLANGE PONTA L=0,60 M DN 100MM</v>
          </cell>
          <cell r="C154" t="str">
            <v>UND</v>
          </cell>
          <cell r="D154">
            <v>30.72</v>
          </cell>
        </row>
        <row r="155">
          <cell r="A155" t="str">
            <v>H15097</v>
          </cell>
          <cell r="B155" t="str">
            <v>JOELHO 90º 50MM FERRO GALVANIZADO</v>
          </cell>
          <cell r="C155" t="str">
            <v>UND</v>
          </cell>
          <cell r="D155">
            <v>6.42</v>
          </cell>
        </row>
        <row r="156">
          <cell r="A156" t="str">
            <v>H15098</v>
          </cell>
          <cell r="B156" t="str">
            <v>FLANGE SEXTAVADO DN 75MM</v>
          </cell>
          <cell r="C156" t="str">
            <v>UND</v>
          </cell>
          <cell r="D156">
            <v>16.18</v>
          </cell>
        </row>
        <row r="157">
          <cell r="A157" t="str">
            <v>H15099</v>
          </cell>
          <cell r="B157" t="str">
            <v>TUBO ROSCÁVEL L=4,20M 100MM</v>
          </cell>
          <cell r="C157" t="str">
            <v>UND</v>
          </cell>
          <cell r="D157">
            <v>138.24</v>
          </cell>
        </row>
        <row r="158">
          <cell r="A158" t="str">
            <v>H15100</v>
          </cell>
          <cell r="B158" t="str">
            <v>NIPLE DUPLO DN 80MM</v>
          </cell>
          <cell r="C158" t="str">
            <v>UND</v>
          </cell>
          <cell r="D158">
            <v>14.5</v>
          </cell>
        </row>
        <row r="159">
          <cell r="A159" t="str">
            <v>H15101</v>
          </cell>
          <cell r="B159" t="str">
            <v>REGISTRO DE GAVETA DN 80MM</v>
          </cell>
          <cell r="C159" t="str">
            <v>UND</v>
          </cell>
          <cell r="D159">
            <v>108</v>
          </cell>
        </row>
        <row r="160">
          <cell r="A160" t="str">
            <v>H15102</v>
          </cell>
          <cell r="B160" t="str">
            <v>TÊ ROSCÁVEL DN 80MM</v>
          </cell>
          <cell r="C160" t="str">
            <v>UND</v>
          </cell>
          <cell r="D160">
            <v>35.4</v>
          </cell>
        </row>
        <row r="161">
          <cell r="A161" t="str">
            <v>H15103</v>
          </cell>
          <cell r="B161" t="str">
            <v>CURVA MACHO FÊMEA 45º DN 80MM</v>
          </cell>
          <cell r="C161" t="str">
            <v>UND</v>
          </cell>
          <cell r="D161">
            <v>31.25</v>
          </cell>
        </row>
        <row r="162">
          <cell r="A162" t="str">
            <v>H15104</v>
          </cell>
          <cell r="B162" t="str">
            <v>TUBO ROSCÁVEL L=1,30M DN 75MM</v>
          </cell>
          <cell r="C162" t="str">
            <v>UND</v>
          </cell>
          <cell r="D162">
            <v>35.5</v>
          </cell>
        </row>
        <row r="163">
          <cell r="A163" t="str">
            <v>H15105</v>
          </cell>
          <cell r="B163" t="str">
            <v>TUBO ROSCÁVEL L=0,90M DN 100MM</v>
          </cell>
          <cell r="C163" t="str">
            <v>UND</v>
          </cell>
          <cell r="D163">
            <v>44.91</v>
          </cell>
        </row>
        <row r="164">
          <cell r="A164" t="str">
            <v>H15106</v>
          </cell>
          <cell r="B164" t="str">
            <v>CURVA MACHO FÊMEA 90º ND 100MM</v>
          </cell>
          <cell r="C164" t="str">
            <v>ND</v>
          </cell>
          <cell r="D164">
            <v>77.489999999999995</v>
          </cell>
        </row>
        <row r="165">
          <cell r="A165" t="str">
            <v>H15107</v>
          </cell>
          <cell r="B165" t="str">
            <v>TUBO ROSCÁVEL L=2,95M DN 100MM</v>
          </cell>
          <cell r="C165" t="str">
            <v>UND</v>
          </cell>
          <cell r="D165">
            <v>104.43</v>
          </cell>
        </row>
        <row r="166">
          <cell r="A166" t="str">
            <v>H15108</v>
          </cell>
          <cell r="B166" t="str">
            <v>TUBO C/ FLANGE E PONTA L=0,20M DN 50MM</v>
          </cell>
          <cell r="C166" t="str">
            <v>UND</v>
          </cell>
          <cell r="D166">
            <v>6.7</v>
          </cell>
        </row>
        <row r="167">
          <cell r="A167" t="str">
            <v>H15109</v>
          </cell>
          <cell r="B167" t="str">
            <v>TUBO ROSCÁVEL L=4,0M 75MM</v>
          </cell>
          <cell r="C167" t="str">
            <v>UND</v>
          </cell>
          <cell r="D167">
            <v>109.23</v>
          </cell>
        </row>
        <row r="168">
          <cell r="A168" t="str">
            <v>H15110</v>
          </cell>
          <cell r="B168" t="str">
            <v>TÊ 50MM FERRO GALVANIZADO</v>
          </cell>
          <cell r="C168" t="str">
            <v>UND</v>
          </cell>
          <cell r="D168">
            <v>7.41</v>
          </cell>
        </row>
        <row r="169">
          <cell r="A169" t="str">
            <v>H15111</v>
          </cell>
          <cell r="B169" t="str">
            <v>NIPLE DUPLO DN 75MM</v>
          </cell>
          <cell r="C169" t="str">
            <v>UND</v>
          </cell>
          <cell r="D169">
            <v>14.5</v>
          </cell>
        </row>
        <row r="170">
          <cell r="A170" t="str">
            <v>H15112</v>
          </cell>
          <cell r="B170" t="str">
            <v>REGISTRO DE GAVETA DN 75MM</v>
          </cell>
          <cell r="C170" t="str">
            <v>UND</v>
          </cell>
          <cell r="D170">
            <v>108</v>
          </cell>
        </row>
        <row r="171">
          <cell r="A171" t="str">
            <v>H15113</v>
          </cell>
          <cell r="B171" t="str">
            <v>CRIVO ROSC. DN 75MM</v>
          </cell>
          <cell r="C171" t="str">
            <v>UND</v>
          </cell>
          <cell r="D171">
            <v>59.9</v>
          </cell>
        </row>
        <row r="172">
          <cell r="A172" t="str">
            <v>H15114</v>
          </cell>
          <cell r="B172" t="str">
            <v>CURVA FÊMEA 90º DN 100MM</v>
          </cell>
          <cell r="C172" t="str">
            <v>UND</v>
          </cell>
          <cell r="D172">
            <v>77.489999999999995</v>
          </cell>
        </row>
        <row r="173">
          <cell r="A173" t="str">
            <v>H20001</v>
          </cell>
          <cell r="B173" t="str">
            <v>TUBO PVC ESGOTO BRANCO 100MM</v>
          </cell>
          <cell r="C173" t="str">
            <v>M</v>
          </cell>
          <cell r="D173">
            <v>2.35</v>
          </cell>
        </row>
        <row r="174">
          <cell r="A174" t="str">
            <v>H20002</v>
          </cell>
          <cell r="B174" t="str">
            <v>TUBO PVC ESGOTO BRANCO 50MM</v>
          </cell>
          <cell r="C174" t="str">
            <v>M</v>
          </cell>
          <cell r="D174">
            <v>2.1</v>
          </cell>
        </row>
        <row r="175">
          <cell r="A175" t="str">
            <v>H20003</v>
          </cell>
          <cell r="B175" t="str">
            <v>RALO SINFONADO 100MM</v>
          </cell>
          <cell r="C175" t="str">
            <v>UND</v>
          </cell>
          <cell r="D175">
            <v>3.09</v>
          </cell>
        </row>
        <row r="176">
          <cell r="A176" t="str">
            <v>H20004</v>
          </cell>
          <cell r="B176" t="str">
            <v>CURVA PVC ESGOTO 90º DN 100MM</v>
          </cell>
          <cell r="C176" t="str">
            <v>UND</v>
          </cell>
          <cell r="D176">
            <v>6.09</v>
          </cell>
        </row>
        <row r="177">
          <cell r="A177" t="str">
            <v>H20007</v>
          </cell>
          <cell r="B177" t="str">
            <v>CURVA PVC ESGOTO 90º DN 50MM</v>
          </cell>
          <cell r="C177" t="str">
            <v>UND</v>
          </cell>
          <cell r="D177">
            <v>2.08</v>
          </cell>
        </row>
        <row r="178">
          <cell r="A178" t="str">
            <v>H20010</v>
          </cell>
          <cell r="B178" t="str">
            <v>TUBO PVC ESGOTO RIGIDO 100MM</v>
          </cell>
          <cell r="C178" t="str">
            <v>M</v>
          </cell>
          <cell r="D178">
            <v>7.25</v>
          </cell>
        </row>
        <row r="179">
          <cell r="A179" t="str">
            <v>H20017</v>
          </cell>
          <cell r="B179" t="str">
            <v>TUBO PVC PBA CL12 50MM</v>
          </cell>
          <cell r="C179" t="str">
            <v>M</v>
          </cell>
          <cell r="D179">
            <v>2.04</v>
          </cell>
        </row>
        <row r="180">
          <cell r="A180" t="str">
            <v>H20018</v>
          </cell>
          <cell r="B180" t="str">
            <v>TUBO PVC PBA CL12 75MM</v>
          </cell>
          <cell r="C180" t="str">
            <v>M</v>
          </cell>
          <cell r="D180">
            <v>3.04</v>
          </cell>
        </row>
        <row r="181">
          <cell r="A181" t="str">
            <v>H20019</v>
          </cell>
          <cell r="B181" t="str">
            <v>TUBO DE AÇO GALVANIZADO DN 50MM</v>
          </cell>
          <cell r="C181" t="str">
            <v>M</v>
          </cell>
          <cell r="D181">
            <v>15.74</v>
          </cell>
        </row>
        <row r="182">
          <cell r="A182" t="str">
            <v>H20030</v>
          </cell>
          <cell r="B182" t="str">
            <v>TUBO PVC SOLD. P/ ÁGUA 32MM</v>
          </cell>
          <cell r="C182" t="str">
            <v>M</v>
          </cell>
          <cell r="D182">
            <v>2.0499999999999998</v>
          </cell>
        </row>
        <row r="183">
          <cell r="A183" t="str">
            <v>H20032</v>
          </cell>
          <cell r="B183" t="str">
            <v>TUBO PVC SOLD. P/ ÁGUA 20MM</v>
          </cell>
          <cell r="C183" t="str">
            <v>M</v>
          </cell>
          <cell r="D183">
            <v>0.72</v>
          </cell>
        </row>
        <row r="184">
          <cell r="A184" t="str">
            <v>H20050</v>
          </cell>
          <cell r="B184" t="str">
            <v>CURVA PVC VINILFER 45º X100MM</v>
          </cell>
          <cell r="C184" t="str">
            <v>UND</v>
          </cell>
          <cell r="D184">
            <v>30.14</v>
          </cell>
        </row>
        <row r="185">
          <cell r="A185" t="str">
            <v>H20053</v>
          </cell>
          <cell r="B185" t="str">
            <v>CURVA PVC VINILFER 22º X100MM</v>
          </cell>
          <cell r="C185" t="str">
            <v>UND</v>
          </cell>
          <cell r="D185">
            <v>29.34</v>
          </cell>
        </row>
        <row r="186">
          <cell r="A186" t="str">
            <v>H20062</v>
          </cell>
          <cell r="B186" t="str">
            <v>CURVA PVC VINILFER 90º X100MM</v>
          </cell>
          <cell r="C186" t="str">
            <v>UND</v>
          </cell>
          <cell r="D186">
            <v>34.14</v>
          </cell>
        </row>
        <row r="187">
          <cell r="A187" t="str">
            <v>H20063</v>
          </cell>
          <cell r="B187" t="str">
            <v>CURVA PVC PBA 45º X50MM</v>
          </cell>
          <cell r="C187" t="str">
            <v>UND</v>
          </cell>
          <cell r="D187">
            <v>4.7</v>
          </cell>
        </row>
        <row r="188">
          <cell r="A188" t="str">
            <v>H20064</v>
          </cell>
          <cell r="B188" t="str">
            <v>CURVA PVC VINILFER 90º X50MM</v>
          </cell>
          <cell r="C188" t="str">
            <v>UND</v>
          </cell>
          <cell r="D188">
            <v>5.48</v>
          </cell>
        </row>
        <row r="189">
          <cell r="A189" t="str">
            <v>H20067</v>
          </cell>
          <cell r="B189" t="str">
            <v>TÊ PVC PBA BBB 75X50MM</v>
          </cell>
          <cell r="C189" t="str">
            <v>UND</v>
          </cell>
          <cell r="D189">
            <v>5.15</v>
          </cell>
        </row>
        <row r="190">
          <cell r="A190" t="str">
            <v>H20068</v>
          </cell>
          <cell r="B190" t="str">
            <v>TÊ PVC PBA 100X50MM</v>
          </cell>
          <cell r="C190" t="str">
            <v>UND</v>
          </cell>
          <cell r="D190">
            <v>20.51</v>
          </cell>
        </row>
        <row r="191">
          <cell r="A191" t="str">
            <v>H20069</v>
          </cell>
          <cell r="B191" t="str">
            <v>TÊ PVC PBA 50X50MM</v>
          </cell>
          <cell r="C191" t="str">
            <v>UND</v>
          </cell>
          <cell r="D191">
            <v>6.41</v>
          </cell>
        </row>
        <row r="192">
          <cell r="A192" t="str">
            <v>H20070</v>
          </cell>
          <cell r="B192" t="str">
            <v>TÊ PVC BBB 75 MM</v>
          </cell>
          <cell r="C192" t="str">
            <v>UND</v>
          </cell>
          <cell r="D192">
            <v>13.4</v>
          </cell>
        </row>
        <row r="193">
          <cell r="A193" t="str">
            <v>H20071</v>
          </cell>
          <cell r="B193" t="str">
            <v>TÊ PVC BBB 50 MM</v>
          </cell>
          <cell r="C193" t="str">
            <v>UND</v>
          </cell>
          <cell r="D193">
            <v>5.36</v>
          </cell>
        </row>
        <row r="194">
          <cell r="A194" t="str">
            <v>H20080</v>
          </cell>
          <cell r="B194" t="str">
            <v>JOELHO 90º PVC 32MM</v>
          </cell>
          <cell r="C194" t="str">
            <v>UND</v>
          </cell>
          <cell r="D194">
            <v>0.49</v>
          </cell>
        </row>
        <row r="195">
          <cell r="A195" t="str">
            <v>H20082</v>
          </cell>
          <cell r="B195" t="str">
            <v>JOELHO 90º PVC 20MM</v>
          </cell>
          <cell r="C195" t="str">
            <v>UND</v>
          </cell>
          <cell r="D195">
            <v>0.2</v>
          </cell>
        </row>
        <row r="196">
          <cell r="A196" t="str">
            <v>H20087</v>
          </cell>
          <cell r="B196" t="str">
            <v>COLAR DE TOMADA C/ TRAVA 50X1/2"</v>
          </cell>
          <cell r="C196" t="str">
            <v>UND</v>
          </cell>
          <cell r="D196">
            <v>1.32</v>
          </cell>
        </row>
        <row r="197">
          <cell r="A197" t="str">
            <v>H20088</v>
          </cell>
          <cell r="B197" t="str">
            <v>ADAPTADOR PVC SOLD. CURTO 20X1/2"</v>
          </cell>
          <cell r="C197" t="str">
            <v>UND</v>
          </cell>
          <cell r="D197">
            <v>4.03</v>
          </cell>
        </row>
        <row r="198">
          <cell r="A198" t="str">
            <v>H20090</v>
          </cell>
          <cell r="B198" t="str">
            <v>REDUÇÃO PVC PBA 75X50MM CL 12</v>
          </cell>
          <cell r="C198" t="str">
            <v>UND</v>
          </cell>
          <cell r="D198">
            <v>4.75</v>
          </cell>
        </row>
        <row r="199">
          <cell r="A199" t="str">
            <v>H20095</v>
          </cell>
          <cell r="B199" t="str">
            <v>CAP PVC PBA 50MM</v>
          </cell>
          <cell r="C199" t="str">
            <v>UND</v>
          </cell>
          <cell r="D199">
            <v>2.12</v>
          </cell>
        </row>
        <row r="200">
          <cell r="A200" t="str">
            <v>H21008</v>
          </cell>
          <cell r="B200" t="str">
            <v>ANEL DE BORRACHA P/ PVC 150MM</v>
          </cell>
          <cell r="C200" t="str">
            <v>UND</v>
          </cell>
          <cell r="D200">
            <v>3.96</v>
          </cell>
        </row>
        <row r="201">
          <cell r="A201" t="str">
            <v>H21009</v>
          </cell>
          <cell r="B201" t="str">
            <v>ANEL DE BORRACHA P/ PVCPBA 100MM</v>
          </cell>
          <cell r="C201" t="str">
            <v>UND</v>
          </cell>
          <cell r="D201">
            <v>0.83</v>
          </cell>
        </row>
        <row r="202">
          <cell r="A202" t="str">
            <v>H21010</v>
          </cell>
          <cell r="B202" t="str">
            <v>ANEL DE BORRACHA P/ PVCPBA 75MM</v>
          </cell>
          <cell r="C202" t="str">
            <v>UND</v>
          </cell>
          <cell r="D202">
            <v>0.77</v>
          </cell>
        </row>
        <row r="203">
          <cell r="A203" t="str">
            <v>H21011</v>
          </cell>
          <cell r="B203" t="str">
            <v>ANEL DE BORRACHA P/ PVCPBA 50MM</v>
          </cell>
          <cell r="C203" t="str">
            <v>UND</v>
          </cell>
          <cell r="D203">
            <v>0.35</v>
          </cell>
        </row>
        <row r="204">
          <cell r="A204" t="str">
            <v>H21012</v>
          </cell>
          <cell r="B204" t="str">
            <v>ANEL DE BORRACHA P/ PVCPBA 50MM</v>
          </cell>
          <cell r="C204" t="str">
            <v>UND</v>
          </cell>
          <cell r="D204">
            <v>3.96</v>
          </cell>
        </row>
        <row r="205">
          <cell r="A205" t="str">
            <v>H22000</v>
          </cell>
          <cell r="B205" t="str">
            <v>PASTA LUBRIFICANTE P/ PVC</v>
          </cell>
          <cell r="C205" t="str">
            <v>KG</v>
          </cell>
          <cell r="D205">
            <v>14.92</v>
          </cell>
        </row>
        <row r="206">
          <cell r="A206" t="str">
            <v>H22500</v>
          </cell>
          <cell r="B206" t="str">
            <v>VEDAROSCA P/ TUBO PVC (20MM)</v>
          </cell>
          <cell r="C206" t="str">
            <v>UND</v>
          </cell>
          <cell r="D206">
            <v>1.1000000000000001</v>
          </cell>
        </row>
        <row r="207">
          <cell r="A207" t="str">
            <v>H30023</v>
          </cell>
          <cell r="B207" t="str">
            <v>REGISTRO DE GAVETA BRUTO 1/2"</v>
          </cell>
          <cell r="C207" t="str">
            <v>UND</v>
          </cell>
          <cell r="D207">
            <v>5.25</v>
          </cell>
        </row>
        <row r="208">
          <cell r="A208" t="str">
            <v>H30024</v>
          </cell>
          <cell r="B208" t="str">
            <v>VENTOSA SIMPLES 50MM</v>
          </cell>
          <cell r="C208" t="str">
            <v>UND</v>
          </cell>
          <cell r="D208">
            <v>57.6</v>
          </cell>
        </row>
        <row r="209">
          <cell r="A209" t="str">
            <v>H30040</v>
          </cell>
          <cell r="B209" t="str">
            <v>HIDRÔMETRO 1/2"X 3M³/H</v>
          </cell>
          <cell r="C209" t="str">
            <v>UND</v>
          </cell>
          <cell r="D209">
            <v>24.1</v>
          </cell>
        </row>
        <row r="210">
          <cell r="A210" t="str">
            <v>H40010</v>
          </cell>
          <cell r="B210" t="str">
            <v>TORNEIRA 3/4" PARA CHAFARIZ</v>
          </cell>
          <cell r="C210" t="str">
            <v>UND</v>
          </cell>
          <cell r="D210">
            <v>6</v>
          </cell>
        </row>
        <row r="211">
          <cell r="A211" t="str">
            <v>H40015</v>
          </cell>
          <cell r="B211" t="str">
            <v>VASO SANITÁRIO BRANCO</v>
          </cell>
          <cell r="C211" t="str">
            <v>UND</v>
          </cell>
          <cell r="D211">
            <v>52.98</v>
          </cell>
        </row>
        <row r="212">
          <cell r="A212" t="str">
            <v>H40016</v>
          </cell>
          <cell r="B212" t="str">
            <v>LAVATÓRIO S/ COLUNA - BRANCO</v>
          </cell>
          <cell r="C212" t="str">
            <v>UND</v>
          </cell>
          <cell r="D212">
            <v>21.5</v>
          </cell>
        </row>
        <row r="213">
          <cell r="A213" t="str">
            <v>H40017</v>
          </cell>
          <cell r="B213" t="str">
            <v>SIFÃO PARA LAVATÓRIO</v>
          </cell>
          <cell r="C213" t="str">
            <v>UND</v>
          </cell>
          <cell r="D213">
            <v>4.2699999999999996</v>
          </cell>
        </row>
        <row r="214">
          <cell r="A214" t="str">
            <v>H40018</v>
          </cell>
          <cell r="B214" t="str">
            <v>CAIXA DE DESCARGA EXTERNA</v>
          </cell>
          <cell r="C214" t="str">
            <v>UND</v>
          </cell>
          <cell r="D214">
            <v>9.75</v>
          </cell>
        </row>
        <row r="215">
          <cell r="A215" t="str">
            <v>H40020</v>
          </cell>
          <cell r="B215" t="str">
            <v>REGISTRO DE GAVETA 1/2"</v>
          </cell>
          <cell r="C215" t="str">
            <v>UND</v>
          </cell>
          <cell r="D215">
            <v>5.8</v>
          </cell>
        </row>
        <row r="216">
          <cell r="A216" t="str">
            <v>H40021</v>
          </cell>
          <cell r="B216" t="str">
            <v>TORNEIRA DE 1/2"</v>
          </cell>
          <cell r="C216" t="str">
            <v>UND</v>
          </cell>
          <cell r="D216">
            <v>8.5</v>
          </cell>
        </row>
        <row r="217">
          <cell r="A217" t="str">
            <v>H50000</v>
          </cell>
          <cell r="B217" t="str">
            <v>BUCHA DE REDUÇÃO DN 2"X1 1/2 GALV.</v>
          </cell>
          <cell r="C217" t="str">
            <v>UND</v>
          </cell>
          <cell r="D217">
            <v>4.78</v>
          </cell>
        </row>
        <row r="218">
          <cell r="A218" t="str">
            <v>H50010</v>
          </cell>
          <cell r="B218" t="str">
            <v>CURVA  PVC PBA 45º DN 100MM CL 15</v>
          </cell>
          <cell r="C218" t="str">
            <v>UND</v>
          </cell>
          <cell r="D218">
            <v>30.14</v>
          </cell>
        </row>
        <row r="219">
          <cell r="A219" t="str">
            <v>H50020</v>
          </cell>
          <cell r="B219" t="str">
            <v>TUBO FLP L=0,50 M DN = 50MM</v>
          </cell>
          <cell r="C219" t="str">
            <v>UND</v>
          </cell>
          <cell r="D219">
            <v>26.11</v>
          </cell>
        </row>
        <row r="220">
          <cell r="A220" t="str">
            <v>H50021</v>
          </cell>
          <cell r="B220" t="str">
            <v>CURVA 90º C/ FL 50 MM</v>
          </cell>
          <cell r="C220" t="str">
            <v>UND</v>
          </cell>
          <cell r="D220">
            <v>5.84</v>
          </cell>
        </row>
        <row r="221">
          <cell r="A221" t="str">
            <v>H50022</v>
          </cell>
          <cell r="B221" t="str">
            <v>TUBO ROSCÁVEL 100MM AÇO GALVANIZADO L= 1,55 M</v>
          </cell>
          <cell r="C221" t="str">
            <v>UND</v>
          </cell>
          <cell r="D221">
            <v>77.34</v>
          </cell>
        </row>
        <row r="222">
          <cell r="A222" t="str">
            <v>H50023</v>
          </cell>
          <cell r="B222" t="str">
            <v>TUBO ROSCÁVEL 100MM AÇO GALVANIZADO L= 6.00 M</v>
          </cell>
          <cell r="C222" t="str">
            <v>UND</v>
          </cell>
          <cell r="D222">
            <v>229.4</v>
          </cell>
        </row>
        <row r="223">
          <cell r="A223" t="str">
            <v>H50024</v>
          </cell>
          <cell r="B223" t="str">
            <v>TUBO ROSCÁVEL 100MM AÇO GALVANIZADO L= 0.40 M</v>
          </cell>
          <cell r="C223" t="str">
            <v>UND</v>
          </cell>
          <cell r="D223">
            <v>19.96</v>
          </cell>
        </row>
        <row r="224">
          <cell r="A224" t="str">
            <v>H50030</v>
          </cell>
          <cell r="B224" t="str">
            <v>REGISTRO DE GAVETA ROSCÁVEL 100MM  BRONZE</v>
          </cell>
          <cell r="C224" t="str">
            <v>UND</v>
          </cell>
          <cell r="D224">
            <v>258</v>
          </cell>
        </row>
        <row r="225">
          <cell r="A225" t="str">
            <v>H50040</v>
          </cell>
          <cell r="B225" t="str">
            <v>TUBO ROSCÁVAL  GALV. 100MM  L=1,00M</v>
          </cell>
          <cell r="C225" t="str">
            <v>UND</v>
          </cell>
          <cell r="D225">
            <v>49.99</v>
          </cell>
        </row>
        <row r="226">
          <cell r="A226" t="str">
            <v>H50045</v>
          </cell>
          <cell r="B226" t="str">
            <v>TUBO ROSCÁVAL  GALV. 100MM  L=4,60M</v>
          </cell>
          <cell r="C226" t="str">
            <v>UND</v>
          </cell>
          <cell r="D226">
            <v>229.54</v>
          </cell>
        </row>
        <row r="227">
          <cell r="A227" t="str">
            <v>H50046</v>
          </cell>
          <cell r="B227" t="str">
            <v>TUBO ROSCÁVAL  GALV. 100MM  L=6,00M</v>
          </cell>
          <cell r="C227" t="str">
            <v>UND</v>
          </cell>
          <cell r="D227">
            <v>299.39999999999998</v>
          </cell>
        </row>
        <row r="228">
          <cell r="A228" t="str">
            <v>H50050</v>
          </cell>
          <cell r="B228" t="str">
            <v>TUBO PVC PBA 75MM L=6,00M</v>
          </cell>
          <cell r="C228" t="str">
            <v>UND</v>
          </cell>
          <cell r="D228">
            <v>25.32</v>
          </cell>
        </row>
        <row r="229">
          <cell r="A229" t="str">
            <v>H50051</v>
          </cell>
          <cell r="B229" t="str">
            <v>ADAPTADOR PBA L=0,80 M DN 80MM</v>
          </cell>
          <cell r="C229" t="str">
            <v>UND</v>
          </cell>
          <cell r="D229">
            <v>10.23</v>
          </cell>
        </row>
        <row r="230">
          <cell r="A230" t="str">
            <v>H50059</v>
          </cell>
          <cell r="B230" t="str">
            <v>TUBO ROSCÁVEL FERRO GALV 80MM L=6,00M</v>
          </cell>
          <cell r="C230" t="str">
            <v>UND</v>
          </cell>
          <cell r="D230">
            <v>299.39999999999998</v>
          </cell>
        </row>
        <row r="231">
          <cell r="A231" t="str">
            <v>H50060</v>
          </cell>
          <cell r="B231" t="str">
            <v>TUBO ROSCÁVEL FERRO GALV. 50MM L=0,55M</v>
          </cell>
          <cell r="C231" t="str">
            <v>UND</v>
          </cell>
          <cell r="D231">
            <v>27.45</v>
          </cell>
        </row>
        <row r="232">
          <cell r="A232" t="str">
            <v>H50065</v>
          </cell>
          <cell r="B232" t="str">
            <v>TUBO ROSCÁVEL FERRO GALV. 50MM L=2,60M</v>
          </cell>
          <cell r="C232" t="str">
            <v>UND</v>
          </cell>
          <cell r="D232">
            <v>229.4</v>
          </cell>
        </row>
        <row r="233">
          <cell r="A233" t="str">
            <v>H50066</v>
          </cell>
          <cell r="B233" t="str">
            <v>TUBO ROSCÁVEL DE FERRO GALV.  50MM L=5,00M</v>
          </cell>
          <cell r="C233" t="str">
            <v>UND</v>
          </cell>
          <cell r="D233">
            <v>249.5</v>
          </cell>
        </row>
        <row r="234">
          <cell r="A234" t="str">
            <v>H50067</v>
          </cell>
          <cell r="B234" t="str">
            <v>TUBO ROSCÁVEL DE FERRO GALV.  50MM L=6,00M</v>
          </cell>
          <cell r="C234" t="str">
            <v>UND</v>
          </cell>
          <cell r="D234">
            <v>299.39999999999998</v>
          </cell>
        </row>
        <row r="235">
          <cell r="A235" t="str">
            <v>H50070</v>
          </cell>
          <cell r="B235" t="str">
            <v xml:space="preserve">CURVA 90º  50MM FERRO GALV. </v>
          </cell>
          <cell r="C235" t="str">
            <v>UND</v>
          </cell>
          <cell r="D235">
            <v>14.85</v>
          </cell>
        </row>
        <row r="236">
          <cell r="A236" t="str">
            <v>H50090</v>
          </cell>
          <cell r="B236" t="str">
            <v xml:space="preserve">CAP 75MM PVC PBA </v>
          </cell>
          <cell r="C236" t="str">
            <v>UND</v>
          </cell>
          <cell r="D236">
            <v>2.89</v>
          </cell>
        </row>
        <row r="237">
          <cell r="A237" t="str">
            <v>H50100</v>
          </cell>
          <cell r="B237" t="str">
            <v>CURVA PVC PBA 22º 30'DN 50MM</v>
          </cell>
          <cell r="C237" t="str">
            <v>UND</v>
          </cell>
          <cell r="D237">
            <v>4.97</v>
          </cell>
        </row>
        <row r="238">
          <cell r="A238" t="str">
            <v>H50110</v>
          </cell>
          <cell r="B238" t="str">
            <v>CURVA PVC PBA 22º 30'DN 75MM</v>
          </cell>
          <cell r="C238" t="str">
            <v>UND</v>
          </cell>
          <cell r="D238">
            <v>18.63</v>
          </cell>
        </row>
        <row r="239">
          <cell r="A239" t="str">
            <v>H50114</v>
          </cell>
          <cell r="B239" t="str">
            <v>TUBO DE F°F° JE DN 150 MM</v>
          </cell>
          <cell r="C239" t="str">
            <v>M</v>
          </cell>
          <cell r="D239">
            <v>16.239999999999998</v>
          </cell>
        </row>
        <row r="240">
          <cell r="A240" t="str">
            <v>H50115</v>
          </cell>
          <cell r="B240" t="str">
            <v>CURVA PVC PBA 45º 'DN 75MM</v>
          </cell>
          <cell r="C240" t="str">
            <v>UND</v>
          </cell>
          <cell r="D240">
            <v>19.38</v>
          </cell>
        </row>
        <row r="241">
          <cell r="A241" t="str">
            <v>H50116</v>
          </cell>
          <cell r="B241" t="str">
            <v>TUBO  VINIFORT DN 150  MM</v>
          </cell>
          <cell r="C241" t="str">
            <v>M</v>
          </cell>
          <cell r="D241">
            <v>7.32</v>
          </cell>
        </row>
        <row r="242">
          <cell r="A242" t="str">
            <v>H50117</v>
          </cell>
          <cell r="B242" t="str">
            <v>SELIM DN 150 MM</v>
          </cell>
          <cell r="C242" t="str">
            <v>UND</v>
          </cell>
          <cell r="D242">
            <v>16.87</v>
          </cell>
        </row>
        <row r="243">
          <cell r="A243" t="str">
            <v>H50118</v>
          </cell>
          <cell r="B243" t="str">
            <v>LUVA DE CORRER PARA PVC DN 150 MM</v>
          </cell>
          <cell r="C243" t="str">
            <v>UND</v>
          </cell>
          <cell r="D243">
            <v>33.71</v>
          </cell>
        </row>
        <row r="244">
          <cell r="A244" t="str">
            <v>H50119</v>
          </cell>
          <cell r="B244" t="str">
            <v>TAMPÃO FºFº TD-600</v>
          </cell>
          <cell r="C244" t="str">
            <v>UND</v>
          </cell>
          <cell r="D244">
            <v>95</v>
          </cell>
        </row>
        <row r="245">
          <cell r="A245" t="str">
            <v>H50120</v>
          </cell>
          <cell r="B245" t="str">
            <v xml:space="preserve">TUBO PVC DE FºFº DN 50 MM </v>
          </cell>
          <cell r="C245" t="str">
            <v>M</v>
          </cell>
        </row>
        <row r="246">
          <cell r="A246" t="str">
            <v>H50121</v>
          </cell>
          <cell r="B246" t="str">
            <v>TUBO FºFº FL 10 DN  50 MM 4,00 m</v>
          </cell>
          <cell r="C246" t="str">
            <v>UND</v>
          </cell>
          <cell r="D246">
            <v>61.44</v>
          </cell>
        </row>
        <row r="247">
          <cell r="A247" t="str">
            <v>H50122</v>
          </cell>
          <cell r="B247" t="str">
            <v>CURVA 90º FºFº  FL DN 50 MM</v>
          </cell>
          <cell r="C247" t="str">
            <v>UND</v>
          </cell>
          <cell r="D247">
            <v>31</v>
          </cell>
        </row>
        <row r="248">
          <cell r="A248" t="str">
            <v>H50123</v>
          </cell>
          <cell r="B248" t="str">
            <v>CURVA 45º FºFº DN 2B DN 150 MM</v>
          </cell>
          <cell r="C248" t="str">
            <v>UND</v>
          </cell>
          <cell r="D248">
            <v>18.75</v>
          </cell>
        </row>
        <row r="249">
          <cell r="A249" t="str">
            <v>H50124</v>
          </cell>
          <cell r="B249" t="str">
            <v>TÊ PVC DE FºFº 3B DN 150 MM</v>
          </cell>
          <cell r="C249" t="str">
            <v>UND</v>
          </cell>
          <cell r="D249">
            <v>121.93</v>
          </cell>
        </row>
        <row r="250">
          <cell r="A250" t="str">
            <v>H50125</v>
          </cell>
          <cell r="B250" t="str">
            <v>REGISTRO GAVETA FºFº COM CABEÇOTE BV JE DN 150 MM</v>
          </cell>
          <cell r="C250" t="str">
            <v>UND</v>
          </cell>
          <cell r="D250">
            <v>438</v>
          </cell>
        </row>
        <row r="251">
          <cell r="A251" t="str">
            <v>M00001</v>
          </cell>
          <cell r="B251" t="str">
            <v>ESCADA METÁLIA DE BARR CHATA FIXADA COM CHUMBADORES</v>
          </cell>
          <cell r="C251" t="str">
            <v>M</v>
          </cell>
          <cell r="D251">
            <v>62.6</v>
          </cell>
        </row>
        <row r="252">
          <cell r="A252" t="str">
            <v>M10000</v>
          </cell>
          <cell r="B252" t="str">
            <v>QUADRO DE COMANDO (BOMBAS-POÇO TUBULAR)</v>
          </cell>
          <cell r="C252" t="str">
            <v>UND</v>
          </cell>
          <cell r="D252">
            <v>379</v>
          </cell>
        </row>
        <row r="253">
          <cell r="A253" t="str">
            <v>M10001</v>
          </cell>
          <cell r="B253" t="str">
            <v>DIMANTE 40 %</v>
          </cell>
          <cell r="C253" t="str">
            <v>KG</v>
          </cell>
          <cell r="D253">
            <v>4.17</v>
          </cell>
        </row>
        <row r="254">
          <cell r="A254" t="str">
            <v>M10002</v>
          </cell>
          <cell r="B254" t="str">
            <v>ESTOPIM DUPLO</v>
          </cell>
          <cell r="C254" t="str">
            <v>M</v>
          </cell>
          <cell r="D254">
            <v>0.77</v>
          </cell>
        </row>
        <row r="255">
          <cell r="A255" t="str">
            <v>M10003</v>
          </cell>
          <cell r="B255" t="str">
            <v>ESPOLETA</v>
          </cell>
          <cell r="C255" t="str">
            <v>PÇ</v>
          </cell>
          <cell r="D255">
            <v>0.26</v>
          </cell>
        </row>
        <row r="256">
          <cell r="A256" t="str">
            <v>M10010</v>
          </cell>
          <cell r="B256" t="str">
            <v>ESTACA DE CONCRETO PONTA VIRADA H=2,5M</v>
          </cell>
          <cell r="C256" t="str">
            <v>UND</v>
          </cell>
          <cell r="D256">
            <v>7.2</v>
          </cell>
        </row>
        <row r="257">
          <cell r="A257" t="str">
            <v>M10015</v>
          </cell>
          <cell r="B257" t="str">
            <v>GRADE DE RETENÇÃO DE SOLIDOS</v>
          </cell>
          <cell r="C257" t="str">
            <v>UND</v>
          </cell>
          <cell r="D257">
            <v>55</v>
          </cell>
        </row>
        <row r="258">
          <cell r="A258" t="str">
            <v>M14001</v>
          </cell>
          <cell r="B258" t="str">
            <v>TINTA LATEX PVA</v>
          </cell>
          <cell r="C258" t="str">
            <v>L</v>
          </cell>
          <cell r="D258">
            <v>2.68</v>
          </cell>
        </row>
        <row r="259">
          <cell r="A259" t="str">
            <v>M14002</v>
          </cell>
          <cell r="B259" t="str">
            <v>TINTA ACRÍLICA</v>
          </cell>
          <cell r="C259" t="str">
            <v>L</v>
          </cell>
          <cell r="D259">
            <v>4.1100000000000003</v>
          </cell>
        </row>
        <row r="260">
          <cell r="A260" t="str">
            <v>M14003</v>
          </cell>
          <cell r="B260" t="str">
            <v>TINTA ESMALTE</v>
          </cell>
          <cell r="C260" t="str">
            <v>L</v>
          </cell>
          <cell r="D260">
            <v>6.94</v>
          </cell>
        </row>
        <row r="261">
          <cell r="A261" t="str">
            <v>M14004</v>
          </cell>
          <cell r="B261" t="str">
            <v>TRINCHA</v>
          </cell>
          <cell r="C261" t="str">
            <v>UND</v>
          </cell>
          <cell r="D261">
            <v>5.45</v>
          </cell>
        </row>
        <row r="262">
          <cell r="A262" t="str">
            <v>M14015</v>
          </cell>
          <cell r="B262" t="str">
            <v>SOLVENTE</v>
          </cell>
          <cell r="C262" t="str">
            <v>L</v>
          </cell>
          <cell r="D262">
            <v>2.82</v>
          </cell>
        </row>
        <row r="263">
          <cell r="A263" t="str">
            <v>M14016</v>
          </cell>
          <cell r="B263" t="str">
            <v>ZARCÃO</v>
          </cell>
          <cell r="C263" t="str">
            <v>L</v>
          </cell>
          <cell r="D263">
            <v>6</v>
          </cell>
        </row>
        <row r="264">
          <cell r="A264" t="str">
            <v>M14039</v>
          </cell>
          <cell r="B264" t="str">
            <v>DESMOL</v>
          </cell>
          <cell r="C264" t="str">
            <v>KG</v>
          </cell>
          <cell r="D264">
            <v>4.0999999999999996</v>
          </cell>
        </row>
        <row r="265">
          <cell r="A265" t="str">
            <v>M14040</v>
          </cell>
          <cell r="B265" t="str">
            <v>VEDAPREN BRANCO</v>
          </cell>
          <cell r="C265" t="str">
            <v>KG</v>
          </cell>
          <cell r="D265">
            <v>55.45</v>
          </cell>
        </row>
        <row r="266">
          <cell r="A266" t="str">
            <v>M14044</v>
          </cell>
          <cell r="B266" t="str">
            <v>FUNDO PREPARADOR</v>
          </cell>
          <cell r="C266" t="str">
            <v>L</v>
          </cell>
          <cell r="D266">
            <v>3.91</v>
          </cell>
        </row>
        <row r="267">
          <cell r="A267" t="str">
            <v>M14045</v>
          </cell>
          <cell r="B267" t="str">
            <v>LIXA</v>
          </cell>
          <cell r="C267" t="str">
            <v>UND</v>
          </cell>
          <cell r="D267">
            <v>0.24</v>
          </cell>
        </row>
        <row r="268">
          <cell r="A268" t="str">
            <v>M14046</v>
          </cell>
          <cell r="B268" t="str">
            <v>LIXA PARA FERRO</v>
          </cell>
          <cell r="C268" t="str">
            <v>UND</v>
          </cell>
          <cell r="D268">
            <v>1.08</v>
          </cell>
        </row>
        <row r="269">
          <cell r="A269" t="str">
            <v>M15001</v>
          </cell>
          <cell r="B269" t="str">
            <v>PARA RAIO</v>
          </cell>
          <cell r="C269" t="str">
            <v>UND</v>
          </cell>
          <cell r="D269">
            <v>250</v>
          </cell>
        </row>
        <row r="270">
          <cell r="A270" t="str">
            <v>M15003</v>
          </cell>
          <cell r="B270" t="str">
            <v>TAMPA METÁLICA EM CHAPA 1/4"X1,00X1,00</v>
          </cell>
          <cell r="C270" t="str">
            <v>UND</v>
          </cell>
          <cell r="D270">
            <v>65</v>
          </cell>
        </row>
        <row r="271">
          <cell r="A271" t="str">
            <v>M15005</v>
          </cell>
          <cell r="B271" t="str">
            <v>TELA DE PROTEÇÃO</v>
          </cell>
          <cell r="C271" t="str">
            <v>UND</v>
          </cell>
          <cell r="D271">
            <v>8.5</v>
          </cell>
        </row>
        <row r="272">
          <cell r="A272" t="str">
            <v>M15010</v>
          </cell>
          <cell r="B272" t="str">
            <v>TANQUE DE FIBRA DE VIDRO 1001</v>
          </cell>
          <cell r="C272" t="str">
            <v>UND</v>
          </cell>
          <cell r="D272">
            <v>95</v>
          </cell>
        </row>
        <row r="273">
          <cell r="A273" t="str">
            <v>M15014</v>
          </cell>
          <cell r="B273" t="str">
            <v>TUBO COM FLANGE L=0,25M  80MM</v>
          </cell>
          <cell r="C273" t="str">
            <v>UND</v>
          </cell>
          <cell r="D273">
            <v>54.3</v>
          </cell>
        </row>
        <row r="274">
          <cell r="A274" t="str">
            <v>M15090</v>
          </cell>
          <cell r="B274" t="str">
            <v>TUBO DE CONCRETO  CA-1 DN 600</v>
          </cell>
          <cell r="C274" t="str">
            <v>M</v>
          </cell>
          <cell r="D274">
            <v>64.37</v>
          </cell>
        </row>
        <row r="275">
          <cell r="A275" t="str">
            <v>M16001</v>
          </cell>
          <cell r="B275" t="str">
            <v>AÇO CA-50</v>
          </cell>
          <cell r="C275" t="str">
            <v>KG</v>
          </cell>
          <cell r="D275">
            <v>1.74</v>
          </cell>
        </row>
        <row r="276">
          <cell r="A276" t="str">
            <v>M16002</v>
          </cell>
          <cell r="B276" t="str">
            <v>ARAME FARPADO</v>
          </cell>
          <cell r="C276" t="str">
            <v>M</v>
          </cell>
          <cell r="D276">
            <v>0.12</v>
          </cell>
        </row>
        <row r="277">
          <cell r="A277" t="str">
            <v>M16003</v>
          </cell>
          <cell r="B277" t="str">
            <v>ARAME GALVANIZADO</v>
          </cell>
          <cell r="C277" t="str">
            <v>KG</v>
          </cell>
          <cell r="D277">
            <v>1.75</v>
          </cell>
        </row>
        <row r="278">
          <cell r="A278" t="str">
            <v>M16004</v>
          </cell>
          <cell r="B278" t="str">
            <v>ARAME RECOZIDO</v>
          </cell>
          <cell r="C278" t="str">
            <v>KG</v>
          </cell>
          <cell r="D278">
            <v>3.56</v>
          </cell>
        </row>
        <row r="279">
          <cell r="A279" t="str">
            <v>M16006</v>
          </cell>
          <cell r="B279" t="str">
            <v>PREGO 2 1/2X10</v>
          </cell>
          <cell r="C279" t="str">
            <v>KG</v>
          </cell>
          <cell r="D279">
            <v>2.4</v>
          </cell>
        </row>
        <row r="280">
          <cell r="A280" t="str">
            <v>M16007</v>
          </cell>
          <cell r="B280" t="str">
            <v>PARAFUSO 2 1/2X10</v>
          </cell>
          <cell r="C280" t="str">
            <v>UND</v>
          </cell>
          <cell r="D280">
            <v>0.25</v>
          </cell>
        </row>
        <row r="281">
          <cell r="A281" t="str">
            <v>M17004</v>
          </cell>
          <cell r="B281" t="str">
            <v>LAJE PRE-MOLDADA PISO</v>
          </cell>
          <cell r="C281" t="str">
            <v>M²</v>
          </cell>
          <cell r="D281">
            <v>11.5</v>
          </cell>
        </row>
        <row r="282">
          <cell r="A282" t="str">
            <v>M20003</v>
          </cell>
          <cell r="B282" t="str">
            <v>BLOCO CERÂMICO DE 6 FUROS</v>
          </cell>
          <cell r="C282" t="str">
            <v>M²</v>
          </cell>
          <cell r="D282">
            <v>0.14000000000000001</v>
          </cell>
        </row>
        <row r="283">
          <cell r="A283" t="str">
            <v>M20017</v>
          </cell>
          <cell r="B283" t="str">
            <v>TIJOLO MACIÇO</v>
          </cell>
          <cell r="C283" t="str">
            <v>UND</v>
          </cell>
          <cell r="D283">
            <v>7.0000000000000007E-2</v>
          </cell>
        </row>
        <row r="284">
          <cell r="A284" t="str">
            <v>M20020</v>
          </cell>
          <cell r="B284" t="str">
            <v>COMBOGO DE CIMENTO 25X50CM</v>
          </cell>
          <cell r="C284" t="str">
            <v>M²</v>
          </cell>
          <cell r="D284">
            <v>24.01</v>
          </cell>
        </row>
        <row r="285">
          <cell r="A285" t="str">
            <v>M40001</v>
          </cell>
          <cell r="B285" t="str">
            <v>TÁBUA AGRESTE</v>
          </cell>
          <cell r="C285" t="str">
            <v>M²</v>
          </cell>
          <cell r="D285">
            <v>7.3</v>
          </cell>
        </row>
        <row r="286">
          <cell r="A286" t="str">
            <v>M40002</v>
          </cell>
          <cell r="B286" t="str">
            <v>RIPÃO AGRESTE</v>
          </cell>
          <cell r="C286" t="str">
            <v>M</v>
          </cell>
          <cell r="D286">
            <v>0.6</v>
          </cell>
        </row>
        <row r="287">
          <cell r="A287" t="str">
            <v>M40003</v>
          </cell>
          <cell r="B287" t="str">
            <v>BARROTE AGRESTE</v>
          </cell>
          <cell r="C287" t="str">
            <v>M</v>
          </cell>
          <cell r="D287">
            <v>1.4</v>
          </cell>
        </row>
        <row r="288">
          <cell r="A288" t="str">
            <v>M40007</v>
          </cell>
          <cell r="B288" t="str">
            <v>MADEIRIT 12MM RESINADA</v>
          </cell>
          <cell r="C288" t="str">
            <v>M²</v>
          </cell>
          <cell r="D288">
            <v>7.35</v>
          </cell>
        </row>
        <row r="289">
          <cell r="A289" t="str">
            <v>M40010</v>
          </cell>
          <cell r="B289" t="str">
            <v>MADEIRIT 6MM RESINADO</v>
          </cell>
          <cell r="C289" t="str">
            <v>M²</v>
          </cell>
          <cell r="D289">
            <v>5.7</v>
          </cell>
        </row>
        <row r="290">
          <cell r="A290" t="str">
            <v>M40012</v>
          </cell>
          <cell r="B290" t="str">
            <v>ADUELA COM ALIZAR P/ PINT.</v>
          </cell>
          <cell r="C290" t="str">
            <v>M</v>
          </cell>
          <cell r="D290">
            <v>5.31</v>
          </cell>
        </row>
        <row r="291">
          <cell r="A291" t="str">
            <v>M40014</v>
          </cell>
          <cell r="B291" t="str">
            <v>CHAPUZ 10X2,5</v>
          </cell>
          <cell r="C291" t="str">
            <v>UND</v>
          </cell>
          <cell r="D291">
            <v>0.25</v>
          </cell>
        </row>
        <row r="292">
          <cell r="A292" t="str">
            <v>M40027</v>
          </cell>
          <cell r="B292" t="str">
            <v>PORTA DE MADEIRA P/ PINTURA 120X210 INCUSIVE FERRAGENS</v>
          </cell>
          <cell r="C292" t="str">
            <v>UND</v>
          </cell>
          <cell r="D292">
            <v>167.8</v>
          </cell>
        </row>
        <row r="293">
          <cell r="A293" t="str">
            <v>M40050</v>
          </cell>
          <cell r="B293" t="str">
            <v>RESERVATÓRIO ME FIBRA 10.000 L</v>
          </cell>
          <cell r="C293" t="str">
            <v>UND</v>
          </cell>
          <cell r="D293">
            <v>1150</v>
          </cell>
        </row>
        <row r="294">
          <cell r="A294" t="str">
            <v>M40091</v>
          </cell>
          <cell r="B294" t="str">
            <v>JUNTA DE MADEIRA 2X1CM</v>
          </cell>
          <cell r="C294" t="str">
            <v>M</v>
          </cell>
          <cell r="D294">
            <v>0.1</v>
          </cell>
        </row>
        <row r="295">
          <cell r="A295" t="str">
            <v>M40099</v>
          </cell>
          <cell r="B295" t="str">
            <v>MADEIRAMENTO / COBERTURA</v>
          </cell>
          <cell r="C295" t="str">
            <v>M³</v>
          </cell>
          <cell r="D295">
            <v>480</v>
          </cell>
        </row>
        <row r="296">
          <cell r="A296" t="str">
            <v>M40121</v>
          </cell>
          <cell r="B296" t="str">
            <v>TÁBUA AGRESTE 30X3</v>
          </cell>
          <cell r="C296" t="str">
            <v>M</v>
          </cell>
          <cell r="D296">
            <v>2.2000000000000002</v>
          </cell>
        </row>
        <row r="297">
          <cell r="A297" t="str">
            <v>M50032</v>
          </cell>
          <cell r="B297" t="str">
            <v>PORTÃO DE FERRO GALVANIZADO 2,5X1,8M INCL. PINTURA</v>
          </cell>
          <cell r="C297" t="str">
            <v>UND</v>
          </cell>
          <cell r="D297">
            <v>405</v>
          </cell>
        </row>
        <row r="298">
          <cell r="A298" t="str">
            <v>M60003</v>
          </cell>
          <cell r="B298" t="str">
            <v>TELHA DE FIBROCIMENTO 4MM</v>
          </cell>
          <cell r="C298" t="str">
            <v>M²</v>
          </cell>
          <cell r="D298">
            <v>3.69</v>
          </cell>
        </row>
        <row r="299">
          <cell r="A299" t="str">
            <v>M60007</v>
          </cell>
          <cell r="B299" t="str">
            <v>TELHA CERÂMICA TIPO COLONIAL</v>
          </cell>
          <cell r="C299" t="str">
            <v>UND</v>
          </cell>
          <cell r="D299">
            <v>0.19</v>
          </cell>
        </row>
        <row r="300">
          <cell r="A300" t="str">
            <v>M70001</v>
          </cell>
          <cell r="B300" t="str">
            <v>AREIA FINA</v>
          </cell>
          <cell r="C300" t="str">
            <v>M³</v>
          </cell>
          <cell r="D300">
            <v>13.5</v>
          </cell>
        </row>
        <row r="301">
          <cell r="A301" t="str">
            <v>M70002</v>
          </cell>
          <cell r="B301" t="str">
            <v>AREIA GROSSA</v>
          </cell>
          <cell r="C301" t="str">
            <v>M³</v>
          </cell>
          <cell r="D301">
            <v>13.5</v>
          </cell>
        </row>
        <row r="302">
          <cell r="A302" t="str">
            <v>M70003</v>
          </cell>
          <cell r="B302" t="str">
            <v>ARENOSO</v>
          </cell>
          <cell r="C302" t="str">
            <v>M³</v>
          </cell>
          <cell r="D302">
            <v>18</v>
          </cell>
        </row>
        <row r="303">
          <cell r="A303" t="str">
            <v>M70007</v>
          </cell>
          <cell r="B303" t="str">
            <v>BRITA 1</v>
          </cell>
          <cell r="C303" t="str">
            <v>M³</v>
          </cell>
          <cell r="D303">
            <v>42.9</v>
          </cell>
        </row>
        <row r="304">
          <cell r="A304" t="str">
            <v>M70008</v>
          </cell>
          <cell r="B304" t="str">
            <v>BRITA 2</v>
          </cell>
          <cell r="C304" t="str">
            <v>M³</v>
          </cell>
          <cell r="D304">
            <v>42.9</v>
          </cell>
        </row>
        <row r="305">
          <cell r="A305" t="str">
            <v>M70012</v>
          </cell>
          <cell r="B305" t="str">
            <v>PEDRA BRUTA</v>
          </cell>
          <cell r="C305" t="str">
            <v>M³</v>
          </cell>
          <cell r="D305">
            <v>40</v>
          </cell>
        </row>
        <row r="306">
          <cell r="A306" t="str">
            <v>M70014</v>
          </cell>
          <cell r="B306" t="str">
            <v>CIMENTO PORTLAND CP/320</v>
          </cell>
          <cell r="C306" t="str">
            <v>KG</v>
          </cell>
          <cell r="D306">
            <v>0.27</v>
          </cell>
        </row>
        <row r="307">
          <cell r="A307" t="str">
            <v>M70020</v>
          </cell>
          <cell r="B307" t="str">
            <v>TERRA VEGETAL</v>
          </cell>
          <cell r="C307" t="str">
            <v>M³</v>
          </cell>
          <cell r="D307">
            <v>15</v>
          </cell>
        </row>
        <row r="308">
          <cell r="A308" t="str">
            <v>M90054</v>
          </cell>
          <cell r="B308" t="str">
            <v>JUNTA DE PVC</v>
          </cell>
          <cell r="C308" t="str">
            <v>M</v>
          </cell>
          <cell r="D308">
            <v>1.5</v>
          </cell>
        </row>
        <row r="309">
          <cell r="A309" t="str">
            <v>M90055</v>
          </cell>
          <cell r="B309" t="str">
            <v>TAMPA DE INSPEÇÃO EM AÇO CARBONO 90X90</v>
          </cell>
          <cell r="C309" t="str">
            <v>UND</v>
          </cell>
          <cell r="D309">
            <v>52.65</v>
          </cell>
        </row>
        <row r="310">
          <cell r="A310" t="str">
            <v>M90100</v>
          </cell>
          <cell r="B310" t="str">
            <v>SEPARADOR DE FASES EM FIBRA DE VIDRO</v>
          </cell>
          <cell r="C310" t="str">
            <v>UND</v>
          </cell>
          <cell r="D310">
            <v>2000</v>
          </cell>
        </row>
        <row r="311">
          <cell r="A311" t="str">
            <v>O00001</v>
          </cell>
          <cell r="B311" t="str">
            <v>SERVENTE</v>
          </cell>
          <cell r="C311" t="str">
            <v>H</v>
          </cell>
          <cell r="D311">
            <v>1.3482000000000001</v>
          </cell>
        </row>
        <row r="312">
          <cell r="A312" t="str">
            <v>O00002</v>
          </cell>
          <cell r="B312" t="str">
            <v>PEDREIRO</v>
          </cell>
          <cell r="C312" t="str">
            <v>H</v>
          </cell>
          <cell r="D312">
            <v>4.3391999999999991</v>
          </cell>
        </row>
        <row r="313">
          <cell r="A313" t="str">
            <v>O00003</v>
          </cell>
          <cell r="B313" t="str">
            <v>CARPINTEIRO</v>
          </cell>
          <cell r="C313" t="str">
            <v>H</v>
          </cell>
          <cell r="D313">
            <v>4.3391999999999991</v>
          </cell>
        </row>
        <row r="314">
          <cell r="A314" t="str">
            <v>O00004</v>
          </cell>
          <cell r="B314" t="str">
            <v>ARMADOR</v>
          </cell>
          <cell r="C314" t="str">
            <v>H</v>
          </cell>
          <cell r="D314">
            <v>4.3391999999999991</v>
          </cell>
        </row>
        <row r="315">
          <cell r="A315" t="str">
            <v>O00005</v>
          </cell>
          <cell r="B315" t="str">
            <v>PINTOR</v>
          </cell>
          <cell r="C315" t="str">
            <v>H</v>
          </cell>
          <cell r="D315">
            <v>4.3391999999999991</v>
          </cell>
        </row>
        <row r="316">
          <cell r="A316" t="str">
            <v>O00008</v>
          </cell>
          <cell r="B316" t="str">
            <v>TELHADISTA</v>
          </cell>
          <cell r="C316" t="str">
            <v>H</v>
          </cell>
          <cell r="D316">
            <v>4.3391999999999991</v>
          </cell>
        </row>
        <row r="317">
          <cell r="A317" t="str">
            <v>O00010</v>
          </cell>
          <cell r="B317" t="str">
            <v>ENCANADOR</v>
          </cell>
          <cell r="C317" t="str">
            <v>H</v>
          </cell>
          <cell r="D317">
            <v>4.3391999999999993E-2</v>
          </cell>
        </row>
        <row r="318">
          <cell r="A318" t="str">
            <v>O00011</v>
          </cell>
          <cell r="B318" t="str">
            <v>ELETRICISTA</v>
          </cell>
          <cell r="C318" t="str">
            <v>H</v>
          </cell>
          <cell r="D318">
            <v>4.3391999999999991</v>
          </cell>
        </row>
        <row r="319">
          <cell r="A319" t="str">
            <v>O00012</v>
          </cell>
          <cell r="B319" t="str">
            <v>AJUDANTE</v>
          </cell>
          <cell r="C319" t="str">
            <v>H</v>
          </cell>
          <cell r="D319">
            <v>2.5989999999999998</v>
          </cell>
        </row>
        <row r="320">
          <cell r="A320" t="str">
            <v>O00013</v>
          </cell>
          <cell r="B320" t="str">
            <v>MECÂNICO MONTADOR</v>
          </cell>
          <cell r="C320" t="str">
            <v>H</v>
          </cell>
          <cell r="D320">
            <v>4.8364000000000003</v>
          </cell>
        </row>
        <row r="321">
          <cell r="A321" t="str">
            <v>O00015</v>
          </cell>
          <cell r="B321" t="str">
            <v>ELETRICISTA MONTADOR</v>
          </cell>
          <cell r="C321" t="str">
            <v>H</v>
          </cell>
          <cell r="D321">
            <v>4.8364000000000003</v>
          </cell>
        </row>
        <row r="322">
          <cell r="A322" t="str">
            <v>O00026</v>
          </cell>
          <cell r="B322" t="str">
            <v>MONTADOR DE ESTRUTURAS</v>
          </cell>
          <cell r="C322" t="str">
            <v>H</v>
          </cell>
          <cell r="D322">
            <v>4.8364000000000003</v>
          </cell>
        </row>
        <row r="323">
          <cell r="A323" t="str">
            <v>O00027</v>
          </cell>
          <cell r="B323" t="str">
            <v>CAVOUQUEIRO</v>
          </cell>
          <cell r="C323" t="str">
            <v>H</v>
          </cell>
          <cell r="D323">
            <v>12.43</v>
          </cell>
        </row>
        <row r="324">
          <cell r="A324" t="str">
            <v>S00001</v>
          </cell>
          <cell r="B324" t="str">
            <v>ESTAÇÃO DE TRATAMENTO DE ÁGUA - COMPACTA - ETA       DF</v>
          </cell>
          <cell r="C324" t="str">
            <v>UND</v>
          </cell>
          <cell r="D324">
            <v>35000</v>
          </cell>
        </row>
        <row r="325">
          <cell r="A325" t="str">
            <v>S00005</v>
          </cell>
          <cell r="B325" t="str">
            <v>PERFURAÇÃO E REVESTIMENTO DE POÇO COM TUBO DE 6"</v>
          </cell>
          <cell r="C325" t="str">
            <v>M</v>
          </cell>
          <cell r="D325">
            <v>110</v>
          </cell>
        </row>
        <row r="326">
          <cell r="A326" t="str">
            <v>S00011</v>
          </cell>
          <cell r="B326" t="str">
            <v>CADASTRO DO INTERCEPTOR/EMISSÁRIO , DESENHADO A NANQUIM EM PAPEL VEGETAL</v>
          </cell>
          <cell r="C326" t="str">
            <v>M</v>
          </cell>
          <cell r="D326">
            <v>0.85</v>
          </cell>
        </row>
        <row r="327">
          <cell r="A327" t="str">
            <v>S00012</v>
          </cell>
          <cell r="B327" t="str">
            <v>ACOMPANHAMENTO TOPOGRAFICO DA REDE</v>
          </cell>
          <cell r="C327" t="str">
            <v>M</v>
          </cell>
          <cell r="D327">
            <v>1.1399999999999999</v>
          </cell>
        </row>
        <row r="328">
          <cell r="A328" t="str">
            <v>S00013</v>
          </cell>
          <cell r="B328" t="str">
            <v>LOCAÇÃO DA OBRA</v>
          </cell>
          <cell r="C328" t="str">
            <v>M²</v>
          </cell>
          <cell r="D328">
            <v>0.14000000000000001</v>
          </cell>
        </row>
        <row r="329">
          <cell r="A329" t="str">
            <v>S00015</v>
          </cell>
          <cell r="B329" t="str">
            <v>LOCAÇÃO DE REDE</v>
          </cell>
          <cell r="C329" t="str">
            <v>M</v>
          </cell>
          <cell r="D329">
            <v>0.14000000000000001</v>
          </cell>
        </row>
        <row r="330">
          <cell r="A330" t="str">
            <v>S00030</v>
          </cell>
          <cell r="B330" t="str">
            <v>PLACA EM CHAPA DE FERROGALV. (OBRA)</v>
          </cell>
          <cell r="C330" t="str">
            <v>M²</v>
          </cell>
          <cell r="D330">
            <v>35</v>
          </cell>
        </row>
        <row r="331">
          <cell r="A331" t="str">
            <v>S00041</v>
          </cell>
          <cell r="B331" t="str">
            <v>PLANTIO DE GRAMA EM PLACA</v>
          </cell>
          <cell r="C331" t="str">
            <v>M²</v>
          </cell>
          <cell r="D331">
            <v>5.5</v>
          </cell>
        </row>
        <row r="332">
          <cell r="A332" t="str">
            <v>S00060</v>
          </cell>
          <cell r="B332" t="str">
            <v>CADASTRO DA ADUTORA , DESENHADO A NANQUIM EM PAPEL VEGETAL</v>
          </cell>
          <cell r="C332" t="str">
            <v>M</v>
          </cell>
          <cell r="D332">
            <v>0.85</v>
          </cell>
        </row>
        <row r="333">
          <cell r="A333" t="str">
            <v>S00500</v>
          </cell>
          <cell r="B333" t="str">
            <v>TRANSPORTE DE MÁQUINAS E EQUIPAMENTOS</v>
          </cell>
          <cell r="C333" t="str">
            <v>UND</v>
          </cell>
          <cell r="D333">
            <v>1500</v>
          </cell>
        </row>
        <row r="334">
          <cell r="A334" t="str">
            <v>S00560</v>
          </cell>
          <cell r="B334" t="str">
            <v>QUADRO DE COMANDO P/ CONJUNTO MOTO BOMBAS</v>
          </cell>
          <cell r="C334" t="str">
            <v>UND</v>
          </cell>
          <cell r="D334">
            <v>985</v>
          </cell>
        </row>
        <row r="335">
          <cell r="A335" t="str">
            <v>S00570</v>
          </cell>
          <cell r="B335" t="str">
            <v>ESGOTAMENTO DE VALAS COM CONJUNTO MOTO-BOMBA CAPACIDADE PARA 20.000 L/H</v>
          </cell>
          <cell r="C335" t="str">
            <v>H</v>
          </cell>
          <cell r="D335">
            <v>2.0588235294117649</v>
          </cell>
        </row>
        <row r="336">
          <cell r="A336" t="str">
            <v>S00600</v>
          </cell>
          <cell r="B336" t="str">
            <v>ESTUDOS GEODÉSICOS E HIDROGEOLÓGICOS</v>
          </cell>
          <cell r="C336" t="str">
            <v>UND</v>
          </cell>
          <cell r="D336">
            <v>1849.88</v>
          </cell>
        </row>
        <row r="337">
          <cell r="A337" t="str">
            <v>T00115</v>
          </cell>
          <cell r="B337" t="str">
            <v>CAMINHÃO BASCULANTE</v>
          </cell>
          <cell r="C337" t="str">
            <v>H</v>
          </cell>
          <cell r="D337">
            <v>25</v>
          </cell>
        </row>
      </sheetData>
      <sheetData sheetId="4"/>
      <sheetData sheetId="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quipamentos"/>
      <sheetName val="Teor"/>
      <sheetName val="Anexos PGQ"/>
      <sheetName val="2.3"/>
      <sheetName val="Orçamento Global"/>
      <sheetName val="PRO-08"/>
      <sheetName val="Analítico CCUs"/>
      <sheetName val="Insum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eriais"/>
      <sheetName val="equipamento pai"/>
      <sheetName val="Equipamento filho 1"/>
      <sheetName val="Equipamento filho 2"/>
      <sheetName val="Análise Comparativa"/>
    </sheetNames>
    <sheetDataSet>
      <sheetData sheetId="0"/>
      <sheetData sheetId="1" refreshError="1"/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">
    <tabColor rgb="FF0070C0"/>
  </sheetPr>
  <dimension ref="A1:S47"/>
  <sheetViews>
    <sheetView zoomScale="55" zoomScaleNormal="55" zoomScaleSheetLayoutView="70" workbookViewId="0">
      <selection activeCell="O15" sqref="O15"/>
    </sheetView>
  </sheetViews>
  <sheetFormatPr defaultRowHeight="15"/>
  <cols>
    <col min="1" max="2" width="21.7109375" style="188" customWidth="1"/>
    <col min="3" max="3" width="21.7109375" customWidth="1"/>
    <col min="4" max="7" width="15.7109375" customWidth="1"/>
    <col min="8" max="11" width="26" customWidth="1"/>
    <col min="12" max="12" width="26" style="518" customWidth="1"/>
    <col min="13" max="13" width="17" customWidth="1"/>
    <col min="14" max="16" width="13" customWidth="1"/>
    <col min="17" max="17" width="10.28515625" style="185" bestFit="1" customWidth="1"/>
    <col min="18" max="18" width="9.28515625" style="185" bestFit="1" customWidth="1"/>
    <col min="19" max="19" width="10.28515625" style="185" bestFit="1" customWidth="1"/>
  </cols>
  <sheetData>
    <row r="1" spans="1:16">
      <c r="A1" s="93" t="s">
        <v>576</v>
      </c>
      <c r="B1" s="93"/>
      <c r="C1" s="93"/>
      <c r="J1" t="s">
        <v>178</v>
      </c>
      <c r="K1" s="89"/>
      <c r="L1" s="89"/>
    </row>
    <row r="2" spans="1:16" s="1" customFormat="1" ht="24.75" customHeight="1">
      <c r="A2" s="778"/>
      <c r="B2" s="779"/>
      <c r="C2" s="779"/>
      <c r="D2" s="779"/>
      <c r="E2" s="779"/>
      <c r="F2" s="779"/>
      <c r="G2" s="779"/>
      <c r="H2" s="779"/>
      <c r="I2" s="779"/>
      <c r="J2" s="779"/>
      <c r="K2" s="780"/>
      <c r="L2" s="772" t="s">
        <v>557</v>
      </c>
    </row>
    <row r="3" spans="1:16" s="1" customFormat="1" ht="25.5" customHeight="1">
      <c r="A3" s="781"/>
      <c r="B3" s="782"/>
      <c r="C3" s="782"/>
      <c r="D3" s="782"/>
      <c r="E3" s="782"/>
      <c r="F3" s="782"/>
      <c r="G3" s="782"/>
      <c r="H3" s="782"/>
      <c r="I3" s="782"/>
      <c r="J3" s="782"/>
      <c r="K3" s="783"/>
      <c r="L3" s="773"/>
    </row>
    <row r="4" spans="1:16" s="1" customFormat="1" ht="28.5" customHeight="1">
      <c r="A4" s="784"/>
      <c r="B4" s="785"/>
      <c r="C4" s="785"/>
      <c r="D4" s="785"/>
      <c r="E4" s="785"/>
      <c r="F4" s="785"/>
      <c r="G4" s="785"/>
      <c r="H4" s="785"/>
      <c r="I4" s="785"/>
      <c r="J4" s="785"/>
      <c r="K4" s="786"/>
      <c r="L4" s="773"/>
    </row>
    <row r="5" spans="1:16" ht="54.75" customHeight="1">
      <c r="A5" s="788" t="str">
        <f>A1</f>
        <v>EXECUÇÃO DE SERVIÇOS DE PAVIMENTAÇÃO EM TRATAMENTO SUPERFICIAL DUPLO (TSD) EM VIAS URBANAS E RURAIS DE MUNICÍPIOS DIVERSOS, INSERIDOS NA ÁREA DE ATUAÇÃO DA 2ª SUPERINTENDÊNCIA REGIONAL DA CODEVASF, NO ESTADO DA BAHIA</v>
      </c>
      <c r="B5" s="776"/>
      <c r="C5" s="776"/>
      <c r="D5" s="776"/>
      <c r="E5" s="776"/>
      <c r="F5" s="776"/>
      <c r="G5" s="776"/>
      <c r="H5" s="776"/>
      <c r="I5" s="776"/>
      <c r="J5" s="776"/>
      <c r="K5" s="777"/>
      <c r="L5" s="774"/>
    </row>
    <row r="6" spans="1:16" s="518" customFormat="1" ht="28.5" customHeight="1">
      <c r="A6" s="557"/>
      <c r="B6" s="775" t="s">
        <v>508</v>
      </c>
      <c r="C6" s="776"/>
      <c r="D6" s="776"/>
      <c r="E6" s="776"/>
      <c r="F6" s="776"/>
      <c r="G6" s="776"/>
      <c r="H6" s="776"/>
      <c r="I6" s="776"/>
      <c r="J6" s="776"/>
      <c r="K6" s="777"/>
      <c r="L6" s="559">
        <v>3.09E-2</v>
      </c>
    </row>
    <row r="7" spans="1:16" ht="27" customHeight="1">
      <c r="A7" s="787" t="s">
        <v>0</v>
      </c>
      <c r="B7" s="787" t="s">
        <v>182</v>
      </c>
      <c r="C7" s="787" t="s">
        <v>183</v>
      </c>
      <c r="D7" s="789" t="s">
        <v>1</v>
      </c>
      <c r="E7" s="789"/>
      <c r="F7" s="789"/>
      <c r="G7" s="790"/>
      <c r="H7" s="495" t="s">
        <v>2</v>
      </c>
      <c r="I7" s="492">
        <f>BDI!D24</f>
        <v>0.23089999999999999</v>
      </c>
      <c r="J7" s="493" t="s">
        <v>477</v>
      </c>
      <c r="K7" s="494">
        <f>K40/('MEMÓRIA DE CÁLCULO'!E9*'MEMÓRIA DE CÁLCULO'!J12)</f>
        <v>59.275067777777778</v>
      </c>
      <c r="L7" s="494">
        <f>L40/('MEMÓRIA DE CÁLCULO'!E9*'MEMÓRIA DE CÁLCULO'!J12)</f>
        <v>61.106667372111112</v>
      </c>
    </row>
    <row r="8" spans="1:16" ht="15" customHeight="1">
      <c r="A8" s="787"/>
      <c r="B8" s="787"/>
      <c r="C8" s="787"/>
      <c r="D8" s="791"/>
      <c r="E8" s="791"/>
      <c r="F8" s="791"/>
      <c r="G8" s="792"/>
      <c r="H8" s="795" t="s">
        <v>3</v>
      </c>
      <c r="I8" s="796"/>
      <c r="J8" s="97" t="s">
        <v>4</v>
      </c>
      <c r="K8" s="98" t="s">
        <v>5</v>
      </c>
      <c r="L8" s="98"/>
    </row>
    <row r="9" spans="1:16" ht="15.75">
      <c r="A9" s="787"/>
      <c r="B9" s="787"/>
      <c r="C9" s="787"/>
      <c r="D9" s="791"/>
      <c r="E9" s="791"/>
      <c r="F9" s="791"/>
      <c r="G9" s="792"/>
      <c r="H9" s="797"/>
      <c r="I9" s="798"/>
      <c r="J9" s="502">
        <f>'ENC. SOCIAIS'!$E$51</f>
        <v>114.02</v>
      </c>
      <c r="K9" s="99">
        <f>'ENC. SOCIAIS'!$F$51</f>
        <v>70.790000000000006</v>
      </c>
      <c r="L9" s="99"/>
    </row>
    <row r="10" spans="1:16" ht="63">
      <c r="A10" s="787"/>
      <c r="B10" s="787"/>
      <c r="C10" s="787"/>
      <c r="D10" s="793"/>
      <c r="E10" s="793"/>
      <c r="F10" s="793"/>
      <c r="G10" s="794"/>
      <c r="H10" s="100" t="s">
        <v>6</v>
      </c>
      <c r="I10" s="101" t="s">
        <v>7</v>
      </c>
      <c r="J10" s="102" t="s">
        <v>555</v>
      </c>
      <c r="K10" s="103" t="s">
        <v>558</v>
      </c>
      <c r="L10" s="103" t="s">
        <v>556</v>
      </c>
    </row>
    <row r="11" spans="1:16" ht="39.950000000000003" customHeight="1">
      <c r="A11" s="104"/>
      <c r="B11" s="104"/>
      <c r="C11" s="104"/>
      <c r="D11" s="799" t="s">
        <v>10</v>
      </c>
      <c r="E11" s="799"/>
      <c r="F11" s="799"/>
      <c r="G11" s="799"/>
      <c r="H11" s="105"/>
      <c r="I11" s="106"/>
      <c r="J11" s="105"/>
      <c r="K11" s="107"/>
      <c r="L11" s="107"/>
    </row>
    <row r="12" spans="1:16" ht="39.950000000000003" customHeight="1">
      <c r="A12" s="108">
        <v>1</v>
      </c>
      <c r="B12" s="108" t="s">
        <v>395</v>
      </c>
      <c r="C12" s="108" t="s">
        <v>185</v>
      </c>
      <c r="D12" s="768" t="s">
        <v>11</v>
      </c>
      <c r="E12" s="768"/>
      <c r="F12" s="768"/>
      <c r="G12" s="768"/>
      <c r="H12" s="109" t="s">
        <v>165</v>
      </c>
      <c r="I12" s="109">
        <f>'MEMÓRIA DE CÁLCULO'!$D$18</f>
        <v>1.5</v>
      </c>
      <c r="J12" s="109">
        <f>'SERVIÇOS PRELI'!I16</f>
        <v>6365.48</v>
      </c>
      <c r="K12" s="109">
        <f>ROUND(I12*J12,2)</f>
        <v>9548.2199999999993</v>
      </c>
      <c r="L12" s="109">
        <f>K12*(1+$L$6)</f>
        <v>9843.2599979999995</v>
      </c>
      <c r="M12" s="339"/>
    </row>
    <row r="13" spans="1:16" ht="39.950000000000003" customHeight="1">
      <c r="A13" s="108">
        <v>2</v>
      </c>
      <c r="B13" s="108" t="s">
        <v>395</v>
      </c>
      <c r="C13" s="108" t="s">
        <v>185</v>
      </c>
      <c r="D13" s="768" t="s">
        <v>13</v>
      </c>
      <c r="E13" s="768"/>
      <c r="F13" s="768"/>
      <c r="G13" s="768"/>
      <c r="H13" s="519" t="s">
        <v>165</v>
      </c>
      <c r="I13" s="520">
        <f>'MEMÓRIA DE CÁLCULO'!E12</f>
        <v>1.5</v>
      </c>
      <c r="J13" s="109">
        <f>'SERVIÇOS PRELI'!I25</f>
        <v>10347.64</v>
      </c>
      <c r="K13" s="109">
        <f>ROUND(I13*J13,2)</f>
        <v>15521.46</v>
      </c>
      <c r="L13" s="109">
        <f>K13*(1+$L$6)</f>
        <v>16001.073113999997</v>
      </c>
      <c r="M13" s="339"/>
    </row>
    <row r="14" spans="1:16" s="447" customFormat="1" ht="39.950000000000003" customHeight="1">
      <c r="A14" s="108">
        <v>3</v>
      </c>
      <c r="B14" s="108" t="s">
        <v>395</v>
      </c>
      <c r="C14" s="108" t="s">
        <v>185</v>
      </c>
      <c r="D14" s="768" t="s">
        <v>396</v>
      </c>
      <c r="E14" s="768"/>
      <c r="F14" s="768"/>
      <c r="G14" s="768"/>
      <c r="H14" s="109" t="s">
        <v>12</v>
      </c>
      <c r="I14" s="109">
        <v>1</v>
      </c>
      <c r="J14" s="109">
        <f>'SERVIÇOS PRELI'!H19</f>
        <v>3322.4904000000001</v>
      </c>
      <c r="K14" s="109">
        <f>ROUND(I14*J14,2)</f>
        <v>3322.49</v>
      </c>
      <c r="L14" s="109">
        <f>K14*(1+$L$6)</f>
        <v>3425.1549409999993</v>
      </c>
    </row>
    <row r="15" spans="1:16" s="447" customFormat="1" ht="39.950000000000003" customHeight="1">
      <c r="A15" s="104"/>
      <c r="B15" s="104"/>
      <c r="C15" s="104"/>
      <c r="D15" s="769" t="s">
        <v>397</v>
      </c>
      <c r="E15" s="770"/>
      <c r="F15" s="770"/>
      <c r="G15" s="771"/>
      <c r="H15" s="105"/>
      <c r="I15" s="105"/>
      <c r="J15" s="110"/>
      <c r="K15" s="105"/>
      <c r="L15" s="107"/>
      <c r="P15" s="96"/>
    </row>
    <row r="16" spans="1:16" s="503" customFormat="1" ht="39.950000000000003" customHeight="1">
      <c r="A16" s="509">
        <v>4</v>
      </c>
      <c r="B16" s="509" t="s">
        <v>395</v>
      </c>
      <c r="C16" s="510" t="s">
        <v>185</v>
      </c>
      <c r="D16" s="761" t="s">
        <v>494</v>
      </c>
      <c r="E16" s="765"/>
      <c r="F16" s="765"/>
      <c r="G16" s="766"/>
      <c r="H16" s="511" t="s">
        <v>14</v>
      </c>
      <c r="I16" s="512">
        <f>'MEMÓRIA DE CÁLCULO'!F30</f>
        <v>9000</v>
      </c>
      <c r="J16" s="513">
        <f>'CPU CODEVASF'!H139</f>
        <v>0.48</v>
      </c>
      <c r="K16" s="109">
        <f>ROUND(I16*J16,2)</f>
        <v>4320</v>
      </c>
      <c r="L16" s="109">
        <f>K16*(1+$L$6)</f>
        <v>4453.4879999999994</v>
      </c>
      <c r="P16" s="96"/>
    </row>
    <row r="17" spans="1:19" s="447" customFormat="1" ht="52.5" customHeight="1">
      <c r="A17" s="111">
        <v>5</v>
      </c>
      <c r="B17" s="111" t="s">
        <v>184</v>
      </c>
      <c r="C17" s="111">
        <v>5502114</v>
      </c>
      <c r="D17" s="750" t="s">
        <v>479</v>
      </c>
      <c r="E17" s="751"/>
      <c r="F17" s="751"/>
      <c r="G17" s="752"/>
      <c r="H17" s="109" t="s">
        <v>15</v>
      </c>
      <c r="I17" s="109">
        <f>'MEMÓRIA DE CÁLCULO'!$H$35</f>
        <v>1800</v>
      </c>
      <c r="J17" s="109">
        <f>CPU_SICRO!I354</f>
        <v>6.3</v>
      </c>
      <c r="K17" s="109">
        <f>ROUND(I17*J17,2)</f>
        <v>11340</v>
      </c>
      <c r="L17" s="109">
        <f>K17*(1+$L$6)</f>
        <v>11690.405999999999</v>
      </c>
      <c r="M17" s="496"/>
      <c r="O17" s="90"/>
    </row>
    <row r="18" spans="1:19" s="447" customFormat="1" ht="39.950000000000003" customHeight="1">
      <c r="A18" s="111">
        <v>6</v>
      </c>
      <c r="B18" s="111" t="s">
        <v>184</v>
      </c>
      <c r="C18" s="111">
        <v>5502114</v>
      </c>
      <c r="D18" s="750" t="s">
        <v>480</v>
      </c>
      <c r="E18" s="751"/>
      <c r="F18" s="751"/>
      <c r="G18" s="752"/>
      <c r="H18" s="109" t="s">
        <v>15</v>
      </c>
      <c r="I18" s="109">
        <f>'MEMÓRIA DE CÁLCULO'!$H$42</f>
        <v>1800</v>
      </c>
      <c r="J18" s="109">
        <f>CPU_SICRO!I386</f>
        <v>1.52</v>
      </c>
      <c r="K18" s="109">
        <f>ROUND(I18*J18,2)</f>
        <v>2736</v>
      </c>
      <c r="L18" s="109">
        <f>K18*(1+$L$6)</f>
        <v>2820.5423999999998</v>
      </c>
      <c r="O18" s="90"/>
    </row>
    <row r="19" spans="1:19" ht="39.950000000000003" customHeight="1">
      <c r="A19" s="104"/>
      <c r="B19" s="104"/>
      <c r="C19" s="104"/>
      <c r="D19" s="769" t="s">
        <v>16</v>
      </c>
      <c r="E19" s="770"/>
      <c r="F19" s="770"/>
      <c r="G19" s="771"/>
      <c r="H19" s="105"/>
      <c r="I19" s="105"/>
      <c r="J19" s="110"/>
      <c r="K19" s="105"/>
      <c r="L19" s="107"/>
      <c r="P19" s="96"/>
      <c r="S19" s="96"/>
    </row>
    <row r="20" spans="1:19" ht="33.75" customHeight="1">
      <c r="A20" s="111">
        <v>7</v>
      </c>
      <c r="B20" s="111" t="s">
        <v>184</v>
      </c>
      <c r="C20" s="509">
        <v>4915637</v>
      </c>
      <c r="D20" s="750" t="s">
        <v>578</v>
      </c>
      <c r="E20" s="751"/>
      <c r="F20" s="751"/>
      <c r="G20" s="752"/>
      <c r="H20" s="511" t="s">
        <v>14</v>
      </c>
      <c r="I20" s="109">
        <f>'MEMÓRIA DE CÁLCULO'!F50</f>
        <v>8610</v>
      </c>
      <c r="J20" s="109">
        <f>CPU_SICRO!I423</f>
        <v>0.89</v>
      </c>
      <c r="K20" s="109">
        <f t="shared" ref="K20:K25" si="0">ROUND(I20*J20,2)</f>
        <v>7662.9</v>
      </c>
      <c r="L20" s="109">
        <f t="shared" ref="L20:L25" si="1">K20*(1+$L$6)</f>
        <v>7899.6836099999991</v>
      </c>
      <c r="M20" s="339"/>
      <c r="N20" s="90"/>
      <c r="O20" s="90"/>
      <c r="P20" s="90"/>
      <c r="Q20" s="90"/>
      <c r="R20" s="90"/>
      <c r="S20" s="90"/>
    </row>
    <row r="21" spans="1:19" ht="39.950000000000003" customHeight="1">
      <c r="A21" s="111">
        <v>8</v>
      </c>
      <c r="B21" s="111" t="s">
        <v>184</v>
      </c>
      <c r="C21" s="509">
        <v>4011370</v>
      </c>
      <c r="D21" s="750" t="s">
        <v>579</v>
      </c>
      <c r="E21" s="751"/>
      <c r="F21" s="751"/>
      <c r="G21" s="752"/>
      <c r="H21" s="511" t="s">
        <v>14</v>
      </c>
      <c r="I21" s="109">
        <f>'MEMÓRIA DE CÁLCULO'!F56</f>
        <v>8610</v>
      </c>
      <c r="J21" s="109">
        <f>CPU_SICRO!I462</f>
        <v>5.43</v>
      </c>
      <c r="K21" s="109">
        <f t="shared" si="0"/>
        <v>46752.3</v>
      </c>
      <c r="L21" s="109">
        <f t="shared" si="1"/>
        <v>48196.946069999998</v>
      </c>
      <c r="M21" s="339"/>
    </row>
    <row r="22" spans="1:19" ht="39.950000000000003" customHeight="1">
      <c r="A22" s="111">
        <v>9</v>
      </c>
      <c r="B22" s="111" t="s">
        <v>184</v>
      </c>
      <c r="C22" s="509">
        <v>4011351</v>
      </c>
      <c r="D22" s="750" t="s">
        <v>580</v>
      </c>
      <c r="E22" s="751"/>
      <c r="F22" s="751"/>
      <c r="G22" s="752"/>
      <c r="H22" s="511" t="s">
        <v>14</v>
      </c>
      <c r="I22" s="109">
        <f>'MEMÓRIA DE CÁLCULO'!F62</f>
        <v>8610</v>
      </c>
      <c r="J22" s="109">
        <f>CPU_SICRO!I60</f>
        <v>0.35</v>
      </c>
      <c r="K22" s="109">
        <f t="shared" si="0"/>
        <v>3013.5</v>
      </c>
      <c r="L22" s="109">
        <f t="shared" si="1"/>
        <v>3106.6171499999996</v>
      </c>
      <c r="M22" s="339"/>
    </row>
    <row r="23" spans="1:19" s="567" customFormat="1" ht="33.75" customHeight="1">
      <c r="A23" s="111">
        <v>7</v>
      </c>
      <c r="B23" s="111" t="s">
        <v>184</v>
      </c>
      <c r="C23" s="509">
        <v>4011219</v>
      </c>
      <c r="D23" s="767" t="s">
        <v>581</v>
      </c>
      <c r="E23" s="751"/>
      <c r="F23" s="751"/>
      <c r="G23" s="752"/>
      <c r="H23" s="511" t="s">
        <v>15</v>
      </c>
      <c r="I23" s="109">
        <f>'MEMÓRIA DE CÁLCULO'!H68</f>
        <v>1800</v>
      </c>
      <c r="J23" s="109">
        <f>CPU_SICRO!I501</f>
        <v>22.7</v>
      </c>
      <c r="K23" s="109">
        <f t="shared" si="0"/>
        <v>40860</v>
      </c>
      <c r="L23" s="109">
        <f t="shared" si="1"/>
        <v>42122.574000000001</v>
      </c>
      <c r="M23" s="339"/>
      <c r="N23" s="90"/>
      <c r="O23" s="90"/>
      <c r="P23" s="90"/>
      <c r="Q23" s="90"/>
      <c r="R23" s="90"/>
      <c r="S23" s="90"/>
    </row>
    <row r="24" spans="1:19" s="567" customFormat="1" ht="39.950000000000003" customHeight="1">
      <c r="A24" s="111">
        <v>8</v>
      </c>
      <c r="B24" s="111" t="s">
        <v>184</v>
      </c>
      <c r="C24" s="509">
        <v>4011228</v>
      </c>
      <c r="D24" s="767" t="s">
        <v>582</v>
      </c>
      <c r="E24" s="751"/>
      <c r="F24" s="751"/>
      <c r="G24" s="752"/>
      <c r="H24" s="511" t="s">
        <v>15</v>
      </c>
      <c r="I24" s="109">
        <f>'MEMÓRIA DE CÁLCULO'!H74</f>
        <v>1800</v>
      </c>
      <c r="J24" s="109">
        <f>CPU_SICRO!I97</f>
        <v>23.06</v>
      </c>
      <c r="K24" s="109">
        <f t="shared" si="0"/>
        <v>41508</v>
      </c>
      <c r="L24" s="109">
        <f t="shared" si="1"/>
        <v>42790.597199999997</v>
      </c>
      <c r="M24" s="339"/>
    </row>
    <row r="25" spans="1:19" s="567" customFormat="1" ht="39.950000000000003" customHeight="1">
      <c r="A25" s="111">
        <v>9</v>
      </c>
      <c r="B25" s="111" t="s">
        <v>184</v>
      </c>
      <c r="C25" s="509">
        <v>4915637</v>
      </c>
      <c r="D25" s="750" t="s">
        <v>20</v>
      </c>
      <c r="E25" s="751"/>
      <c r="F25" s="751"/>
      <c r="G25" s="752"/>
      <c r="H25" s="511" t="s">
        <v>14</v>
      </c>
      <c r="I25" s="109">
        <f>'MEMÓRIA DE CÁLCULO'!F80</f>
        <v>9000</v>
      </c>
      <c r="J25" s="109">
        <f>CPU_SICRO!I132</f>
        <v>0.95</v>
      </c>
      <c r="K25" s="109">
        <f t="shared" si="0"/>
        <v>8550</v>
      </c>
      <c r="L25" s="109">
        <f t="shared" si="1"/>
        <v>8814.1949999999997</v>
      </c>
      <c r="M25" s="339"/>
    </row>
    <row r="26" spans="1:19" s="567" customFormat="1" ht="39.950000000000003" customHeight="1">
      <c r="A26" s="104"/>
      <c r="B26" s="104"/>
      <c r="C26" s="104"/>
      <c r="D26" s="753" t="s">
        <v>583</v>
      </c>
      <c r="E26" s="754"/>
      <c r="F26" s="754"/>
      <c r="G26" s="755"/>
      <c r="H26" s="105"/>
      <c r="I26" s="105"/>
      <c r="J26" s="110"/>
      <c r="K26" s="105"/>
      <c r="L26" s="107"/>
    </row>
    <row r="27" spans="1:19" s="567" customFormat="1" ht="39.950000000000003" customHeight="1">
      <c r="A27" s="113">
        <v>10</v>
      </c>
      <c r="B27" s="586" t="s">
        <v>32</v>
      </c>
      <c r="C27" s="586" t="s">
        <v>491</v>
      </c>
      <c r="D27" s="750" t="s">
        <v>584</v>
      </c>
      <c r="E27" s="751"/>
      <c r="F27" s="751"/>
      <c r="G27" s="752"/>
      <c r="H27" s="511" t="s">
        <v>17</v>
      </c>
      <c r="I27" s="109">
        <f>'MEMÓRIA DE CÁLCULO'!H87</f>
        <v>9.5054400000000019</v>
      </c>
      <c r="J27" s="109">
        <f>'CPU CODEVASF'!H118</f>
        <v>7085.6900000000005</v>
      </c>
      <c r="K27" s="109">
        <f>ROUND(I27*J27,2)</f>
        <v>67352.600000000006</v>
      </c>
      <c r="L27" s="109">
        <f>K27*(1+$L$6)</f>
        <v>69433.795339999997</v>
      </c>
      <c r="M27" s="339"/>
    </row>
    <row r="28" spans="1:19" s="567" customFormat="1" ht="39.950000000000003" customHeight="1">
      <c r="A28" s="111">
        <v>11</v>
      </c>
      <c r="B28" s="586" t="s">
        <v>32</v>
      </c>
      <c r="C28" s="586" t="s">
        <v>585</v>
      </c>
      <c r="D28" s="750" t="s">
        <v>586</v>
      </c>
      <c r="E28" s="751"/>
      <c r="F28" s="751"/>
      <c r="G28" s="752"/>
      <c r="H28" s="511" t="s">
        <v>17</v>
      </c>
      <c r="I28" s="109">
        <f>'MEMÓRIA DE CÁLCULO'!H93+'MEMÓRIA DE CÁLCULO'!H97</f>
        <v>36.420299999999997</v>
      </c>
      <c r="J28" s="109">
        <f>'CPU CODEVASF'!H126</f>
        <v>4066.73</v>
      </c>
      <c r="K28" s="109">
        <f>ROUND(I28*J28,2)</f>
        <v>148111.53</v>
      </c>
      <c r="L28" s="109">
        <f>K28*(1+$L$6)</f>
        <v>152688.17627699999</v>
      </c>
      <c r="M28" s="339"/>
    </row>
    <row r="29" spans="1:19" ht="39.950000000000003" customHeight="1">
      <c r="A29" s="104"/>
      <c r="B29" s="104"/>
      <c r="C29" s="104"/>
      <c r="D29" s="753" t="s">
        <v>18</v>
      </c>
      <c r="E29" s="754"/>
      <c r="F29" s="754"/>
      <c r="G29" s="755"/>
      <c r="H29" s="105"/>
      <c r="I29" s="105"/>
      <c r="J29" s="110"/>
      <c r="K29" s="105"/>
      <c r="L29" s="107"/>
    </row>
    <row r="30" spans="1:19" ht="39.950000000000003" customHeight="1">
      <c r="A30" s="113">
        <v>10</v>
      </c>
      <c r="B30" s="111" t="s">
        <v>184</v>
      </c>
      <c r="C30" s="113">
        <v>5213440</v>
      </c>
      <c r="D30" s="761" t="s">
        <v>170</v>
      </c>
      <c r="E30" s="765"/>
      <c r="F30" s="765"/>
      <c r="G30" s="766"/>
      <c r="H30" s="112" t="s">
        <v>12</v>
      </c>
      <c r="I30" s="109">
        <f>'MEMÓRIA DE CÁLCULO'!H104</f>
        <v>1</v>
      </c>
      <c r="J30" s="109">
        <f>CPU_SICRO!$I$194</f>
        <v>233.31</v>
      </c>
      <c r="K30" s="109">
        <f>ROUND(I30*J30,2)</f>
        <v>233.31</v>
      </c>
      <c r="L30" s="109">
        <f>K30*(1+$L$6)</f>
        <v>240.51927899999998</v>
      </c>
      <c r="M30" s="339"/>
    </row>
    <row r="31" spans="1:19" ht="39.950000000000003" customHeight="1">
      <c r="A31" s="111">
        <v>11</v>
      </c>
      <c r="B31" s="111" t="s">
        <v>184</v>
      </c>
      <c r="C31" s="111">
        <v>5213851</v>
      </c>
      <c r="D31" s="761" t="s">
        <v>171</v>
      </c>
      <c r="E31" s="765"/>
      <c r="F31" s="765"/>
      <c r="G31" s="766"/>
      <c r="H31" s="112" t="s">
        <v>12</v>
      </c>
      <c r="I31" s="109">
        <f>'MEMÓRIA DE CÁLCULO'!H110</f>
        <v>1</v>
      </c>
      <c r="J31" s="109">
        <f>CPU_SICRO!$I$262</f>
        <v>290.33999999999997</v>
      </c>
      <c r="K31" s="109">
        <f>ROUND(I31*J31,2)</f>
        <v>290.33999999999997</v>
      </c>
      <c r="L31" s="109">
        <f>K31*(1+$L$6)</f>
        <v>299.31150599999995</v>
      </c>
      <c r="M31" s="339"/>
    </row>
    <row r="32" spans="1:19" ht="39.950000000000003" customHeight="1">
      <c r="A32" s="115"/>
      <c r="B32" s="115"/>
      <c r="C32" s="115"/>
      <c r="D32" s="116" t="s">
        <v>21</v>
      </c>
      <c r="E32" s="116"/>
      <c r="F32" s="116"/>
      <c r="G32" s="116"/>
      <c r="H32" s="117"/>
      <c r="I32" s="202"/>
      <c r="J32" s="118"/>
      <c r="K32" s="118"/>
      <c r="L32" s="107"/>
    </row>
    <row r="33" spans="1:19" ht="39.950000000000003" customHeight="1">
      <c r="A33" s="113">
        <v>12</v>
      </c>
      <c r="B33" s="111" t="s">
        <v>184</v>
      </c>
      <c r="C33" s="113">
        <v>2003373</v>
      </c>
      <c r="D33" s="762" t="s">
        <v>490</v>
      </c>
      <c r="E33" s="763"/>
      <c r="F33" s="763"/>
      <c r="G33" s="764"/>
      <c r="H33" s="114" t="s">
        <v>22</v>
      </c>
      <c r="I33" s="109">
        <f>'MEMÓRIA DE CÁLCULO'!$H$117</f>
        <v>3000</v>
      </c>
      <c r="J33" s="109">
        <f>CPU_SICRO!I321</f>
        <v>30.82</v>
      </c>
      <c r="K33" s="109">
        <f>ROUND(I33*J33,2)</f>
        <v>92460</v>
      </c>
      <c r="L33" s="109">
        <f>K33*(1+$L$6)</f>
        <v>95317.013999999996</v>
      </c>
      <c r="M33" s="339"/>
    </row>
    <row r="34" spans="1:19" s="91" customFormat="1" ht="39.950000000000003" customHeight="1">
      <c r="A34" s="119"/>
      <c r="B34" s="119"/>
      <c r="C34" s="119"/>
      <c r="D34" s="120" t="s">
        <v>23</v>
      </c>
      <c r="E34" s="121"/>
      <c r="F34" s="121"/>
      <c r="G34" s="121"/>
      <c r="H34" s="122"/>
      <c r="I34" s="203"/>
      <c r="J34" s="123"/>
      <c r="K34" s="124"/>
      <c r="L34" s="107"/>
      <c r="Q34" s="185"/>
      <c r="R34" s="185"/>
      <c r="S34" s="185"/>
    </row>
    <row r="35" spans="1:19" s="91" customFormat="1" ht="39.950000000000003" customHeight="1">
      <c r="A35" s="111">
        <v>13</v>
      </c>
      <c r="B35" s="111" t="s">
        <v>395</v>
      </c>
      <c r="C35" s="108" t="s">
        <v>185</v>
      </c>
      <c r="D35" s="758" t="s">
        <v>160</v>
      </c>
      <c r="E35" s="759"/>
      <c r="F35" s="759"/>
      <c r="G35" s="760"/>
      <c r="H35" s="112" t="s">
        <v>14</v>
      </c>
      <c r="I35" s="109">
        <f>'MEMÓRIA DE CÁLCULO'!$H$125</f>
        <v>9000</v>
      </c>
      <c r="J35" s="109">
        <f>'CPU CODEVASF'!$H$91</f>
        <v>1.08</v>
      </c>
      <c r="K35" s="109">
        <f>ROUND(I35*J35,2)</f>
        <v>9720</v>
      </c>
      <c r="L35" s="109">
        <f>K35*(1+$L$6)</f>
        <v>10020.348</v>
      </c>
      <c r="M35" s="339"/>
      <c r="Q35" s="185"/>
      <c r="R35" s="185"/>
      <c r="S35" s="185"/>
    </row>
    <row r="36" spans="1:19" s="447" customFormat="1" ht="39.950000000000003" customHeight="1">
      <c r="A36" s="119"/>
      <c r="B36" s="119"/>
      <c r="C36" s="119"/>
      <c r="D36" s="446" t="s">
        <v>173</v>
      </c>
      <c r="E36" s="445"/>
      <c r="F36" s="445"/>
      <c r="G36" s="445"/>
      <c r="H36" s="122"/>
      <c r="I36" s="203"/>
      <c r="J36" s="123"/>
      <c r="K36" s="124"/>
      <c r="L36" s="107"/>
    </row>
    <row r="37" spans="1:19" s="447" customFormat="1" ht="39.950000000000003" customHeight="1">
      <c r="A37" s="111">
        <v>14</v>
      </c>
      <c r="B37" s="111" t="s">
        <v>395</v>
      </c>
      <c r="C37" s="108" t="s">
        <v>185</v>
      </c>
      <c r="D37" s="761" t="s">
        <v>398</v>
      </c>
      <c r="E37" s="759"/>
      <c r="F37" s="759"/>
      <c r="G37" s="760"/>
      <c r="H37" s="112" t="s">
        <v>22</v>
      </c>
      <c r="I37" s="109">
        <f>'MEMÓRIA DE CÁLCULO'!H132</f>
        <v>150</v>
      </c>
      <c r="J37" s="109">
        <f>'CPU CODEVASF'!H102</f>
        <v>18.16</v>
      </c>
      <c r="K37" s="109">
        <f>ROUND(I37*J37,2)</f>
        <v>2724</v>
      </c>
      <c r="L37" s="109">
        <f>K37*(1+$L$6)</f>
        <v>2808.1715999999997</v>
      </c>
    </row>
    <row r="38" spans="1:19" ht="39.950000000000003" customHeight="1">
      <c r="A38" s="119"/>
      <c r="B38" s="119"/>
      <c r="C38" s="119"/>
      <c r="D38" s="120" t="s">
        <v>161</v>
      </c>
      <c r="E38" s="121"/>
      <c r="F38" s="121"/>
      <c r="G38" s="121"/>
      <c r="H38" s="122"/>
      <c r="I38" s="203"/>
      <c r="J38" s="123"/>
      <c r="K38" s="124"/>
      <c r="L38" s="107"/>
    </row>
    <row r="39" spans="1:19" ht="39.950000000000003" customHeight="1">
      <c r="A39" s="111">
        <v>15</v>
      </c>
      <c r="B39" s="111" t="s">
        <v>395</v>
      </c>
      <c r="C39" s="108" t="s">
        <v>185</v>
      </c>
      <c r="D39" s="758" t="s">
        <v>162</v>
      </c>
      <c r="E39" s="759"/>
      <c r="F39" s="759"/>
      <c r="G39" s="760"/>
      <c r="H39" s="112" t="s">
        <v>165</v>
      </c>
      <c r="I39" s="109">
        <f>'MEMÓRIA DE CÁLCULO'!$H$139</f>
        <v>1.5</v>
      </c>
      <c r="J39" s="109">
        <f>'Projeto Executivo'!D28</f>
        <v>11632.641658889999</v>
      </c>
      <c r="K39" s="109">
        <f>ROUND(I39*J39,2)</f>
        <v>17448.96</v>
      </c>
      <c r="L39" s="109">
        <f>K39*(1+$L$6)</f>
        <v>17988.132863999999</v>
      </c>
      <c r="M39" s="339"/>
    </row>
    <row r="40" spans="1:19" ht="39.950000000000003" customHeight="1">
      <c r="A40" s="756" t="s">
        <v>19</v>
      </c>
      <c r="B40" s="757"/>
      <c r="C40" s="757"/>
      <c r="D40" s="757"/>
      <c r="E40" s="757"/>
      <c r="F40" s="757"/>
      <c r="G40" s="757"/>
      <c r="H40" s="757"/>
      <c r="I40" s="757"/>
      <c r="J40" s="757"/>
      <c r="K40" s="560">
        <f>SUM(K12:K39)</f>
        <v>533475.61</v>
      </c>
      <c r="L40" s="125">
        <f>SUM(L12:L39)</f>
        <v>549960.00634900003</v>
      </c>
    </row>
    <row r="41" spans="1:19" ht="39.950000000000003" customHeight="1">
      <c r="A41" s="484" t="s">
        <v>478</v>
      </c>
      <c r="K41" s="419"/>
      <c r="L41" s="419"/>
      <c r="M41" s="90"/>
    </row>
    <row r="42" spans="1:19" ht="39.950000000000003" customHeight="1"/>
    <row r="43" spans="1:19" ht="39.950000000000003" customHeight="1"/>
    <row r="47" spans="1:19" ht="25.5" customHeight="1"/>
  </sheetData>
  <mergeCells count="35">
    <mergeCell ref="L2:L5"/>
    <mergeCell ref="D31:G31"/>
    <mergeCell ref="B6:K6"/>
    <mergeCell ref="A2:K4"/>
    <mergeCell ref="B7:B10"/>
    <mergeCell ref="A7:A10"/>
    <mergeCell ref="A5:K5"/>
    <mergeCell ref="C7:C10"/>
    <mergeCell ref="D7:G10"/>
    <mergeCell ref="H8:I9"/>
    <mergeCell ref="D11:G11"/>
    <mergeCell ref="D19:G19"/>
    <mergeCell ref="D12:G12"/>
    <mergeCell ref="D13:G13"/>
    <mergeCell ref="D21:G21"/>
    <mergeCell ref="D23:G23"/>
    <mergeCell ref="D14:G14"/>
    <mergeCell ref="D15:G15"/>
    <mergeCell ref="D17:G17"/>
    <mergeCell ref="D18:G18"/>
    <mergeCell ref="D16:G16"/>
    <mergeCell ref="D20:G20"/>
    <mergeCell ref="D26:G26"/>
    <mergeCell ref="D27:G27"/>
    <mergeCell ref="D28:G28"/>
    <mergeCell ref="A40:J40"/>
    <mergeCell ref="D35:G35"/>
    <mergeCell ref="D39:G39"/>
    <mergeCell ref="D37:G37"/>
    <mergeCell ref="D33:G33"/>
    <mergeCell ref="D30:G30"/>
    <mergeCell ref="D24:G24"/>
    <mergeCell ref="D25:G25"/>
    <mergeCell ref="D22:G22"/>
    <mergeCell ref="D29:G29"/>
  </mergeCells>
  <phoneticPr fontId="85"/>
  <printOptions horizontalCentered="1"/>
  <pageMargins left="0.51181102362204722" right="0.51181102362204722" top="0.78740157480314965" bottom="0.78740157480314965" header="0.31496062992125984" footer="0.31496062992125984"/>
  <pageSetup paperSize="9" scale="3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1"/>
  <sheetViews>
    <sheetView view="pageBreakPreview" zoomScale="60" zoomScaleNormal="100" workbookViewId="0">
      <selection sqref="A1:J530"/>
    </sheetView>
  </sheetViews>
  <sheetFormatPr defaultColWidth="9.140625" defaultRowHeight="12.75"/>
  <cols>
    <col min="1" max="1" width="2.7109375" style="340" customWidth="1"/>
    <col min="2" max="2" width="8.85546875" style="341" customWidth="1"/>
    <col min="3" max="3" width="5.28515625" style="342" customWidth="1"/>
    <col min="4" max="4" width="16.7109375" style="341" customWidth="1"/>
    <col min="5" max="5" width="9.42578125" style="341" customWidth="1"/>
    <col min="6" max="6" width="13.140625" style="341" customWidth="1"/>
    <col min="7" max="7" width="6.140625" style="341" customWidth="1"/>
    <col min="8" max="8" width="18.28515625" style="341" customWidth="1"/>
    <col min="9" max="9" width="5.7109375" style="341" customWidth="1"/>
    <col min="10" max="10" width="11" style="341" bestFit="1" customWidth="1"/>
    <col min="11" max="11" width="9.140625" style="340"/>
    <col min="12" max="15" width="9.140625" style="341"/>
    <col min="16" max="16" width="12" style="341" bestFit="1" customWidth="1"/>
    <col min="17" max="17" width="9.140625" style="341"/>
    <col min="18" max="18" width="11" style="341" bestFit="1" customWidth="1"/>
    <col min="19" max="16384" width="9.140625" style="341"/>
  </cols>
  <sheetData>
    <row r="1" spans="1:11" ht="24" customHeight="1">
      <c r="A1" s="840" t="s">
        <v>529</v>
      </c>
      <c r="B1" s="840"/>
      <c r="C1" s="840"/>
      <c r="D1" s="840"/>
      <c r="E1" s="840"/>
      <c r="F1" s="840"/>
      <c r="G1" s="840"/>
      <c r="H1" s="840"/>
      <c r="I1" s="840"/>
    </row>
    <row r="2" spans="1:11" ht="13.5" hidden="1" customHeight="1">
      <c r="C2" s="522"/>
      <c r="D2" s="522"/>
      <c r="E2" s="522"/>
      <c r="F2" s="522"/>
      <c r="G2" s="522"/>
      <c r="H2" s="522"/>
      <c r="I2" s="522"/>
    </row>
    <row r="3" spans="1:11" hidden="1">
      <c r="H3" s="342">
        <f>'RESUMO MODULO MINIMO'!K40</f>
        <v>533475.61</v>
      </c>
    </row>
    <row r="4" spans="1:11" hidden="1"/>
    <row r="5" spans="1:11" ht="15" hidden="1">
      <c r="H5" s="419">
        <f>ROUND(H3/(E12*1000*E10),3)</f>
        <v>61.96</v>
      </c>
    </row>
    <row r="6" spans="1:11" hidden="1"/>
    <row r="7" spans="1:11" hidden="1"/>
    <row r="8" spans="1:11" hidden="1"/>
    <row r="9" spans="1:11" ht="15" customHeight="1">
      <c r="B9" s="842" t="s">
        <v>349</v>
      </c>
      <c r="C9" s="842"/>
      <c r="D9" s="340" t="s">
        <v>350</v>
      </c>
      <c r="E9" s="346">
        <v>1500</v>
      </c>
      <c r="F9" s="340" t="s">
        <v>22</v>
      </c>
      <c r="H9" s="841" t="s">
        <v>530</v>
      </c>
    </row>
    <row r="10" spans="1:11" ht="24" customHeight="1">
      <c r="B10" s="842" t="s">
        <v>513</v>
      </c>
      <c r="C10" s="842"/>
      <c r="D10" s="340" t="s">
        <v>350</v>
      </c>
      <c r="E10" s="346">
        <f>J12-E11</f>
        <v>5.74</v>
      </c>
      <c r="F10" s="340" t="s">
        <v>22</v>
      </c>
      <c r="H10" s="841"/>
      <c r="I10" s="341">
        <f>G144+G274+G404</f>
        <v>92</v>
      </c>
    </row>
    <row r="11" spans="1:11">
      <c r="B11" s="843" t="s">
        <v>512</v>
      </c>
      <c r="C11" s="843"/>
      <c r="D11" s="340" t="s">
        <v>350</v>
      </c>
      <c r="E11" s="345">
        <f>J13*2</f>
        <v>0.26</v>
      </c>
      <c r="F11" s="340" t="s">
        <v>22</v>
      </c>
    </row>
    <row r="12" spans="1:11" ht="15" customHeight="1">
      <c r="B12" s="842" t="s">
        <v>349</v>
      </c>
      <c r="C12" s="842"/>
      <c r="D12" s="340" t="s">
        <v>350</v>
      </c>
      <c r="E12" s="345">
        <v>1.5</v>
      </c>
      <c r="F12" s="340" t="s">
        <v>165</v>
      </c>
      <c r="H12" s="843" t="s">
        <v>514</v>
      </c>
      <c r="I12" s="843"/>
      <c r="J12" s="341">
        <v>6</v>
      </c>
      <c r="K12" s="341"/>
    </row>
    <row r="13" spans="1:11">
      <c r="E13" s="340"/>
      <c r="H13" s="844" t="s">
        <v>515</v>
      </c>
      <c r="I13" s="844"/>
      <c r="J13" s="341">
        <v>0.13</v>
      </c>
      <c r="K13" s="341"/>
    </row>
    <row r="14" spans="1:11">
      <c r="B14" s="341" t="s">
        <v>10</v>
      </c>
      <c r="E14" s="340"/>
      <c r="H14" s="341" t="s">
        <v>577</v>
      </c>
      <c r="J14" s="341">
        <v>0.2</v>
      </c>
      <c r="K14" s="341"/>
    </row>
    <row r="15" spans="1:11" ht="15.75" customHeight="1">
      <c r="A15" s="340">
        <v>1</v>
      </c>
      <c r="B15" s="838" t="s">
        <v>353</v>
      </c>
      <c r="C15" s="838"/>
      <c r="D15" s="838"/>
      <c r="E15" s="838"/>
      <c r="K15" s="341"/>
    </row>
    <row r="16" spans="1:11">
      <c r="K16" s="341"/>
    </row>
    <row r="17" spans="1:6">
      <c r="B17" s="340" t="s">
        <v>178</v>
      </c>
      <c r="C17" s="343"/>
      <c r="D17" s="348" t="s">
        <v>178</v>
      </c>
    </row>
    <row r="18" spans="1:6">
      <c r="B18" s="343">
        <f>$E$12</f>
        <v>1.5</v>
      </c>
      <c r="C18" s="343" t="s">
        <v>350</v>
      </c>
      <c r="D18" s="349">
        <f>B18</f>
        <v>1.5</v>
      </c>
      <c r="E18" s="340"/>
    </row>
    <row r="20" spans="1:6" ht="15.75" customHeight="1">
      <c r="A20" s="340">
        <v>2</v>
      </c>
      <c r="B20" s="838" t="s">
        <v>354</v>
      </c>
      <c r="C20" s="838"/>
      <c r="D20" s="838"/>
      <c r="E20" s="838"/>
    </row>
    <row r="22" spans="1:6">
      <c r="B22" s="340" t="s">
        <v>178</v>
      </c>
      <c r="C22" s="343"/>
      <c r="D22" s="348" t="s">
        <v>178</v>
      </c>
    </row>
    <row r="23" spans="1:6">
      <c r="B23" s="343">
        <f>$E$12</f>
        <v>1.5</v>
      </c>
      <c r="C23" s="343" t="s">
        <v>350</v>
      </c>
      <c r="D23" s="349">
        <f>B23</f>
        <v>1.5</v>
      </c>
    </row>
    <row r="25" spans="1:6">
      <c r="B25" s="341" t="s">
        <v>399</v>
      </c>
    </row>
    <row r="27" spans="1:6" ht="26.25" customHeight="1">
      <c r="A27" s="340">
        <v>4</v>
      </c>
      <c r="B27" s="839" t="s">
        <v>494</v>
      </c>
      <c r="C27" s="838"/>
      <c r="D27" s="838"/>
      <c r="E27" s="838"/>
      <c r="F27" s="838"/>
    </row>
    <row r="29" spans="1:6">
      <c r="B29" s="340" t="s">
        <v>351</v>
      </c>
      <c r="C29" s="343"/>
      <c r="D29" s="340" t="s">
        <v>168</v>
      </c>
      <c r="F29" s="348" t="s">
        <v>357</v>
      </c>
    </row>
    <row r="30" spans="1:6">
      <c r="B30" s="343">
        <f>$E$9</f>
        <v>1500</v>
      </c>
      <c r="C30" s="343" t="s">
        <v>352</v>
      </c>
      <c r="D30" s="343">
        <f>$J$12</f>
        <v>6</v>
      </c>
      <c r="E30" s="340" t="s">
        <v>350</v>
      </c>
      <c r="F30" s="349">
        <f>B30*D30</f>
        <v>9000</v>
      </c>
    </row>
    <row r="32" spans="1:6">
      <c r="A32" s="340">
        <v>5</v>
      </c>
      <c r="B32" s="838" t="str">
        <f>'RESUMO MODULO MINIMO'!$D$17</f>
        <v>Escavação, carga e transporte de material de 1ª categoria - DMT de 1.000 a 1.200 m - caminho de serviço em leito natural - com escavadeira e caminhão basculante de 14 m³</v>
      </c>
      <c r="C32" s="838"/>
      <c r="D32" s="838"/>
      <c r="E32" s="838"/>
      <c r="F32" s="344"/>
    </row>
    <row r="34" spans="1:8">
      <c r="B34" s="340" t="s">
        <v>351</v>
      </c>
      <c r="C34" s="343"/>
      <c r="D34" s="340" t="s">
        <v>168</v>
      </c>
      <c r="F34" s="340" t="s">
        <v>355</v>
      </c>
      <c r="H34" s="348" t="s">
        <v>356</v>
      </c>
    </row>
    <row r="35" spans="1:8">
      <c r="B35" s="570">
        <f>$E$9</f>
        <v>1500</v>
      </c>
      <c r="C35" s="343" t="s">
        <v>352</v>
      </c>
      <c r="D35" s="523">
        <f>$J$12</f>
        <v>6</v>
      </c>
      <c r="E35" s="343" t="s">
        <v>352</v>
      </c>
      <c r="F35" s="343">
        <f>$J$14</f>
        <v>0.2</v>
      </c>
      <c r="G35" s="340" t="s">
        <v>350</v>
      </c>
      <c r="H35" s="349">
        <f>B35*D35*F35</f>
        <v>1800</v>
      </c>
    </row>
    <row r="39" spans="1:8">
      <c r="A39" s="340">
        <v>6</v>
      </c>
      <c r="B39" s="839" t="str">
        <f>'RESUMO MODULO MINIMO'!$D$18</f>
        <v>Espalhamento de material em bota-fora</v>
      </c>
      <c r="C39" s="838"/>
      <c r="D39" s="838"/>
      <c r="E39" s="838"/>
      <c r="F39" s="344"/>
    </row>
    <row r="41" spans="1:8">
      <c r="B41" s="340" t="s">
        <v>351</v>
      </c>
      <c r="C41" s="343"/>
      <c r="D41" s="340" t="s">
        <v>168</v>
      </c>
      <c r="F41" s="340" t="s">
        <v>355</v>
      </c>
      <c r="H41" s="348" t="s">
        <v>356</v>
      </c>
    </row>
    <row r="42" spans="1:8">
      <c r="B42" s="570">
        <f>$E$9</f>
        <v>1500</v>
      </c>
      <c r="C42" s="343" t="s">
        <v>352</v>
      </c>
      <c r="D42" s="523">
        <f>$J$12</f>
        <v>6</v>
      </c>
      <c r="E42" s="343" t="s">
        <v>352</v>
      </c>
      <c r="F42" s="570">
        <f>$J$14</f>
        <v>0.2</v>
      </c>
      <c r="G42" s="340" t="s">
        <v>350</v>
      </c>
      <c r="H42" s="349">
        <f>B42*D42*F42</f>
        <v>1800</v>
      </c>
    </row>
    <row r="45" spans="1:8">
      <c r="B45" s="341" t="s">
        <v>16</v>
      </c>
    </row>
    <row r="47" spans="1:8" ht="26.25" customHeight="1">
      <c r="A47" s="340">
        <v>7</v>
      </c>
      <c r="B47" s="839" t="s">
        <v>578</v>
      </c>
      <c r="C47" s="838"/>
      <c r="D47" s="838"/>
      <c r="E47" s="838"/>
      <c r="F47" s="838"/>
    </row>
    <row r="49" spans="1:7">
      <c r="B49" s="340" t="s">
        <v>351</v>
      </c>
      <c r="C49" s="343"/>
      <c r="D49" s="340" t="s">
        <v>168</v>
      </c>
      <c r="F49" s="348" t="s">
        <v>357</v>
      </c>
    </row>
    <row r="50" spans="1:7">
      <c r="B50" s="570">
        <f>$E$9</f>
        <v>1500</v>
      </c>
      <c r="C50" s="343" t="s">
        <v>352</v>
      </c>
      <c r="D50" s="343">
        <f>$E$10</f>
        <v>5.74</v>
      </c>
      <c r="E50" s="340" t="s">
        <v>350</v>
      </c>
      <c r="F50" s="349">
        <f>B50*D50</f>
        <v>8610</v>
      </c>
    </row>
    <row r="53" spans="1:7" ht="12.75" customHeight="1">
      <c r="A53" s="340">
        <v>8</v>
      </c>
      <c r="B53" s="839" t="s">
        <v>579</v>
      </c>
      <c r="C53" s="838"/>
      <c r="D53" s="838"/>
      <c r="E53" s="838"/>
      <c r="F53" s="344"/>
    </row>
    <row r="55" spans="1:7">
      <c r="B55" s="340" t="s">
        <v>351</v>
      </c>
      <c r="C55" s="343"/>
      <c r="D55" s="340" t="s">
        <v>168</v>
      </c>
      <c r="F55" s="348" t="s">
        <v>358</v>
      </c>
    </row>
    <row r="56" spans="1:7">
      <c r="B56" s="570">
        <f>$E$9</f>
        <v>1500</v>
      </c>
      <c r="C56" s="343" t="s">
        <v>352</v>
      </c>
      <c r="D56" s="343">
        <f>$E$10</f>
        <v>5.74</v>
      </c>
      <c r="E56" s="343" t="s">
        <v>350</v>
      </c>
      <c r="F56" s="349">
        <f>B56*D56</f>
        <v>8610</v>
      </c>
      <c r="G56" s="340"/>
    </row>
    <row r="59" spans="1:7" ht="12.75" customHeight="1">
      <c r="A59" s="340">
        <v>9</v>
      </c>
      <c r="B59" s="839" t="s">
        <v>580</v>
      </c>
      <c r="C59" s="838"/>
      <c r="D59" s="838"/>
      <c r="E59" s="838"/>
    </row>
    <row r="61" spans="1:7">
      <c r="B61" s="340" t="s">
        <v>351</v>
      </c>
      <c r="C61" s="343"/>
      <c r="D61" s="340" t="s">
        <v>168</v>
      </c>
      <c r="F61" s="348" t="s">
        <v>358</v>
      </c>
    </row>
    <row r="62" spans="1:7">
      <c r="B62" s="570">
        <f>$E$9</f>
        <v>1500</v>
      </c>
      <c r="C62" s="343" t="s">
        <v>352</v>
      </c>
      <c r="D62" s="343">
        <f>$E$10</f>
        <v>5.74</v>
      </c>
      <c r="E62" s="343" t="s">
        <v>350</v>
      </c>
      <c r="F62" s="349">
        <f>B62*D62</f>
        <v>8610</v>
      </c>
      <c r="G62" s="340"/>
    </row>
    <row r="65" spans="1:11" s="344" customFormat="1">
      <c r="A65" s="572">
        <v>10</v>
      </c>
      <c r="B65" s="736" t="s">
        <v>581</v>
      </c>
      <c r="C65" s="735"/>
      <c r="D65" s="735"/>
      <c r="E65" s="735"/>
      <c r="F65" s="735"/>
      <c r="G65" s="735"/>
      <c r="K65" s="572"/>
    </row>
    <row r="66" spans="1:11">
      <c r="A66" s="571"/>
      <c r="K66" s="571"/>
    </row>
    <row r="67" spans="1:11">
      <c r="A67" s="571"/>
      <c r="B67" s="571" t="s">
        <v>351</v>
      </c>
      <c r="C67" s="570"/>
      <c r="D67" s="571" t="s">
        <v>168</v>
      </c>
      <c r="F67" s="571" t="s">
        <v>355</v>
      </c>
      <c r="H67" s="348" t="s">
        <v>356</v>
      </c>
      <c r="K67" s="571"/>
    </row>
    <row r="68" spans="1:11">
      <c r="A68" s="571"/>
      <c r="B68" s="570">
        <f>$E$9</f>
        <v>1500</v>
      </c>
      <c r="C68" s="570" t="s">
        <v>352</v>
      </c>
      <c r="D68" s="570">
        <f>$J$12</f>
        <v>6</v>
      </c>
      <c r="E68" s="570" t="s">
        <v>352</v>
      </c>
      <c r="F68" s="570">
        <f>$J$14</f>
        <v>0.2</v>
      </c>
      <c r="G68" s="571" t="s">
        <v>350</v>
      </c>
      <c r="H68" s="349">
        <f>B68*D68*F68</f>
        <v>1800</v>
      </c>
      <c r="K68" s="571"/>
    </row>
    <row r="69" spans="1:11">
      <c r="A69" s="571"/>
      <c r="K69" s="571"/>
    </row>
    <row r="70" spans="1:11">
      <c r="A70" s="571"/>
      <c r="K70" s="571"/>
    </row>
    <row r="71" spans="1:11" ht="12.75" customHeight="1">
      <c r="A71" s="571">
        <v>11</v>
      </c>
      <c r="B71" s="736" t="s">
        <v>582</v>
      </c>
      <c r="C71" s="736"/>
      <c r="D71" s="736"/>
      <c r="E71" s="736"/>
      <c r="F71" s="736"/>
      <c r="G71" s="736"/>
      <c r="H71" s="736"/>
      <c r="K71" s="571"/>
    </row>
    <row r="72" spans="1:11">
      <c r="A72" s="571"/>
      <c r="K72" s="571"/>
    </row>
    <row r="73" spans="1:11">
      <c r="A73" s="571"/>
      <c r="B73" s="571" t="s">
        <v>351</v>
      </c>
      <c r="C73" s="570"/>
      <c r="D73" s="571" t="s">
        <v>168</v>
      </c>
      <c r="F73" s="571" t="s">
        <v>355</v>
      </c>
      <c r="H73" s="348" t="s">
        <v>356</v>
      </c>
      <c r="K73" s="571"/>
    </row>
    <row r="74" spans="1:11">
      <c r="A74" s="571"/>
      <c r="B74" s="570">
        <f>$E$9</f>
        <v>1500</v>
      </c>
      <c r="C74" s="570" t="s">
        <v>352</v>
      </c>
      <c r="D74" s="570">
        <f>$J$12</f>
        <v>6</v>
      </c>
      <c r="E74" s="570" t="s">
        <v>352</v>
      </c>
      <c r="F74" s="570">
        <f>$J$14</f>
        <v>0.2</v>
      </c>
      <c r="G74" s="571" t="s">
        <v>350</v>
      </c>
      <c r="H74" s="349">
        <f>B74*D74*F74</f>
        <v>1800</v>
      </c>
      <c r="K74" s="571"/>
    </row>
    <row r="75" spans="1:11">
      <c r="A75" s="571"/>
      <c r="K75" s="571"/>
    </row>
    <row r="76" spans="1:11">
      <c r="A76" s="571"/>
      <c r="K76" s="571"/>
    </row>
    <row r="77" spans="1:11" ht="12.75" customHeight="1">
      <c r="A77" s="571">
        <v>12</v>
      </c>
      <c r="B77" s="839" t="s">
        <v>672</v>
      </c>
      <c r="C77" s="838"/>
      <c r="D77" s="838"/>
      <c r="E77" s="838"/>
      <c r="F77" s="344"/>
      <c r="K77" s="571"/>
    </row>
    <row r="78" spans="1:11">
      <c r="A78" s="571"/>
      <c r="K78" s="571"/>
    </row>
    <row r="79" spans="1:11">
      <c r="A79" s="571"/>
      <c r="B79" s="571" t="s">
        <v>351</v>
      </c>
      <c r="C79" s="570"/>
      <c r="D79" s="571" t="s">
        <v>168</v>
      </c>
      <c r="F79" s="348" t="s">
        <v>358</v>
      </c>
      <c r="K79" s="571"/>
    </row>
    <row r="80" spans="1:11">
      <c r="A80" s="571"/>
      <c r="B80" s="570">
        <f>$E$9</f>
        <v>1500</v>
      </c>
      <c r="C80" s="570" t="s">
        <v>352</v>
      </c>
      <c r="D80" s="570">
        <f>J12</f>
        <v>6</v>
      </c>
      <c r="E80" s="570" t="s">
        <v>350</v>
      </c>
      <c r="F80" s="349">
        <f>B80*D80</f>
        <v>9000</v>
      </c>
      <c r="G80" s="571"/>
      <c r="K80" s="571"/>
    </row>
    <row r="81" spans="1:11">
      <c r="A81" s="571"/>
      <c r="K81" s="571"/>
    </row>
    <row r="82" spans="1:11">
      <c r="A82" s="571"/>
      <c r="K82" s="571"/>
    </row>
    <row r="83" spans="1:11">
      <c r="A83" s="571"/>
      <c r="B83" s="341" t="s">
        <v>664</v>
      </c>
      <c r="K83" s="571"/>
    </row>
    <row r="84" spans="1:11" ht="12.75" customHeight="1">
      <c r="A84" s="571">
        <v>13</v>
      </c>
      <c r="B84" s="341" t="s">
        <v>665</v>
      </c>
      <c r="C84" s="736"/>
      <c r="D84" s="736"/>
      <c r="E84" s="736"/>
      <c r="F84" s="736"/>
      <c r="G84" s="736"/>
      <c r="H84" s="736"/>
      <c r="K84" s="571"/>
    </row>
    <row r="85" spans="1:11">
      <c r="A85" s="571"/>
      <c r="B85" s="738" t="s">
        <v>671</v>
      </c>
      <c r="K85" s="571"/>
    </row>
    <row r="86" spans="1:11" ht="25.5">
      <c r="A86" s="571"/>
      <c r="B86" s="571" t="s">
        <v>351</v>
      </c>
      <c r="C86" s="570"/>
      <c r="D86" s="571" t="s">
        <v>168</v>
      </c>
      <c r="F86" s="571" t="s">
        <v>666</v>
      </c>
      <c r="H86" s="737" t="s">
        <v>667</v>
      </c>
      <c r="K86" s="571"/>
    </row>
    <row r="87" spans="1:11">
      <c r="A87" s="571"/>
      <c r="B87" s="570">
        <f>$E$9</f>
        <v>1500</v>
      </c>
      <c r="C87" s="570" t="s">
        <v>352</v>
      </c>
      <c r="D87" s="570">
        <f>$E$10</f>
        <v>5.74</v>
      </c>
      <c r="E87" s="570" t="s">
        <v>352</v>
      </c>
      <c r="F87" s="570">
        <f>CPU_SICRO!C48*1000</f>
        <v>1.2</v>
      </c>
      <c r="G87" s="571" t="s">
        <v>350</v>
      </c>
      <c r="H87" s="349">
        <f>((B87*D87*F87)/1000)*0.92</f>
        <v>9.5054400000000019</v>
      </c>
      <c r="K87" s="571"/>
    </row>
    <row r="88" spans="1:11">
      <c r="A88" s="571"/>
      <c r="K88" s="571"/>
    </row>
    <row r="89" spans="1:11">
      <c r="A89" s="571"/>
      <c r="K89" s="571"/>
    </row>
    <row r="90" spans="1:11" ht="12.75" customHeight="1">
      <c r="A90" s="571">
        <v>14</v>
      </c>
      <c r="B90" s="341" t="s">
        <v>669</v>
      </c>
      <c r="C90" s="736"/>
      <c r="D90" s="736"/>
      <c r="E90" s="736"/>
      <c r="F90" s="736"/>
      <c r="G90" s="736"/>
      <c r="H90" s="736"/>
      <c r="K90" s="571"/>
    </row>
    <row r="91" spans="1:11">
      <c r="A91" s="571"/>
      <c r="B91" s="738" t="s">
        <v>670</v>
      </c>
      <c r="K91" s="571"/>
    </row>
    <row r="92" spans="1:11">
      <c r="A92" s="571"/>
      <c r="B92" s="571" t="s">
        <v>351</v>
      </c>
      <c r="C92" s="570"/>
      <c r="D92" s="571" t="s">
        <v>168</v>
      </c>
      <c r="F92" s="571" t="s">
        <v>666</v>
      </c>
      <c r="H92" s="737" t="s">
        <v>668</v>
      </c>
      <c r="K92" s="571"/>
    </row>
    <row r="93" spans="1:11">
      <c r="A93" s="571"/>
      <c r="B93" s="570">
        <f>$E$9</f>
        <v>1500</v>
      </c>
      <c r="C93" s="570" t="s">
        <v>352</v>
      </c>
      <c r="D93" s="570">
        <f>$E$10</f>
        <v>5.74</v>
      </c>
      <c r="E93" s="570" t="s">
        <v>352</v>
      </c>
      <c r="F93" s="570">
        <f>CPU_SICRO!C446*1000</f>
        <v>3.73</v>
      </c>
      <c r="G93" s="571" t="s">
        <v>350</v>
      </c>
      <c r="H93" s="349">
        <f>((B93*D93*F93)/1000)</f>
        <v>32.115299999999998</v>
      </c>
      <c r="K93" s="571"/>
    </row>
    <row r="94" spans="1:11">
      <c r="A94" s="571"/>
      <c r="K94" s="571"/>
    </row>
    <row r="95" spans="1:11">
      <c r="A95" s="571"/>
      <c r="B95" s="738" t="s">
        <v>578</v>
      </c>
      <c r="K95" s="571"/>
    </row>
    <row r="96" spans="1:11">
      <c r="A96" s="571"/>
      <c r="B96" s="571" t="s">
        <v>351</v>
      </c>
      <c r="C96" s="570"/>
      <c r="D96" s="571" t="s">
        <v>168</v>
      </c>
      <c r="F96" s="571" t="s">
        <v>666</v>
      </c>
      <c r="H96" s="737" t="s">
        <v>668</v>
      </c>
      <c r="K96" s="571"/>
    </row>
    <row r="97" spans="1:11">
      <c r="A97" s="571"/>
      <c r="B97" s="570">
        <f>$E$9</f>
        <v>1500</v>
      </c>
      <c r="C97" s="570" t="s">
        <v>352</v>
      </c>
      <c r="D97" s="570">
        <f>$E$10</f>
        <v>5.74</v>
      </c>
      <c r="E97" s="570" t="s">
        <v>352</v>
      </c>
      <c r="F97" s="570">
        <f>CPU_SICRO!C408*1000</f>
        <v>0.5</v>
      </c>
      <c r="G97" s="571" t="s">
        <v>350</v>
      </c>
      <c r="H97" s="349">
        <f>((B97*D97*F97)/1000)</f>
        <v>4.3049999999999997</v>
      </c>
      <c r="K97" s="571"/>
    </row>
    <row r="98" spans="1:11">
      <c r="A98" s="571"/>
      <c r="K98" s="571"/>
    </row>
    <row r="99" spans="1:11">
      <c r="B99" s="347" t="s">
        <v>18</v>
      </c>
    </row>
    <row r="101" spans="1:11">
      <c r="A101" s="340">
        <v>10</v>
      </c>
      <c r="B101" s="839" t="s">
        <v>170</v>
      </c>
      <c r="C101" s="838"/>
      <c r="D101" s="838"/>
      <c r="E101" s="838"/>
    </row>
    <row r="103" spans="1:11">
      <c r="B103" s="340" t="s">
        <v>178</v>
      </c>
      <c r="C103" s="341"/>
      <c r="D103" s="340" t="s">
        <v>359</v>
      </c>
      <c r="H103" s="348" t="s">
        <v>359</v>
      </c>
    </row>
    <row r="104" spans="1:11">
      <c r="B104" s="570">
        <f>$E$12</f>
        <v>1.5</v>
      </c>
      <c r="C104" s="343" t="s">
        <v>352</v>
      </c>
      <c r="D104" s="343">
        <f>1/1.5</f>
        <v>0.66666666666666663</v>
      </c>
      <c r="E104" s="343"/>
      <c r="G104" s="340" t="s">
        <v>350</v>
      </c>
      <c r="H104" s="349">
        <f>B104*D104</f>
        <v>1</v>
      </c>
    </row>
    <row r="107" spans="1:11" ht="23.25" customHeight="1">
      <c r="A107" s="340">
        <v>11</v>
      </c>
      <c r="B107" s="347" t="s">
        <v>171</v>
      </c>
    </row>
    <row r="109" spans="1:11">
      <c r="B109" s="340" t="s">
        <v>178</v>
      </c>
      <c r="C109" s="341"/>
      <c r="D109" s="340" t="s">
        <v>359</v>
      </c>
      <c r="H109" s="348" t="s">
        <v>359</v>
      </c>
    </row>
    <row r="110" spans="1:11">
      <c r="B110" s="570">
        <f>$E$12</f>
        <v>1.5</v>
      </c>
      <c r="C110" s="343" t="s">
        <v>352</v>
      </c>
      <c r="D110" s="570">
        <f>1/1.5</f>
        <v>0.66666666666666663</v>
      </c>
      <c r="E110" s="343"/>
      <c r="G110" s="340" t="s">
        <v>350</v>
      </c>
      <c r="H110" s="349">
        <f>B110*D110</f>
        <v>1</v>
      </c>
    </row>
    <row r="113" spans="1:8">
      <c r="B113" s="341" t="s">
        <v>21</v>
      </c>
    </row>
    <row r="114" spans="1:8">
      <c r="A114" s="340">
        <v>12</v>
      </c>
      <c r="B114" s="347" t="s">
        <v>204</v>
      </c>
    </row>
    <row r="116" spans="1:8">
      <c r="B116" s="340" t="s">
        <v>351</v>
      </c>
      <c r="C116" s="343"/>
      <c r="D116" s="340" t="s">
        <v>359</v>
      </c>
      <c r="F116" s="340"/>
      <c r="H116" s="348" t="s">
        <v>360</v>
      </c>
    </row>
    <row r="117" spans="1:8">
      <c r="B117" s="570">
        <f>$E$9</f>
        <v>1500</v>
      </c>
      <c r="C117" s="343" t="s">
        <v>352</v>
      </c>
      <c r="D117" s="343">
        <v>2</v>
      </c>
      <c r="E117" s="343"/>
      <c r="F117" s="343"/>
      <c r="G117" s="340" t="s">
        <v>350</v>
      </c>
      <c r="H117" s="349">
        <f>B117*D117</f>
        <v>3000</v>
      </c>
    </row>
    <row r="121" spans="1:8">
      <c r="B121" s="341" t="s">
        <v>23</v>
      </c>
    </row>
    <row r="122" spans="1:8">
      <c r="A122" s="340">
        <v>13</v>
      </c>
      <c r="B122" s="347" t="s">
        <v>160</v>
      </c>
    </row>
    <row r="124" spans="1:8">
      <c r="B124" s="340" t="s">
        <v>351</v>
      </c>
      <c r="C124" s="343"/>
      <c r="D124" s="340" t="s">
        <v>168</v>
      </c>
      <c r="F124" s="340" t="s">
        <v>359</v>
      </c>
      <c r="H124" s="348" t="s">
        <v>358</v>
      </c>
    </row>
    <row r="125" spans="1:8">
      <c r="B125" s="570">
        <f>$E$9</f>
        <v>1500</v>
      </c>
      <c r="C125" s="343" t="s">
        <v>352</v>
      </c>
      <c r="D125" s="523">
        <f>$J$12</f>
        <v>6</v>
      </c>
      <c r="E125" s="343" t="s">
        <v>352</v>
      </c>
      <c r="F125" s="343">
        <v>1</v>
      </c>
      <c r="G125" s="340" t="s">
        <v>350</v>
      </c>
      <c r="H125" s="349">
        <f>B125*D125*F125</f>
        <v>9000</v>
      </c>
    </row>
    <row r="128" spans="1:8">
      <c r="B128" s="347" t="s">
        <v>173</v>
      </c>
    </row>
    <row r="129" spans="1:11">
      <c r="A129" s="340">
        <v>14</v>
      </c>
      <c r="B129" s="347" t="str">
        <f>'RESUMO MODULO MINIMO'!$D$37</f>
        <v>Conserto de quebra no ramal na rua sem pavimento com fornecimento de material hidráulico</v>
      </c>
    </row>
    <row r="131" spans="1:11">
      <c r="B131" s="340" t="s">
        <v>351</v>
      </c>
      <c r="C131" s="343"/>
      <c r="D131" s="340" t="s">
        <v>168</v>
      </c>
      <c r="F131" s="340"/>
      <c r="G131" s="497">
        <v>0.1</v>
      </c>
      <c r="H131" s="348" t="s">
        <v>400</v>
      </c>
    </row>
    <row r="132" spans="1:11">
      <c r="B132" s="570">
        <f>$E$9</f>
        <v>1500</v>
      </c>
      <c r="C132" s="343" t="s">
        <v>352</v>
      </c>
      <c r="D132" s="343">
        <v>1</v>
      </c>
      <c r="E132" s="343" t="s">
        <v>352</v>
      </c>
      <c r="F132" s="343"/>
      <c r="G132" s="340" t="s">
        <v>350</v>
      </c>
      <c r="H132" s="349">
        <f>G131*B132</f>
        <v>150</v>
      </c>
    </row>
    <row r="135" spans="1:11">
      <c r="B135" s="341" t="s">
        <v>161</v>
      </c>
    </row>
    <row r="136" spans="1:11">
      <c r="A136" s="340">
        <v>15</v>
      </c>
      <c r="B136" s="347" t="s">
        <v>162</v>
      </c>
    </row>
    <row r="138" spans="1:11">
      <c r="B138" s="524" t="s">
        <v>528</v>
      </c>
      <c r="C138" s="343"/>
      <c r="D138" s="340" t="s">
        <v>168</v>
      </c>
      <c r="F138" s="340" t="s">
        <v>359</v>
      </c>
      <c r="H138" s="348" t="s">
        <v>361</v>
      </c>
    </row>
    <row r="139" spans="1:11">
      <c r="B139" s="570">
        <f>$E$12</f>
        <v>1.5</v>
      </c>
      <c r="C139" s="343" t="s">
        <v>352</v>
      </c>
      <c r="D139" s="343"/>
      <c r="E139" s="343" t="s">
        <v>352</v>
      </c>
      <c r="F139" s="343">
        <v>1</v>
      </c>
      <c r="G139" s="340" t="s">
        <v>350</v>
      </c>
      <c r="H139" s="349">
        <f>B139*F139</f>
        <v>1.5</v>
      </c>
    </row>
    <row r="142" spans="1:11" ht="18.75">
      <c r="B142" s="840" t="s">
        <v>524</v>
      </c>
      <c r="C142" s="840"/>
      <c r="D142" s="840"/>
      <c r="E142" s="840"/>
      <c r="F142" s="840"/>
      <c r="G142" s="840"/>
      <c r="H142" s="840"/>
      <c r="I142" s="840"/>
      <c r="J142" s="522"/>
      <c r="K142" s="341"/>
    </row>
    <row r="143" spans="1:11">
      <c r="C143" s="340"/>
      <c r="K143" s="341"/>
    </row>
    <row r="144" spans="1:11">
      <c r="C144" s="340"/>
      <c r="D144" s="341" t="s">
        <v>10</v>
      </c>
      <c r="E144" s="342"/>
      <c r="F144" s="527" t="s">
        <v>527</v>
      </c>
      <c r="G144" s="528">
        <v>37</v>
      </c>
      <c r="H144" s="739" t="s">
        <v>673</v>
      </c>
      <c r="I144" s="341">
        <f>G144*1.5</f>
        <v>55.5</v>
      </c>
      <c r="K144" s="341"/>
    </row>
    <row r="145" spans="1:11" ht="15.75" customHeight="1">
      <c r="A145" s="571">
        <v>1</v>
      </c>
      <c r="B145" s="838" t="s">
        <v>353</v>
      </c>
      <c r="C145" s="838"/>
      <c r="D145" s="838"/>
      <c r="E145" s="838"/>
      <c r="K145" s="341"/>
    </row>
    <row r="146" spans="1:11">
      <c r="A146" s="571"/>
      <c r="K146" s="341"/>
    </row>
    <row r="147" spans="1:11">
      <c r="A147" s="571"/>
      <c r="B147" s="571" t="s">
        <v>178</v>
      </c>
      <c r="C147" s="570"/>
      <c r="D147" s="348" t="s">
        <v>178</v>
      </c>
      <c r="K147" s="571"/>
    </row>
    <row r="148" spans="1:11">
      <c r="A148" s="571"/>
      <c r="B148" s="570">
        <f>$I$144</f>
        <v>55.5</v>
      </c>
      <c r="C148" s="570" t="s">
        <v>350</v>
      </c>
      <c r="D148" s="349">
        <f>B148</f>
        <v>55.5</v>
      </c>
      <c r="E148" s="571"/>
      <c r="K148" s="571"/>
    </row>
    <row r="149" spans="1:11">
      <c r="A149" s="571"/>
      <c r="K149" s="571"/>
    </row>
    <row r="150" spans="1:11" ht="15.75" customHeight="1">
      <c r="A150" s="571">
        <v>2</v>
      </c>
      <c r="B150" s="838" t="s">
        <v>354</v>
      </c>
      <c r="C150" s="838"/>
      <c r="D150" s="838"/>
      <c r="E150" s="838"/>
      <c r="K150" s="571"/>
    </row>
    <row r="151" spans="1:11">
      <c r="A151" s="571"/>
      <c r="K151" s="571"/>
    </row>
    <row r="152" spans="1:11">
      <c r="A152" s="571"/>
      <c r="B152" s="571" t="s">
        <v>178</v>
      </c>
      <c r="C152" s="570"/>
      <c r="D152" s="348" t="s">
        <v>178</v>
      </c>
      <c r="K152" s="571"/>
    </row>
    <row r="153" spans="1:11">
      <c r="A153" s="571"/>
      <c r="B153" s="570">
        <f>$I$144</f>
        <v>55.5</v>
      </c>
      <c r="C153" s="570" t="s">
        <v>350</v>
      </c>
      <c r="D153" s="349">
        <f>B153</f>
        <v>55.5</v>
      </c>
      <c r="K153" s="571"/>
    </row>
    <row r="154" spans="1:11">
      <c r="A154" s="571"/>
      <c r="K154" s="571"/>
    </row>
    <row r="155" spans="1:11">
      <c r="A155" s="571"/>
      <c r="B155" s="341" t="s">
        <v>399</v>
      </c>
      <c r="K155" s="571"/>
    </row>
    <row r="156" spans="1:11">
      <c r="A156" s="571"/>
      <c r="K156" s="571"/>
    </row>
    <row r="157" spans="1:11" ht="26.25" customHeight="1">
      <c r="A157" s="571">
        <v>4</v>
      </c>
      <c r="B157" s="839" t="s">
        <v>494</v>
      </c>
      <c r="C157" s="838"/>
      <c r="D157" s="838"/>
      <c r="E157" s="838"/>
      <c r="F157" s="838"/>
      <c r="K157" s="571"/>
    </row>
    <row r="158" spans="1:11">
      <c r="A158" s="571"/>
      <c r="K158" s="571"/>
    </row>
    <row r="159" spans="1:11">
      <c r="A159" s="571"/>
      <c r="B159" s="571" t="s">
        <v>351</v>
      </c>
      <c r="C159" s="570"/>
      <c r="D159" s="571" t="s">
        <v>168</v>
      </c>
      <c r="F159" s="348" t="s">
        <v>357</v>
      </c>
      <c r="K159" s="571"/>
    </row>
    <row r="160" spans="1:11">
      <c r="A160" s="571"/>
      <c r="B160" s="570">
        <f>$I$144*1000</f>
        <v>55500</v>
      </c>
      <c r="C160" s="570" t="s">
        <v>352</v>
      </c>
      <c r="D160" s="570">
        <f>$J$12</f>
        <v>6</v>
      </c>
      <c r="E160" s="571" t="s">
        <v>350</v>
      </c>
      <c r="F160" s="349">
        <f>B160*D160</f>
        <v>333000</v>
      </c>
      <c r="K160" s="571"/>
    </row>
    <row r="161" spans="1:11">
      <c r="A161" s="571"/>
      <c r="K161" s="571"/>
    </row>
    <row r="162" spans="1:11">
      <c r="A162" s="571">
        <v>5</v>
      </c>
      <c r="B162" s="838" t="str">
        <f>'RESUMO MODULO MINIMO'!$D$17</f>
        <v>Escavação, carga e transporte de material de 1ª categoria - DMT de 1.000 a 1.200 m - caminho de serviço em leito natural - com escavadeira e caminhão basculante de 14 m³</v>
      </c>
      <c r="C162" s="838"/>
      <c r="D162" s="838"/>
      <c r="E162" s="838"/>
      <c r="F162" s="344"/>
      <c r="K162" s="571"/>
    </row>
    <row r="163" spans="1:11">
      <c r="A163" s="571"/>
      <c r="K163" s="571"/>
    </row>
    <row r="164" spans="1:11">
      <c r="A164" s="571"/>
      <c r="B164" s="571" t="s">
        <v>351</v>
      </c>
      <c r="C164" s="570"/>
      <c r="D164" s="571" t="s">
        <v>168</v>
      </c>
      <c r="F164" s="571" t="s">
        <v>355</v>
      </c>
      <c r="H164" s="348" t="s">
        <v>356</v>
      </c>
      <c r="K164" s="571"/>
    </row>
    <row r="165" spans="1:11">
      <c r="A165" s="571"/>
      <c r="B165" s="570">
        <f>$I$144*1000</f>
        <v>55500</v>
      </c>
      <c r="C165" s="570" t="s">
        <v>352</v>
      </c>
      <c r="D165" s="570">
        <f>$J$12</f>
        <v>6</v>
      </c>
      <c r="E165" s="570" t="s">
        <v>352</v>
      </c>
      <c r="F165" s="570">
        <f>$J$14</f>
        <v>0.2</v>
      </c>
      <c r="G165" s="571" t="s">
        <v>350</v>
      </c>
      <c r="H165" s="349">
        <f>B165*D165*F165</f>
        <v>66600</v>
      </c>
      <c r="K165" s="571"/>
    </row>
    <row r="166" spans="1:11">
      <c r="A166" s="571"/>
      <c r="K166" s="571"/>
    </row>
    <row r="167" spans="1:11">
      <c r="A167" s="571"/>
      <c r="K167" s="571"/>
    </row>
    <row r="168" spans="1:11">
      <c r="A168" s="571"/>
      <c r="K168" s="571"/>
    </row>
    <row r="169" spans="1:11">
      <c r="A169" s="571">
        <v>6</v>
      </c>
      <c r="B169" s="839" t="str">
        <f>'RESUMO MODULO MINIMO'!$D$18</f>
        <v>Espalhamento de material em bota-fora</v>
      </c>
      <c r="C169" s="838"/>
      <c r="D169" s="838"/>
      <c r="E169" s="838"/>
      <c r="F169" s="344"/>
      <c r="K169" s="571"/>
    </row>
    <row r="170" spans="1:11">
      <c r="A170" s="571"/>
      <c r="K170" s="571"/>
    </row>
    <row r="171" spans="1:11">
      <c r="A171" s="571"/>
      <c r="B171" s="571" t="s">
        <v>351</v>
      </c>
      <c r="C171" s="570"/>
      <c r="D171" s="571" t="s">
        <v>168</v>
      </c>
      <c r="F171" s="571" t="s">
        <v>355</v>
      </c>
      <c r="H171" s="348" t="s">
        <v>356</v>
      </c>
      <c r="K171" s="571"/>
    </row>
    <row r="172" spans="1:11">
      <c r="A172" s="571"/>
      <c r="B172" s="570">
        <f>$I$144*1000</f>
        <v>55500</v>
      </c>
      <c r="C172" s="570" t="s">
        <v>352</v>
      </c>
      <c r="D172" s="570">
        <f>$J$12</f>
        <v>6</v>
      </c>
      <c r="E172" s="570" t="s">
        <v>352</v>
      </c>
      <c r="F172" s="570">
        <f>$J$14</f>
        <v>0.2</v>
      </c>
      <c r="G172" s="571" t="s">
        <v>350</v>
      </c>
      <c r="H172" s="349">
        <f>B172*D172*F172</f>
        <v>66600</v>
      </c>
      <c r="K172" s="571"/>
    </row>
    <row r="173" spans="1:11">
      <c r="A173" s="571"/>
      <c r="K173" s="571"/>
    </row>
    <row r="174" spans="1:11">
      <c r="A174" s="571"/>
      <c r="K174" s="571"/>
    </row>
    <row r="175" spans="1:11">
      <c r="A175" s="571"/>
      <c r="B175" s="341" t="s">
        <v>16</v>
      </c>
      <c r="K175" s="571"/>
    </row>
    <row r="176" spans="1:11">
      <c r="A176" s="571"/>
      <c r="K176" s="571"/>
    </row>
    <row r="177" spans="1:11" ht="26.25" customHeight="1">
      <c r="A177" s="571">
        <v>7</v>
      </c>
      <c r="B177" s="839" t="s">
        <v>578</v>
      </c>
      <c r="C177" s="838"/>
      <c r="D177" s="838"/>
      <c r="E177" s="838"/>
      <c r="F177" s="838"/>
      <c r="K177" s="571"/>
    </row>
    <row r="178" spans="1:11">
      <c r="A178" s="571"/>
      <c r="K178" s="571"/>
    </row>
    <row r="179" spans="1:11">
      <c r="A179" s="571"/>
      <c r="B179" s="571" t="s">
        <v>351</v>
      </c>
      <c r="C179" s="570"/>
      <c r="D179" s="571" t="s">
        <v>168</v>
      </c>
      <c r="F179" s="348" t="s">
        <v>357</v>
      </c>
      <c r="K179" s="571"/>
    </row>
    <row r="180" spans="1:11">
      <c r="A180" s="571"/>
      <c r="B180" s="570">
        <f>$I$144*1000</f>
        <v>55500</v>
      </c>
      <c r="C180" s="570" t="s">
        <v>352</v>
      </c>
      <c r="D180" s="570">
        <f>$E$10</f>
        <v>5.74</v>
      </c>
      <c r="E180" s="571" t="s">
        <v>350</v>
      </c>
      <c r="F180" s="349">
        <f>B180*D180</f>
        <v>318570</v>
      </c>
      <c r="K180" s="571"/>
    </row>
    <row r="181" spans="1:11">
      <c r="A181" s="571"/>
      <c r="K181" s="571"/>
    </row>
    <row r="182" spans="1:11">
      <c r="A182" s="571"/>
      <c r="K182" s="571"/>
    </row>
    <row r="183" spans="1:11" ht="12.75" customHeight="1">
      <c r="A183" s="571">
        <v>8</v>
      </c>
      <c r="B183" s="839" t="s">
        <v>579</v>
      </c>
      <c r="C183" s="838"/>
      <c r="D183" s="838"/>
      <c r="E183" s="838"/>
      <c r="F183" s="344"/>
      <c r="K183" s="571"/>
    </row>
    <row r="184" spans="1:11">
      <c r="A184" s="571"/>
      <c r="K184" s="571"/>
    </row>
    <row r="185" spans="1:11">
      <c r="A185" s="571"/>
      <c r="B185" s="571" t="s">
        <v>351</v>
      </c>
      <c r="C185" s="570"/>
      <c r="D185" s="571" t="s">
        <v>168</v>
      </c>
      <c r="F185" s="348" t="s">
        <v>358</v>
      </c>
      <c r="K185" s="571"/>
    </row>
    <row r="186" spans="1:11">
      <c r="A186" s="571"/>
      <c r="B186" s="570">
        <f>$I$144*1000</f>
        <v>55500</v>
      </c>
      <c r="C186" s="570" t="s">
        <v>352</v>
      </c>
      <c r="D186" s="570">
        <f>$E$10</f>
        <v>5.74</v>
      </c>
      <c r="E186" s="570" t="s">
        <v>350</v>
      </c>
      <c r="F186" s="349">
        <f>B186*D186</f>
        <v>318570</v>
      </c>
      <c r="G186" s="571"/>
      <c r="K186" s="571"/>
    </row>
    <row r="187" spans="1:11">
      <c r="A187" s="571"/>
      <c r="K187" s="571"/>
    </row>
    <row r="188" spans="1:11">
      <c r="A188" s="571"/>
      <c r="K188" s="571"/>
    </row>
    <row r="189" spans="1:11" ht="12.75" customHeight="1">
      <c r="A189" s="571">
        <v>9</v>
      </c>
      <c r="B189" s="839" t="s">
        <v>580</v>
      </c>
      <c r="C189" s="838"/>
      <c r="D189" s="838"/>
      <c r="E189" s="838"/>
      <c r="K189" s="571"/>
    </row>
    <row r="190" spans="1:11">
      <c r="A190" s="571"/>
      <c r="K190" s="571"/>
    </row>
    <row r="191" spans="1:11">
      <c r="A191" s="571"/>
      <c r="B191" s="571" t="s">
        <v>351</v>
      </c>
      <c r="C191" s="570"/>
      <c r="D191" s="571" t="s">
        <v>168</v>
      </c>
      <c r="F191" s="348" t="s">
        <v>358</v>
      </c>
      <c r="K191" s="571"/>
    </row>
    <row r="192" spans="1:11">
      <c r="A192" s="571"/>
      <c r="B192" s="570">
        <f>$I$144*1000</f>
        <v>55500</v>
      </c>
      <c r="C192" s="570" t="s">
        <v>352</v>
      </c>
      <c r="D192" s="570">
        <f>$E$10</f>
        <v>5.74</v>
      </c>
      <c r="E192" s="570" t="s">
        <v>350</v>
      </c>
      <c r="F192" s="349">
        <f>B192*D192</f>
        <v>318570</v>
      </c>
      <c r="G192" s="571"/>
      <c r="K192" s="571"/>
    </row>
    <row r="193" spans="1:11">
      <c r="A193" s="571"/>
      <c r="K193" s="571"/>
    </row>
    <row r="194" spans="1:11">
      <c r="A194" s="571"/>
      <c r="K194" s="571"/>
    </row>
    <row r="195" spans="1:11" s="344" customFormat="1">
      <c r="A195" s="572">
        <v>10</v>
      </c>
      <c r="B195" s="736" t="s">
        <v>581</v>
      </c>
      <c r="C195" s="735"/>
      <c r="D195" s="735"/>
      <c r="E195" s="735"/>
      <c r="F195" s="735"/>
      <c r="G195" s="735"/>
      <c r="K195" s="572"/>
    </row>
    <row r="196" spans="1:11">
      <c r="A196" s="571"/>
      <c r="K196" s="571"/>
    </row>
    <row r="197" spans="1:11">
      <c r="A197" s="571"/>
      <c r="B197" s="571" t="s">
        <v>351</v>
      </c>
      <c r="C197" s="570"/>
      <c r="D197" s="571" t="s">
        <v>168</v>
      </c>
      <c r="F197" s="571" t="s">
        <v>355</v>
      </c>
      <c r="H197" s="348" t="s">
        <v>356</v>
      </c>
      <c r="K197" s="571"/>
    </row>
    <row r="198" spans="1:11">
      <c r="A198" s="571"/>
      <c r="B198" s="570">
        <f>$I$144*1000</f>
        <v>55500</v>
      </c>
      <c r="C198" s="570" t="s">
        <v>352</v>
      </c>
      <c r="D198" s="570">
        <f>$J$12</f>
        <v>6</v>
      </c>
      <c r="E198" s="570" t="s">
        <v>352</v>
      </c>
      <c r="F198" s="570">
        <f>$J$14</f>
        <v>0.2</v>
      </c>
      <c r="G198" s="571" t="s">
        <v>350</v>
      </c>
      <c r="H198" s="349">
        <f>B198*D198*F198</f>
        <v>66600</v>
      </c>
      <c r="K198" s="571"/>
    </row>
    <row r="199" spans="1:11">
      <c r="A199" s="571"/>
      <c r="K199" s="571"/>
    </row>
    <row r="200" spans="1:11">
      <c r="A200" s="571"/>
      <c r="K200" s="571"/>
    </row>
    <row r="201" spans="1:11" ht="12.75" customHeight="1">
      <c r="A201" s="571">
        <v>11</v>
      </c>
      <c r="B201" s="736" t="s">
        <v>582</v>
      </c>
      <c r="C201" s="736"/>
      <c r="D201" s="736"/>
      <c r="E201" s="736"/>
      <c r="F201" s="736"/>
      <c r="G201" s="736"/>
      <c r="H201" s="736"/>
      <c r="K201" s="571"/>
    </row>
    <row r="202" spans="1:11">
      <c r="A202" s="571"/>
      <c r="K202" s="571"/>
    </row>
    <row r="203" spans="1:11">
      <c r="A203" s="571"/>
      <c r="B203" s="571" t="s">
        <v>351</v>
      </c>
      <c r="C203" s="570"/>
      <c r="D203" s="571" t="s">
        <v>168</v>
      </c>
      <c r="F203" s="571" t="s">
        <v>355</v>
      </c>
      <c r="H203" s="348" t="s">
        <v>356</v>
      </c>
      <c r="K203" s="571"/>
    </row>
    <row r="204" spans="1:11">
      <c r="A204" s="571"/>
      <c r="B204" s="570">
        <f>$I$144*1000</f>
        <v>55500</v>
      </c>
      <c r="C204" s="570" t="s">
        <v>352</v>
      </c>
      <c r="D204" s="570">
        <f>$J$12</f>
        <v>6</v>
      </c>
      <c r="E204" s="570" t="s">
        <v>352</v>
      </c>
      <c r="F204" s="570">
        <f>$J$14</f>
        <v>0.2</v>
      </c>
      <c r="G204" s="571" t="s">
        <v>350</v>
      </c>
      <c r="H204" s="349">
        <f>B204*D204*F204</f>
        <v>66600</v>
      </c>
      <c r="K204" s="571"/>
    </row>
    <row r="205" spans="1:11">
      <c r="A205" s="571"/>
      <c r="K205" s="571"/>
    </row>
    <row r="206" spans="1:11">
      <c r="A206" s="571"/>
      <c r="K206" s="571"/>
    </row>
    <row r="207" spans="1:11" ht="12.75" customHeight="1">
      <c r="A207" s="571">
        <v>12</v>
      </c>
      <c r="B207" s="839" t="s">
        <v>672</v>
      </c>
      <c r="C207" s="838"/>
      <c r="D207" s="838"/>
      <c r="E207" s="838"/>
      <c r="F207" s="344"/>
      <c r="K207" s="571"/>
    </row>
    <row r="208" spans="1:11">
      <c r="A208" s="571"/>
      <c r="K208" s="571"/>
    </row>
    <row r="209" spans="1:11">
      <c r="A209" s="571"/>
      <c r="B209" s="571" t="s">
        <v>351</v>
      </c>
      <c r="C209" s="570"/>
      <c r="D209" s="571" t="s">
        <v>168</v>
      </c>
      <c r="F209" s="348" t="s">
        <v>358</v>
      </c>
      <c r="K209" s="571"/>
    </row>
    <row r="210" spans="1:11">
      <c r="A210" s="571"/>
      <c r="B210" s="570">
        <f>$I$144*1000</f>
        <v>55500</v>
      </c>
      <c r="C210" s="570" t="s">
        <v>352</v>
      </c>
      <c r="D210" s="570">
        <f>$J$12</f>
        <v>6</v>
      </c>
      <c r="E210" s="570" t="s">
        <v>350</v>
      </c>
      <c r="F210" s="349">
        <f>B210*D210</f>
        <v>333000</v>
      </c>
      <c r="G210" s="571"/>
      <c r="K210" s="571"/>
    </row>
    <row r="211" spans="1:11">
      <c r="A211" s="571"/>
      <c r="K211" s="571"/>
    </row>
    <row r="212" spans="1:11">
      <c r="A212" s="571"/>
      <c r="K212" s="571"/>
    </row>
    <row r="213" spans="1:11">
      <c r="A213" s="571"/>
      <c r="B213" s="341" t="s">
        <v>664</v>
      </c>
      <c r="K213" s="571"/>
    </row>
    <row r="214" spans="1:11" ht="12.75" customHeight="1">
      <c r="A214" s="571">
        <v>13</v>
      </c>
      <c r="B214" s="341" t="s">
        <v>665</v>
      </c>
      <c r="C214" s="736"/>
      <c r="D214" s="736"/>
      <c r="E214" s="736"/>
      <c r="F214" s="736"/>
      <c r="G214" s="736"/>
      <c r="H214" s="736"/>
      <c r="K214" s="571"/>
    </row>
    <row r="215" spans="1:11">
      <c r="A215" s="571"/>
      <c r="B215" s="738" t="s">
        <v>671</v>
      </c>
      <c r="K215" s="571"/>
    </row>
    <row r="216" spans="1:11" ht="25.5">
      <c r="A216" s="571"/>
      <c r="B216" s="571" t="s">
        <v>351</v>
      </c>
      <c r="C216" s="570"/>
      <c r="D216" s="571" t="s">
        <v>168</v>
      </c>
      <c r="F216" s="571" t="s">
        <v>666</v>
      </c>
      <c r="H216" s="737" t="s">
        <v>667</v>
      </c>
      <c r="K216" s="571"/>
    </row>
    <row r="217" spans="1:11">
      <c r="A217" s="571"/>
      <c r="B217" s="570">
        <f>$I$144*1000</f>
        <v>55500</v>
      </c>
      <c r="C217" s="570" t="s">
        <v>352</v>
      </c>
      <c r="D217" s="570">
        <f>$E$10</f>
        <v>5.74</v>
      </c>
      <c r="E217" s="570" t="s">
        <v>352</v>
      </c>
      <c r="F217" s="570">
        <f>F87</f>
        <v>1.2</v>
      </c>
      <c r="G217" s="571" t="s">
        <v>350</v>
      </c>
      <c r="H217" s="349">
        <f>((B217*D217*F217)/1000)*0.92</f>
        <v>351.70128</v>
      </c>
      <c r="K217" s="571"/>
    </row>
    <row r="218" spans="1:11">
      <c r="A218" s="571"/>
      <c r="K218" s="571"/>
    </row>
    <row r="219" spans="1:11">
      <c r="A219" s="571"/>
      <c r="K219" s="571"/>
    </row>
    <row r="220" spans="1:11" ht="12.75" customHeight="1">
      <c r="A220" s="571">
        <v>14</v>
      </c>
      <c r="B220" s="341" t="s">
        <v>669</v>
      </c>
      <c r="C220" s="736"/>
      <c r="D220" s="736"/>
      <c r="E220" s="736"/>
      <c r="F220" s="736"/>
      <c r="G220" s="736"/>
      <c r="H220" s="736"/>
      <c r="K220" s="571"/>
    </row>
    <row r="221" spans="1:11">
      <c r="A221" s="571"/>
      <c r="B221" s="738" t="s">
        <v>670</v>
      </c>
      <c r="K221" s="571"/>
    </row>
    <row r="222" spans="1:11">
      <c r="A222" s="571"/>
      <c r="B222" s="571" t="s">
        <v>351</v>
      </c>
      <c r="C222" s="570"/>
      <c r="D222" s="571" t="s">
        <v>168</v>
      </c>
      <c r="F222" s="571" t="s">
        <v>666</v>
      </c>
      <c r="H222" s="737" t="s">
        <v>668</v>
      </c>
      <c r="K222" s="571"/>
    </row>
    <row r="223" spans="1:11">
      <c r="A223" s="571"/>
      <c r="B223" s="570">
        <f>$I$144*1000</f>
        <v>55500</v>
      </c>
      <c r="C223" s="570" t="s">
        <v>352</v>
      </c>
      <c r="D223" s="570">
        <f>$E$10</f>
        <v>5.74</v>
      </c>
      <c r="E223" s="570" t="s">
        <v>352</v>
      </c>
      <c r="F223" s="570">
        <f>F93</f>
        <v>3.73</v>
      </c>
      <c r="G223" s="571" t="s">
        <v>350</v>
      </c>
      <c r="H223" s="349">
        <f>((B223*D223*F223)/1000)</f>
        <v>1188.2661000000001</v>
      </c>
      <c r="K223" s="571"/>
    </row>
    <row r="224" spans="1:11">
      <c r="A224" s="571"/>
      <c r="K224" s="571"/>
    </row>
    <row r="225" spans="1:11">
      <c r="A225" s="571"/>
      <c r="B225" s="738" t="s">
        <v>578</v>
      </c>
      <c r="K225" s="571"/>
    </row>
    <row r="226" spans="1:11">
      <c r="A226" s="571"/>
      <c r="B226" s="571" t="s">
        <v>351</v>
      </c>
      <c r="C226" s="570"/>
      <c r="D226" s="571" t="s">
        <v>168</v>
      </c>
      <c r="F226" s="571" t="s">
        <v>666</v>
      </c>
      <c r="H226" s="737" t="s">
        <v>668</v>
      </c>
      <c r="K226" s="571"/>
    </row>
    <row r="227" spans="1:11">
      <c r="A227" s="571"/>
      <c r="B227" s="570">
        <f>$I$144*1000</f>
        <v>55500</v>
      </c>
      <c r="C227" s="570" t="s">
        <v>352</v>
      </c>
      <c r="D227" s="570">
        <f>$E$10</f>
        <v>5.74</v>
      </c>
      <c r="E227" s="570" t="s">
        <v>352</v>
      </c>
      <c r="F227" s="570">
        <f>F97</f>
        <v>0.5</v>
      </c>
      <c r="G227" s="571" t="s">
        <v>350</v>
      </c>
      <c r="H227" s="349">
        <f>((B227*D227*F227)/1000)</f>
        <v>159.285</v>
      </c>
      <c r="K227" s="571"/>
    </row>
    <row r="228" spans="1:11">
      <c r="A228" s="571"/>
      <c r="K228" s="571"/>
    </row>
    <row r="229" spans="1:11">
      <c r="A229" s="571"/>
      <c r="B229" s="347" t="s">
        <v>18</v>
      </c>
      <c r="K229" s="571"/>
    </row>
    <row r="230" spans="1:11">
      <c r="A230" s="571"/>
      <c r="K230" s="571"/>
    </row>
    <row r="231" spans="1:11">
      <c r="A231" s="571">
        <v>10</v>
      </c>
      <c r="B231" s="839" t="s">
        <v>170</v>
      </c>
      <c r="C231" s="838"/>
      <c r="D231" s="838"/>
      <c r="E231" s="838"/>
      <c r="K231" s="571"/>
    </row>
    <row r="232" spans="1:11">
      <c r="A232" s="571"/>
      <c r="K232" s="571"/>
    </row>
    <row r="233" spans="1:11">
      <c r="A233" s="571"/>
      <c r="B233" s="571" t="s">
        <v>178</v>
      </c>
      <c r="C233" s="341"/>
      <c r="D233" s="571" t="s">
        <v>359</v>
      </c>
      <c r="H233" s="348" t="s">
        <v>359</v>
      </c>
      <c r="K233" s="571"/>
    </row>
    <row r="234" spans="1:11">
      <c r="A234" s="571"/>
      <c r="B234" s="570">
        <f>$I$144</f>
        <v>55.5</v>
      </c>
      <c r="C234" s="570" t="s">
        <v>352</v>
      </c>
      <c r="D234" s="570">
        <f>1/1.5</f>
        <v>0.66666666666666663</v>
      </c>
      <c r="E234" s="570"/>
      <c r="G234" s="571" t="s">
        <v>350</v>
      </c>
      <c r="H234" s="349">
        <f>B234*D234</f>
        <v>37</v>
      </c>
      <c r="K234" s="571"/>
    </row>
    <row r="235" spans="1:11">
      <c r="A235" s="571"/>
      <c r="K235" s="571"/>
    </row>
    <row r="236" spans="1:11">
      <c r="A236" s="571"/>
      <c r="K236" s="571"/>
    </row>
    <row r="237" spans="1:11" ht="23.25" customHeight="1">
      <c r="A237" s="571">
        <v>11</v>
      </c>
      <c r="B237" s="347" t="s">
        <v>171</v>
      </c>
      <c r="K237" s="571"/>
    </row>
    <row r="238" spans="1:11">
      <c r="A238" s="571"/>
      <c r="K238" s="571"/>
    </row>
    <row r="239" spans="1:11">
      <c r="A239" s="571"/>
      <c r="B239" s="571" t="s">
        <v>178</v>
      </c>
      <c r="C239" s="341"/>
      <c r="D239" s="571" t="s">
        <v>359</v>
      </c>
      <c r="H239" s="348" t="s">
        <v>359</v>
      </c>
      <c r="K239" s="571"/>
    </row>
    <row r="240" spans="1:11">
      <c r="A240" s="571"/>
      <c r="B240" s="570">
        <f>$I$144</f>
        <v>55.5</v>
      </c>
      <c r="C240" s="570" t="s">
        <v>352</v>
      </c>
      <c r="D240" s="570">
        <f>1/1.5</f>
        <v>0.66666666666666663</v>
      </c>
      <c r="E240" s="570"/>
      <c r="G240" s="571" t="s">
        <v>350</v>
      </c>
      <c r="H240" s="349">
        <f>B240*D240</f>
        <v>37</v>
      </c>
      <c r="K240" s="571"/>
    </row>
    <row r="241" spans="1:11">
      <c r="A241" s="571"/>
      <c r="K241" s="571"/>
    </row>
    <row r="242" spans="1:11">
      <c r="A242" s="571"/>
      <c r="K242" s="571"/>
    </row>
    <row r="243" spans="1:11">
      <c r="A243" s="571"/>
      <c r="B243" s="341" t="s">
        <v>21</v>
      </c>
      <c r="K243" s="571"/>
    </row>
    <row r="244" spans="1:11">
      <c r="A244" s="571">
        <v>12</v>
      </c>
      <c r="B244" s="347" t="s">
        <v>204</v>
      </c>
      <c r="K244" s="571"/>
    </row>
    <row r="245" spans="1:11">
      <c r="A245" s="571"/>
      <c r="K245" s="571"/>
    </row>
    <row r="246" spans="1:11">
      <c r="A246" s="571"/>
      <c r="B246" s="571" t="s">
        <v>351</v>
      </c>
      <c r="C246" s="570"/>
      <c r="D246" s="571" t="s">
        <v>359</v>
      </c>
      <c r="F246" s="571"/>
      <c r="H246" s="348" t="s">
        <v>360</v>
      </c>
      <c r="K246" s="571"/>
    </row>
    <row r="247" spans="1:11">
      <c r="A247" s="571"/>
      <c r="B247" s="570">
        <f>$I$144*1000</f>
        <v>55500</v>
      </c>
      <c r="C247" s="570" t="s">
        <v>352</v>
      </c>
      <c r="D247" s="570">
        <v>2</v>
      </c>
      <c r="E247" s="570"/>
      <c r="F247" s="570"/>
      <c r="G247" s="571" t="s">
        <v>350</v>
      </c>
      <c r="H247" s="349">
        <f>B247*D247</f>
        <v>111000</v>
      </c>
      <c r="K247" s="571"/>
    </row>
    <row r="248" spans="1:11">
      <c r="A248" s="571"/>
      <c r="K248" s="571"/>
    </row>
    <row r="249" spans="1:11">
      <c r="A249" s="571"/>
      <c r="K249" s="571"/>
    </row>
    <row r="250" spans="1:11">
      <c r="A250" s="571"/>
      <c r="K250" s="571"/>
    </row>
    <row r="251" spans="1:11">
      <c r="A251" s="571"/>
      <c r="B251" s="341" t="s">
        <v>23</v>
      </c>
      <c r="K251" s="571"/>
    </row>
    <row r="252" spans="1:11">
      <c r="A252" s="571">
        <v>13</v>
      </c>
      <c r="B252" s="347" t="s">
        <v>160</v>
      </c>
      <c r="K252" s="571"/>
    </row>
    <row r="253" spans="1:11">
      <c r="A253" s="571"/>
      <c r="K253" s="571"/>
    </row>
    <row r="254" spans="1:11">
      <c r="A254" s="571"/>
      <c r="B254" s="571" t="s">
        <v>351</v>
      </c>
      <c r="C254" s="570"/>
      <c r="D254" s="571" t="s">
        <v>168</v>
      </c>
      <c r="F254" s="571" t="s">
        <v>359</v>
      </c>
      <c r="H254" s="348" t="s">
        <v>358</v>
      </c>
      <c r="K254" s="571"/>
    </row>
    <row r="255" spans="1:11">
      <c r="A255" s="571"/>
      <c r="B255" s="570">
        <f>$I$144*1000</f>
        <v>55500</v>
      </c>
      <c r="C255" s="570" t="s">
        <v>352</v>
      </c>
      <c r="D255" s="570">
        <f>$J$12</f>
        <v>6</v>
      </c>
      <c r="E255" s="570" t="s">
        <v>352</v>
      </c>
      <c r="F255" s="570">
        <v>1</v>
      </c>
      <c r="G255" s="571" t="s">
        <v>350</v>
      </c>
      <c r="H255" s="349">
        <f>B255*D255*F255</f>
        <v>333000</v>
      </c>
      <c r="K255" s="571"/>
    </row>
    <row r="256" spans="1:11">
      <c r="A256" s="571"/>
      <c r="K256" s="571"/>
    </row>
    <row r="257" spans="1:11">
      <c r="A257" s="571"/>
      <c r="K257" s="571"/>
    </row>
    <row r="258" spans="1:11">
      <c r="A258" s="571"/>
      <c r="B258" s="347" t="s">
        <v>173</v>
      </c>
      <c r="K258" s="571"/>
    </row>
    <row r="259" spans="1:11">
      <c r="A259" s="571">
        <v>14</v>
      </c>
      <c r="B259" s="347" t="str">
        <f>'RESUMO MODULO MINIMO'!$D$37</f>
        <v>Conserto de quebra no ramal na rua sem pavimento com fornecimento de material hidráulico</v>
      </c>
      <c r="K259" s="571"/>
    </row>
    <row r="260" spans="1:11">
      <c r="A260" s="571"/>
      <c r="K260" s="571"/>
    </row>
    <row r="261" spans="1:11">
      <c r="A261" s="571"/>
      <c r="B261" s="571" t="s">
        <v>351</v>
      </c>
      <c r="C261" s="570"/>
      <c r="D261" s="571" t="s">
        <v>168</v>
      </c>
      <c r="F261" s="571"/>
      <c r="G261" s="497">
        <v>0.1</v>
      </c>
      <c r="H261" s="348" t="s">
        <v>400</v>
      </c>
      <c r="K261" s="571"/>
    </row>
    <row r="262" spans="1:11">
      <c r="A262" s="571"/>
      <c r="B262" s="570">
        <f>$I$144*1000</f>
        <v>55500</v>
      </c>
      <c r="C262" s="570" t="s">
        <v>352</v>
      </c>
      <c r="D262" s="570">
        <v>1</v>
      </c>
      <c r="E262" s="570" t="s">
        <v>352</v>
      </c>
      <c r="F262" s="570"/>
      <c r="G262" s="571" t="s">
        <v>350</v>
      </c>
      <c r="H262" s="349">
        <f>G261*B262</f>
        <v>5550</v>
      </c>
      <c r="K262" s="571"/>
    </row>
    <row r="263" spans="1:11">
      <c r="A263" s="571"/>
      <c r="K263" s="571"/>
    </row>
    <row r="264" spans="1:11">
      <c r="A264" s="571"/>
      <c r="K264" s="571"/>
    </row>
    <row r="265" spans="1:11">
      <c r="A265" s="571"/>
      <c r="B265" s="341" t="s">
        <v>161</v>
      </c>
      <c r="K265" s="571"/>
    </row>
    <row r="266" spans="1:11">
      <c r="A266" s="571">
        <v>15</v>
      </c>
      <c r="B266" s="347" t="s">
        <v>162</v>
      </c>
      <c r="K266" s="571"/>
    </row>
    <row r="267" spans="1:11">
      <c r="A267" s="571"/>
      <c r="K267" s="571"/>
    </row>
    <row r="268" spans="1:11">
      <c r="A268" s="571"/>
      <c r="B268" s="571" t="s">
        <v>528</v>
      </c>
      <c r="C268" s="570"/>
      <c r="D268" s="571" t="s">
        <v>168</v>
      </c>
      <c r="F268" s="571" t="s">
        <v>359</v>
      </c>
      <c r="H268" s="348" t="s">
        <v>361</v>
      </c>
      <c r="K268" s="571"/>
    </row>
    <row r="269" spans="1:11">
      <c r="A269" s="571"/>
      <c r="B269" s="570">
        <f>$I$144</f>
        <v>55.5</v>
      </c>
      <c r="C269" s="570" t="s">
        <v>352</v>
      </c>
      <c r="D269" s="570"/>
      <c r="E269" s="570" t="s">
        <v>352</v>
      </c>
      <c r="F269" s="570">
        <v>1</v>
      </c>
      <c r="G269" s="571" t="s">
        <v>350</v>
      </c>
      <c r="H269" s="349">
        <f>B269*F269</f>
        <v>55.5</v>
      </c>
      <c r="K269" s="571"/>
    </row>
    <row r="270" spans="1:11">
      <c r="A270" s="571"/>
      <c r="K270" s="571"/>
    </row>
    <row r="271" spans="1:11">
      <c r="A271" s="571"/>
      <c r="K271" s="571"/>
    </row>
    <row r="272" spans="1:11" ht="18.75">
      <c r="B272" s="840" t="s">
        <v>525</v>
      </c>
      <c r="C272" s="840"/>
      <c r="D272" s="840"/>
      <c r="E272" s="840"/>
      <c r="F272" s="840"/>
      <c r="G272" s="840"/>
      <c r="H272" s="840"/>
      <c r="I272" s="840"/>
      <c r="J272" s="522"/>
    </row>
    <row r="273" spans="1:11">
      <c r="C273" s="524"/>
    </row>
    <row r="274" spans="1:11">
      <c r="A274" s="571"/>
      <c r="C274" s="571"/>
      <c r="D274" s="341" t="s">
        <v>10</v>
      </c>
      <c r="E274" s="342"/>
      <c r="F274" s="527" t="s">
        <v>527</v>
      </c>
      <c r="G274" s="528">
        <v>18</v>
      </c>
      <c r="H274" s="739" t="s">
        <v>673</v>
      </c>
      <c r="I274" s="341">
        <f>G274*1.5</f>
        <v>27</v>
      </c>
      <c r="K274" s="341"/>
    </row>
    <row r="275" spans="1:11" ht="15.75" customHeight="1">
      <c r="A275" s="571">
        <v>1</v>
      </c>
      <c r="B275" s="838" t="s">
        <v>353</v>
      </c>
      <c r="C275" s="838"/>
      <c r="D275" s="838"/>
      <c r="E275" s="838"/>
      <c r="K275" s="341"/>
    </row>
    <row r="276" spans="1:11">
      <c r="A276" s="571"/>
      <c r="K276" s="341"/>
    </row>
    <row r="277" spans="1:11">
      <c r="A277" s="571"/>
      <c r="B277" s="571" t="s">
        <v>178</v>
      </c>
      <c r="C277" s="570"/>
      <c r="D277" s="348" t="s">
        <v>178</v>
      </c>
      <c r="K277" s="571"/>
    </row>
    <row r="278" spans="1:11">
      <c r="A278" s="571"/>
      <c r="B278" s="570">
        <f>$I$274</f>
        <v>27</v>
      </c>
      <c r="C278" s="570" t="s">
        <v>350</v>
      </c>
      <c r="D278" s="349">
        <f>B278</f>
        <v>27</v>
      </c>
      <c r="E278" s="571"/>
      <c r="K278" s="571"/>
    </row>
    <row r="279" spans="1:11">
      <c r="A279" s="571"/>
      <c r="K279" s="571"/>
    </row>
    <row r="280" spans="1:11" ht="15.75" customHeight="1">
      <c r="A280" s="571">
        <v>2</v>
      </c>
      <c r="B280" s="838" t="s">
        <v>354</v>
      </c>
      <c r="C280" s="838"/>
      <c r="D280" s="838"/>
      <c r="E280" s="838"/>
      <c r="K280" s="571"/>
    </row>
    <row r="281" spans="1:11">
      <c r="A281" s="571"/>
      <c r="K281" s="571"/>
    </row>
    <row r="282" spans="1:11">
      <c r="A282" s="571"/>
      <c r="B282" s="571" t="s">
        <v>178</v>
      </c>
      <c r="C282" s="570"/>
      <c r="D282" s="348" t="s">
        <v>178</v>
      </c>
      <c r="K282" s="571"/>
    </row>
    <row r="283" spans="1:11">
      <c r="A283" s="571"/>
      <c r="B283" s="570">
        <f>$I$274</f>
        <v>27</v>
      </c>
      <c r="C283" s="570" t="s">
        <v>350</v>
      </c>
      <c r="D283" s="349">
        <f>B283</f>
        <v>27</v>
      </c>
      <c r="K283" s="571"/>
    </row>
    <row r="284" spans="1:11">
      <c r="A284" s="571"/>
      <c r="K284" s="571"/>
    </row>
    <row r="285" spans="1:11">
      <c r="A285" s="571"/>
      <c r="B285" s="341" t="s">
        <v>399</v>
      </c>
      <c r="K285" s="571"/>
    </row>
    <row r="286" spans="1:11">
      <c r="A286" s="571"/>
      <c r="K286" s="571"/>
    </row>
    <row r="287" spans="1:11" ht="26.25" customHeight="1">
      <c r="A287" s="571">
        <v>4</v>
      </c>
      <c r="B287" s="839" t="s">
        <v>494</v>
      </c>
      <c r="C287" s="838"/>
      <c r="D287" s="838"/>
      <c r="E287" s="838"/>
      <c r="F287" s="838"/>
      <c r="K287" s="571"/>
    </row>
    <row r="288" spans="1:11">
      <c r="A288" s="571"/>
      <c r="K288" s="571"/>
    </row>
    <row r="289" spans="1:11">
      <c r="A289" s="571"/>
      <c r="B289" s="571" t="s">
        <v>351</v>
      </c>
      <c r="C289" s="570"/>
      <c r="D289" s="571" t="s">
        <v>168</v>
      </c>
      <c r="F289" s="348" t="s">
        <v>357</v>
      </c>
      <c r="K289" s="571"/>
    </row>
    <row r="290" spans="1:11">
      <c r="A290" s="571"/>
      <c r="B290" s="570">
        <f>$I$274*1000</f>
        <v>27000</v>
      </c>
      <c r="C290" s="570" t="s">
        <v>352</v>
      </c>
      <c r="D290" s="570">
        <f>$J$12</f>
        <v>6</v>
      </c>
      <c r="E290" s="571" t="s">
        <v>350</v>
      </c>
      <c r="F290" s="349">
        <f>B290*D290</f>
        <v>162000</v>
      </c>
      <c r="K290" s="571"/>
    </row>
    <row r="291" spans="1:11">
      <c r="A291" s="571"/>
      <c r="K291" s="571"/>
    </row>
    <row r="292" spans="1:11">
      <c r="A292" s="571">
        <v>5</v>
      </c>
      <c r="B292" s="838" t="str">
        <f>'RESUMO MODULO MINIMO'!$D$17</f>
        <v>Escavação, carga e transporte de material de 1ª categoria - DMT de 1.000 a 1.200 m - caminho de serviço em leito natural - com escavadeira e caminhão basculante de 14 m³</v>
      </c>
      <c r="C292" s="838"/>
      <c r="D292" s="838"/>
      <c r="E292" s="838"/>
      <c r="F292" s="344"/>
      <c r="K292" s="571"/>
    </row>
    <row r="293" spans="1:11">
      <c r="A293" s="571"/>
      <c r="K293" s="571"/>
    </row>
    <row r="294" spans="1:11">
      <c r="A294" s="571"/>
      <c r="B294" s="571" t="s">
        <v>351</v>
      </c>
      <c r="C294" s="570"/>
      <c r="D294" s="571" t="s">
        <v>168</v>
      </c>
      <c r="F294" s="571" t="s">
        <v>355</v>
      </c>
      <c r="H294" s="348" t="s">
        <v>356</v>
      </c>
      <c r="K294" s="571"/>
    </row>
    <row r="295" spans="1:11">
      <c r="A295" s="571"/>
      <c r="B295" s="570">
        <f>$I$274*1000</f>
        <v>27000</v>
      </c>
      <c r="C295" s="570" t="s">
        <v>352</v>
      </c>
      <c r="D295" s="570">
        <f>$J$12</f>
        <v>6</v>
      </c>
      <c r="E295" s="570" t="s">
        <v>352</v>
      </c>
      <c r="F295" s="570">
        <f>$J$14</f>
        <v>0.2</v>
      </c>
      <c r="G295" s="571" t="s">
        <v>350</v>
      </c>
      <c r="H295" s="349">
        <f>B295*D295*F295</f>
        <v>32400</v>
      </c>
      <c r="K295" s="571"/>
    </row>
    <row r="296" spans="1:11">
      <c r="A296" s="571"/>
      <c r="K296" s="571"/>
    </row>
    <row r="297" spans="1:11">
      <c r="A297" s="571"/>
      <c r="K297" s="571"/>
    </row>
    <row r="298" spans="1:11">
      <c r="A298" s="571"/>
      <c r="K298" s="571"/>
    </row>
    <row r="299" spans="1:11">
      <c r="A299" s="571">
        <v>6</v>
      </c>
      <c r="B299" s="839" t="str">
        <f>'RESUMO MODULO MINIMO'!$D$18</f>
        <v>Espalhamento de material em bota-fora</v>
      </c>
      <c r="C299" s="838"/>
      <c r="D299" s="838"/>
      <c r="E299" s="838"/>
      <c r="F299" s="344"/>
      <c r="K299" s="571"/>
    </row>
    <row r="300" spans="1:11">
      <c r="A300" s="571"/>
      <c r="K300" s="571"/>
    </row>
    <row r="301" spans="1:11">
      <c r="A301" s="571"/>
      <c r="B301" s="571" t="s">
        <v>351</v>
      </c>
      <c r="C301" s="570"/>
      <c r="D301" s="571" t="s">
        <v>168</v>
      </c>
      <c r="F301" s="571" t="s">
        <v>355</v>
      </c>
      <c r="H301" s="348" t="s">
        <v>356</v>
      </c>
      <c r="K301" s="571"/>
    </row>
    <row r="302" spans="1:11">
      <c r="A302" s="571"/>
      <c r="B302" s="570">
        <f>$I$274*1000</f>
        <v>27000</v>
      </c>
      <c r="C302" s="570" t="s">
        <v>352</v>
      </c>
      <c r="D302" s="570">
        <f>$J$12</f>
        <v>6</v>
      </c>
      <c r="E302" s="570" t="s">
        <v>352</v>
      </c>
      <c r="F302" s="570">
        <f>$J$14</f>
        <v>0.2</v>
      </c>
      <c r="G302" s="571" t="s">
        <v>350</v>
      </c>
      <c r="H302" s="349">
        <f>B302*D302*F302</f>
        <v>32400</v>
      </c>
      <c r="K302" s="571"/>
    </row>
    <row r="303" spans="1:11">
      <c r="A303" s="571"/>
      <c r="K303" s="571"/>
    </row>
    <row r="304" spans="1:11">
      <c r="A304" s="571"/>
      <c r="K304" s="571"/>
    </row>
    <row r="305" spans="1:11">
      <c r="A305" s="571"/>
      <c r="B305" s="341" t="s">
        <v>16</v>
      </c>
      <c r="K305" s="571"/>
    </row>
    <row r="306" spans="1:11">
      <c r="A306" s="571"/>
      <c r="K306" s="571"/>
    </row>
    <row r="307" spans="1:11" ht="26.25" customHeight="1">
      <c r="A307" s="571">
        <v>7</v>
      </c>
      <c r="B307" s="839" t="s">
        <v>578</v>
      </c>
      <c r="C307" s="838"/>
      <c r="D307" s="838"/>
      <c r="E307" s="838"/>
      <c r="F307" s="838"/>
      <c r="K307" s="571"/>
    </row>
    <row r="308" spans="1:11">
      <c r="A308" s="571"/>
      <c r="K308" s="571"/>
    </row>
    <row r="309" spans="1:11">
      <c r="A309" s="571"/>
      <c r="B309" s="571" t="s">
        <v>351</v>
      </c>
      <c r="C309" s="570"/>
      <c r="D309" s="571" t="s">
        <v>168</v>
      </c>
      <c r="F309" s="348" t="s">
        <v>357</v>
      </c>
      <c r="K309" s="571"/>
    </row>
    <row r="310" spans="1:11">
      <c r="A310" s="571"/>
      <c r="B310" s="570">
        <f>$I$274*1000</f>
        <v>27000</v>
      </c>
      <c r="C310" s="570" t="s">
        <v>352</v>
      </c>
      <c r="D310" s="570">
        <f>$E$10</f>
        <v>5.74</v>
      </c>
      <c r="E310" s="571" t="s">
        <v>350</v>
      </c>
      <c r="F310" s="349">
        <f>B310*D310</f>
        <v>154980</v>
      </c>
      <c r="K310" s="571"/>
    </row>
    <row r="311" spans="1:11">
      <c r="A311" s="571"/>
      <c r="K311" s="571"/>
    </row>
    <row r="312" spans="1:11">
      <c r="A312" s="571"/>
      <c r="K312" s="571"/>
    </row>
    <row r="313" spans="1:11" ht="12.75" customHeight="1">
      <c r="A313" s="571">
        <v>8</v>
      </c>
      <c r="B313" s="839" t="s">
        <v>579</v>
      </c>
      <c r="C313" s="838"/>
      <c r="D313" s="838"/>
      <c r="E313" s="838"/>
      <c r="F313" s="344"/>
      <c r="K313" s="571"/>
    </row>
    <row r="314" spans="1:11">
      <c r="A314" s="571"/>
      <c r="K314" s="571"/>
    </row>
    <row r="315" spans="1:11">
      <c r="A315" s="571"/>
      <c r="B315" s="571" t="s">
        <v>351</v>
      </c>
      <c r="C315" s="570"/>
      <c r="D315" s="571" t="s">
        <v>168</v>
      </c>
      <c r="F315" s="348" t="s">
        <v>358</v>
      </c>
      <c r="K315" s="571"/>
    </row>
    <row r="316" spans="1:11">
      <c r="A316" s="571"/>
      <c r="B316" s="570">
        <f>$I$274*1000</f>
        <v>27000</v>
      </c>
      <c r="C316" s="570" t="s">
        <v>352</v>
      </c>
      <c r="D316" s="570">
        <f>$E$10</f>
        <v>5.74</v>
      </c>
      <c r="E316" s="570" t="s">
        <v>350</v>
      </c>
      <c r="F316" s="349">
        <f>B316*D316</f>
        <v>154980</v>
      </c>
      <c r="G316" s="571"/>
      <c r="K316" s="571"/>
    </row>
    <row r="317" spans="1:11">
      <c r="A317" s="571"/>
      <c r="K317" s="571"/>
    </row>
    <row r="318" spans="1:11">
      <c r="A318" s="571"/>
      <c r="K318" s="571"/>
    </row>
    <row r="319" spans="1:11" ht="12.75" customHeight="1">
      <c r="A319" s="571">
        <v>9</v>
      </c>
      <c r="B319" s="839" t="s">
        <v>580</v>
      </c>
      <c r="C319" s="838"/>
      <c r="D319" s="838"/>
      <c r="E319" s="838"/>
      <c r="K319" s="571"/>
    </row>
    <row r="320" spans="1:11">
      <c r="A320" s="571"/>
      <c r="K320" s="571"/>
    </row>
    <row r="321" spans="1:11">
      <c r="A321" s="571"/>
      <c r="B321" s="571" t="s">
        <v>351</v>
      </c>
      <c r="C321" s="570"/>
      <c r="D321" s="571" t="s">
        <v>168</v>
      </c>
      <c r="F321" s="348" t="s">
        <v>358</v>
      </c>
      <c r="K321" s="571"/>
    </row>
    <row r="322" spans="1:11">
      <c r="A322" s="571"/>
      <c r="B322" s="570">
        <f>$I$274*1000</f>
        <v>27000</v>
      </c>
      <c r="C322" s="570" t="s">
        <v>352</v>
      </c>
      <c r="D322" s="570">
        <f>$E$10</f>
        <v>5.74</v>
      </c>
      <c r="E322" s="570" t="s">
        <v>350</v>
      </c>
      <c r="F322" s="349">
        <f>B322*D322</f>
        <v>154980</v>
      </c>
      <c r="G322" s="571"/>
      <c r="K322" s="571"/>
    </row>
    <row r="323" spans="1:11">
      <c r="A323" s="571"/>
      <c r="K323" s="571"/>
    </row>
    <row r="324" spans="1:11">
      <c r="A324" s="571"/>
      <c r="K324" s="571"/>
    </row>
    <row r="325" spans="1:11" s="344" customFormat="1">
      <c r="A325" s="572">
        <v>10</v>
      </c>
      <c r="B325" s="736" t="s">
        <v>581</v>
      </c>
      <c r="C325" s="735"/>
      <c r="D325" s="735"/>
      <c r="E325" s="735"/>
      <c r="F325" s="735"/>
      <c r="G325" s="735"/>
      <c r="K325" s="572"/>
    </row>
    <row r="326" spans="1:11">
      <c r="A326" s="571"/>
      <c r="K326" s="571"/>
    </row>
    <row r="327" spans="1:11">
      <c r="A327" s="571"/>
      <c r="B327" s="571" t="s">
        <v>351</v>
      </c>
      <c r="C327" s="570"/>
      <c r="D327" s="571" t="s">
        <v>168</v>
      </c>
      <c r="F327" s="571" t="s">
        <v>355</v>
      </c>
      <c r="H327" s="348" t="s">
        <v>356</v>
      </c>
      <c r="K327" s="571"/>
    </row>
    <row r="328" spans="1:11">
      <c r="A328" s="571"/>
      <c r="B328" s="570">
        <f>$I$274*1000</f>
        <v>27000</v>
      </c>
      <c r="C328" s="570" t="s">
        <v>352</v>
      </c>
      <c r="D328" s="570">
        <f>$J$12</f>
        <v>6</v>
      </c>
      <c r="E328" s="570" t="s">
        <v>352</v>
      </c>
      <c r="F328" s="570">
        <f>$J$14</f>
        <v>0.2</v>
      </c>
      <c r="G328" s="571" t="s">
        <v>350</v>
      </c>
      <c r="H328" s="349">
        <f>B328*D328*F328</f>
        <v>32400</v>
      </c>
      <c r="K328" s="571"/>
    </row>
    <row r="329" spans="1:11">
      <c r="A329" s="571"/>
      <c r="K329" s="571"/>
    </row>
    <row r="330" spans="1:11">
      <c r="A330" s="571"/>
      <c r="K330" s="571"/>
    </row>
    <row r="331" spans="1:11" ht="12.75" customHeight="1">
      <c r="A331" s="571">
        <v>11</v>
      </c>
      <c r="B331" s="736" t="s">
        <v>582</v>
      </c>
      <c r="C331" s="736"/>
      <c r="D331" s="736"/>
      <c r="E331" s="736"/>
      <c r="F331" s="736"/>
      <c r="G331" s="736"/>
      <c r="H331" s="736"/>
      <c r="K331" s="571"/>
    </row>
    <row r="332" spans="1:11">
      <c r="A332" s="571"/>
      <c r="K332" s="571"/>
    </row>
    <row r="333" spans="1:11">
      <c r="A333" s="571"/>
      <c r="B333" s="571" t="s">
        <v>351</v>
      </c>
      <c r="C333" s="570"/>
      <c r="D333" s="571" t="s">
        <v>168</v>
      </c>
      <c r="F333" s="571" t="s">
        <v>355</v>
      </c>
      <c r="H333" s="348" t="s">
        <v>356</v>
      </c>
      <c r="K333" s="571"/>
    </row>
    <row r="334" spans="1:11">
      <c r="A334" s="571"/>
      <c r="B334" s="570">
        <f>$I$274*1000</f>
        <v>27000</v>
      </c>
      <c r="C334" s="570" t="s">
        <v>352</v>
      </c>
      <c r="D334" s="570">
        <f>$J$12</f>
        <v>6</v>
      </c>
      <c r="E334" s="570" t="s">
        <v>352</v>
      </c>
      <c r="F334" s="570">
        <f>$J$14</f>
        <v>0.2</v>
      </c>
      <c r="G334" s="571" t="s">
        <v>350</v>
      </c>
      <c r="H334" s="349">
        <f>B334*D334*F334</f>
        <v>32400</v>
      </c>
      <c r="K334" s="571"/>
    </row>
    <row r="335" spans="1:11">
      <c r="A335" s="571"/>
      <c r="K335" s="571"/>
    </row>
    <row r="336" spans="1:11">
      <c r="A336" s="571"/>
      <c r="K336" s="571"/>
    </row>
    <row r="337" spans="1:11" ht="12.75" customHeight="1">
      <c r="A337" s="571">
        <v>12</v>
      </c>
      <c r="B337" s="839" t="s">
        <v>672</v>
      </c>
      <c r="C337" s="838"/>
      <c r="D337" s="838"/>
      <c r="E337" s="838"/>
      <c r="F337" s="344"/>
      <c r="K337" s="571"/>
    </row>
    <row r="338" spans="1:11">
      <c r="A338" s="571"/>
      <c r="K338" s="571"/>
    </row>
    <row r="339" spans="1:11">
      <c r="A339" s="571"/>
      <c r="B339" s="571" t="s">
        <v>351</v>
      </c>
      <c r="C339" s="570"/>
      <c r="D339" s="571" t="s">
        <v>168</v>
      </c>
      <c r="F339" s="348" t="s">
        <v>358</v>
      </c>
      <c r="K339" s="571"/>
    </row>
    <row r="340" spans="1:11">
      <c r="A340" s="571"/>
      <c r="B340" s="570">
        <f>$I$274*1000</f>
        <v>27000</v>
      </c>
      <c r="C340" s="570" t="s">
        <v>352</v>
      </c>
      <c r="D340" s="570">
        <f>$J$12</f>
        <v>6</v>
      </c>
      <c r="E340" s="570" t="s">
        <v>350</v>
      </c>
      <c r="F340" s="349">
        <f>B340*D340</f>
        <v>162000</v>
      </c>
      <c r="G340" s="571"/>
      <c r="K340" s="571"/>
    </row>
    <row r="341" spans="1:11">
      <c r="A341" s="571"/>
      <c r="K341" s="571"/>
    </row>
    <row r="342" spans="1:11">
      <c r="A342" s="571"/>
      <c r="K342" s="571"/>
    </row>
    <row r="343" spans="1:11">
      <c r="A343" s="571"/>
      <c r="B343" s="341" t="s">
        <v>664</v>
      </c>
      <c r="K343" s="571"/>
    </row>
    <row r="344" spans="1:11" ht="12.75" customHeight="1">
      <c r="A344" s="571">
        <v>13</v>
      </c>
      <c r="B344" s="341" t="s">
        <v>665</v>
      </c>
      <c r="C344" s="736"/>
      <c r="D344" s="736"/>
      <c r="E344" s="736"/>
      <c r="F344" s="736"/>
      <c r="G344" s="736"/>
      <c r="H344" s="736"/>
      <c r="K344" s="571"/>
    </row>
    <row r="345" spans="1:11">
      <c r="A345" s="571"/>
      <c r="B345" s="738" t="s">
        <v>671</v>
      </c>
      <c r="K345" s="571"/>
    </row>
    <row r="346" spans="1:11" ht="25.5">
      <c r="A346" s="571"/>
      <c r="B346" s="571" t="s">
        <v>351</v>
      </c>
      <c r="C346" s="570"/>
      <c r="D346" s="571" t="s">
        <v>168</v>
      </c>
      <c r="F346" s="571" t="s">
        <v>666</v>
      </c>
      <c r="H346" s="737" t="s">
        <v>667</v>
      </c>
      <c r="K346" s="571"/>
    </row>
    <row r="347" spans="1:11">
      <c r="A347" s="571"/>
      <c r="B347" s="570">
        <f>$I$274*1000</f>
        <v>27000</v>
      </c>
      <c r="C347" s="570" t="s">
        <v>352</v>
      </c>
      <c r="D347" s="570">
        <f>$E$10</f>
        <v>5.74</v>
      </c>
      <c r="E347" s="570" t="s">
        <v>352</v>
      </c>
      <c r="F347" s="570">
        <f>F217</f>
        <v>1.2</v>
      </c>
      <c r="G347" s="571" t="s">
        <v>350</v>
      </c>
      <c r="H347" s="349">
        <f>((B347*D347*F347)/1000)*0.92</f>
        <v>171.09792000000002</v>
      </c>
      <c r="K347" s="571"/>
    </row>
    <row r="348" spans="1:11">
      <c r="A348" s="571"/>
      <c r="K348" s="571"/>
    </row>
    <row r="349" spans="1:11">
      <c r="A349" s="571"/>
      <c r="K349" s="571"/>
    </row>
    <row r="350" spans="1:11" ht="12.75" customHeight="1">
      <c r="A350" s="571">
        <v>14</v>
      </c>
      <c r="B350" s="341" t="s">
        <v>669</v>
      </c>
      <c r="C350" s="736"/>
      <c r="D350" s="736"/>
      <c r="E350" s="736"/>
      <c r="F350" s="736"/>
      <c r="G350" s="736"/>
      <c r="H350" s="736"/>
      <c r="K350" s="571"/>
    </row>
    <row r="351" spans="1:11">
      <c r="A351" s="571"/>
      <c r="B351" s="738" t="s">
        <v>670</v>
      </c>
      <c r="K351" s="571"/>
    </row>
    <row r="352" spans="1:11">
      <c r="A352" s="571"/>
      <c r="B352" s="571" t="s">
        <v>351</v>
      </c>
      <c r="C352" s="570"/>
      <c r="D352" s="571" t="s">
        <v>168</v>
      </c>
      <c r="F352" s="571" t="s">
        <v>666</v>
      </c>
      <c r="H352" s="737" t="s">
        <v>668</v>
      </c>
      <c r="K352" s="571"/>
    </row>
    <row r="353" spans="1:11">
      <c r="A353" s="571"/>
      <c r="B353" s="570">
        <f>$I$274*1000</f>
        <v>27000</v>
      </c>
      <c r="C353" s="570" t="s">
        <v>352</v>
      </c>
      <c r="D353" s="570">
        <f>$E$10</f>
        <v>5.74</v>
      </c>
      <c r="E353" s="570" t="s">
        <v>352</v>
      </c>
      <c r="F353" s="570">
        <f>F223</f>
        <v>3.73</v>
      </c>
      <c r="G353" s="571" t="s">
        <v>350</v>
      </c>
      <c r="H353" s="349">
        <f>((B353*D353*F353)/1000)</f>
        <v>578.07540000000006</v>
      </c>
      <c r="K353" s="571"/>
    </row>
    <row r="354" spans="1:11">
      <c r="A354" s="571"/>
      <c r="K354" s="571"/>
    </row>
    <row r="355" spans="1:11">
      <c r="A355" s="571"/>
      <c r="B355" s="738" t="s">
        <v>578</v>
      </c>
      <c r="K355" s="571"/>
    </row>
    <row r="356" spans="1:11">
      <c r="A356" s="571"/>
      <c r="B356" s="571" t="s">
        <v>351</v>
      </c>
      <c r="C356" s="570"/>
      <c r="D356" s="571" t="s">
        <v>168</v>
      </c>
      <c r="F356" s="571" t="s">
        <v>666</v>
      </c>
      <c r="H356" s="737" t="s">
        <v>668</v>
      </c>
      <c r="K356" s="571"/>
    </row>
    <row r="357" spans="1:11">
      <c r="A357" s="571"/>
      <c r="B357" s="570">
        <f>$I$274*1000</f>
        <v>27000</v>
      </c>
      <c r="C357" s="570" t="s">
        <v>352</v>
      </c>
      <c r="D357" s="570">
        <f>$E$10</f>
        <v>5.74</v>
      </c>
      <c r="E357" s="570" t="s">
        <v>352</v>
      </c>
      <c r="F357" s="570">
        <f>F227</f>
        <v>0.5</v>
      </c>
      <c r="G357" s="571" t="s">
        <v>350</v>
      </c>
      <c r="H357" s="349">
        <f>((B357*D357*F357)/1000)</f>
        <v>77.489999999999995</v>
      </c>
      <c r="K357" s="571"/>
    </row>
    <row r="358" spans="1:11">
      <c r="A358" s="571"/>
      <c r="K358" s="571"/>
    </row>
    <row r="359" spans="1:11">
      <c r="A359" s="571"/>
      <c r="B359" s="347" t="s">
        <v>18</v>
      </c>
      <c r="K359" s="571"/>
    </row>
    <row r="360" spans="1:11">
      <c r="A360" s="571"/>
      <c r="K360" s="571"/>
    </row>
    <row r="361" spans="1:11">
      <c r="A361" s="571">
        <v>10</v>
      </c>
      <c r="B361" s="839" t="s">
        <v>170</v>
      </c>
      <c r="C361" s="838"/>
      <c r="D361" s="838"/>
      <c r="E361" s="838"/>
      <c r="K361" s="571"/>
    </row>
    <row r="362" spans="1:11">
      <c r="A362" s="571"/>
      <c r="K362" s="571"/>
    </row>
    <row r="363" spans="1:11">
      <c r="A363" s="571"/>
      <c r="B363" s="571" t="s">
        <v>178</v>
      </c>
      <c r="C363" s="341"/>
      <c r="D363" s="571" t="s">
        <v>359</v>
      </c>
      <c r="H363" s="348" t="s">
        <v>359</v>
      </c>
      <c r="K363" s="571"/>
    </row>
    <row r="364" spans="1:11">
      <c r="A364" s="571"/>
      <c r="B364" s="570">
        <f>$I$274</f>
        <v>27</v>
      </c>
      <c r="C364" s="570" t="s">
        <v>352</v>
      </c>
      <c r="D364" s="570">
        <f>1/1.5</f>
        <v>0.66666666666666663</v>
      </c>
      <c r="E364" s="570"/>
      <c r="G364" s="571" t="s">
        <v>350</v>
      </c>
      <c r="H364" s="349">
        <f>B364*D364</f>
        <v>18</v>
      </c>
      <c r="K364" s="571"/>
    </row>
    <row r="365" spans="1:11">
      <c r="A365" s="571"/>
      <c r="K365" s="571"/>
    </row>
    <row r="366" spans="1:11">
      <c r="A366" s="571"/>
      <c r="K366" s="571"/>
    </row>
    <row r="367" spans="1:11" ht="23.25" customHeight="1">
      <c r="A367" s="571">
        <v>11</v>
      </c>
      <c r="B367" s="347" t="s">
        <v>171</v>
      </c>
      <c r="K367" s="571"/>
    </row>
    <row r="368" spans="1:11">
      <c r="A368" s="571"/>
      <c r="K368" s="571"/>
    </row>
    <row r="369" spans="1:11">
      <c r="A369" s="571"/>
      <c r="B369" s="571" t="s">
        <v>178</v>
      </c>
      <c r="C369" s="341"/>
      <c r="D369" s="571" t="s">
        <v>359</v>
      </c>
      <c r="H369" s="348" t="s">
        <v>359</v>
      </c>
      <c r="K369" s="571"/>
    </row>
    <row r="370" spans="1:11">
      <c r="A370" s="571"/>
      <c r="B370" s="570">
        <f>$I$274</f>
        <v>27</v>
      </c>
      <c r="C370" s="570" t="s">
        <v>352</v>
      </c>
      <c r="D370" s="570">
        <f>1/1.5</f>
        <v>0.66666666666666663</v>
      </c>
      <c r="E370" s="570"/>
      <c r="G370" s="571" t="s">
        <v>350</v>
      </c>
      <c r="H370" s="349">
        <f>B370*D370</f>
        <v>18</v>
      </c>
      <c r="K370" s="571"/>
    </row>
    <row r="371" spans="1:11">
      <c r="A371" s="571"/>
      <c r="K371" s="571"/>
    </row>
    <row r="372" spans="1:11">
      <c r="A372" s="571"/>
      <c r="K372" s="571"/>
    </row>
    <row r="373" spans="1:11">
      <c r="A373" s="571"/>
      <c r="B373" s="341" t="s">
        <v>21</v>
      </c>
      <c r="K373" s="571"/>
    </row>
    <row r="374" spans="1:11">
      <c r="A374" s="571">
        <v>12</v>
      </c>
      <c r="B374" s="347" t="s">
        <v>204</v>
      </c>
      <c r="K374" s="571"/>
    </row>
    <row r="375" spans="1:11">
      <c r="A375" s="571"/>
      <c r="K375" s="571"/>
    </row>
    <row r="376" spans="1:11">
      <c r="A376" s="571"/>
      <c r="B376" s="571" t="s">
        <v>351</v>
      </c>
      <c r="C376" s="570"/>
      <c r="D376" s="571" t="s">
        <v>359</v>
      </c>
      <c r="F376" s="571"/>
      <c r="H376" s="348" t="s">
        <v>360</v>
      </c>
      <c r="K376" s="571"/>
    </row>
    <row r="377" spans="1:11">
      <c r="A377" s="571"/>
      <c r="B377" s="570">
        <f>$I$274*1000</f>
        <v>27000</v>
      </c>
      <c r="C377" s="570" t="s">
        <v>352</v>
      </c>
      <c r="D377" s="570">
        <v>2</v>
      </c>
      <c r="E377" s="570"/>
      <c r="F377" s="570"/>
      <c r="G377" s="571" t="s">
        <v>350</v>
      </c>
      <c r="H377" s="349">
        <f>B377*D377</f>
        <v>54000</v>
      </c>
      <c r="K377" s="571"/>
    </row>
    <row r="378" spans="1:11">
      <c r="A378" s="571"/>
      <c r="K378" s="571"/>
    </row>
    <row r="379" spans="1:11">
      <c r="A379" s="571"/>
      <c r="K379" s="571"/>
    </row>
    <row r="380" spans="1:11">
      <c r="A380" s="571"/>
      <c r="K380" s="571"/>
    </row>
    <row r="381" spans="1:11">
      <c r="A381" s="571"/>
      <c r="B381" s="341" t="s">
        <v>23</v>
      </c>
      <c r="K381" s="571"/>
    </row>
    <row r="382" spans="1:11">
      <c r="A382" s="571">
        <v>13</v>
      </c>
      <c r="B382" s="347" t="s">
        <v>160</v>
      </c>
      <c r="K382" s="571"/>
    </row>
    <row r="383" spans="1:11">
      <c r="A383" s="571"/>
      <c r="K383" s="571"/>
    </row>
    <row r="384" spans="1:11">
      <c r="A384" s="571"/>
      <c r="B384" s="571" t="s">
        <v>351</v>
      </c>
      <c r="C384" s="570"/>
      <c r="D384" s="571" t="s">
        <v>168</v>
      </c>
      <c r="F384" s="571" t="s">
        <v>359</v>
      </c>
      <c r="H384" s="348" t="s">
        <v>358</v>
      </c>
      <c r="K384" s="571"/>
    </row>
    <row r="385" spans="1:11">
      <c r="A385" s="571"/>
      <c r="B385" s="570">
        <f>$I$274*1000</f>
        <v>27000</v>
      </c>
      <c r="C385" s="570" t="s">
        <v>352</v>
      </c>
      <c r="D385" s="570">
        <f>$J$12</f>
        <v>6</v>
      </c>
      <c r="E385" s="570" t="s">
        <v>352</v>
      </c>
      <c r="F385" s="570">
        <v>1</v>
      </c>
      <c r="G385" s="571" t="s">
        <v>350</v>
      </c>
      <c r="H385" s="349">
        <f>B385*D385*F385</f>
        <v>162000</v>
      </c>
      <c r="K385" s="571"/>
    </row>
    <row r="386" spans="1:11">
      <c r="A386" s="571"/>
      <c r="K386" s="571"/>
    </row>
    <row r="387" spans="1:11">
      <c r="A387" s="571"/>
      <c r="K387" s="571"/>
    </row>
    <row r="388" spans="1:11">
      <c r="A388" s="571"/>
      <c r="B388" s="347" t="s">
        <v>173</v>
      </c>
      <c r="K388" s="571"/>
    </row>
    <row r="389" spans="1:11">
      <c r="A389" s="571">
        <v>14</v>
      </c>
      <c r="B389" s="347" t="str">
        <f>'RESUMO MODULO MINIMO'!$D$37</f>
        <v>Conserto de quebra no ramal na rua sem pavimento com fornecimento de material hidráulico</v>
      </c>
      <c r="K389" s="571"/>
    </row>
    <row r="390" spans="1:11">
      <c r="A390" s="571"/>
      <c r="K390" s="571"/>
    </row>
    <row r="391" spans="1:11">
      <c r="A391" s="571"/>
      <c r="B391" s="571" t="s">
        <v>351</v>
      </c>
      <c r="C391" s="570"/>
      <c r="D391" s="571" t="s">
        <v>168</v>
      </c>
      <c r="F391" s="571"/>
      <c r="G391" s="497">
        <v>0.1</v>
      </c>
      <c r="H391" s="348" t="s">
        <v>400</v>
      </c>
      <c r="K391" s="571"/>
    </row>
    <row r="392" spans="1:11">
      <c r="A392" s="571"/>
      <c r="B392" s="570">
        <f>$I$274*1000</f>
        <v>27000</v>
      </c>
      <c r="C392" s="570" t="s">
        <v>352</v>
      </c>
      <c r="D392" s="570">
        <v>1</v>
      </c>
      <c r="E392" s="570" t="s">
        <v>352</v>
      </c>
      <c r="F392" s="570"/>
      <c r="G392" s="571" t="s">
        <v>350</v>
      </c>
      <c r="H392" s="349">
        <f>G391*B392</f>
        <v>2700</v>
      </c>
      <c r="K392" s="571"/>
    </row>
    <row r="393" spans="1:11">
      <c r="A393" s="571"/>
      <c r="K393" s="571"/>
    </row>
    <row r="394" spans="1:11">
      <c r="A394" s="571"/>
      <c r="K394" s="571"/>
    </row>
    <row r="395" spans="1:11">
      <c r="A395" s="571"/>
      <c r="B395" s="341" t="s">
        <v>161</v>
      </c>
      <c r="K395" s="571"/>
    </row>
    <row r="396" spans="1:11">
      <c r="A396" s="571">
        <v>15</v>
      </c>
      <c r="B396" s="347" t="s">
        <v>162</v>
      </c>
      <c r="K396" s="571"/>
    </row>
    <row r="397" spans="1:11">
      <c r="A397" s="571"/>
      <c r="K397" s="571"/>
    </row>
    <row r="398" spans="1:11">
      <c r="A398" s="571"/>
      <c r="B398" s="571" t="s">
        <v>528</v>
      </c>
      <c r="C398" s="570"/>
      <c r="D398" s="571" t="s">
        <v>168</v>
      </c>
      <c r="F398" s="571" t="s">
        <v>359</v>
      </c>
      <c r="H398" s="348" t="s">
        <v>361</v>
      </c>
      <c r="K398" s="571"/>
    </row>
    <row r="399" spans="1:11">
      <c r="A399" s="571"/>
      <c r="B399" s="570">
        <f>$I$274</f>
        <v>27</v>
      </c>
      <c r="C399" s="570" t="s">
        <v>352</v>
      </c>
      <c r="D399" s="570"/>
      <c r="E399" s="570" t="s">
        <v>352</v>
      </c>
      <c r="F399" s="570">
        <v>1</v>
      </c>
      <c r="G399" s="571" t="s">
        <v>350</v>
      </c>
      <c r="H399" s="349">
        <f>B399*F399</f>
        <v>27</v>
      </c>
      <c r="K399" s="571"/>
    </row>
    <row r="400" spans="1:11">
      <c r="A400" s="571"/>
      <c r="K400" s="571"/>
    </row>
    <row r="401" spans="1:11">
      <c r="A401" s="571"/>
      <c r="K401" s="571"/>
    </row>
    <row r="402" spans="1:11" ht="18.75">
      <c r="B402" s="840" t="s">
        <v>526</v>
      </c>
      <c r="C402" s="840"/>
      <c r="D402" s="840"/>
      <c r="E402" s="840"/>
      <c r="F402" s="840"/>
      <c r="G402" s="840"/>
      <c r="H402" s="840"/>
      <c r="I402" s="840"/>
      <c r="J402" s="522"/>
    </row>
    <row r="403" spans="1:11">
      <c r="C403" s="524"/>
    </row>
    <row r="404" spans="1:11">
      <c r="A404" s="571"/>
      <c r="C404" s="571"/>
      <c r="D404" s="341" t="s">
        <v>10</v>
      </c>
      <c r="E404" s="342"/>
      <c r="F404" s="527" t="s">
        <v>527</v>
      </c>
      <c r="G404" s="528">
        <v>37</v>
      </c>
      <c r="H404" s="739" t="s">
        <v>673</v>
      </c>
      <c r="I404" s="341">
        <f>G404*1.5</f>
        <v>55.5</v>
      </c>
      <c r="K404" s="341"/>
    </row>
    <row r="405" spans="1:11" ht="15.75" customHeight="1">
      <c r="A405" s="571">
        <v>1</v>
      </c>
      <c r="B405" s="838" t="s">
        <v>353</v>
      </c>
      <c r="C405" s="838"/>
      <c r="D405" s="838"/>
      <c r="E405" s="838"/>
      <c r="K405" s="341"/>
    </row>
    <row r="406" spans="1:11">
      <c r="A406" s="571"/>
      <c r="K406" s="341"/>
    </row>
    <row r="407" spans="1:11">
      <c r="A407" s="571"/>
      <c r="B407" s="571" t="s">
        <v>178</v>
      </c>
      <c r="C407" s="570"/>
      <c r="D407" s="348" t="s">
        <v>178</v>
      </c>
      <c r="K407" s="571"/>
    </row>
    <row r="408" spans="1:11">
      <c r="A408" s="571"/>
      <c r="B408" s="570">
        <f>$I$404</f>
        <v>55.5</v>
      </c>
      <c r="C408" s="570" t="s">
        <v>350</v>
      </c>
      <c r="D408" s="349">
        <f>B408</f>
        <v>55.5</v>
      </c>
      <c r="E408" s="571"/>
      <c r="K408" s="571"/>
    </row>
    <row r="409" spans="1:11">
      <c r="A409" s="571"/>
      <c r="K409" s="571"/>
    </row>
    <row r="410" spans="1:11" ht="15.75" customHeight="1">
      <c r="A410" s="571">
        <v>2</v>
      </c>
      <c r="B410" s="838" t="s">
        <v>354</v>
      </c>
      <c r="C410" s="838"/>
      <c r="D410" s="838"/>
      <c r="E410" s="838"/>
      <c r="K410" s="571"/>
    </row>
    <row r="411" spans="1:11">
      <c r="A411" s="571"/>
      <c r="K411" s="571"/>
    </row>
    <row r="412" spans="1:11">
      <c r="A412" s="571"/>
      <c r="B412" s="571" t="s">
        <v>178</v>
      </c>
      <c r="C412" s="570"/>
      <c r="D412" s="348" t="s">
        <v>178</v>
      </c>
      <c r="K412" s="571"/>
    </row>
    <row r="413" spans="1:11">
      <c r="A413" s="571"/>
      <c r="B413" s="570">
        <f>$I$404</f>
        <v>55.5</v>
      </c>
      <c r="C413" s="570" t="s">
        <v>350</v>
      </c>
      <c r="D413" s="349">
        <f>B413</f>
        <v>55.5</v>
      </c>
      <c r="K413" s="571"/>
    </row>
    <row r="414" spans="1:11">
      <c r="A414" s="571"/>
      <c r="K414" s="571"/>
    </row>
    <row r="415" spans="1:11">
      <c r="A415" s="571"/>
      <c r="B415" s="341" t="s">
        <v>399</v>
      </c>
      <c r="K415" s="571"/>
    </row>
    <row r="416" spans="1:11">
      <c r="A416" s="571"/>
      <c r="K416" s="571"/>
    </row>
    <row r="417" spans="1:11" ht="26.25" customHeight="1">
      <c r="A417" s="571">
        <v>4</v>
      </c>
      <c r="B417" s="839" t="s">
        <v>494</v>
      </c>
      <c r="C417" s="838"/>
      <c r="D417" s="838"/>
      <c r="E417" s="838"/>
      <c r="F417" s="838"/>
      <c r="K417" s="571"/>
    </row>
    <row r="418" spans="1:11">
      <c r="A418" s="571"/>
      <c r="K418" s="571"/>
    </row>
    <row r="419" spans="1:11">
      <c r="A419" s="571"/>
      <c r="B419" s="571" t="s">
        <v>351</v>
      </c>
      <c r="C419" s="570"/>
      <c r="D419" s="571" t="s">
        <v>168</v>
      </c>
      <c r="F419" s="348" t="s">
        <v>357</v>
      </c>
      <c r="K419" s="571"/>
    </row>
    <row r="420" spans="1:11">
      <c r="A420" s="571"/>
      <c r="B420" s="570">
        <f>$I$404*1000</f>
        <v>55500</v>
      </c>
      <c r="C420" s="570" t="s">
        <v>352</v>
      </c>
      <c r="D420" s="570">
        <f>$J$12</f>
        <v>6</v>
      </c>
      <c r="E420" s="571" t="s">
        <v>350</v>
      </c>
      <c r="F420" s="349">
        <f>B420*D420</f>
        <v>333000</v>
      </c>
      <c r="K420" s="571"/>
    </row>
    <row r="421" spans="1:11">
      <c r="A421" s="571"/>
      <c r="K421" s="571"/>
    </row>
    <row r="422" spans="1:11">
      <c r="A422" s="571">
        <v>5</v>
      </c>
      <c r="B422" s="838" t="str">
        <f>'RESUMO MODULO MINIMO'!$D$17</f>
        <v>Escavação, carga e transporte de material de 1ª categoria - DMT de 1.000 a 1.200 m - caminho de serviço em leito natural - com escavadeira e caminhão basculante de 14 m³</v>
      </c>
      <c r="C422" s="838"/>
      <c r="D422" s="838"/>
      <c r="E422" s="838"/>
      <c r="F422" s="344"/>
      <c r="K422" s="571"/>
    </row>
    <row r="423" spans="1:11">
      <c r="A423" s="571"/>
      <c r="K423" s="571"/>
    </row>
    <row r="424" spans="1:11">
      <c r="A424" s="571"/>
      <c r="B424" s="571" t="s">
        <v>351</v>
      </c>
      <c r="C424" s="570"/>
      <c r="D424" s="571" t="s">
        <v>168</v>
      </c>
      <c r="F424" s="571" t="s">
        <v>355</v>
      </c>
      <c r="H424" s="348" t="s">
        <v>356</v>
      </c>
      <c r="K424" s="571"/>
    </row>
    <row r="425" spans="1:11">
      <c r="A425" s="571"/>
      <c r="B425" s="570">
        <f>$I$404*1000</f>
        <v>55500</v>
      </c>
      <c r="C425" s="570" t="s">
        <v>352</v>
      </c>
      <c r="D425" s="570">
        <f>$J$12</f>
        <v>6</v>
      </c>
      <c r="E425" s="570" t="s">
        <v>352</v>
      </c>
      <c r="F425" s="570">
        <f>$J$14</f>
        <v>0.2</v>
      </c>
      <c r="G425" s="571" t="s">
        <v>350</v>
      </c>
      <c r="H425" s="349">
        <f>B425*D425*F425</f>
        <v>66600</v>
      </c>
      <c r="K425" s="571"/>
    </row>
    <row r="426" spans="1:11">
      <c r="A426" s="571"/>
      <c r="K426" s="571"/>
    </row>
    <row r="427" spans="1:11">
      <c r="A427" s="571"/>
      <c r="K427" s="571"/>
    </row>
    <row r="428" spans="1:11">
      <c r="A428" s="571"/>
      <c r="K428" s="571"/>
    </row>
    <row r="429" spans="1:11">
      <c r="A429" s="571">
        <v>6</v>
      </c>
      <c r="B429" s="839" t="str">
        <f>'RESUMO MODULO MINIMO'!$D$18</f>
        <v>Espalhamento de material em bota-fora</v>
      </c>
      <c r="C429" s="838"/>
      <c r="D429" s="838"/>
      <c r="E429" s="838"/>
      <c r="F429" s="344"/>
      <c r="K429" s="571"/>
    </row>
    <row r="430" spans="1:11">
      <c r="A430" s="571"/>
      <c r="K430" s="571"/>
    </row>
    <row r="431" spans="1:11">
      <c r="A431" s="571"/>
      <c r="B431" s="571" t="s">
        <v>351</v>
      </c>
      <c r="C431" s="570"/>
      <c r="D431" s="571" t="s">
        <v>168</v>
      </c>
      <c r="F431" s="571" t="s">
        <v>355</v>
      </c>
      <c r="H431" s="348" t="s">
        <v>356</v>
      </c>
      <c r="K431" s="571"/>
    </row>
    <row r="432" spans="1:11">
      <c r="A432" s="571"/>
      <c r="B432" s="570">
        <f>$I$404*1000</f>
        <v>55500</v>
      </c>
      <c r="C432" s="570" t="s">
        <v>352</v>
      </c>
      <c r="D432" s="570">
        <f>$J$12</f>
        <v>6</v>
      </c>
      <c r="E432" s="570" t="s">
        <v>352</v>
      </c>
      <c r="F432" s="570">
        <f>$J$14</f>
        <v>0.2</v>
      </c>
      <c r="G432" s="571" t="s">
        <v>350</v>
      </c>
      <c r="H432" s="349">
        <f>B432*D432*F432</f>
        <v>66600</v>
      </c>
      <c r="K432" s="571"/>
    </row>
    <row r="433" spans="1:11">
      <c r="A433" s="571"/>
      <c r="K433" s="571"/>
    </row>
    <row r="434" spans="1:11">
      <c r="A434" s="571"/>
      <c r="K434" s="571"/>
    </row>
    <row r="435" spans="1:11">
      <c r="A435" s="571"/>
      <c r="B435" s="341" t="s">
        <v>16</v>
      </c>
      <c r="K435" s="571"/>
    </row>
    <row r="436" spans="1:11">
      <c r="A436" s="571"/>
      <c r="K436" s="571"/>
    </row>
    <row r="437" spans="1:11" ht="26.25" customHeight="1">
      <c r="A437" s="571">
        <v>7</v>
      </c>
      <c r="B437" s="839" t="s">
        <v>578</v>
      </c>
      <c r="C437" s="838"/>
      <c r="D437" s="838"/>
      <c r="E437" s="838"/>
      <c r="F437" s="838"/>
      <c r="K437" s="571"/>
    </row>
    <row r="438" spans="1:11">
      <c r="A438" s="571"/>
      <c r="K438" s="571"/>
    </row>
    <row r="439" spans="1:11">
      <c r="A439" s="571"/>
      <c r="B439" s="571" t="s">
        <v>351</v>
      </c>
      <c r="C439" s="570"/>
      <c r="D439" s="571" t="s">
        <v>168</v>
      </c>
      <c r="F439" s="348" t="s">
        <v>357</v>
      </c>
      <c r="K439" s="571"/>
    </row>
    <row r="440" spans="1:11">
      <c r="A440" s="571"/>
      <c r="B440" s="570">
        <f>$I$404*1000</f>
        <v>55500</v>
      </c>
      <c r="C440" s="570" t="s">
        <v>352</v>
      </c>
      <c r="D440" s="570">
        <f>$E$10</f>
        <v>5.74</v>
      </c>
      <c r="E440" s="571" t="s">
        <v>350</v>
      </c>
      <c r="F440" s="349">
        <f>B440*D440</f>
        <v>318570</v>
      </c>
      <c r="K440" s="571"/>
    </row>
    <row r="441" spans="1:11">
      <c r="A441" s="571"/>
      <c r="K441" s="571"/>
    </row>
    <row r="442" spans="1:11">
      <c r="A442" s="571"/>
      <c r="K442" s="571"/>
    </row>
    <row r="443" spans="1:11" ht="12.75" customHeight="1">
      <c r="A443" s="571">
        <v>8</v>
      </c>
      <c r="B443" s="839" t="s">
        <v>579</v>
      </c>
      <c r="C443" s="838"/>
      <c r="D443" s="838"/>
      <c r="E443" s="838"/>
      <c r="F443" s="344"/>
      <c r="K443" s="571"/>
    </row>
    <row r="444" spans="1:11">
      <c r="A444" s="571"/>
      <c r="K444" s="571"/>
    </row>
    <row r="445" spans="1:11">
      <c r="A445" s="571"/>
      <c r="B445" s="571" t="s">
        <v>351</v>
      </c>
      <c r="C445" s="570"/>
      <c r="D445" s="571" t="s">
        <v>168</v>
      </c>
      <c r="F445" s="348" t="s">
        <v>358</v>
      </c>
      <c r="K445" s="571"/>
    </row>
    <row r="446" spans="1:11">
      <c r="A446" s="571"/>
      <c r="B446" s="570">
        <f>$I$404*1000</f>
        <v>55500</v>
      </c>
      <c r="C446" s="570" t="s">
        <v>352</v>
      </c>
      <c r="D446" s="570">
        <f>$E$10</f>
        <v>5.74</v>
      </c>
      <c r="E446" s="570" t="s">
        <v>350</v>
      </c>
      <c r="F446" s="349">
        <f>B446*D446</f>
        <v>318570</v>
      </c>
      <c r="G446" s="571"/>
      <c r="K446" s="571"/>
    </row>
    <row r="447" spans="1:11">
      <c r="A447" s="571"/>
      <c r="K447" s="571"/>
    </row>
    <row r="448" spans="1:11">
      <c r="A448" s="571"/>
      <c r="K448" s="571"/>
    </row>
    <row r="449" spans="1:11" ht="12.75" customHeight="1">
      <c r="A449" s="571">
        <v>9</v>
      </c>
      <c r="B449" s="839" t="s">
        <v>580</v>
      </c>
      <c r="C449" s="838"/>
      <c r="D449" s="838"/>
      <c r="E449" s="838"/>
      <c r="K449" s="571"/>
    </row>
    <row r="450" spans="1:11">
      <c r="A450" s="571"/>
      <c r="K450" s="571"/>
    </row>
    <row r="451" spans="1:11">
      <c r="A451" s="571"/>
      <c r="B451" s="571" t="s">
        <v>351</v>
      </c>
      <c r="C451" s="570"/>
      <c r="D451" s="571" t="s">
        <v>168</v>
      </c>
      <c r="F451" s="348" t="s">
        <v>358</v>
      </c>
      <c r="K451" s="571"/>
    </row>
    <row r="452" spans="1:11">
      <c r="A452" s="571"/>
      <c r="B452" s="570">
        <f>$I$404*1000</f>
        <v>55500</v>
      </c>
      <c r="C452" s="570" t="s">
        <v>352</v>
      </c>
      <c r="D452" s="570">
        <f>$E$10</f>
        <v>5.74</v>
      </c>
      <c r="E452" s="570" t="s">
        <v>350</v>
      </c>
      <c r="F452" s="349">
        <f>B452*D452</f>
        <v>318570</v>
      </c>
      <c r="G452" s="571"/>
      <c r="K452" s="571"/>
    </row>
    <row r="453" spans="1:11">
      <c r="A453" s="571"/>
      <c r="K453" s="571"/>
    </row>
    <row r="454" spans="1:11">
      <c r="A454" s="571"/>
      <c r="K454" s="571"/>
    </row>
    <row r="455" spans="1:11" s="344" customFormat="1">
      <c r="A455" s="572">
        <v>10</v>
      </c>
      <c r="B455" s="736" t="s">
        <v>581</v>
      </c>
      <c r="C455" s="735"/>
      <c r="D455" s="735"/>
      <c r="E455" s="735"/>
      <c r="F455" s="735"/>
      <c r="G455" s="735"/>
      <c r="K455" s="572"/>
    </row>
    <row r="456" spans="1:11">
      <c r="A456" s="571"/>
      <c r="K456" s="571"/>
    </row>
    <row r="457" spans="1:11">
      <c r="A457" s="571"/>
      <c r="B457" s="571" t="s">
        <v>351</v>
      </c>
      <c r="C457" s="570"/>
      <c r="D457" s="571" t="s">
        <v>168</v>
      </c>
      <c r="F457" s="571" t="s">
        <v>355</v>
      </c>
      <c r="H457" s="348" t="s">
        <v>356</v>
      </c>
      <c r="K457" s="571"/>
    </row>
    <row r="458" spans="1:11">
      <c r="A458" s="571"/>
      <c r="B458" s="570">
        <f>$I$404*1000</f>
        <v>55500</v>
      </c>
      <c r="C458" s="570" t="s">
        <v>352</v>
      </c>
      <c r="D458" s="570">
        <f>$J$12</f>
        <v>6</v>
      </c>
      <c r="E458" s="570" t="s">
        <v>352</v>
      </c>
      <c r="F458" s="570">
        <f>$J$14</f>
        <v>0.2</v>
      </c>
      <c r="G458" s="571" t="s">
        <v>350</v>
      </c>
      <c r="H458" s="349">
        <f>B458*D458*F458</f>
        <v>66600</v>
      </c>
      <c r="K458" s="571"/>
    </row>
    <row r="459" spans="1:11">
      <c r="A459" s="571"/>
      <c r="K459" s="571"/>
    </row>
    <row r="460" spans="1:11">
      <c r="A460" s="571"/>
      <c r="K460" s="571"/>
    </row>
    <row r="461" spans="1:11" ht="12.75" customHeight="1">
      <c r="A461" s="571">
        <v>11</v>
      </c>
      <c r="B461" s="736" t="s">
        <v>582</v>
      </c>
      <c r="C461" s="736"/>
      <c r="D461" s="736"/>
      <c r="E461" s="736"/>
      <c r="F461" s="736"/>
      <c r="G461" s="736"/>
      <c r="H461" s="736"/>
      <c r="K461" s="571"/>
    </row>
    <row r="462" spans="1:11">
      <c r="A462" s="571"/>
      <c r="K462" s="571"/>
    </row>
    <row r="463" spans="1:11">
      <c r="A463" s="571"/>
      <c r="B463" s="571" t="s">
        <v>351</v>
      </c>
      <c r="C463" s="570"/>
      <c r="D463" s="571" t="s">
        <v>168</v>
      </c>
      <c r="F463" s="571" t="s">
        <v>355</v>
      </c>
      <c r="H463" s="348" t="s">
        <v>356</v>
      </c>
      <c r="K463" s="571"/>
    </row>
    <row r="464" spans="1:11">
      <c r="A464" s="571"/>
      <c r="B464" s="570">
        <f>$I$404*1000</f>
        <v>55500</v>
      </c>
      <c r="C464" s="570" t="s">
        <v>352</v>
      </c>
      <c r="D464" s="570">
        <f>$J$12</f>
        <v>6</v>
      </c>
      <c r="E464" s="570" t="s">
        <v>352</v>
      </c>
      <c r="F464" s="570">
        <f>$J$14</f>
        <v>0.2</v>
      </c>
      <c r="G464" s="571" t="s">
        <v>350</v>
      </c>
      <c r="H464" s="349">
        <f>B464*D464*F464</f>
        <v>66600</v>
      </c>
      <c r="K464" s="571"/>
    </row>
    <row r="465" spans="1:11">
      <c r="A465" s="571"/>
      <c r="K465" s="571"/>
    </row>
    <row r="466" spans="1:11">
      <c r="A466" s="571"/>
      <c r="K466" s="571"/>
    </row>
    <row r="467" spans="1:11" ht="12.75" customHeight="1">
      <c r="A467" s="571">
        <v>12</v>
      </c>
      <c r="B467" s="839" t="s">
        <v>672</v>
      </c>
      <c r="C467" s="838"/>
      <c r="D467" s="838"/>
      <c r="E467" s="838"/>
      <c r="F467" s="344"/>
      <c r="K467" s="571"/>
    </row>
    <row r="468" spans="1:11">
      <c r="A468" s="571"/>
      <c r="K468" s="571"/>
    </row>
    <row r="469" spans="1:11">
      <c r="A469" s="571"/>
      <c r="B469" s="571" t="s">
        <v>351</v>
      </c>
      <c r="C469" s="570"/>
      <c r="D469" s="571" t="s">
        <v>168</v>
      </c>
      <c r="F469" s="348" t="s">
        <v>358</v>
      </c>
      <c r="K469" s="571"/>
    </row>
    <row r="470" spans="1:11">
      <c r="A470" s="571"/>
      <c r="B470" s="570">
        <f>$I$404*1000</f>
        <v>55500</v>
      </c>
      <c r="C470" s="570" t="s">
        <v>352</v>
      </c>
      <c r="D470" s="570">
        <f>$J$12</f>
        <v>6</v>
      </c>
      <c r="E470" s="570" t="s">
        <v>350</v>
      </c>
      <c r="F470" s="349">
        <f>B470*D470</f>
        <v>333000</v>
      </c>
      <c r="G470" s="571"/>
      <c r="K470" s="571"/>
    </row>
    <row r="471" spans="1:11">
      <c r="A471" s="571"/>
      <c r="K471" s="571"/>
    </row>
    <row r="472" spans="1:11">
      <c r="A472" s="571"/>
      <c r="K472" s="571"/>
    </row>
    <row r="473" spans="1:11">
      <c r="A473" s="571"/>
      <c r="B473" s="341" t="s">
        <v>664</v>
      </c>
      <c r="K473" s="571"/>
    </row>
    <row r="474" spans="1:11" ht="12.75" customHeight="1">
      <c r="A474" s="571">
        <v>13</v>
      </c>
      <c r="B474" s="341" t="s">
        <v>665</v>
      </c>
      <c r="C474" s="736"/>
      <c r="D474" s="736"/>
      <c r="E474" s="736"/>
      <c r="F474" s="736"/>
      <c r="G474" s="736"/>
      <c r="H474" s="736"/>
      <c r="K474" s="571"/>
    </row>
    <row r="475" spans="1:11">
      <c r="A475" s="571"/>
      <c r="B475" s="738" t="s">
        <v>671</v>
      </c>
      <c r="K475" s="571"/>
    </row>
    <row r="476" spans="1:11" ht="25.5">
      <c r="A476" s="571"/>
      <c r="B476" s="571" t="s">
        <v>351</v>
      </c>
      <c r="C476" s="570"/>
      <c r="D476" s="571" t="s">
        <v>168</v>
      </c>
      <c r="F476" s="571" t="s">
        <v>666</v>
      </c>
      <c r="H476" s="737" t="s">
        <v>667</v>
      </c>
      <c r="K476" s="571"/>
    </row>
    <row r="477" spans="1:11">
      <c r="A477" s="571"/>
      <c r="B477" s="570">
        <f>$I$404*1000</f>
        <v>55500</v>
      </c>
      <c r="C477" s="570" t="s">
        <v>352</v>
      </c>
      <c r="D477" s="570">
        <f>$E$10</f>
        <v>5.74</v>
      </c>
      <c r="E477" s="570" t="s">
        <v>352</v>
      </c>
      <c r="F477" s="570">
        <f>F347</f>
        <v>1.2</v>
      </c>
      <c r="G477" s="571" t="s">
        <v>350</v>
      </c>
      <c r="H477" s="349">
        <f>((B477*D477*F477)/1000)*0.92</f>
        <v>351.70128</v>
      </c>
      <c r="K477" s="571"/>
    </row>
    <row r="478" spans="1:11">
      <c r="A478" s="571"/>
      <c r="K478" s="571"/>
    </row>
    <row r="479" spans="1:11">
      <c r="A479" s="571"/>
      <c r="K479" s="571"/>
    </row>
    <row r="480" spans="1:11" ht="12.75" customHeight="1">
      <c r="A480" s="571">
        <v>14</v>
      </c>
      <c r="B480" s="341" t="s">
        <v>669</v>
      </c>
      <c r="C480" s="736"/>
      <c r="D480" s="736"/>
      <c r="E480" s="736"/>
      <c r="F480" s="736"/>
      <c r="G480" s="736"/>
      <c r="H480" s="736"/>
      <c r="K480" s="571"/>
    </row>
    <row r="481" spans="1:11">
      <c r="A481" s="571"/>
      <c r="B481" s="738" t="s">
        <v>670</v>
      </c>
      <c r="K481" s="571"/>
    </row>
    <row r="482" spans="1:11">
      <c r="A482" s="571"/>
      <c r="B482" s="571" t="s">
        <v>351</v>
      </c>
      <c r="C482" s="570"/>
      <c r="D482" s="571" t="s">
        <v>168</v>
      </c>
      <c r="F482" s="571" t="s">
        <v>666</v>
      </c>
      <c r="H482" s="737" t="s">
        <v>668</v>
      </c>
      <c r="K482" s="571"/>
    </row>
    <row r="483" spans="1:11">
      <c r="A483" s="571"/>
      <c r="B483" s="570">
        <f>$I$404*1000</f>
        <v>55500</v>
      </c>
      <c r="C483" s="570" t="s">
        <v>352</v>
      </c>
      <c r="D483" s="570">
        <f>$E$10</f>
        <v>5.74</v>
      </c>
      <c r="E483" s="570" t="s">
        <v>352</v>
      </c>
      <c r="F483" s="570">
        <f>F353</f>
        <v>3.73</v>
      </c>
      <c r="G483" s="571" t="s">
        <v>350</v>
      </c>
      <c r="H483" s="349">
        <f>((B483*D483*F483)/1000)</f>
        <v>1188.2661000000001</v>
      </c>
      <c r="K483" s="571"/>
    </row>
    <row r="484" spans="1:11">
      <c r="A484" s="571"/>
      <c r="K484" s="571"/>
    </row>
    <row r="485" spans="1:11">
      <c r="A485" s="571"/>
      <c r="B485" s="738" t="s">
        <v>578</v>
      </c>
      <c r="K485" s="571"/>
    </row>
    <row r="486" spans="1:11">
      <c r="A486" s="571"/>
      <c r="B486" s="571" t="s">
        <v>351</v>
      </c>
      <c r="C486" s="570"/>
      <c r="D486" s="571" t="s">
        <v>168</v>
      </c>
      <c r="F486" s="571" t="s">
        <v>666</v>
      </c>
      <c r="H486" s="737" t="s">
        <v>668</v>
      </c>
      <c r="K486" s="571"/>
    </row>
    <row r="487" spans="1:11">
      <c r="A487" s="571"/>
      <c r="B487" s="570">
        <f>$I$404*1000</f>
        <v>55500</v>
      </c>
      <c r="C487" s="570" t="s">
        <v>352</v>
      </c>
      <c r="D487" s="570">
        <f>$E$10</f>
        <v>5.74</v>
      </c>
      <c r="E487" s="570" t="s">
        <v>352</v>
      </c>
      <c r="F487" s="570">
        <f>F357</f>
        <v>0.5</v>
      </c>
      <c r="G487" s="571" t="s">
        <v>350</v>
      </c>
      <c r="H487" s="349">
        <f>((B487*D487*F487)/1000)</f>
        <v>159.285</v>
      </c>
      <c r="K487" s="571"/>
    </row>
    <row r="488" spans="1:11">
      <c r="A488" s="571"/>
      <c r="K488" s="571"/>
    </row>
    <row r="489" spans="1:11">
      <c r="A489" s="571"/>
      <c r="B489" s="347" t="s">
        <v>18</v>
      </c>
      <c r="K489" s="571"/>
    </row>
    <row r="490" spans="1:11">
      <c r="A490" s="571"/>
      <c r="K490" s="571"/>
    </row>
    <row r="491" spans="1:11">
      <c r="A491" s="571">
        <v>10</v>
      </c>
      <c r="B491" s="839" t="s">
        <v>170</v>
      </c>
      <c r="C491" s="838"/>
      <c r="D491" s="838"/>
      <c r="E491" s="838"/>
      <c r="K491" s="571"/>
    </row>
    <row r="492" spans="1:11">
      <c r="A492" s="571"/>
      <c r="K492" s="571"/>
    </row>
    <row r="493" spans="1:11">
      <c r="A493" s="571"/>
      <c r="B493" s="571" t="s">
        <v>178</v>
      </c>
      <c r="C493" s="341"/>
      <c r="D493" s="571" t="s">
        <v>359</v>
      </c>
      <c r="H493" s="348" t="s">
        <v>359</v>
      </c>
      <c r="K493" s="571"/>
    </row>
    <row r="494" spans="1:11">
      <c r="A494" s="571"/>
      <c r="B494" s="570">
        <f>$I$404</f>
        <v>55.5</v>
      </c>
      <c r="C494" s="570" t="s">
        <v>352</v>
      </c>
      <c r="D494" s="570">
        <f>1/1.5</f>
        <v>0.66666666666666663</v>
      </c>
      <c r="E494" s="570"/>
      <c r="G494" s="571" t="s">
        <v>350</v>
      </c>
      <c r="H494" s="349">
        <f>B494*D494</f>
        <v>37</v>
      </c>
      <c r="K494" s="571"/>
    </row>
    <row r="495" spans="1:11">
      <c r="A495" s="571"/>
      <c r="K495" s="571"/>
    </row>
    <row r="496" spans="1:11">
      <c r="A496" s="571"/>
      <c r="K496" s="571"/>
    </row>
    <row r="497" spans="1:11" ht="23.25" customHeight="1">
      <c r="A497" s="571">
        <v>11</v>
      </c>
      <c r="B497" s="347" t="s">
        <v>171</v>
      </c>
      <c r="K497" s="571"/>
    </row>
    <row r="498" spans="1:11">
      <c r="A498" s="571"/>
      <c r="K498" s="571"/>
    </row>
    <row r="499" spans="1:11">
      <c r="A499" s="571"/>
      <c r="B499" s="571" t="s">
        <v>178</v>
      </c>
      <c r="C499" s="341"/>
      <c r="D499" s="571" t="s">
        <v>359</v>
      </c>
      <c r="H499" s="348" t="s">
        <v>359</v>
      </c>
      <c r="K499" s="571"/>
    </row>
    <row r="500" spans="1:11">
      <c r="A500" s="571"/>
      <c r="B500" s="570">
        <f>$I$404</f>
        <v>55.5</v>
      </c>
      <c r="C500" s="570" t="s">
        <v>352</v>
      </c>
      <c r="D500" s="570">
        <f>1/1.5</f>
        <v>0.66666666666666663</v>
      </c>
      <c r="E500" s="570"/>
      <c r="G500" s="571" t="s">
        <v>350</v>
      </c>
      <c r="H500" s="349">
        <f>B500*D500</f>
        <v>37</v>
      </c>
      <c r="K500" s="571"/>
    </row>
    <row r="501" spans="1:11">
      <c r="A501" s="571"/>
      <c r="K501" s="571"/>
    </row>
    <row r="502" spans="1:11">
      <c r="A502" s="571"/>
      <c r="K502" s="571"/>
    </row>
    <row r="503" spans="1:11">
      <c r="A503" s="571"/>
      <c r="B503" s="341" t="s">
        <v>21</v>
      </c>
      <c r="K503" s="571"/>
    </row>
    <row r="504" spans="1:11">
      <c r="A504" s="571">
        <v>12</v>
      </c>
      <c r="B504" s="347" t="s">
        <v>204</v>
      </c>
      <c r="K504" s="571"/>
    </row>
    <row r="505" spans="1:11">
      <c r="A505" s="571"/>
      <c r="K505" s="571"/>
    </row>
    <row r="506" spans="1:11">
      <c r="A506" s="571"/>
      <c r="B506" s="571" t="s">
        <v>351</v>
      </c>
      <c r="C506" s="570"/>
      <c r="D506" s="571" t="s">
        <v>359</v>
      </c>
      <c r="F506" s="571"/>
      <c r="H506" s="348" t="s">
        <v>360</v>
      </c>
      <c r="K506" s="571"/>
    </row>
    <row r="507" spans="1:11">
      <c r="A507" s="571"/>
      <c r="B507" s="570">
        <f>$I$404*1000</f>
        <v>55500</v>
      </c>
      <c r="C507" s="570" t="s">
        <v>352</v>
      </c>
      <c r="D507" s="570">
        <v>2</v>
      </c>
      <c r="E507" s="570"/>
      <c r="F507" s="570"/>
      <c r="G507" s="571" t="s">
        <v>350</v>
      </c>
      <c r="H507" s="349">
        <f>B507*D507</f>
        <v>111000</v>
      </c>
      <c r="K507" s="571"/>
    </row>
    <row r="508" spans="1:11">
      <c r="A508" s="571"/>
      <c r="K508" s="571"/>
    </row>
    <row r="509" spans="1:11">
      <c r="A509" s="571"/>
      <c r="K509" s="571"/>
    </row>
    <row r="510" spans="1:11">
      <c r="A510" s="571"/>
      <c r="K510" s="571"/>
    </row>
    <row r="511" spans="1:11">
      <c r="A511" s="571"/>
      <c r="B511" s="341" t="s">
        <v>23</v>
      </c>
      <c r="K511" s="571"/>
    </row>
    <row r="512" spans="1:11">
      <c r="A512" s="571">
        <v>13</v>
      </c>
      <c r="B512" s="347" t="s">
        <v>160</v>
      </c>
      <c r="K512" s="571"/>
    </row>
    <row r="513" spans="1:11">
      <c r="A513" s="571"/>
      <c r="K513" s="571"/>
    </row>
    <row r="514" spans="1:11">
      <c r="A514" s="571"/>
      <c r="B514" s="571" t="s">
        <v>351</v>
      </c>
      <c r="C514" s="570"/>
      <c r="D514" s="571" t="s">
        <v>168</v>
      </c>
      <c r="F514" s="571" t="s">
        <v>359</v>
      </c>
      <c r="H514" s="348" t="s">
        <v>358</v>
      </c>
      <c r="K514" s="571"/>
    </row>
    <row r="515" spans="1:11">
      <c r="A515" s="571"/>
      <c r="B515" s="570">
        <f>$I$404*1000</f>
        <v>55500</v>
      </c>
      <c r="C515" s="570" t="s">
        <v>352</v>
      </c>
      <c r="D515" s="570">
        <f>$J$12</f>
        <v>6</v>
      </c>
      <c r="E515" s="570" t="s">
        <v>352</v>
      </c>
      <c r="F515" s="570">
        <v>1</v>
      </c>
      <c r="G515" s="571" t="s">
        <v>350</v>
      </c>
      <c r="H515" s="349">
        <f>B515*D515*F515</f>
        <v>333000</v>
      </c>
      <c r="K515" s="571"/>
    </row>
    <row r="516" spans="1:11">
      <c r="A516" s="571"/>
      <c r="K516" s="571"/>
    </row>
    <row r="517" spans="1:11">
      <c r="A517" s="571"/>
      <c r="K517" s="571"/>
    </row>
    <row r="518" spans="1:11">
      <c r="A518" s="571"/>
      <c r="B518" s="347" t="s">
        <v>173</v>
      </c>
      <c r="K518" s="571"/>
    </row>
    <row r="519" spans="1:11">
      <c r="A519" s="571">
        <v>14</v>
      </c>
      <c r="B519" s="347" t="str">
        <f>'RESUMO MODULO MINIMO'!$D$37</f>
        <v>Conserto de quebra no ramal na rua sem pavimento com fornecimento de material hidráulico</v>
      </c>
      <c r="K519" s="571"/>
    </row>
    <row r="520" spans="1:11">
      <c r="A520" s="571"/>
      <c r="K520" s="571"/>
    </row>
    <row r="521" spans="1:11">
      <c r="A521" s="571"/>
      <c r="B521" s="571" t="s">
        <v>351</v>
      </c>
      <c r="C521" s="570"/>
      <c r="D521" s="571" t="s">
        <v>168</v>
      </c>
      <c r="F521" s="571"/>
      <c r="G521" s="497">
        <v>0.1</v>
      </c>
      <c r="H521" s="348" t="s">
        <v>400</v>
      </c>
      <c r="K521" s="571"/>
    </row>
    <row r="522" spans="1:11">
      <c r="A522" s="571"/>
      <c r="B522" s="570">
        <f>$I$404*1000</f>
        <v>55500</v>
      </c>
      <c r="C522" s="570" t="s">
        <v>352</v>
      </c>
      <c r="D522" s="570">
        <v>1</v>
      </c>
      <c r="E522" s="570" t="s">
        <v>352</v>
      </c>
      <c r="F522" s="570"/>
      <c r="G522" s="571" t="s">
        <v>350</v>
      </c>
      <c r="H522" s="349">
        <f>G521*B522</f>
        <v>5550</v>
      </c>
      <c r="K522" s="571"/>
    </row>
    <row r="523" spans="1:11">
      <c r="A523" s="571"/>
      <c r="K523" s="571"/>
    </row>
    <row r="524" spans="1:11">
      <c r="A524" s="571"/>
      <c r="K524" s="571"/>
    </row>
    <row r="525" spans="1:11">
      <c r="A525" s="571"/>
      <c r="B525" s="341" t="s">
        <v>161</v>
      </c>
      <c r="K525" s="571"/>
    </row>
    <row r="526" spans="1:11">
      <c r="A526" s="571">
        <v>15</v>
      </c>
      <c r="B526" s="347" t="s">
        <v>162</v>
      </c>
      <c r="K526" s="571"/>
    </row>
    <row r="527" spans="1:11">
      <c r="A527" s="571"/>
      <c r="K527" s="571"/>
    </row>
    <row r="528" spans="1:11">
      <c r="A528" s="571"/>
      <c r="B528" s="571" t="s">
        <v>528</v>
      </c>
      <c r="C528" s="570"/>
      <c r="D528" s="571" t="s">
        <v>168</v>
      </c>
      <c r="F528" s="571" t="s">
        <v>359</v>
      </c>
      <c r="H528" s="348" t="s">
        <v>361</v>
      </c>
      <c r="K528" s="571"/>
    </row>
    <row r="529" spans="1:11">
      <c r="A529" s="571"/>
      <c r="B529" s="570">
        <f>$I$404</f>
        <v>55.5</v>
      </c>
      <c r="C529" s="570" t="s">
        <v>352</v>
      </c>
      <c r="D529" s="570"/>
      <c r="E529" s="570" t="s">
        <v>352</v>
      </c>
      <c r="F529" s="570">
        <v>1</v>
      </c>
      <c r="G529" s="571" t="s">
        <v>350</v>
      </c>
      <c r="H529" s="349">
        <f>B529*F529</f>
        <v>55.5</v>
      </c>
      <c r="K529" s="571"/>
    </row>
    <row r="530" spans="1:11">
      <c r="A530" s="571"/>
      <c r="K530" s="571"/>
    </row>
    <row r="531" spans="1:11">
      <c r="A531" s="571"/>
      <c r="K531" s="571"/>
    </row>
  </sheetData>
  <mergeCells count="51">
    <mergeCell ref="B27:F27"/>
    <mergeCell ref="B150:E150"/>
    <mergeCell ref="B157:F157"/>
    <mergeCell ref="B207:E207"/>
    <mergeCell ref="B231:E231"/>
    <mergeCell ref="B162:E162"/>
    <mergeCell ref="B169:E169"/>
    <mergeCell ref="B177:F177"/>
    <mergeCell ref="B183:E183"/>
    <mergeCell ref="B189:E189"/>
    <mergeCell ref="B145:E145"/>
    <mergeCell ref="B272:I272"/>
    <mergeCell ref="B402:I402"/>
    <mergeCell ref="B32:E32"/>
    <mergeCell ref="B39:E39"/>
    <mergeCell ref="B307:F307"/>
    <mergeCell ref="B313:E313"/>
    <mergeCell ref="B319:E319"/>
    <mergeCell ref="B337:E337"/>
    <mergeCell ref="B361:E361"/>
    <mergeCell ref="B275:E275"/>
    <mergeCell ref="B280:E280"/>
    <mergeCell ref="B287:F287"/>
    <mergeCell ref="B292:E292"/>
    <mergeCell ref="B299:E299"/>
    <mergeCell ref="A1:I1"/>
    <mergeCell ref="B142:I142"/>
    <mergeCell ref="B101:E101"/>
    <mergeCell ref="B47:F47"/>
    <mergeCell ref="B15:E15"/>
    <mergeCell ref="B20:E20"/>
    <mergeCell ref="B53:E53"/>
    <mergeCell ref="H9:H10"/>
    <mergeCell ref="B9:C9"/>
    <mergeCell ref="B10:C10"/>
    <mergeCell ref="B12:C12"/>
    <mergeCell ref="B59:E59"/>
    <mergeCell ref="B11:C11"/>
    <mergeCell ref="H12:I12"/>
    <mergeCell ref="H13:I13"/>
    <mergeCell ref="B77:E77"/>
    <mergeCell ref="B437:F437"/>
    <mergeCell ref="B443:E443"/>
    <mergeCell ref="B449:E449"/>
    <mergeCell ref="B467:E467"/>
    <mergeCell ref="B491:E491"/>
    <mergeCell ref="B405:E405"/>
    <mergeCell ref="B410:E410"/>
    <mergeCell ref="B417:F417"/>
    <mergeCell ref="B422:E422"/>
    <mergeCell ref="B429:E429"/>
  </mergeCells>
  <phoneticPr fontId="85"/>
  <pageMargins left="0.511811024" right="0.511811024" top="0.78740157499999996" bottom="0.78740157499999996" header="0.31496062000000002" footer="0.31496062000000002"/>
  <pageSetup paperSize="9" scale="5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3">
    <tabColor rgb="FF00B050"/>
    <pageSetUpPr fitToPage="1"/>
  </sheetPr>
  <dimension ref="A1:BI57"/>
  <sheetViews>
    <sheetView view="pageBreakPreview" topLeftCell="B1" zoomScaleSheetLayoutView="100" workbookViewId="0">
      <selection activeCell="I15" sqref="I15"/>
    </sheetView>
  </sheetViews>
  <sheetFormatPr defaultRowHeight="12.75"/>
  <cols>
    <col min="1" max="4" width="15.7109375" style="1" customWidth="1"/>
    <col min="5" max="5" width="51.28515625" style="1" customWidth="1"/>
    <col min="6" max="9" width="15.7109375" style="1" customWidth="1"/>
    <col min="10" max="10" width="12.7109375" style="1" bestFit="1" customWidth="1"/>
    <col min="11" max="11" width="11.42578125" style="1" bestFit="1" customWidth="1"/>
    <col min="12" max="258" width="9.140625" style="1"/>
    <col min="259" max="259" width="13.85546875" style="1" customWidth="1"/>
    <col min="260" max="260" width="9.140625" style="1"/>
    <col min="261" max="261" width="51.28515625" style="1" customWidth="1"/>
    <col min="262" max="262" width="10.7109375" style="1" customWidth="1"/>
    <col min="263" max="263" width="11.28515625" style="1" customWidth="1"/>
    <col min="264" max="264" width="13.7109375" style="1" customWidth="1"/>
    <col min="265" max="265" width="17.28515625" style="1" customWidth="1"/>
    <col min="266" max="514" width="9.140625" style="1"/>
    <col min="515" max="515" width="13.85546875" style="1" customWidth="1"/>
    <col min="516" max="516" width="9.140625" style="1"/>
    <col min="517" max="517" width="51.28515625" style="1" customWidth="1"/>
    <col min="518" max="518" width="10.7109375" style="1" customWidth="1"/>
    <col min="519" max="519" width="11.28515625" style="1" customWidth="1"/>
    <col min="520" max="520" width="13.7109375" style="1" customWidth="1"/>
    <col min="521" max="521" width="17.28515625" style="1" customWidth="1"/>
    <col min="522" max="770" width="9.140625" style="1"/>
    <col min="771" max="771" width="13.85546875" style="1" customWidth="1"/>
    <col min="772" max="772" width="9.140625" style="1"/>
    <col min="773" max="773" width="51.28515625" style="1" customWidth="1"/>
    <col min="774" max="774" width="10.7109375" style="1" customWidth="1"/>
    <col min="775" max="775" width="11.28515625" style="1" customWidth="1"/>
    <col min="776" max="776" width="13.7109375" style="1" customWidth="1"/>
    <col min="777" max="777" width="17.28515625" style="1" customWidth="1"/>
    <col min="778" max="1026" width="9.140625" style="1"/>
    <col min="1027" max="1027" width="13.85546875" style="1" customWidth="1"/>
    <col min="1028" max="1028" width="9.140625" style="1"/>
    <col min="1029" max="1029" width="51.28515625" style="1" customWidth="1"/>
    <col min="1030" max="1030" width="10.7109375" style="1" customWidth="1"/>
    <col min="1031" max="1031" width="11.28515625" style="1" customWidth="1"/>
    <col min="1032" max="1032" width="13.7109375" style="1" customWidth="1"/>
    <col min="1033" max="1033" width="17.28515625" style="1" customWidth="1"/>
    <col min="1034" max="1282" width="9.140625" style="1"/>
    <col min="1283" max="1283" width="13.85546875" style="1" customWidth="1"/>
    <col min="1284" max="1284" width="9.140625" style="1"/>
    <col min="1285" max="1285" width="51.28515625" style="1" customWidth="1"/>
    <col min="1286" max="1286" width="10.7109375" style="1" customWidth="1"/>
    <col min="1287" max="1287" width="11.28515625" style="1" customWidth="1"/>
    <col min="1288" max="1288" width="13.7109375" style="1" customWidth="1"/>
    <col min="1289" max="1289" width="17.28515625" style="1" customWidth="1"/>
    <col min="1290" max="1538" width="9.140625" style="1"/>
    <col min="1539" max="1539" width="13.85546875" style="1" customWidth="1"/>
    <col min="1540" max="1540" width="9.140625" style="1"/>
    <col min="1541" max="1541" width="51.28515625" style="1" customWidth="1"/>
    <col min="1542" max="1542" width="10.7109375" style="1" customWidth="1"/>
    <col min="1543" max="1543" width="11.28515625" style="1" customWidth="1"/>
    <col min="1544" max="1544" width="13.7109375" style="1" customWidth="1"/>
    <col min="1545" max="1545" width="17.28515625" style="1" customWidth="1"/>
    <col min="1546" max="1794" width="9.140625" style="1"/>
    <col min="1795" max="1795" width="13.85546875" style="1" customWidth="1"/>
    <col min="1796" max="1796" width="9.140625" style="1"/>
    <col min="1797" max="1797" width="51.28515625" style="1" customWidth="1"/>
    <col min="1798" max="1798" width="10.7109375" style="1" customWidth="1"/>
    <col min="1799" max="1799" width="11.28515625" style="1" customWidth="1"/>
    <col min="1800" max="1800" width="13.7109375" style="1" customWidth="1"/>
    <col min="1801" max="1801" width="17.28515625" style="1" customWidth="1"/>
    <col min="1802" max="2050" width="9.140625" style="1"/>
    <col min="2051" max="2051" width="13.85546875" style="1" customWidth="1"/>
    <col min="2052" max="2052" width="9.140625" style="1"/>
    <col min="2053" max="2053" width="51.28515625" style="1" customWidth="1"/>
    <col min="2054" max="2054" width="10.7109375" style="1" customWidth="1"/>
    <col min="2055" max="2055" width="11.28515625" style="1" customWidth="1"/>
    <col min="2056" max="2056" width="13.7109375" style="1" customWidth="1"/>
    <col min="2057" max="2057" width="17.28515625" style="1" customWidth="1"/>
    <col min="2058" max="2306" width="9.140625" style="1"/>
    <col min="2307" max="2307" width="13.85546875" style="1" customWidth="1"/>
    <col min="2308" max="2308" width="9.140625" style="1"/>
    <col min="2309" max="2309" width="51.28515625" style="1" customWidth="1"/>
    <col min="2310" max="2310" width="10.7109375" style="1" customWidth="1"/>
    <col min="2311" max="2311" width="11.28515625" style="1" customWidth="1"/>
    <col min="2312" max="2312" width="13.7109375" style="1" customWidth="1"/>
    <col min="2313" max="2313" width="17.28515625" style="1" customWidth="1"/>
    <col min="2314" max="2562" width="9.140625" style="1"/>
    <col min="2563" max="2563" width="13.85546875" style="1" customWidth="1"/>
    <col min="2564" max="2564" width="9.140625" style="1"/>
    <col min="2565" max="2565" width="51.28515625" style="1" customWidth="1"/>
    <col min="2566" max="2566" width="10.7109375" style="1" customWidth="1"/>
    <col min="2567" max="2567" width="11.28515625" style="1" customWidth="1"/>
    <col min="2568" max="2568" width="13.7109375" style="1" customWidth="1"/>
    <col min="2569" max="2569" width="17.28515625" style="1" customWidth="1"/>
    <col min="2570" max="2818" width="9.140625" style="1"/>
    <col min="2819" max="2819" width="13.85546875" style="1" customWidth="1"/>
    <col min="2820" max="2820" width="9.140625" style="1"/>
    <col min="2821" max="2821" width="51.28515625" style="1" customWidth="1"/>
    <col min="2822" max="2822" width="10.7109375" style="1" customWidth="1"/>
    <col min="2823" max="2823" width="11.28515625" style="1" customWidth="1"/>
    <col min="2824" max="2824" width="13.7109375" style="1" customWidth="1"/>
    <col min="2825" max="2825" width="17.28515625" style="1" customWidth="1"/>
    <col min="2826" max="3074" width="9.140625" style="1"/>
    <col min="3075" max="3075" width="13.85546875" style="1" customWidth="1"/>
    <col min="3076" max="3076" width="9.140625" style="1"/>
    <col min="3077" max="3077" width="51.28515625" style="1" customWidth="1"/>
    <col min="3078" max="3078" width="10.7109375" style="1" customWidth="1"/>
    <col min="3079" max="3079" width="11.28515625" style="1" customWidth="1"/>
    <col min="3080" max="3080" width="13.7109375" style="1" customWidth="1"/>
    <col min="3081" max="3081" width="17.28515625" style="1" customWidth="1"/>
    <col min="3082" max="3330" width="9.140625" style="1"/>
    <col min="3331" max="3331" width="13.85546875" style="1" customWidth="1"/>
    <col min="3332" max="3332" width="9.140625" style="1"/>
    <col min="3333" max="3333" width="51.28515625" style="1" customWidth="1"/>
    <col min="3334" max="3334" width="10.7109375" style="1" customWidth="1"/>
    <col min="3335" max="3335" width="11.28515625" style="1" customWidth="1"/>
    <col min="3336" max="3336" width="13.7109375" style="1" customWidth="1"/>
    <col min="3337" max="3337" width="17.28515625" style="1" customWidth="1"/>
    <col min="3338" max="3586" width="9.140625" style="1"/>
    <col min="3587" max="3587" width="13.85546875" style="1" customWidth="1"/>
    <col min="3588" max="3588" width="9.140625" style="1"/>
    <col min="3589" max="3589" width="51.28515625" style="1" customWidth="1"/>
    <col min="3590" max="3590" width="10.7109375" style="1" customWidth="1"/>
    <col min="3591" max="3591" width="11.28515625" style="1" customWidth="1"/>
    <col min="3592" max="3592" width="13.7109375" style="1" customWidth="1"/>
    <col min="3593" max="3593" width="17.28515625" style="1" customWidth="1"/>
    <col min="3594" max="3842" width="9.140625" style="1"/>
    <col min="3843" max="3843" width="13.85546875" style="1" customWidth="1"/>
    <col min="3844" max="3844" width="9.140625" style="1"/>
    <col min="3845" max="3845" width="51.28515625" style="1" customWidth="1"/>
    <col min="3846" max="3846" width="10.7109375" style="1" customWidth="1"/>
    <col min="3847" max="3847" width="11.28515625" style="1" customWidth="1"/>
    <col min="3848" max="3848" width="13.7109375" style="1" customWidth="1"/>
    <col min="3849" max="3849" width="17.28515625" style="1" customWidth="1"/>
    <col min="3850" max="4098" width="9.140625" style="1"/>
    <col min="4099" max="4099" width="13.85546875" style="1" customWidth="1"/>
    <col min="4100" max="4100" width="9.140625" style="1"/>
    <col min="4101" max="4101" width="51.28515625" style="1" customWidth="1"/>
    <col min="4102" max="4102" width="10.7109375" style="1" customWidth="1"/>
    <col min="4103" max="4103" width="11.28515625" style="1" customWidth="1"/>
    <col min="4104" max="4104" width="13.7109375" style="1" customWidth="1"/>
    <col min="4105" max="4105" width="17.28515625" style="1" customWidth="1"/>
    <col min="4106" max="4354" width="9.140625" style="1"/>
    <col min="4355" max="4355" width="13.85546875" style="1" customWidth="1"/>
    <col min="4356" max="4356" width="9.140625" style="1"/>
    <col min="4357" max="4357" width="51.28515625" style="1" customWidth="1"/>
    <col min="4358" max="4358" width="10.7109375" style="1" customWidth="1"/>
    <col min="4359" max="4359" width="11.28515625" style="1" customWidth="1"/>
    <col min="4360" max="4360" width="13.7109375" style="1" customWidth="1"/>
    <col min="4361" max="4361" width="17.28515625" style="1" customWidth="1"/>
    <col min="4362" max="4610" width="9.140625" style="1"/>
    <col min="4611" max="4611" width="13.85546875" style="1" customWidth="1"/>
    <col min="4612" max="4612" width="9.140625" style="1"/>
    <col min="4613" max="4613" width="51.28515625" style="1" customWidth="1"/>
    <col min="4614" max="4614" width="10.7109375" style="1" customWidth="1"/>
    <col min="4615" max="4615" width="11.28515625" style="1" customWidth="1"/>
    <col min="4616" max="4616" width="13.7109375" style="1" customWidth="1"/>
    <col min="4617" max="4617" width="17.28515625" style="1" customWidth="1"/>
    <col min="4618" max="4866" width="9.140625" style="1"/>
    <col min="4867" max="4867" width="13.85546875" style="1" customWidth="1"/>
    <col min="4868" max="4868" width="9.140625" style="1"/>
    <col min="4869" max="4869" width="51.28515625" style="1" customWidth="1"/>
    <col min="4870" max="4870" width="10.7109375" style="1" customWidth="1"/>
    <col min="4871" max="4871" width="11.28515625" style="1" customWidth="1"/>
    <col min="4872" max="4872" width="13.7109375" style="1" customWidth="1"/>
    <col min="4873" max="4873" width="17.28515625" style="1" customWidth="1"/>
    <col min="4874" max="5122" width="9.140625" style="1"/>
    <col min="5123" max="5123" width="13.85546875" style="1" customWidth="1"/>
    <col min="5124" max="5124" width="9.140625" style="1"/>
    <col min="5125" max="5125" width="51.28515625" style="1" customWidth="1"/>
    <col min="5126" max="5126" width="10.7109375" style="1" customWidth="1"/>
    <col min="5127" max="5127" width="11.28515625" style="1" customWidth="1"/>
    <col min="5128" max="5128" width="13.7109375" style="1" customWidth="1"/>
    <col min="5129" max="5129" width="17.28515625" style="1" customWidth="1"/>
    <col min="5130" max="5378" width="9.140625" style="1"/>
    <col min="5379" max="5379" width="13.85546875" style="1" customWidth="1"/>
    <col min="5380" max="5380" width="9.140625" style="1"/>
    <col min="5381" max="5381" width="51.28515625" style="1" customWidth="1"/>
    <col min="5382" max="5382" width="10.7109375" style="1" customWidth="1"/>
    <col min="5383" max="5383" width="11.28515625" style="1" customWidth="1"/>
    <col min="5384" max="5384" width="13.7109375" style="1" customWidth="1"/>
    <col min="5385" max="5385" width="17.28515625" style="1" customWidth="1"/>
    <col min="5386" max="5634" width="9.140625" style="1"/>
    <col min="5635" max="5635" width="13.85546875" style="1" customWidth="1"/>
    <col min="5636" max="5636" width="9.140625" style="1"/>
    <col min="5637" max="5637" width="51.28515625" style="1" customWidth="1"/>
    <col min="5638" max="5638" width="10.7109375" style="1" customWidth="1"/>
    <col min="5639" max="5639" width="11.28515625" style="1" customWidth="1"/>
    <col min="5640" max="5640" width="13.7109375" style="1" customWidth="1"/>
    <col min="5641" max="5641" width="17.28515625" style="1" customWidth="1"/>
    <col min="5642" max="5890" width="9.140625" style="1"/>
    <col min="5891" max="5891" width="13.85546875" style="1" customWidth="1"/>
    <col min="5892" max="5892" width="9.140625" style="1"/>
    <col min="5893" max="5893" width="51.28515625" style="1" customWidth="1"/>
    <col min="5894" max="5894" width="10.7109375" style="1" customWidth="1"/>
    <col min="5895" max="5895" width="11.28515625" style="1" customWidth="1"/>
    <col min="5896" max="5896" width="13.7109375" style="1" customWidth="1"/>
    <col min="5897" max="5897" width="17.28515625" style="1" customWidth="1"/>
    <col min="5898" max="6146" width="9.140625" style="1"/>
    <col min="6147" max="6147" width="13.85546875" style="1" customWidth="1"/>
    <col min="6148" max="6148" width="9.140625" style="1"/>
    <col min="6149" max="6149" width="51.28515625" style="1" customWidth="1"/>
    <col min="6150" max="6150" width="10.7109375" style="1" customWidth="1"/>
    <col min="6151" max="6151" width="11.28515625" style="1" customWidth="1"/>
    <col min="6152" max="6152" width="13.7109375" style="1" customWidth="1"/>
    <col min="6153" max="6153" width="17.28515625" style="1" customWidth="1"/>
    <col min="6154" max="6402" width="9.140625" style="1"/>
    <col min="6403" max="6403" width="13.85546875" style="1" customWidth="1"/>
    <col min="6404" max="6404" width="9.140625" style="1"/>
    <col min="6405" max="6405" width="51.28515625" style="1" customWidth="1"/>
    <col min="6406" max="6406" width="10.7109375" style="1" customWidth="1"/>
    <col min="6407" max="6407" width="11.28515625" style="1" customWidth="1"/>
    <col min="6408" max="6408" width="13.7109375" style="1" customWidth="1"/>
    <col min="6409" max="6409" width="17.28515625" style="1" customWidth="1"/>
    <col min="6410" max="6658" width="9.140625" style="1"/>
    <col min="6659" max="6659" width="13.85546875" style="1" customWidth="1"/>
    <col min="6660" max="6660" width="9.140625" style="1"/>
    <col min="6661" max="6661" width="51.28515625" style="1" customWidth="1"/>
    <col min="6662" max="6662" width="10.7109375" style="1" customWidth="1"/>
    <col min="6663" max="6663" width="11.28515625" style="1" customWidth="1"/>
    <col min="6664" max="6664" width="13.7109375" style="1" customWidth="1"/>
    <col min="6665" max="6665" width="17.28515625" style="1" customWidth="1"/>
    <col min="6666" max="6914" width="9.140625" style="1"/>
    <col min="6915" max="6915" width="13.85546875" style="1" customWidth="1"/>
    <col min="6916" max="6916" width="9.140625" style="1"/>
    <col min="6917" max="6917" width="51.28515625" style="1" customWidth="1"/>
    <col min="6918" max="6918" width="10.7109375" style="1" customWidth="1"/>
    <col min="6919" max="6919" width="11.28515625" style="1" customWidth="1"/>
    <col min="6920" max="6920" width="13.7109375" style="1" customWidth="1"/>
    <col min="6921" max="6921" width="17.28515625" style="1" customWidth="1"/>
    <col min="6922" max="7170" width="9.140625" style="1"/>
    <col min="7171" max="7171" width="13.85546875" style="1" customWidth="1"/>
    <col min="7172" max="7172" width="9.140625" style="1"/>
    <col min="7173" max="7173" width="51.28515625" style="1" customWidth="1"/>
    <col min="7174" max="7174" width="10.7109375" style="1" customWidth="1"/>
    <col min="7175" max="7175" width="11.28515625" style="1" customWidth="1"/>
    <col min="7176" max="7176" width="13.7109375" style="1" customWidth="1"/>
    <col min="7177" max="7177" width="17.28515625" style="1" customWidth="1"/>
    <col min="7178" max="7426" width="9.140625" style="1"/>
    <col min="7427" max="7427" width="13.85546875" style="1" customWidth="1"/>
    <col min="7428" max="7428" width="9.140625" style="1"/>
    <col min="7429" max="7429" width="51.28515625" style="1" customWidth="1"/>
    <col min="7430" max="7430" width="10.7109375" style="1" customWidth="1"/>
    <col min="7431" max="7431" width="11.28515625" style="1" customWidth="1"/>
    <col min="7432" max="7432" width="13.7109375" style="1" customWidth="1"/>
    <col min="7433" max="7433" width="17.28515625" style="1" customWidth="1"/>
    <col min="7434" max="7682" width="9.140625" style="1"/>
    <col min="7683" max="7683" width="13.85546875" style="1" customWidth="1"/>
    <col min="7684" max="7684" width="9.140625" style="1"/>
    <col min="7685" max="7685" width="51.28515625" style="1" customWidth="1"/>
    <col min="7686" max="7686" width="10.7109375" style="1" customWidth="1"/>
    <col min="7687" max="7687" width="11.28515625" style="1" customWidth="1"/>
    <col min="7688" max="7688" width="13.7109375" style="1" customWidth="1"/>
    <col min="7689" max="7689" width="17.28515625" style="1" customWidth="1"/>
    <col min="7690" max="7938" width="9.140625" style="1"/>
    <col min="7939" max="7939" width="13.85546875" style="1" customWidth="1"/>
    <col min="7940" max="7940" width="9.140625" style="1"/>
    <col min="7941" max="7941" width="51.28515625" style="1" customWidth="1"/>
    <col min="7942" max="7942" width="10.7109375" style="1" customWidth="1"/>
    <col min="7943" max="7943" width="11.28515625" style="1" customWidth="1"/>
    <col min="7944" max="7944" width="13.7109375" style="1" customWidth="1"/>
    <col min="7945" max="7945" width="17.28515625" style="1" customWidth="1"/>
    <col min="7946" max="8194" width="9.140625" style="1"/>
    <col min="8195" max="8195" width="13.85546875" style="1" customWidth="1"/>
    <col min="8196" max="8196" width="9.140625" style="1"/>
    <col min="8197" max="8197" width="51.28515625" style="1" customWidth="1"/>
    <col min="8198" max="8198" width="10.7109375" style="1" customWidth="1"/>
    <col min="8199" max="8199" width="11.28515625" style="1" customWidth="1"/>
    <col min="8200" max="8200" width="13.7109375" style="1" customWidth="1"/>
    <col min="8201" max="8201" width="17.28515625" style="1" customWidth="1"/>
    <col min="8202" max="8450" width="9.140625" style="1"/>
    <col min="8451" max="8451" width="13.85546875" style="1" customWidth="1"/>
    <col min="8452" max="8452" width="9.140625" style="1"/>
    <col min="8453" max="8453" width="51.28515625" style="1" customWidth="1"/>
    <col min="8454" max="8454" width="10.7109375" style="1" customWidth="1"/>
    <col min="8455" max="8455" width="11.28515625" style="1" customWidth="1"/>
    <col min="8456" max="8456" width="13.7109375" style="1" customWidth="1"/>
    <col min="8457" max="8457" width="17.28515625" style="1" customWidth="1"/>
    <col min="8458" max="8706" width="9.140625" style="1"/>
    <col min="8707" max="8707" width="13.85546875" style="1" customWidth="1"/>
    <col min="8708" max="8708" width="9.140625" style="1"/>
    <col min="8709" max="8709" width="51.28515625" style="1" customWidth="1"/>
    <col min="8710" max="8710" width="10.7109375" style="1" customWidth="1"/>
    <col min="8711" max="8711" width="11.28515625" style="1" customWidth="1"/>
    <col min="8712" max="8712" width="13.7109375" style="1" customWidth="1"/>
    <col min="8713" max="8713" width="17.28515625" style="1" customWidth="1"/>
    <col min="8714" max="8962" width="9.140625" style="1"/>
    <col min="8963" max="8963" width="13.85546875" style="1" customWidth="1"/>
    <col min="8964" max="8964" width="9.140625" style="1"/>
    <col min="8965" max="8965" width="51.28515625" style="1" customWidth="1"/>
    <col min="8966" max="8966" width="10.7109375" style="1" customWidth="1"/>
    <col min="8967" max="8967" width="11.28515625" style="1" customWidth="1"/>
    <col min="8968" max="8968" width="13.7109375" style="1" customWidth="1"/>
    <col min="8969" max="8969" width="17.28515625" style="1" customWidth="1"/>
    <col min="8970" max="9218" width="9.140625" style="1"/>
    <col min="9219" max="9219" width="13.85546875" style="1" customWidth="1"/>
    <col min="9220" max="9220" width="9.140625" style="1"/>
    <col min="9221" max="9221" width="51.28515625" style="1" customWidth="1"/>
    <col min="9222" max="9222" width="10.7109375" style="1" customWidth="1"/>
    <col min="9223" max="9223" width="11.28515625" style="1" customWidth="1"/>
    <col min="9224" max="9224" width="13.7109375" style="1" customWidth="1"/>
    <col min="9225" max="9225" width="17.28515625" style="1" customWidth="1"/>
    <col min="9226" max="9474" width="9.140625" style="1"/>
    <col min="9475" max="9475" width="13.85546875" style="1" customWidth="1"/>
    <col min="9476" max="9476" width="9.140625" style="1"/>
    <col min="9477" max="9477" width="51.28515625" style="1" customWidth="1"/>
    <col min="9478" max="9478" width="10.7109375" style="1" customWidth="1"/>
    <col min="9479" max="9479" width="11.28515625" style="1" customWidth="1"/>
    <col min="9480" max="9480" width="13.7109375" style="1" customWidth="1"/>
    <col min="9481" max="9481" width="17.28515625" style="1" customWidth="1"/>
    <col min="9482" max="9730" width="9.140625" style="1"/>
    <col min="9731" max="9731" width="13.85546875" style="1" customWidth="1"/>
    <col min="9732" max="9732" width="9.140625" style="1"/>
    <col min="9733" max="9733" width="51.28515625" style="1" customWidth="1"/>
    <col min="9734" max="9734" width="10.7109375" style="1" customWidth="1"/>
    <col min="9735" max="9735" width="11.28515625" style="1" customWidth="1"/>
    <col min="9736" max="9736" width="13.7109375" style="1" customWidth="1"/>
    <col min="9737" max="9737" width="17.28515625" style="1" customWidth="1"/>
    <col min="9738" max="9986" width="9.140625" style="1"/>
    <col min="9987" max="9987" width="13.85546875" style="1" customWidth="1"/>
    <col min="9988" max="9988" width="9.140625" style="1"/>
    <col min="9989" max="9989" width="51.28515625" style="1" customWidth="1"/>
    <col min="9990" max="9990" width="10.7109375" style="1" customWidth="1"/>
    <col min="9991" max="9991" width="11.28515625" style="1" customWidth="1"/>
    <col min="9992" max="9992" width="13.7109375" style="1" customWidth="1"/>
    <col min="9993" max="9993" width="17.28515625" style="1" customWidth="1"/>
    <col min="9994" max="10242" width="9.140625" style="1"/>
    <col min="10243" max="10243" width="13.85546875" style="1" customWidth="1"/>
    <col min="10244" max="10244" width="9.140625" style="1"/>
    <col min="10245" max="10245" width="51.28515625" style="1" customWidth="1"/>
    <col min="10246" max="10246" width="10.7109375" style="1" customWidth="1"/>
    <col min="10247" max="10247" width="11.28515625" style="1" customWidth="1"/>
    <col min="10248" max="10248" width="13.7109375" style="1" customWidth="1"/>
    <col min="10249" max="10249" width="17.28515625" style="1" customWidth="1"/>
    <col min="10250" max="10498" width="9.140625" style="1"/>
    <col min="10499" max="10499" width="13.85546875" style="1" customWidth="1"/>
    <col min="10500" max="10500" width="9.140625" style="1"/>
    <col min="10501" max="10501" width="51.28515625" style="1" customWidth="1"/>
    <col min="10502" max="10502" width="10.7109375" style="1" customWidth="1"/>
    <col min="10503" max="10503" width="11.28515625" style="1" customWidth="1"/>
    <col min="10504" max="10504" width="13.7109375" style="1" customWidth="1"/>
    <col min="10505" max="10505" width="17.28515625" style="1" customWidth="1"/>
    <col min="10506" max="10754" width="9.140625" style="1"/>
    <col min="10755" max="10755" width="13.85546875" style="1" customWidth="1"/>
    <col min="10756" max="10756" width="9.140625" style="1"/>
    <col min="10757" max="10757" width="51.28515625" style="1" customWidth="1"/>
    <col min="10758" max="10758" width="10.7109375" style="1" customWidth="1"/>
    <col min="10759" max="10759" width="11.28515625" style="1" customWidth="1"/>
    <col min="10760" max="10760" width="13.7109375" style="1" customWidth="1"/>
    <col min="10761" max="10761" width="17.28515625" style="1" customWidth="1"/>
    <col min="10762" max="11010" width="9.140625" style="1"/>
    <col min="11011" max="11011" width="13.85546875" style="1" customWidth="1"/>
    <col min="11012" max="11012" width="9.140625" style="1"/>
    <col min="11013" max="11013" width="51.28515625" style="1" customWidth="1"/>
    <col min="11014" max="11014" width="10.7109375" style="1" customWidth="1"/>
    <col min="11015" max="11015" width="11.28515625" style="1" customWidth="1"/>
    <col min="11016" max="11016" width="13.7109375" style="1" customWidth="1"/>
    <col min="11017" max="11017" width="17.28515625" style="1" customWidth="1"/>
    <col min="11018" max="11266" width="9.140625" style="1"/>
    <col min="11267" max="11267" width="13.85546875" style="1" customWidth="1"/>
    <col min="11268" max="11268" width="9.140625" style="1"/>
    <col min="11269" max="11269" width="51.28515625" style="1" customWidth="1"/>
    <col min="11270" max="11270" width="10.7109375" style="1" customWidth="1"/>
    <col min="11271" max="11271" width="11.28515625" style="1" customWidth="1"/>
    <col min="11272" max="11272" width="13.7109375" style="1" customWidth="1"/>
    <col min="11273" max="11273" width="17.28515625" style="1" customWidth="1"/>
    <col min="11274" max="11522" width="9.140625" style="1"/>
    <col min="11523" max="11523" width="13.85546875" style="1" customWidth="1"/>
    <col min="11524" max="11524" width="9.140625" style="1"/>
    <col min="11525" max="11525" width="51.28515625" style="1" customWidth="1"/>
    <col min="11526" max="11526" width="10.7109375" style="1" customWidth="1"/>
    <col min="11527" max="11527" width="11.28515625" style="1" customWidth="1"/>
    <col min="11528" max="11528" width="13.7109375" style="1" customWidth="1"/>
    <col min="11529" max="11529" width="17.28515625" style="1" customWidth="1"/>
    <col min="11530" max="11778" width="9.140625" style="1"/>
    <col min="11779" max="11779" width="13.85546875" style="1" customWidth="1"/>
    <col min="11780" max="11780" width="9.140625" style="1"/>
    <col min="11781" max="11781" width="51.28515625" style="1" customWidth="1"/>
    <col min="11782" max="11782" width="10.7109375" style="1" customWidth="1"/>
    <col min="11783" max="11783" width="11.28515625" style="1" customWidth="1"/>
    <col min="11784" max="11784" width="13.7109375" style="1" customWidth="1"/>
    <col min="11785" max="11785" width="17.28515625" style="1" customWidth="1"/>
    <col min="11786" max="12034" width="9.140625" style="1"/>
    <col min="12035" max="12035" width="13.85546875" style="1" customWidth="1"/>
    <col min="12036" max="12036" width="9.140625" style="1"/>
    <col min="12037" max="12037" width="51.28515625" style="1" customWidth="1"/>
    <col min="12038" max="12038" width="10.7109375" style="1" customWidth="1"/>
    <col min="12039" max="12039" width="11.28515625" style="1" customWidth="1"/>
    <col min="12040" max="12040" width="13.7109375" style="1" customWidth="1"/>
    <col min="12041" max="12041" width="17.28515625" style="1" customWidth="1"/>
    <col min="12042" max="12290" width="9.140625" style="1"/>
    <col min="12291" max="12291" width="13.85546875" style="1" customWidth="1"/>
    <col min="12292" max="12292" width="9.140625" style="1"/>
    <col min="12293" max="12293" width="51.28515625" style="1" customWidth="1"/>
    <col min="12294" max="12294" width="10.7109375" style="1" customWidth="1"/>
    <col min="12295" max="12295" width="11.28515625" style="1" customWidth="1"/>
    <col min="12296" max="12296" width="13.7109375" style="1" customWidth="1"/>
    <col min="12297" max="12297" width="17.28515625" style="1" customWidth="1"/>
    <col min="12298" max="12546" width="9.140625" style="1"/>
    <col min="12547" max="12547" width="13.85546875" style="1" customWidth="1"/>
    <col min="12548" max="12548" width="9.140625" style="1"/>
    <col min="12549" max="12549" width="51.28515625" style="1" customWidth="1"/>
    <col min="12550" max="12550" width="10.7109375" style="1" customWidth="1"/>
    <col min="12551" max="12551" width="11.28515625" style="1" customWidth="1"/>
    <col min="12552" max="12552" width="13.7109375" style="1" customWidth="1"/>
    <col min="12553" max="12553" width="17.28515625" style="1" customWidth="1"/>
    <col min="12554" max="12802" width="9.140625" style="1"/>
    <col min="12803" max="12803" width="13.85546875" style="1" customWidth="1"/>
    <col min="12804" max="12804" width="9.140625" style="1"/>
    <col min="12805" max="12805" width="51.28515625" style="1" customWidth="1"/>
    <col min="12806" max="12806" width="10.7109375" style="1" customWidth="1"/>
    <col min="12807" max="12807" width="11.28515625" style="1" customWidth="1"/>
    <col min="12808" max="12808" width="13.7109375" style="1" customWidth="1"/>
    <col min="12809" max="12809" width="17.28515625" style="1" customWidth="1"/>
    <col min="12810" max="13058" width="9.140625" style="1"/>
    <col min="13059" max="13059" width="13.85546875" style="1" customWidth="1"/>
    <col min="13060" max="13060" width="9.140625" style="1"/>
    <col min="13061" max="13061" width="51.28515625" style="1" customWidth="1"/>
    <col min="13062" max="13062" width="10.7109375" style="1" customWidth="1"/>
    <col min="13063" max="13063" width="11.28515625" style="1" customWidth="1"/>
    <col min="13064" max="13064" width="13.7109375" style="1" customWidth="1"/>
    <col min="13065" max="13065" width="17.28515625" style="1" customWidth="1"/>
    <col min="13066" max="13314" width="9.140625" style="1"/>
    <col min="13315" max="13315" width="13.85546875" style="1" customWidth="1"/>
    <col min="13316" max="13316" width="9.140625" style="1"/>
    <col min="13317" max="13317" width="51.28515625" style="1" customWidth="1"/>
    <col min="13318" max="13318" width="10.7109375" style="1" customWidth="1"/>
    <col min="13319" max="13319" width="11.28515625" style="1" customWidth="1"/>
    <col min="13320" max="13320" width="13.7109375" style="1" customWidth="1"/>
    <col min="13321" max="13321" width="17.28515625" style="1" customWidth="1"/>
    <col min="13322" max="13570" width="9.140625" style="1"/>
    <col min="13571" max="13571" width="13.85546875" style="1" customWidth="1"/>
    <col min="13572" max="13572" width="9.140625" style="1"/>
    <col min="13573" max="13573" width="51.28515625" style="1" customWidth="1"/>
    <col min="13574" max="13574" width="10.7109375" style="1" customWidth="1"/>
    <col min="13575" max="13575" width="11.28515625" style="1" customWidth="1"/>
    <col min="13576" max="13576" width="13.7109375" style="1" customWidth="1"/>
    <col min="13577" max="13577" width="17.28515625" style="1" customWidth="1"/>
    <col min="13578" max="13826" width="9.140625" style="1"/>
    <col min="13827" max="13827" width="13.85546875" style="1" customWidth="1"/>
    <col min="13828" max="13828" width="9.140625" style="1"/>
    <col min="13829" max="13829" width="51.28515625" style="1" customWidth="1"/>
    <col min="13830" max="13830" width="10.7109375" style="1" customWidth="1"/>
    <col min="13831" max="13831" width="11.28515625" style="1" customWidth="1"/>
    <col min="13832" max="13832" width="13.7109375" style="1" customWidth="1"/>
    <col min="13833" max="13833" width="17.28515625" style="1" customWidth="1"/>
    <col min="13834" max="14082" width="9.140625" style="1"/>
    <col min="14083" max="14083" width="13.85546875" style="1" customWidth="1"/>
    <col min="14084" max="14084" width="9.140625" style="1"/>
    <col min="14085" max="14085" width="51.28515625" style="1" customWidth="1"/>
    <col min="14086" max="14086" width="10.7109375" style="1" customWidth="1"/>
    <col min="14087" max="14087" width="11.28515625" style="1" customWidth="1"/>
    <col min="14088" max="14088" width="13.7109375" style="1" customWidth="1"/>
    <col min="14089" max="14089" width="17.28515625" style="1" customWidth="1"/>
    <col min="14090" max="14338" width="9.140625" style="1"/>
    <col min="14339" max="14339" width="13.85546875" style="1" customWidth="1"/>
    <col min="14340" max="14340" width="9.140625" style="1"/>
    <col min="14341" max="14341" width="51.28515625" style="1" customWidth="1"/>
    <col min="14342" max="14342" width="10.7109375" style="1" customWidth="1"/>
    <col min="14343" max="14343" width="11.28515625" style="1" customWidth="1"/>
    <col min="14344" max="14344" width="13.7109375" style="1" customWidth="1"/>
    <col min="14345" max="14345" width="17.28515625" style="1" customWidth="1"/>
    <col min="14346" max="14594" width="9.140625" style="1"/>
    <col min="14595" max="14595" width="13.85546875" style="1" customWidth="1"/>
    <col min="14596" max="14596" width="9.140625" style="1"/>
    <col min="14597" max="14597" width="51.28515625" style="1" customWidth="1"/>
    <col min="14598" max="14598" width="10.7109375" style="1" customWidth="1"/>
    <col min="14599" max="14599" width="11.28515625" style="1" customWidth="1"/>
    <col min="14600" max="14600" width="13.7109375" style="1" customWidth="1"/>
    <col min="14601" max="14601" width="17.28515625" style="1" customWidth="1"/>
    <col min="14602" max="14850" width="9.140625" style="1"/>
    <col min="14851" max="14851" width="13.85546875" style="1" customWidth="1"/>
    <col min="14852" max="14852" width="9.140625" style="1"/>
    <col min="14853" max="14853" width="51.28515625" style="1" customWidth="1"/>
    <col min="14854" max="14854" width="10.7109375" style="1" customWidth="1"/>
    <col min="14855" max="14855" width="11.28515625" style="1" customWidth="1"/>
    <col min="14856" max="14856" width="13.7109375" style="1" customWidth="1"/>
    <col min="14857" max="14857" width="17.28515625" style="1" customWidth="1"/>
    <col min="14858" max="15106" width="9.140625" style="1"/>
    <col min="15107" max="15107" width="13.85546875" style="1" customWidth="1"/>
    <col min="15108" max="15108" width="9.140625" style="1"/>
    <col min="15109" max="15109" width="51.28515625" style="1" customWidth="1"/>
    <col min="15110" max="15110" width="10.7109375" style="1" customWidth="1"/>
    <col min="15111" max="15111" width="11.28515625" style="1" customWidth="1"/>
    <col min="15112" max="15112" width="13.7109375" style="1" customWidth="1"/>
    <col min="15113" max="15113" width="17.28515625" style="1" customWidth="1"/>
    <col min="15114" max="15362" width="9.140625" style="1"/>
    <col min="15363" max="15363" width="13.85546875" style="1" customWidth="1"/>
    <col min="15364" max="15364" width="9.140625" style="1"/>
    <col min="15365" max="15365" width="51.28515625" style="1" customWidth="1"/>
    <col min="15366" max="15366" width="10.7109375" style="1" customWidth="1"/>
    <col min="15367" max="15367" width="11.28515625" style="1" customWidth="1"/>
    <col min="15368" max="15368" width="13.7109375" style="1" customWidth="1"/>
    <col min="15369" max="15369" width="17.28515625" style="1" customWidth="1"/>
    <col min="15370" max="15618" width="9.140625" style="1"/>
    <col min="15619" max="15619" width="13.85546875" style="1" customWidth="1"/>
    <col min="15620" max="15620" width="9.140625" style="1"/>
    <col min="15621" max="15621" width="51.28515625" style="1" customWidth="1"/>
    <col min="15622" max="15622" width="10.7109375" style="1" customWidth="1"/>
    <col min="15623" max="15623" width="11.28515625" style="1" customWidth="1"/>
    <col min="15624" max="15624" width="13.7109375" style="1" customWidth="1"/>
    <col min="15625" max="15625" width="17.28515625" style="1" customWidth="1"/>
    <col min="15626" max="15874" width="9.140625" style="1"/>
    <col min="15875" max="15875" width="13.85546875" style="1" customWidth="1"/>
    <col min="15876" max="15876" width="9.140625" style="1"/>
    <col min="15877" max="15877" width="51.28515625" style="1" customWidth="1"/>
    <col min="15878" max="15878" width="10.7109375" style="1" customWidth="1"/>
    <col min="15879" max="15879" width="11.28515625" style="1" customWidth="1"/>
    <col min="15880" max="15880" width="13.7109375" style="1" customWidth="1"/>
    <col min="15881" max="15881" width="17.28515625" style="1" customWidth="1"/>
    <col min="15882" max="16130" width="9.140625" style="1"/>
    <col min="16131" max="16131" width="13.85546875" style="1" customWidth="1"/>
    <col min="16132" max="16132" width="9.140625" style="1"/>
    <col min="16133" max="16133" width="51.28515625" style="1" customWidth="1"/>
    <col min="16134" max="16134" width="10.7109375" style="1" customWidth="1"/>
    <col min="16135" max="16135" width="11.28515625" style="1" customWidth="1"/>
    <col min="16136" max="16136" width="13.7109375" style="1" customWidth="1"/>
    <col min="16137" max="16137" width="17.28515625" style="1" customWidth="1"/>
    <col min="16138" max="16384" width="9.140625" style="1"/>
  </cols>
  <sheetData>
    <row r="1" spans="1:10">
      <c r="A1" s="859"/>
      <c r="B1" s="859"/>
      <c r="C1" s="859"/>
      <c r="D1" s="859"/>
      <c r="E1" s="859"/>
      <c r="F1" s="859"/>
      <c r="G1" s="859"/>
      <c r="H1" s="859"/>
      <c r="I1" s="859"/>
    </row>
    <row r="2" spans="1:10" ht="18.75" customHeight="1">
      <c r="A2" s="859"/>
      <c r="B2" s="859"/>
      <c r="C2" s="859"/>
      <c r="D2" s="859"/>
      <c r="E2" s="859"/>
      <c r="F2" s="859"/>
      <c r="G2" s="859"/>
      <c r="H2" s="859"/>
      <c r="I2" s="859"/>
    </row>
    <row r="3" spans="1:10" ht="18" customHeight="1">
      <c r="A3" s="859"/>
      <c r="B3" s="859"/>
      <c r="C3" s="859"/>
      <c r="D3" s="859"/>
      <c r="E3" s="859"/>
      <c r="F3" s="859"/>
      <c r="G3" s="859"/>
      <c r="H3" s="859"/>
      <c r="I3" s="859"/>
    </row>
    <row r="4" spans="1:10" ht="45" customHeight="1">
      <c r="A4" s="848" t="str">
        <f>'RESUMO MODULO MINIMO'!A1</f>
        <v>EXECUÇÃO DE SERVIÇOS DE PAVIMENTAÇÃO EM TRATAMENTO SUPERFICIAL DUPLO (TSD) EM VIAS URBANAS E RURAIS DE MUNICÍPIOS DIVERSOS, INSERIDOS NA ÁREA DE ATUAÇÃO DA 2ª SUPERINTENDÊNCIA REGIONAL DA CODEVASF, NO ESTADO DA BAHIA</v>
      </c>
      <c r="B4" s="860"/>
      <c r="C4" s="860"/>
      <c r="D4" s="860"/>
      <c r="E4" s="860"/>
      <c r="F4" s="860"/>
      <c r="G4" s="860"/>
      <c r="H4" s="860"/>
      <c r="I4" s="861"/>
    </row>
    <row r="5" spans="1:10">
      <c r="A5" s="862"/>
      <c r="B5" s="863"/>
      <c r="C5" s="863"/>
      <c r="D5" s="863"/>
      <c r="E5" s="864"/>
      <c r="F5" s="2"/>
      <c r="G5" s="3" t="s">
        <v>2</v>
      </c>
      <c r="H5" s="871">
        <f>BDI!D24</f>
        <v>0.23089999999999999</v>
      </c>
      <c r="I5" s="872"/>
    </row>
    <row r="6" spans="1:10">
      <c r="A6" s="865"/>
      <c r="B6" s="866"/>
      <c r="C6" s="866"/>
      <c r="D6" s="866"/>
      <c r="E6" s="867"/>
      <c r="F6" s="873" t="s">
        <v>3</v>
      </c>
      <c r="G6" s="874"/>
      <c r="H6" s="194" t="s">
        <v>4</v>
      </c>
      <c r="I6" s="195" t="s">
        <v>5</v>
      </c>
    </row>
    <row r="7" spans="1:10">
      <c r="A7" s="868"/>
      <c r="B7" s="869"/>
      <c r="C7" s="869"/>
      <c r="D7" s="869"/>
      <c r="E7" s="870"/>
      <c r="F7" s="875"/>
      <c r="G7" s="876"/>
      <c r="H7" s="5">
        <f>'ENC. SOCIAIS'!$E$51/100</f>
        <v>1.1401999999999999</v>
      </c>
      <c r="I7" s="5">
        <f>'ENC. SOCIAIS'!$F$51/100</f>
        <v>0.70790000000000008</v>
      </c>
    </row>
    <row r="8" spans="1:10" ht="14.25">
      <c r="A8" s="848" t="s">
        <v>510</v>
      </c>
      <c r="B8" s="849"/>
      <c r="C8" s="849"/>
      <c r="D8" s="849"/>
      <c r="E8" s="849"/>
      <c r="F8" s="849"/>
      <c r="G8" s="849"/>
      <c r="H8" s="849"/>
      <c r="I8" s="850"/>
    </row>
    <row r="9" spans="1:10" ht="60" customHeight="1">
      <c r="A9" s="196" t="s">
        <v>0</v>
      </c>
      <c r="B9" s="6" t="s">
        <v>24</v>
      </c>
      <c r="C9" s="196" t="s">
        <v>25</v>
      </c>
      <c r="D9" s="196" t="s">
        <v>26</v>
      </c>
      <c r="E9" s="7" t="s">
        <v>1</v>
      </c>
      <c r="F9" s="196" t="s">
        <v>6</v>
      </c>
      <c r="G9" s="197" t="s">
        <v>7</v>
      </c>
      <c r="H9" s="198" t="s">
        <v>8</v>
      </c>
      <c r="I9" s="198" t="s">
        <v>9</v>
      </c>
    </row>
    <row r="10" spans="1:10" ht="20.100000000000001" customHeight="1">
      <c r="A10" s="845"/>
      <c r="B10" s="846"/>
      <c r="C10" s="846"/>
      <c r="D10" s="846"/>
      <c r="E10" s="846"/>
      <c r="F10" s="846"/>
      <c r="G10" s="846"/>
      <c r="H10" s="846"/>
      <c r="I10" s="847"/>
    </row>
    <row r="11" spans="1:10" ht="20.100000000000001" customHeight="1">
      <c r="A11" s="199">
        <v>1</v>
      </c>
      <c r="B11" s="851" t="s">
        <v>27</v>
      </c>
      <c r="C11" s="852"/>
      <c r="D11" s="852"/>
      <c r="E11" s="852"/>
      <c r="F11" s="853"/>
      <c r="G11" s="854"/>
      <c r="H11" s="854"/>
      <c r="I11" s="854"/>
    </row>
    <row r="12" spans="1:10" ht="20.100000000000001" customHeight="1">
      <c r="A12" s="200" t="s">
        <v>28</v>
      </c>
      <c r="B12" s="8" t="s">
        <v>29</v>
      </c>
      <c r="C12" s="9"/>
      <c r="D12" s="9"/>
      <c r="E12" s="10"/>
      <c r="F12" s="186"/>
      <c r="G12" s="186"/>
      <c r="H12" s="11"/>
      <c r="I12" s="187"/>
    </row>
    <row r="13" spans="1:10" ht="20.100000000000001" customHeight="1">
      <c r="A13" s="78" t="s">
        <v>30</v>
      </c>
      <c r="B13" s="18" t="s">
        <v>34</v>
      </c>
      <c r="C13" s="12" t="s">
        <v>32</v>
      </c>
      <c r="D13" s="18" t="s">
        <v>496</v>
      </c>
      <c r="E13" s="19" t="s">
        <v>565</v>
      </c>
      <c r="F13" s="15" t="s">
        <v>12</v>
      </c>
      <c r="G13" s="74">
        <v>0.67051614338371401</v>
      </c>
      <c r="H13" s="20">
        <f>'CPU CODEVASF'!$H$37</f>
        <v>9522.33</v>
      </c>
      <c r="I13" s="79">
        <f>ROUND(G13*H13,4)</f>
        <v>6384.8760000000002</v>
      </c>
      <c r="J13" s="742">
        <v>6384.8760180559657</v>
      </c>
    </row>
    <row r="14" spans="1:10" ht="20.100000000000001" customHeight="1">
      <c r="A14" s="78" t="s">
        <v>30</v>
      </c>
      <c r="B14" s="18" t="s">
        <v>34</v>
      </c>
      <c r="C14" s="12" t="s">
        <v>32</v>
      </c>
      <c r="D14" s="18" t="s">
        <v>496</v>
      </c>
      <c r="E14" s="19" t="s">
        <v>566</v>
      </c>
      <c r="F14" s="15" t="s">
        <v>12</v>
      </c>
      <c r="G14" s="74">
        <v>0.67402982240070319</v>
      </c>
      <c r="H14" s="20">
        <f>'CPU CODEVASF'!H48</f>
        <v>6968.579999999999</v>
      </c>
      <c r="I14" s="79">
        <f>ROUND(G14*H14,4)</f>
        <v>4697.0307000000003</v>
      </c>
      <c r="J14" s="743">
        <v>4697.0307156155304</v>
      </c>
    </row>
    <row r="15" spans="1:10" ht="20.100000000000001" customHeight="1">
      <c r="A15" s="78" t="s">
        <v>30</v>
      </c>
      <c r="B15" s="18" t="s">
        <v>34</v>
      </c>
      <c r="C15" s="12" t="s">
        <v>32</v>
      </c>
      <c r="D15" s="18" t="s">
        <v>496</v>
      </c>
      <c r="E15" s="19" t="s">
        <v>567</v>
      </c>
      <c r="F15" s="15" t="s">
        <v>12</v>
      </c>
      <c r="G15" s="74">
        <v>0.66610704395590259</v>
      </c>
      <c r="H15" s="20">
        <f>'CPU CODEVASF'!H59</f>
        <v>12031.880000000001</v>
      </c>
      <c r="I15" s="79">
        <f>ROUND(G15*H15,4)</f>
        <v>8014.52</v>
      </c>
      <c r="J15" s="1">
        <v>8014.5199353054659</v>
      </c>
    </row>
    <row r="16" spans="1:10" ht="20.100000000000001" customHeight="1">
      <c r="A16" s="855"/>
      <c r="B16" s="856"/>
      <c r="C16" s="856"/>
      <c r="D16" s="856"/>
      <c r="E16" s="856"/>
      <c r="F16" s="857" t="s">
        <v>35</v>
      </c>
      <c r="G16" s="857"/>
      <c r="H16" s="21" t="s">
        <v>568</v>
      </c>
      <c r="I16" s="201">
        <f>ROUND(AVERAGE(I13:I15),2)</f>
        <v>6365.48</v>
      </c>
    </row>
    <row r="17" spans="1:11" ht="20.100000000000001" customHeight="1">
      <c r="A17" s="845"/>
      <c r="B17" s="846"/>
      <c r="C17" s="846"/>
      <c r="D17" s="846"/>
      <c r="E17" s="846"/>
      <c r="F17" s="846"/>
      <c r="G17" s="846"/>
      <c r="H17" s="846"/>
      <c r="I17" s="847"/>
    </row>
    <row r="18" spans="1:11" ht="20.100000000000001" customHeight="1">
      <c r="A18" s="199">
        <v>2</v>
      </c>
      <c r="B18" s="852" t="s">
        <v>33</v>
      </c>
      <c r="C18" s="858"/>
      <c r="D18" s="858"/>
      <c r="E18" s="858"/>
      <c r="F18" s="856"/>
      <c r="G18" s="856"/>
      <c r="H18" s="856"/>
      <c r="I18" s="853"/>
    </row>
    <row r="19" spans="1:11" ht="24">
      <c r="A19" s="76" t="s">
        <v>37</v>
      </c>
      <c r="B19" s="12" t="s">
        <v>31</v>
      </c>
      <c r="C19" s="13" t="s">
        <v>32</v>
      </c>
      <c r="D19" s="13" t="s">
        <v>496</v>
      </c>
      <c r="E19" s="14" t="s">
        <v>503</v>
      </c>
      <c r="F19" s="15" t="s">
        <v>12</v>
      </c>
      <c r="G19" s="16">
        <v>1</v>
      </c>
      <c r="H19" s="17">
        <f>'CPU CODEVASF'!H24*(3.6*1.8)</f>
        <v>3322.4904000000001</v>
      </c>
      <c r="I19" s="77">
        <f>ROUND(G19*H19,2)</f>
        <v>3322.49</v>
      </c>
    </row>
    <row r="20" spans="1:11" ht="20.100000000000001" customHeight="1">
      <c r="A20" s="854"/>
      <c r="B20" s="854"/>
      <c r="C20" s="855"/>
      <c r="D20" s="855"/>
      <c r="E20" s="855"/>
      <c r="F20" s="857" t="s">
        <v>35</v>
      </c>
      <c r="G20" s="857"/>
      <c r="H20" s="21" t="s">
        <v>9</v>
      </c>
      <c r="I20" s="201">
        <f>SUM(I19:I19)</f>
        <v>3322.49</v>
      </c>
    </row>
    <row r="21" spans="1:11" ht="20.100000000000001" customHeight="1">
      <c r="A21" s="845"/>
      <c r="B21" s="846"/>
      <c r="C21" s="846"/>
      <c r="D21" s="846"/>
      <c r="E21" s="846"/>
      <c r="F21" s="846"/>
      <c r="G21" s="846"/>
      <c r="H21" s="846"/>
      <c r="I21" s="847"/>
    </row>
    <row r="22" spans="1:11" ht="20.100000000000001" customHeight="1">
      <c r="A22" s="199">
        <v>3</v>
      </c>
      <c r="B22" s="851" t="s">
        <v>36</v>
      </c>
      <c r="C22" s="852"/>
      <c r="D22" s="852"/>
      <c r="E22" s="852"/>
      <c r="F22" s="853"/>
      <c r="G22" s="854"/>
      <c r="H22" s="854"/>
      <c r="I22" s="854"/>
    </row>
    <row r="23" spans="1:11" ht="20.100000000000001" customHeight="1">
      <c r="A23" s="80" t="s">
        <v>169</v>
      </c>
      <c r="B23" s="13" t="s">
        <v>38</v>
      </c>
      <c r="C23" s="13" t="s">
        <v>32</v>
      </c>
      <c r="D23" s="13" t="s">
        <v>496</v>
      </c>
      <c r="E23" s="14" t="s">
        <v>506</v>
      </c>
      <c r="F23" s="22" t="s">
        <v>58</v>
      </c>
      <c r="G23" s="75">
        <v>1</v>
      </c>
      <c r="H23" s="17">
        <f>'CPU CODEVASF'!H72</f>
        <v>5962.48</v>
      </c>
      <c r="I23" s="77">
        <f>ROUND(G23*H23,2)</f>
        <v>5962.48</v>
      </c>
    </row>
    <row r="24" spans="1:11" ht="20.100000000000001" customHeight="1">
      <c r="A24" s="78" t="s">
        <v>476</v>
      </c>
      <c r="B24" s="18" t="s">
        <v>40</v>
      </c>
      <c r="C24" s="18" t="s">
        <v>32</v>
      </c>
      <c r="D24" s="13" t="s">
        <v>496</v>
      </c>
      <c r="E24" s="19" t="s">
        <v>70</v>
      </c>
      <c r="F24" s="23" t="s">
        <v>71</v>
      </c>
      <c r="G24" s="74">
        <v>12</v>
      </c>
      <c r="H24" s="20">
        <f>'CPU CODEVASF'!H82</f>
        <v>365.43</v>
      </c>
      <c r="I24" s="79">
        <f>ROUND(G24*H24,2)</f>
        <v>4385.16</v>
      </c>
    </row>
    <row r="25" spans="1:11" ht="20.100000000000001" customHeight="1">
      <c r="A25" s="854"/>
      <c r="B25" s="854"/>
      <c r="C25" s="855"/>
      <c r="D25" s="855"/>
      <c r="E25" s="855"/>
      <c r="F25" s="857" t="s">
        <v>41</v>
      </c>
      <c r="G25" s="857"/>
      <c r="H25" s="21" t="s">
        <v>9</v>
      </c>
      <c r="I25" s="201">
        <f>ROUND(SUM(I23:I24),2)</f>
        <v>10347.64</v>
      </c>
      <c r="J25" s="189"/>
      <c r="K25" s="189"/>
    </row>
    <row r="57" spans="61:61" ht="15">
      <c r="BI57" s="88"/>
    </row>
  </sheetData>
  <mergeCells count="21">
    <mergeCell ref="A1:I3"/>
    <mergeCell ref="A4:I4"/>
    <mergeCell ref="A5:E7"/>
    <mergeCell ref="H5:I5"/>
    <mergeCell ref="F6:G7"/>
    <mergeCell ref="B22:E22"/>
    <mergeCell ref="F22:I22"/>
    <mergeCell ref="A25:E25"/>
    <mergeCell ref="F25:G25"/>
    <mergeCell ref="B18:E18"/>
    <mergeCell ref="F18:I18"/>
    <mergeCell ref="A20:E20"/>
    <mergeCell ref="F20:G20"/>
    <mergeCell ref="A21:I21"/>
    <mergeCell ref="A17:I17"/>
    <mergeCell ref="A8:I8"/>
    <mergeCell ref="A10:I10"/>
    <mergeCell ref="B11:E11"/>
    <mergeCell ref="F11:I11"/>
    <mergeCell ref="A16:E16"/>
    <mergeCell ref="F16:G16"/>
  </mergeCells>
  <phoneticPr fontId="85"/>
  <printOptions horizontalCentered="1"/>
  <pageMargins left="0.51181102362204722" right="0.51181102362204722" top="0.78740157480314965" bottom="0.78740157480314965" header="0.31496062992125984" footer="0.31496062992125984"/>
  <pageSetup paperSize="9" scale="76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ilha4">
    <tabColor rgb="FF00B050"/>
  </sheetPr>
  <dimension ref="A1:BI139"/>
  <sheetViews>
    <sheetView view="pageBreakPreview" topLeftCell="A85" zoomScale="85" zoomScaleSheetLayoutView="85" workbookViewId="0">
      <selection activeCell="C54" sqref="C54"/>
    </sheetView>
  </sheetViews>
  <sheetFormatPr defaultRowHeight="12.75"/>
  <cols>
    <col min="1" max="3" width="15.7109375" style="1" customWidth="1"/>
    <col min="4" max="4" width="63.140625" style="1" customWidth="1"/>
    <col min="5" max="5" width="9.140625" style="1"/>
    <col min="6" max="8" width="15.7109375" style="1" customWidth="1"/>
    <col min="9" max="9" width="5.42578125" style="1" customWidth="1"/>
    <col min="10" max="10" width="21.85546875" style="1" customWidth="1"/>
    <col min="11" max="256" width="9.140625" style="1"/>
    <col min="257" max="257" width="12.7109375" style="1" customWidth="1"/>
    <col min="258" max="258" width="13.7109375" style="1" customWidth="1"/>
    <col min="259" max="259" width="9.140625" style="1"/>
    <col min="260" max="260" width="63.140625" style="1" customWidth="1"/>
    <col min="261" max="261" width="9.140625" style="1"/>
    <col min="262" max="262" width="12.5703125" style="1" customWidth="1"/>
    <col min="263" max="263" width="13.140625" style="1" customWidth="1"/>
    <col min="264" max="264" width="15.28515625" style="1" customWidth="1"/>
    <col min="265" max="265" width="57" style="1" customWidth="1"/>
    <col min="266" max="512" width="9.140625" style="1"/>
    <col min="513" max="513" width="12.7109375" style="1" customWidth="1"/>
    <col min="514" max="514" width="13.7109375" style="1" customWidth="1"/>
    <col min="515" max="515" width="9.140625" style="1"/>
    <col min="516" max="516" width="63.140625" style="1" customWidth="1"/>
    <col min="517" max="517" width="9.140625" style="1"/>
    <col min="518" max="518" width="12.5703125" style="1" customWidth="1"/>
    <col min="519" max="519" width="13.140625" style="1" customWidth="1"/>
    <col min="520" max="520" width="15.28515625" style="1" customWidth="1"/>
    <col min="521" max="521" width="57" style="1" customWidth="1"/>
    <col min="522" max="768" width="9.140625" style="1"/>
    <col min="769" max="769" width="12.7109375" style="1" customWidth="1"/>
    <col min="770" max="770" width="13.7109375" style="1" customWidth="1"/>
    <col min="771" max="771" width="9.140625" style="1"/>
    <col min="772" max="772" width="63.140625" style="1" customWidth="1"/>
    <col min="773" max="773" width="9.140625" style="1"/>
    <col min="774" max="774" width="12.5703125" style="1" customWidth="1"/>
    <col min="775" max="775" width="13.140625" style="1" customWidth="1"/>
    <col min="776" max="776" width="15.28515625" style="1" customWidth="1"/>
    <col min="777" max="777" width="57" style="1" customWidth="1"/>
    <col min="778" max="1024" width="9.140625" style="1"/>
    <col min="1025" max="1025" width="12.7109375" style="1" customWidth="1"/>
    <col min="1026" max="1026" width="13.7109375" style="1" customWidth="1"/>
    <col min="1027" max="1027" width="9.140625" style="1"/>
    <col min="1028" max="1028" width="63.140625" style="1" customWidth="1"/>
    <col min="1029" max="1029" width="9.140625" style="1"/>
    <col min="1030" max="1030" width="12.5703125" style="1" customWidth="1"/>
    <col min="1031" max="1031" width="13.140625" style="1" customWidth="1"/>
    <col min="1032" max="1032" width="15.28515625" style="1" customWidth="1"/>
    <col min="1033" max="1033" width="57" style="1" customWidth="1"/>
    <col min="1034" max="1280" width="9.140625" style="1"/>
    <col min="1281" max="1281" width="12.7109375" style="1" customWidth="1"/>
    <col min="1282" max="1282" width="13.7109375" style="1" customWidth="1"/>
    <col min="1283" max="1283" width="9.140625" style="1"/>
    <col min="1284" max="1284" width="63.140625" style="1" customWidth="1"/>
    <col min="1285" max="1285" width="9.140625" style="1"/>
    <col min="1286" max="1286" width="12.5703125" style="1" customWidth="1"/>
    <col min="1287" max="1287" width="13.140625" style="1" customWidth="1"/>
    <col min="1288" max="1288" width="15.28515625" style="1" customWidth="1"/>
    <col min="1289" max="1289" width="57" style="1" customWidth="1"/>
    <col min="1290" max="1536" width="9.140625" style="1"/>
    <col min="1537" max="1537" width="12.7109375" style="1" customWidth="1"/>
    <col min="1538" max="1538" width="13.7109375" style="1" customWidth="1"/>
    <col min="1539" max="1539" width="9.140625" style="1"/>
    <col min="1540" max="1540" width="63.140625" style="1" customWidth="1"/>
    <col min="1541" max="1541" width="9.140625" style="1"/>
    <col min="1542" max="1542" width="12.5703125" style="1" customWidth="1"/>
    <col min="1543" max="1543" width="13.140625" style="1" customWidth="1"/>
    <col min="1544" max="1544" width="15.28515625" style="1" customWidth="1"/>
    <col min="1545" max="1545" width="57" style="1" customWidth="1"/>
    <col min="1546" max="1792" width="9.140625" style="1"/>
    <col min="1793" max="1793" width="12.7109375" style="1" customWidth="1"/>
    <col min="1794" max="1794" width="13.7109375" style="1" customWidth="1"/>
    <col min="1795" max="1795" width="9.140625" style="1"/>
    <col min="1796" max="1796" width="63.140625" style="1" customWidth="1"/>
    <col min="1797" max="1797" width="9.140625" style="1"/>
    <col min="1798" max="1798" width="12.5703125" style="1" customWidth="1"/>
    <col min="1799" max="1799" width="13.140625" style="1" customWidth="1"/>
    <col min="1800" max="1800" width="15.28515625" style="1" customWidth="1"/>
    <col min="1801" max="1801" width="57" style="1" customWidth="1"/>
    <col min="1802" max="2048" width="9.140625" style="1"/>
    <col min="2049" max="2049" width="12.7109375" style="1" customWidth="1"/>
    <col min="2050" max="2050" width="13.7109375" style="1" customWidth="1"/>
    <col min="2051" max="2051" width="9.140625" style="1"/>
    <col min="2052" max="2052" width="63.140625" style="1" customWidth="1"/>
    <col min="2053" max="2053" width="9.140625" style="1"/>
    <col min="2054" max="2054" width="12.5703125" style="1" customWidth="1"/>
    <col min="2055" max="2055" width="13.140625" style="1" customWidth="1"/>
    <col min="2056" max="2056" width="15.28515625" style="1" customWidth="1"/>
    <col min="2057" max="2057" width="57" style="1" customWidth="1"/>
    <col min="2058" max="2304" width="9.140625" style="1"/>
    <col min="2305" max="2305" width="12.7109375" style="1" customWidth="1"/>
    <col min="2306" max="2306" width="13.7109375" style="1" customWidth="1"/>
    <col min="2307" max="2307" width="9.140625" style="1"/>
    <col min="2308" max="2308" width="63.140625" style="1" customWidth="1"/>
    <col min="2309" max="2309" width="9.140625" style="1"/>
    <col min="2310" max="2310" width="12.5703125" style="1" customWidth="1"/>
    <col min="2311" max="2311" width="13.140625" style="1" customWidth="1"/>
    <col min="2312" max="2312" width="15.28515625" style="1" customWidth="1"/>
    <col min="2313" max="2313" width="57" style="1" customWidth="1"/>
    <col min="2314" max="2560" width="9.140625" style="1"/>
    <col min="2561" max="2561" width="12.7109375" style="1" customWidth="1"/>
    <col min="2562" max="2562" width="13.7109375" style="1" customWidth="1"/>
    <col min="2563" max="2563" width="9.140625" style="1"/>
    <col min="2564" max="2564" width="63.140625" style="1" customWidth="1"/>
    <col min="2565" max="2565" width="9.140625" style="1"/>
    <col min="2566" max="2566" width="12.5703125" style="1" customWidth="1"/>
    <col min="2567" max="2567" width="13.140625" style="1" customWidth="1"/>
    <col min="2568" max="2568" width="15.28515625" style="1" customWidth="1"/>
    <col min="2569" max="2569" width="57" style="1" customWidth="1"/>
    <col min="2570" max="2816" width="9.140625" style="1"/>
    <col min="2817" max="2817" width="12.7109375" style="1" customWidth="1"/>
    <col min="2818" max="2818" width="13.7109375" style="1" customWidth="1"/>
    <col min="2819" max="2819" width="9.140625" style="1"/>
    <col min="2820" max="2820" width="63.140625" style="1" customWidth="1"/>
    <col min="2821" max="2821" width="9.140625" style="1"/>
    <col min="2822" max="2822" width="12.5703125" style="1" customWidth="1"/>
    <col min="2823" max="2823" width="13.140625" style="1" customWidth="1"/>
    <col min="2824" max="2824" width="15.28515625" style="1" customWidth="1"/>
    <col min="2825" max="2825" width="57" style="1" customWidth="1"/>
    <col min="2826" max="3072" width="9.140625" style="1"/>
    <col min="3073" max="3073" width="12.7109375" style="1" customWidth="1"/>
    <col min="3074" max="3074" width="13.7109375" style="1" customWidth="1"/>
    <col min="3075" max="3075" width="9.140625" style="1"/>
    <col min="3076" max="3076" width="63.140625" style="1" customWidth="1"/>
    <col min="3077" max="3077" width="9.140625" style="1"/>
    <col min="3078" max="3078" width="12.5703125" style="1" customWidth="1"/>
    <col min="3079" max="3079" width="13.140625" style="1" customWidth="1"/>
    <col min="3080" max="3080" width="15.28515625" style="1" customWidth="1"/>
    <col min="3081" max="3081" width="57" style="1" customWidth="1"/>
    <col min="3082" max="3328" width="9.140625" style="1"/>
    <col min="3329" max="3329" width="12.7109375" style="1" customWidth="1"/>
    <col min="3330" max="3330" width="13.7109375" style="1" customWidth="1"/>
    <col min="3331" max="3331" width="9.140625" style="1"/>
    <col min="3332" max="3332" width="63.140625" style="1" customWidth="1"/>
    <col min="3333" max="3333" width="9.140625" style="1"/>
    <col min="3334" max="3334" width="12.5703125" style="1" customWidth="1"/>
    <col min="3335" max="3335" width="13.140625" style="1" customWidth="1"/>
    <col min="3336" max="3336" width="15.28515625" style="1" customWidth="1"/>
    <col min="3337" max="3337" width="57" style="1" customWidth="1"/>
    <col min="3338" max="3584" width="9.140625" style="1"/>
    <col min="3585" max="3585" width="12.7109375" style="1" customWidth="1"/>
    <col min="3586" max="3586" width="13.7109375" style="1" customWidth="1"/>
    <col min="3587" max="3587" width="9.140625" style="1"/>
    <col min="3588" max="3588" width="63.140625" style="1" customWidth="1"/>
    <col min="3589" max="3589" width="9.140625" style="1"/>
    <col min="3590" max="3590" width="12.5703125" style="1" customWidth="1"/>
    <col min="3591" max="3591" width="13.140625" style="1" customWidth="1"/>
    <col min="3592" max="3592" width="15.28515625" style="1" customWidth="1"/>
    <col min="3593" max="3593" width="57" style="1" customWidth="1"/>
    <col min="3594" max="3840" width="9.140625" style="1"/>
    <col min="3841" max="3841" width="12.7109375" style="1" customWidth="1"/>
    <col min="3842" max="3842" width="13.7109375" style="1" customWidth="1"/>
    <col min="3843" max="3843" width="9.140625" style="1"/>
    <col min="3844" max="3844" width="63.140625" style="1" customWidth="1"/>
    <col min="3845" max="3845" width="9.140625" style="1"/>
    <col min="3846" max="3846" width="12.5703125" style="1" customWidth="1"/>
    <col min="3847" max="3847" width="13.140625" style="1" customWidth="1"/>
    <col min="3848" max="3848" width="15.28515625" style="1" customWidth="1"/>
    <col min="3849" max="3849" width="57" style="1" customWidth="1"/>
    <col min="3850" max="4096" width="9.140625" style="1"/>
    <col min="4097" max="4097" width="12.7109375" style="1" customWidth="1"/>
    <col min="4098" max="4098" width="13.7109375" style="1" customWidth="1"/>
    <col min="4099" max="4099" width="9.140625" style="1"/>
    <col min="4100" max="4100" width="63.140625" style="1" customWidth="1"/>
    <col min="4101" max="4101" width="9.140625" style="1"/>
    <col min="4102" max="4102" width="12.5703125" style="1" customWidth="1"/>
    <col min="4103" max="4103" width="13.140625" style="1" customWidth="1"/>
    <col min="4104" max="4104" width="15.28515625" style="1" customWidth="1"/>
    <col min="4105" max="4105" width="57" style="1" customWidth="1"/>
    <col min="4106" max="4352" width="9.140625" style="1"/>
    <col min="4353" max="4353" width="12.7109375" style="1" customWidth="1"/>
    <col min="4354" max="4354" width="13.7109375" style="1" customWidth="1"/>
    <col min="4355" max="4355" width="9.140625" style="1"/>
    <col min="4356" max="4356" width="63.140625" style="1" customWidth="1"/>
    <col min="4357" max="4357" width="9.140625" style="1"/>
    <col min="4358" max="4358" width="12.5703125" style="1" customWidth="1"/>
    <col min="4359" max="4359" width="13.140625" style="1" customWidth="1"/>
    <col min="4360" max="4360" width="15.28515625" style="1" customWidth="1"/>
    <col min="4361" max="4361" width="57" style="1" customWidth="1"/>
    <col min="4362" max="4608" width="9.140625" style="1"/>
    <col min="4609" max="4609" width="12.7109375" style="1" customWidth="1"/>
    <col min="4610" max="4610" width="13.7109375" style="1" customWidth="1"/>
    <col min="4611" max="4611" width="9.140625" style="1"/>
    <col min="4612" max="4612" width="63.140625" style="1" customWidth="1"/>
    <col min="4613" max="4613" width="9.140625" style="1"/>
    <col min="4614" max="4614" width="12.5703125" style="1" customWidth="1"/>
    <col min="4615" max="4615" width="13.140625" style="1" customWidth="1"/>
    <col min="4616" max="4616" width="15.28515625" style="1" customWidth="1"/>
    <col min="4617" max="4617" width="57" style="1" customWidth="1"/>
    <col min="4618" max="4864" width="9.140625" style="1"/>
    <col min="4865" max="4865" width="12.7109375" style="1" customWidth="1"/>
    <col min="4866" max="4866" width="13.7109375" style="1" customWidth="1"/>
    <col min="4867" max="4867" width="9.140625" style="1"/>
    <col min="4868" max="4868" width="63.140625" style="1" customWidth="1"/>
    <col min="4869" max="4869" width="9.140625" style="1"/>
    <col min="4870" max="4870" width="12.5703125" style="1" customWidth="1"/>
    <col min="4871" max="4871" width="13.140625" style="1" customWidth="1"/>
    <col min="4872" max="4872" width="15.28515625" style="1" customWidth="1"/>
    <col min="4873" max="4873" width="57" style="1" customWidth="1"/>
    <col min="4874" max="5120" width="9.140625" style="1"/>
    <col min="5121" max="5121" width="12.7109375" style="1" customWidth="1"/>
    <col min="5122" max="5122" width="13.7109375" style="1" customWidth="1"/>
    <col min="5123" max="5123" width="9.140625" style="1"/>
    <col min="5124" max="5124" width="63.140625" style="1" customWidth="1"/>
    <col min="5125" max="5125" width="9.140625" style="1"/>
    <col min="5126" max="5126" width="12.5703125" style="1" customWidth="1"/>
    <col min="5127" max="5127" width="13.140625" style="1" customWidth="1"/>
    <col min="5128" max="5128" width="15.28515625" style="1" customWidth="1"/>
    <col min="5129" max="5129" width="57" style="1" customWidth="1"/>
    <col min="5130" max="5376" width="9.140625" style="1"/>
    <col min="5377" max="5377" width="12.7109375" style="1" customWidth="1"/>
    <col min="5378" max="5378" width="13.7109375" style="1" customWidth="1"/>
    <col min="5379" max="5379" width="9.140625" style="1"/>
    <col min="5380" max="5380" width="63.140625" style="1" customWidth="1"/>
    <col min="5381" max="5381" width="9.140625" style="1"/>
    <col min="5382" max="5382" width="12.5703125" style="1" customWidth="1"/>
    <col min="5383" max="5383" width="13.140625" style="1" customWidth="1"/>
    <col min="5384" max="5384" width="15.28515625" style="1" customWidth="1"/>
    <col min="5385" max="5385" width="57" style="1" customWidth="1"/>
    <col min="5386" max="5632" width="9.140625" style="1"/>
    <col min="5633" max="5633" width="12.7109375" style="1" customWidth="1"/>
    <col min="5634" max="5634" width="13.7109375" style="1" customWidth="1"/>
    <col min="5635" max="5635" width="9.140625" style="1"/>
    <col min="5636" max="5636" width="63.140625" style="1" customWidth="1"/>
    <col min="5637" max="5637" width="9.140625" style="1"/>
    <col min="5638" max="5638" width="12.5703125" style="1" customWidth="1"/>
    <col min="5639" max="5639" width="13.140625" style="1" customWidth="1"/>
    <col min="5640" max="5640" width="15.28515625" style="1" customWidth="1"/>
    <col min="5641" max="5641" width="57" style="1" customWidth="1"/>
    <col min="5642" max="5888" width="9.140625" style="1"/>
    <col min="5889" max="5889" width="12.7109375" style="1" customWidth="1"/>
    <col min="5890" max="5890" width="13.7109375" style="1" customWidth="1"/>
    <col min="5891" max="5891" width="9.140625" style="1"/>
    <col min="5892" max="5892" width="63.140625" style="1" customWidth="1"/>
    <col min="5893" max="5893" width="9.140625" style="1"/>
    <col min="5894" max="5894" width="12.5703125" style="1" customWidth="1"/>
    <col min="5895" max="5895" width="13.140625" style="1" customWidth="1"/>
    <col min="5896" max="5896" width="15.28515625" style="1" customWidth="1"/>
    <col min="5897" max="5897" width="57" style="1" customWidth="1"/>
    <col min="5898" max="6144" width="9.140625" style="1"/>
    <col min="6145" max="6145" width="12.7109375" style="1" customWidth="1"/>
    <col min="6146" max="6146" width="13.7109375" style="1" customWidth="1"/>
    <col min="6147" max="6147" width="9.140625" style="1"/>
    <col min="6148" max="6148" width="63.140625" style="1" customWidth="1"/>
    <col min="6149" max="6149" width="9.140625" style="1"/>
    <col min="6150" max="6150" width="12.5703125" style="1" customWidth="1"/>
    <col min="6151" max="6151" width="13.140625" style="1" customWidth="1"/>
    <col min="6152" max="6152" width="15.28515625" style="1" customWidth="1"/>
    <col min="6153" max="6153" width="57" style="1" customWidth="1"/>
    <col min="6154" max="6400" width="9.140625" style="1"/>
    <col min="6401" max="6401" width="12.7109375" style="1" customWidth="1"/>
    <col min="6402" max="6402" width="13.7109375" style="1" customWidth="1"/>
    <col min="6403" max="6403" width="9.140625" style="1"/>
    <col min="6404" max="6404" width="63.140625" style="1" customWidth="1"/>
    <col min="6405" max="6405" width="9.140625" style="1"/>
    <col min="6406" max="6406" width="12.5703125" style="1" customWidth="1"/>
    <col min="6407" max="6407" width="13.140625" style="1" customWidth="1"/>
    <col min="6408" max="6408" width="15.28515625" style="1" customWidth="1"/>
    <col min="6409" max="6409" width="57" style="1" customWidth="1"/>
    <col min="6410" max="6656" width="9.140625" style="1"/>
    <col min="6657" max="6657" width="12.7109375" style="1" customWidth="1"/>
    <col min="6658" max="6658" width="13.7109375" style="1" customWidth="1"/>
    <col min="6659" max="6659" width="9.140625" style="1"/>
    <col min="6660" max="6660" width="63.140625" style="1" customWidth="1"/>
    <col min="6661" max="6661" width="9.140625" style="1"/>
    <col min="6662" max="6662" width="12.5703125" style="1" customWidth="1"/>
    <col min="6663" max="6663" width="13.140625" style="1" customWidth="1"/>
    <col min="6664" max="6664" width="15.28515625" style="1" customWidth="1"/>
    <col min="6665" max="6665" width="57" style="1" customWidth="1"/>
    <col min="6666" max="6912" width="9.140625" style="1"/>
    <col min="6913" max="6913" width="12.7109375" style="1" customWidth="1"/>
    <col min="6914" max="6914" width="13.7109375" style="1" customWidth="1"/>
    <col min="6915" max="6915" width="9.140625" style="1"/>
    <col min="6916" max="6916" width="63.140625" style="1" customWidth="1"/>
    <col min="6917" max="6917" width="9.140625" style="1"/>
    <col min="6918" max="6918" width="12.5703125" style="1" customWidth="1"/>
    <col min="6919" max="6919" width="13.140625" style="1" customWidth="1"/>
    <col min="6920" max="6920" width="15.28515625" style="1" customWidth="1"/>
    <col min="6921" max="6921" width="57" style="1" customWidth="1"/>
    <col min="6922" max="7168" width="9.140625" style="1"/>
    <col min="7169" max="7169" width="12.7109375" style="1" customWidth="1"/>
    <col min="7170" max="7170" width="13.7109375" style="1" customWidth="1"/>
    <col min="7171" max="7171" width="9.140625" style="1"/>
    <col min="7172" max="7172" width="63.140625" style="1" customWidth="1"/>
    <col min="7173" max="7173" width="9.140625" style="1"/>
    <col min="7174" max="7174" width="12.5703125" style="1" customWidth="1"/>
    <col min="7175" max="7175" width="13.140625" style="1" customWidth="1"/>
    <col min="7176" max="7176" width="15.28515625" style="1" customWidth="1"/>
    <col min="7177" max="7177" width="57" style="1" customWidth="1"/>
    <col min="7178" max="7424" width="9.140625" style="1"/>
    <col min="7425" max="7425" width="12.7109375" style="1" customWidth="1"/>
    <col min="7426" max="7426" width="13.7109375" style="1" customWidth="1"/>
    <col min="7427" max="7427" width="9.140625" style="1"/>
    <col min="7428" max="7428" width="63.140625" style="1" customWidth="1"/>
    <col min="7429" max="7429" width="9.140625" style="1"/>
    <col min="7430" max="7430" width="12.5703125" style="1" customWidth="1"/>
    <col min="7431" max="7431" width="13.140625" style="1" customWidth="1"/>
    <col min="7432" max="7432" width="15.28515625" style="1" customWidth="1"/>
    <col min="7433" max="7433" width="57" style="1" customWidth="1"/>
    <col min="7434" max="7680" width="9.140625" style="1"/>
    <col min="7681" max="7681" width="12.7109375" style="1" customWidth="1"/>
    <col min="7682" max="7682" width="13.7109375" style="1" customWidth="1"/>
    <col min="7683" max="7683" width="9.140625" style="1"/>
    <col min="7684" max="7684" width="63.140625" style="1" customWidth="1"/>
    <col min="7685" max="7685" width="9.140625" style="1"/>
    <col min="7686" max="7686" width="12.5703125" style="1" customWidth="1"/>
    <col min="7687" max="7687" width="13.140625" style="1" customWidth="1"/>
    <col min="7688" max="7688" width="15.28515625" style="1" customWidth="1"/>
    <col min="7689" max="7689" width="57" style="1" customWidth="1"/>
    <col min="7690" max="7936" width="9.140625" style="1"/>
    <col min="7937" max="7937" width="12.7109375" style="1" customWidth="1"/>
    <col min="7938" max="7938" width="13.7109375" style="1" customWidth="1"/>
    <col min="7939" max="7939" width="9.140625" style="1"/>
    <col min="7940" max="7940" width="63.140625" style="1" customWidth="1"/>
    <col min="7941" max="7941" width="9.140625" style="1"/>
    <col min="7942" max="7942" width="12.5703125" style="1" customWidth="1"/>
    <col min="7943" max="7943" width="13.140625" style="1" customWidth="1"/>
    <col min="7944" max="7944" width="15.28515625" style="1" customWidth="1"/>
    <col min="7945" max="7945" width="57" style="1" customWidth="1"/>
    <col min="7946" max="8192" width="9.140625" style="1"/>
    <col min="8193" max="8193" width="12.7109375" style="1" customWidth="1"/>
    <col min="8194" max="8194" width="13.7109375" style="1" customWidth="1"/>
    <col min="8195" max="8195" width="9.140625" style="1"/>
    <col min="8196" max="8196" width="63.140625" style="1" customWidth="1"/>
    <col min="8197" max="8197" width="9.140625" style="1"/>
    <col min="8198" max="8198" width="12.5703125" style="1" customWidth="1"/>
    <col min="8199" max="8199" width="13.140625" style="1" customWidth="1"/>
    <col min="8200" max="8200" width="15.28515625" style="1" customWidth="1"/>
    <col min="8201" max="8201" width="57" style="1" customWidth="1"/>
    <col min="8202" max="8448" width="9.140625" style="1"/>
    <col min="8449" max="8449" width="12.7109375" style="1" customWidth="1"/>
    <col min="8450" max="8450" width="13.7109375" style="1" customWidth="1"/>
    <col min="8451" max="8451" width="9.140625" style="1"/>
    <col min="8452" max="8452" width="63.140625" style="1" customWidth="1"/>
    <col min="8453" max="8453" width="9.140625" style="1"/>
    <col min="8454" max="8454" width="12.5703125" style="1" customWidth="1"/>
    <col min="8455" max="8455" width="13.140625" style="1" customWidth="1"/>
    <col min="8456" max="8456" width="15.28515625" style="1" customWidth="1"/>
    <col min="8457" max="8457" width="57" style="1" customWidth="1"/>
    <col min="8458" max="8704" width="9.140625" style="1"/>
    <col min="8705" max="8705" width="12.7109375" style="1" customWidth="1"/>
    <col min="8706" max="8706" width="13.7109375" style="1" customWidth="1"/>
    <col min="8707" max="8707" width="9.140625" style="1"/>
    <col min="8708" max="8708" width="63.140625" style="1" customWidth="1"/>
    <col min="8709" max="8709" width="9.140625" style="1"/>
    <col min="8710" max="8710" width="12.5703125" style="1" customWidth="1"/>
    <col min="8711" max="8711" width="13.140625" style="1" customWidth="1"/>
    <col min="8712" max="8712" width="15.28515625" style="1" customWidth="1"/>
    <col min="8713" max="8713" width="57" style="1" customWidth="1"/>
    <col min="8714" max="8960" width="9.140625" style="1"/>
    <col min="8961" max="8961" width="12.7109375" style="1" customWidth="1"/>
    <col min="8962" max="8962" width="13.7109375" style="1" customWidth="1"/>
    <col min="8963" max="8963" width="9.140625" style="1"/>
    <col min="8964" max="8964" width="63.140625" style="1" customWidth="1"/>
    <col min="8965" max="8965" width="9.140625" style="1"/>
    <col min="8966" max="8966" width="12.5703125" style="1" customWidth="1"/>
    <col min="8967" max="8967" width="13.140625" style="1" customWidth="1"/>
    <col min="8968" max="8968" width="15.28515625" style="1" customWidth="1"/>
    <col min="8969" max="8969" width="57" style="1" customWidth="1"/>
    <col min="8970" max="9216" width="9.140625" style="1"/>
    <col min="9217" max="9217" width="12.7109375" style="1" customWidth="1"/>
    <col min="9218" max="9218" width="13.7109375" style="1" customWidth="1"/>
    <col min="9219" max="9219" width="9.140625" style="1"/>
    <col min="9220" max="9220" width="63.140625" style="1" customWidth="1"/>
    <col min="9221" max="9221" width="9.140625" style="1"/>
    <col min="9222" max="9222" width="12.5703125" style="1" customWidth="1"/>
    <col min="9223" max="9223" width="13.140625" style="1" customWidth="1"/>
    <col min="9224" max="9224" width="15.28515625" style="1" customWidth="1"/>
    <col min="9225" max="9225" width="57" style="1" customWidth="1"/>
    <col min="9226" max="9472" width="9.140625" style="1"/>
    <col min="9473" max="9473" width="12.7109375" style="1" customWidth="1"/>
    <col min="9474" max="9474" width="13.7109375" style="1" customWidth="1"/>
    <col min="9475" max="9475" width="9.140625" style="1"/>
    <col min="9476" max="9476" width="63.140625" style="1" customWidth="1"/>
    <col min="9477" max="9477" width="9.140625" style="1"/>
    <col min="9478" max="9478" width="12.5703125" style="1" customWidth="1"/>
    <col min="9479" max="9479" width="13.140625" style="1" customWidth="1"/>
    <col min="9480" max="9480" width="15.28515625" style="1" customWidth="1"/>
    <col min="9481" max="9481" width="57" style="1" customWidth="1"/>
    <col min="9482" max="9728" width="9.140625" style="1"/>
    <col min="9729" max="9729" width="12.7109375" style="1" customWidth="1"/>
    <col min="9730" max="9730" width="13.7109375" style="1" customWidth="1"/>
    <col min="9731" max="9731" width="9.140625" style="1"/>
    <col min="9732" max="9732" width="63.140625" style="1" customWidth="1"/>
    <col min="9733" max="9733" width="9.140625" style="1"/>
    <col min="9734" max="9734" width="12.5703125" style="1" customWidth="1"/>
    <col min="9735" max="9735" width="13.140625" style="1" customWidth="1"/>
    <col min="9736" max="9736" width="15.28515625" style="1" customWidth="1"/>
    <col min="9737" max="9737" width="57" style="1" customWidth="1"/>
    <col min="9738" max="9984" width="9.140625" style="1"/>
    <col min="9985" max="9985" width="12.7109375" style="1" customWidth="1"/>
    <col min="9986" max="9986" width="13.7109375" style="1" customWidth="1"/>
    <col min="9987" max="9987" width="9.140625" style="1"/>
    <col min="9988" max="9988" width="63.140625" style="1" customWidth="1"/>
    <col min="9989" max="9989" width="9.140625" style="1"/>
    <col min="9990" max="9990" width="12.5703125" style="1" customWidth="1"/>
    <col min="9991" max="9991" width="13.140625" style="1" customWidth="1"/>
    <col min="9992" max="9992" width="15.28515625" style="1" customWidth="1"/>
    <col min="9993" max="9993" width="57" style="1" customWidth="1"/>
    <col min="9994" max="10240" width="9.140625" style="1"/>
    <col min="10241" max="10241" width="12.7109375" style="1" customWidth="1"/>
    <col min="10242" max="10242" width="13.7109375" style="1" customWidth="1"/>
    <col min="10243" max="10243" width="9.140625" style="1"/>
    <col min="10244" max="10244" width="63.140625" style="1" customWidth="1"/>
    <col min="10245" max="10245" width="9.140625" style="1"/>
    <col min="10246" max="10246" width="12.5703125" style="1" customWidth="1"/>
    <col min="10247" max="10247" width="13.140625" style="1" customWidth="1"/>
    <col min="10248" max="10248" width="15.28515625" style="1" customWidth="1"/>
    <col min="10249" max="10249" width="57" style="1" customWidth="1"/>
    <col min="10250" max="10496" width="9.140625" style="1"/>
    <col min="10497" max="10497" width="12.7109375" style="1" customWidth="1"/>
    <col min="10498" max="10498" width="13.7109375" style="1" customWidth="1"/>
    <col min="10499" max="10499" width="9.140625" style="1"/>
    <col min="10500" max="10500" width="63.140625" style="1" customWidth="1"/>
    <col min="10501" max="10501" width="9.140625" style="1"/>
    <col min="10502" max="10502" width="12.5703125" style="1" customWidth="1"/>
    <col min="10503" max="10503" width="13.140625" style="1" customWidth="1"/>
    <col min="10504" max="10504" width="15.28515625" style="1" customWidth="1"/>
    <col min="10505" max="10505" width="57" style="1" customWidth="1"/>
    <col min="10506" max="10752" width="9.140625" style="1"/>
    <col min="10753" max="10753" width="12.7109375" style="1" customWidth="1"/>
    <col min="10754" max="10754" width="13.7109375" style="1" customWidth="1"/>
    <col min="10755" max="10755" width="9.140625" style="1"/>
    <col min="10756" max="10756" width="63.140625" style="1" customWidth="1"/>
    <col min="10757" max="10757" width="9.140625" style="1"/>
    <col min="10758" max="10758" width="12.5703125" style="1" customWidth="1"/>
    <col min="10759" max="10759" width="13.140625" style="1" customWidth="1"/>
    <col min="10760" max="10760" width="15.28515625" style="1" customWidth="1"/>
    <col min="10761" max="10761" width="57" style="1" customWidth="1"/>
    <col min="10762" max="11008" width="9.140625" style="1"/>
    <col min="11009" max="11009" width="12.7109375" style="1" customWidth="1"/>
    <col min="11010" max="11010" width="13.7109375" style="1" customWidth="1"/>
    <col min="11011" max="11011" width="9.140625" style="1"/>
    <col min="11012" max="11012" width="63.140625" style="1" customWidth="1"/>
    <col min="11013" max="11013" width="9.140625" style="1"/>
    <col min="11014" max="11014" width="12.5703125" style="1" customWidth="1"/>
    <col min="11015" max="11015" width="13.140625" style="1" customWidth="1"/>
    <col min="11016" max="11016" width="15.28515625" style="1" customWidth="1"/>
    <col min="11017" max="11017" width="57" style="1" customWidth="1"/>
    <col min="11018" max="11264" width="9.140625" style="1"/>
    <col min="11265" max="11265" width="12.7109375" style="1" customWidth="1"/>
    <col min="11266" max="11266" width="13.7109375" style="1" customWidth="1"/>
    <col min="11267" max="11267" width="9.140625" style="1"/>
    <col min="11268" max="11268" width="63.140625" style="1" customWidth="1"/>
    <col min="11269" max="11269" width="9.140625" style="1"/>
    <col min="11270" max="11270" width="12.5703125" style="1" customWidth="1"/>
    <col min="11271" max="11271" width="13.140625" style="1" customWidth="1"/>
    <col min="11272" max="11272" width="15.28515625" style="1" customWidth="1"/>
    <col min="11273" max="11273" width="57" style="1" customWidth="1"/>
    <col min="11274" max="11520" width="9.140625" style="1"/>
    <col min="11521" max="11521" width="12.7109375" style="1" customWidth="1"/>
    <col min="11522" max="11522" width="13.7109375" style="1" customWidth="1"/>
    <col min="11523" max="11523" width="9.140625" style="1"/>
    <col min="11524" max="11524" width="63.140625" style="1" customWidth="1"/>
    <col min="11525" max="11525" width="9.140625" style="1"/>
    <col min="11526" max="11526" width="12.5703125" style="1" customWidth="1"/>
    <col min="11527" max="11527" width="13.140625" style="1" customWidth="1"/>
    <col min="11528" max="11528" width="15.28515625" style="1" customWidth="1"/>
    <col min="11529" max="11529" width="57" style="1" customWidth="1"/>
    <col min="11530" max="11776" width="9.140625" style="1"/>
    <col min="11777" max="11777" width="12.7109375" style="1" customWidth="1"/>
    <col min="11778" max="11778" width="13.7109375" style="1" customWidth="1"/>
    <col min="11779" max="11779" width="9.140625" style="1"/>
    <col min="11780" max="11780" width="63.140625" style="1" customWidth="1"/>
    <col min="11781" max="11781" width="9.140625" style="1"/>
    <col min="11782" max="11782" width="12.5703125" style="1" customWidth="1"/>
    <col min="11783" max="11783" width="13.140625" style="1" customWidth="1"/>
    <col min="11784" max="11784" width="15.28515625" style="1" customWidth="1"/>
    <col min="11785" max="11785" width="57" style="1" customWidth="1"/>
    <col min="11786" max="12032" width="9.140625" style="1"/>
    <col min="12033" max="12033" width="12.7109375" style="1" customWidth="1"/>
    <col min="12034" max="12034" width="13.7109375" style="1" customWidth="1"/>
    <col min="12035" max="12035" width="9.140625" style="1"/>
    <col min="12036" max="12036" width="63.140625" style="1" customWidth="1"/>
    <col min="12037" max="12037" width="9.140625" style="1"/>
    <col min="12038" max="12038" width="12.5703125" style="1" customWidth="1"/>
    <col min="12039" max="12039" width="13.140625" style="1" customWidth="1"/>
    <col min="12040" max="12040" width="15.28515625" style="1" customWidth="1"/>
    <col min="12041" max="12041" width="57" style="1" customWidth="1"/>
    <col min="12042" max="12288" width="9.140625" style="1"/>
    <col min="12289" max="12289" width="12.7109375" style="1" customWidth="1"/>
    <col min="12290" max="12290" width="13.7109375" style="1" customWidth="1"/>
    <col min="12291" max="12291" width="9.140625" style="1"/>
    <col min="12292" max="12292" width="63.140625" style="1" customWidth="1"/>
    <col min="12293" max="12293" width="9.140625" style="1"/>
    <col min="12294" max="12294" width="12.5703125" style="1" customWidth="1"/>
    <col min="12295" max="12295" width="13.140625" style="1" customWidth="1"/>
    <col min="12296" max="12296" width="15.28515625" style="1" customWidth="1"/>
    <col min="12297" max="12297" width="57" style="1" customWidth="1"/>
    <col min="12298" max="12544" width="9.140625" style="1"/>
    <col min="12545" max="12545" width="12.7109375" style="1" customWidth="1"/>
    <col min="12546" max="12546" width="13.7109375" style="1" customWidth="1"/>
    <col min="12547" max="12547" width="9.140625" style="1"/>
    <col min="12548" max="12548" width="63.140625" style="1" customWidth="1"/>
    <col min="12549" max="12549" width="9.140625" style="1"/>
    <col min="12550" max="12550" width="12.5703125" style="1" customWidth="1"/>
    <col min="12551" max="12551" width="13.140625" style="1" customWidth="1"/>
    <col min="12552" max="12552" width="15.28515625" style="1" customWidth="1"/>
    <col min="12553" max="12553" width="57" style="1" customWidth="1"/>
    <col min="12554" max="12800" width="9.140625" style="1"/>
    <col min="12801" max="12801" width="12.7109375" style="1" customWidth="1"/>
    <col min="12802" max="12802" width="13.7109375" style="1" customWidth="1"/>
    <col min="12803" max="12803" width="9.140625" style="1"/>
    <col min="12804" max="12804" width="63.140625" style="1" customWidth="1"/>
    <col min="12805" max="12805" width="9.140625" style="1"/>
    <col min="12806" max="12806" width="12.5703125" style="1" customWidth="1"/>
    <col min="12807" max="12807" width="13.140625" style="1" customWidth="1"/>
    <col min="12808" max="12808" width="15.28515625" style="1" customWidth="1"/>
    <col min="12809" max="12809" width="57" style="1" customWidth="1"/>
    <col min="12810" max="13056" width="9.140625" style="1"/>
    <col min="13057" max="13057" width="12.7109375" style="1" customWidth="1"/>
    <col min="13058" max="13058" width="13.7109375" style="1" customWidth="1"/>
    <col min="13059" max="13059" width="9.140625" style="1"/>
    <col min="13060" max="13060" width="63.140625" style="1" customWidth="1"/>
    <col min="13061" max="13061" width="9.140625" style="1"/>
    <col min="13062" max="13062" width="12.5703125" style="1" customWidth="1"/>
    <col min="13063" max="13063" width="13.140625" style="1" customWidth="1"/>
    <col min="13064" max="13064" width="15.28515625" style="1" customWidth="1"/>
    <col min="13065" max="13065" width="57" style="1" customWidth="1"/>
    <col min="13066" max="13312" width="9.140625" style="1"/>
    <col min="13313" max="13313" width="12.7109375" style="1" customWidth="1"/>
    <col min="13314" max="13314" width="13.7109375" style="1" customWidth="1"/>
    <col min="13315" max="13315" width="9.140625" style="1"/>
    <col min="13316" max="13316" width="63.140625" style="1" customWidth="1"/>
    <col min="13317" max="13317" width="9.140625" style="1"/>
    <col min="13318" max="13318" width="12.5703125" style="1" customWidth="1"/>
    <col min="13319" max="13319" width="13.140625" style="1" customWidth="1"/>
    <col min="13320" max="13320" width="15.28515625" style="1" customWidth="1"/>
    <col min="13321" max="13321" width="57" style="1" customWidth="1"/>
    <col min="13322" max="13568" width="9.140625" style="1"/>
    <col min="13569" max="13569" width="12.7109375" style="1" customWidth="1"/>
    <col min="13570" max="13570" width="13.7109375" style="1" customWidth="1"/>
    <col min="13571" max="13571" width="9.140625" style="1"/>
    <col min="13572" max="13572" width="63.140625" style="1" customWidth="1"/>
    <col min="13573" max="13573" width="9.140625" style="1"/>
    <col min="13574" max="13574" width="12.5703125" style="1" customWidth="1"/>
    <col min="13575" max="13575" width="13.140625" style="1" customWidth="1"/>
    <col min="13576" max="13576" width="15.28515625" style="1" customWidth="1"/>
    <col min="13577" max="13577" width="57" style="1" customWidth="1"/>
    <col min="13578" max="13824" width="9.140625" style="1"/>
    <col min="13825" max="13825" width="12.7109375" style="1" customWidth="1"/>
    <col min="13826" max="13826" width="13.7109375" style="1" customWidth="1"/>
    <col min="13827" max="13827" width="9.140625" style="1"/>
    <col min="13828" max="13828" width="63.140625" style="1" customWidth="1"/>
    <col min="13829" max="13829" width="9.140625" style="1"/>
    <col min="13830" max="13830" width="12.5703125" style="1" customWidth="1"/>
    <col min="13831" max="13831" width="13.140625" style="1" customWidth="1"/>
    <col min="13832" max="13832" width="15.28515625" style="1" customWidth="1"/>
    <col min="13833" max="13833" width="57" style="1" customWidth="1"/>
    <col min="13834" max="14080" width="9.140625" style="1"/>
    <col min="14081" max="14081" width="12.7109375" style="1" customWidth="1"/>
    <col min="14082" max="14082" width="13.7109375" style="1" customWidth="1"/>
    <col min="14083" max="14083" width="9.140625" style="1"/>
    <col min="14084" max="14084" width="63.140625" style="1" customWidth="1"/>
    <col min="14085" max="14085" width="9.140625" style="1"/>
    <col min="14086" max="14086" width="12.5703125" style="1" customWidth="1"/>
    <col min="14087" max="14087" width="13.140625" style="1" customWidth="1"/>
    <col min="14088" max="14088" width="15.28515625" style="1" customWidth="1"/>
    <col min="14089" max="14089" width="57" style="1" customWidth="1"/>
    <col min="14090" max="14336" width="9.140625" style="1"/>
    <col min="14337" max="14337" width="12.7109375" style="1" customWidth="1"/>
    <col min="14338" max="14338" width="13.7109375" style="1" customWidth="1"/>
    <col min="14339" max="14339" width="9.140625" style="1"/>
    <col min="14340" max="14340" width="63.140625" style="1" customWidth="1"/>
    <col min="14341" max="14341" width="9.140625" style="1"/>
    <col min="14342" max="14342" width="12.5703125" style="1" customWidth="1"/>
    <col min="14343" max="14343" width="13.140625" style="1" customWidth="1"/>
    <col min="14344" max="14344" width="15.28515625" style="1" customWidth="1"/>
    <col min="14345" max="14345" width="57" style="1" customWidth="1"/>
    <col min="14346" max="14592" width="9.140625" style="1"/>
    <col min="14593" max="14593" width="12.7109375" style="1" customWidth="1"/>
    <col min="14594" max="14594" width="13.7109375" style="1" customWidth="1"/>
    <col min="14595" max="14595" width="9.140625" style="1"/>
    <col min="14596" max="14596" width="63.140625" style="1" customWidth="1"/>
    <col min="14597" max="14597" width="9.140625" style="1"/>
    <col min="14598" max="14598" width="12.5703125" style="1" customWidth="1"/>
    <col min="14599" max="14599" width="13.140625" style="1" customWidth="1"/>
    <col min="14600" max="14600" width="15.28515625" style="1" customWidth="1"/>
    <col min="14601" max="14601" width="57" style="1" customWidth="1"/>
    <col min="14602" max="14848" width="9.140625" style="1"/>
    <col min="14849" max="14849" width="12.7109375" style="1" customWidth="1"/>
    <col min="14850" max="14850" width="13.7109375" style="1" customWidth="1"/>
    <col min="14851" max="14851" width="9.140625" style="1"/>
    <col min="14852" max="14852" width="63.140625" style="1" customWidth="1"/>
    <col min="14853" max="14853" width="9.140625" style="1"/>
    <col min="14854" max="14854" width="12.5703125" style="1" customWidth="1"/>
    <col min="14855" max="14855" width="13.140625" style="1" customWidth="1"/>
    <col min="14856" max="14856" width="15.28515625" style="1" customWidth="1"/>
    <col min="14857" max="14857" width="57" style="1" customWidth="1"/>
    <col min="14858" max="15104" width="9.140625" style="1"/>
    <col min="15105" max="15105" width="12.7109375" style="1" customWidth="1"/>
    <col min="15106" max="15106" width="13.7109375" style="1" customWidth="1"/>
    <col min="15107" max="15107" width="9.140625" style="1"/>
    <col min="15108" max="15108" width="63.140625" style="1" customWidth="1"/>
    <col min="15109" max="15109" width="9.140625" style="1"/>
    <col min="15110" max="15110" width="12.5703125" style="1" customWidth="1"/>
    <col min="15111" max="15111" width="13.140625" style="1" customWidth="1"/>
    <col min="15112" max="15112" width="15.28515625" style="1" customWidth="1"/>
    <col min="15113" max="15113" width="57" style="1" customWidth="1"/>
    <col min="15114" max="15360" width="9.140625" style="1"/>
    <col min="15361" max="15361" width="12.7109375" style="1" customWidth="1"/>
    <col min="15362" max="15362" width="13.7109375" style="1" customWidth="1"/>
    <col min="15363" max="15363" width="9.140625" style="1"/>
    <col min="15364" max="15364" width="63.140625" style="1" customWidth="1"/>
    <col min="15365" max="15365" width="9.140625" style="1"/>
    <col min="15366" max="15366" width="12.5703125" style="1" customWidth="1"/>
    <col min="15367" max="15367" width="13.140625" style="1" customWidth="1"/>
    <col min="15368" max="15368" width="15.28515625" style="1" customWidth="1"/>
    <col min="15369" max="15369" width="57" style="1" customWidth="1"/>
    <col min="15370" max="15616" width="9.140625" style="1"/>
    <col min="15617" max="15617" width="12.7109375" style="1" customWidth="1"/>
    <col min="15618" max="15618" width="13.7109375" style="1" customWidth="1"/>
    <col min="15619" max="15619" width="9.140625" style="1"/>
    <col min="15620" max="15620" width="63.140625" style="1" customWidth="1"/>
    <col min="15621" max="15621" width="9.140625" style="1"/>
    <col min="15622" max="15622" width="12.5703125" style="1" customWidth="1"/>
    <col min="15623" max="15623" width="13.140625" style="1" customWidth="1"/>
    <col min="15624" max="15624" width="15.28515625" style="1" customWidth="1"/>
    <col min="15625" max="15625" width="57" style="1" customWidth="1"/>
    <col min="15626" max="15872" width="9.140625" style="1"/>
    <col min="15873" max="15873" width="12.7109375" style="1" customWidth="1"/>
    <col min="15874" max="15874" width="13.7109375" style="1" customWidth="1"/>
    <col min="15875" max="15875" width="9.140625" style="1"/>
    <col min="15876" max="15876" width="63.140625" style="1" customWidth="1"/>
    <col min="15877" max="15877" width="9.140625" style="1"/>
    <col min="15878" max="15878" width="12.5703125" style="1" customWidth="1"/>
    <col min="15879" max="15879" width="13.140625" style="1" customWidth="1"/>
    <col min="15880" max="15880" width="15.28515625" style="1" customWidth="1"/>
    <col min="15881" max="15881" width="57" style="1" customWidth="1"/>
    <col min="15882" max="16128" width="9.140625" style="1"/>
    <col min="16129" max="16129" width="12.7109375" style="1" customWidth="1"/>
    <col min="16130" max="16130" width="13.7109375" style="1" customWidth="1"/>
    <col min="16131" max="16131" width="9.140625" style="1"/>
    <col min="16132" max="16132" width="63.140625" style="1" customWidth="1"/>
    <col min="16133" max="16133" width="9.140625" style="1"/>
    <col min="16134" max="16134" width="12.5703125" style="1" customWidth="1"/>
    <col min="16135" max="16135" width="13.140625" style="1" customWidth="1"/>
    <col min="16136" max="16136" width="15.28515625" style="1" customWidth="1"/>
    <col min="16137" max="16137" width="57" style="1" customWidth="1"/>
    <col min="16138" max="16384" width="9.140625" style="1"/>
  </cols>
  <sheetData>
    <row r="1" spans="1:8">
      <c r="A1" s="859"/>
      <c r="B1" s="859"/>
      <c r="C1" s="859"/>
      <c r="D1" s="859"/>
      <c r="E1" s="859"/>
      <c r="F1" s="859"/>
      <c r="G1" s="859"/>
      <c r="H1" s="859"/>
    </row>
    <row r="2" spans="1:8">
      <c r="A2" s="859"/>
      <c r="B2" s="859"/>
      <c r="C2" s="859"/>
      <c r="D2" s="859"/>
      <c r="E2" s="859"/>
      <c r="F2" s="859"/>
      <c r="G2" s="859"/>
      <c r="H2" s="859"/>
    </row>
    <row r="3" spans="1:8" ht="25.5" customHeight="1">
      <c r="A3" s="859"/>
      <c r="B3" s="859"/>
      <c r="C3" s="859"/>
      <c r="D3" s="859"/>
      <c r="E3" s="859"/>
      <c r="F3" s="859"/>
      <c r="G3" s="859"/>
      <c r="H3" s="859"/>
    </row>
    <row r="4" spans="1:8" ht="42" customHeight="1">
      <c r="A4" s="848" t="str">
        <f>'RESUMO MODULO MINIMO'!A1</f>
        <v>EXECUÇÃO DE SERVIÇOS DE PAVIMENTAÇÃO EM TRATAMENTO SUPERFICIAL DUPLO (TSD) EM VIAS URBANAS E RURAIS DE MUNICÍPIOS DIVERSOS, INSERIDOS NA ÁREA DE ATUAÇÃO DA 2ª SUPERINTENDÊNCIA REGIONAL DA CODEVASF, NO ESTADO DA BAHIA</v>
      </c>
      <c r="B4" s="860"/>
      <c r="C4" s="860"/>
      <c r="D4" s="860"/>
      <c r="E4" s="860"/>
      <c r="F4" s="860"/>
      <c r="G4" s="860"/>
      <c r="H4" s="861"/>
    </row>
    <row r="5" spans="1:8" ht="21" customHeight="1">
      <c r="A5" s="905" t="s">
        <v>554</v>
      </c>
      <c r="B5" s="906"/>
      <c r="C5" s="906"/>
      <c r="D5" s="907"/>
      <c r="E5" s="2"/>
      <c r="F5" s="3" t="s">
        <v>2</v>
      </c>
      <c r="G5" s="871">
        <f>BDI!$D$24</f>
        <v>0.23089999999999999</v>
      </c>
      <c r="H5" s="872"/>
    </row>
    <row r="6" spans="1:8" ht="21" customHeight="1">
      <c r="A6" s="865"/>
      <c r="B6" s="866"/>
      <c r="C6" s="866"/>
      <c r="D6" s="867"/>
      <c r="E6" s="908" t="s">
        <v>3</v>
      </c>
      <c r="F6" s="909"/>
      <c r="G6" s="4" t="s">
        <v>4</v>
      </c>
      <c r="H6" s="24" t="s">
        <v>5</v>
      </c>
    </row>
    <row r="7" spans="1:8" ht="21" customHeight="1">
      <c r="A7" s="868"/>
      <c r="B7" s="869"/>
      <c r="C7" s="869"/>
      <c r="D7" s="870"/>
      <c r="E7" s="875"/>
      <c r="F7" s="876"/>
      <c r="G7" s="5">
        <f>'ENC. SOCIAIS'!E51/100</f>
        <v>1.1401999999999999</v>
      </c>
      <c r="H7" s="5">
        <f>'ENC. SOCIAIS'!F51/100</f>
        <v>0.70790000000000008</v>
      </c>
    </row>
    <row r="8" spans="1:8" ht="21" customHeight="1">
      <c r="A8" s="902" t="s">
        <v>511</v>
      </c>
      <c r="B8" s="903"/>
      <c r="C8" s="903"/>
      <c r="D8" s="903"/>
      <c r="E8" s="903"/>
      <c r="F8" s="903"/>
      <c r="G8" s="903"/>
      <c r="H8" s="904"/>
    </row>
    <row r="9" spans="1:8" ht="21" customHeight="1">
      <c r="A9" s="888" t="s">
        <v>31</v>
      </c>
      <c r="B9" s="888" t="s">
        <v>32</v>
      </c>
      <c r="C9" s="888" t="s">
        <v>496</v>
      </c>
      <c r="D9" s="895" t="s">
        <v>33</v>
      </c>
      <c r="E9" s="888" t="s">
        <v>172</v>
      </c>
      <c r="F9" s="877" t="s">
        <v>42</v>
      </c>
      <c r="G9" s="877" t="s">
        <v>43</v>
      </c>
      <c r="H9" s="877" t="s">
        <v>44</v>
      </c>
    </row>
    <row r="10" spans="1:8" ht="21" customHeight="1">
      <c r="A10" s="889"/>
      <c r="B10" s="889"/>
      <c r="C10" s="889"/>
      <c r="D10" s="896"/>
      <c r="E10" s="889"/>
      <c r="F10" s="878"/>
      <c r="G10" s="878"/>
      <c r="H10" s="878"/>
    </row>
    <row r="11" spans="1:8" ht="23.1" customHeight="1">
      <c r="A11" s="39" t="s">
        <v>66</v>
      </c>
      <c r="B11" s="25" t="s">
        <v>45</v>
      </c>
      <c r="C11" s="26">
        <v>5075</v>
      </c>
      <c r="D11" s="27" t="s">
        <v>380</v>
      </c>
      <c r="E11" s="25" t="s">
        <v>46</v>
      </c>
      <c r="F11" s="28">
        <v>0.11</v>
      </c>
      <c r="G11" s="420">
        <v>19.739999999999998</v>
      </c>
      <c r="H11" s="421">
        <f t="shared" ref="H11:H17" si="0">ROUND(F11*G11,2)</f>
        <v>2.17</v>
      </c>
    </row>
    <row r="12" spans="1:8" ht="25.5">
      <c r="A12" s="39" t="s">
        <v>66</v>
      </c>
      <c r="B12" s="29" t="s">
        <v>45</v>
      </c>
      <c r="C12" s="30">
        <v>4491</v>
      </c>
      <c r="D12" s="31" t="s">
        <v>381</v>
      </c>
      <c r="E12" s="29" t="s">
        <v>22</v>
      </c>
      <c r="F12" s="32">
        <v>4</v>
      </c>
      <c r="G12" s="420">
        <v>8.6199999999999992</v>
      </c>
      <c r="H12" s="421">
        <f t="shared" si="0"/>
        <v>34.479999999999997</v>
      </c>
    </row>
    <row r="13" spans="1:8" ht="25.5">
      <c r="A13" s="39" t="s">
        <v>66</v>
      </c>
      <c r="B13" s="29" t="s">
        <v>45</v>
      </c>
      <c r="C13" s="30">
        <v>4417</v>
      </c>
      <c r="D13" s="31" t="s">
        <v>382</v>
      </c>
      <c r="E13" s="29" t="s">
        <v>22</v>
      </c>
      <c r="F13" s="32">
        <v>1</v>
      </c>
      <c r="G13" s="420">
        <v>8.75</v>
      </c>
      <c r="H13" s="421">
        <f t="shared" si="0"/>
        <v>8.75</v>
      </c>
    </row>
    <row r="14" spans="1:8" ht="25.5">
      <c r="A14" s="39" t="s">
        <v>66</v>
      </c>
      <c r="B14" s="29" t="s">
        <v>45</v>
      </c>
      <c r="C14" s="30">
        <v>4813</v>
      </c>
      <c r="D14" s="31" t="s">
        <v>383</v>
      </c>
      <c r="E14" s="29" t="s">
        <v>14</v>
      </c>
      <c r="F14" s="32">
        <v>1</v>
      </c>
      <c r="G14" s="420">
        <v>307.5</v>
      </c>
      <c r="H14" s="421">
        <f t="shared" si="0"/>
        <v>307.5</v>
      </c>
    </row>
    <row r="15" spans="1:8" ht="23.1" customHeight="1">
      <c r="A15" s="39" t="s">
        <v>66</v>
      </c>
      <c r="B15" s="29" t="s">
        <v>45</v>
      </c>
      <c r="C15" s="33">
        <v>370</v>
      </c>
      <c r="D15" s="34" t="s">
        <v>384</v>
      </c>
      <c r="E15" s="29" t="s">
        <v>15</v>
      </c>
      <c r="F15" s="32">
        <v>4.8999999999999998E-3</v>
      </c>
      <c r="G15" s="420">
        <v>100</v>
      </c>
      <c r="H15" s="421">
        <f t="shared" si="0"/>
        <v>0.49</v>
      </c>
    </row>
    <row r="16" spans="1:8" ht="23.1" customHeight="1">
      <c r="A16" s="39" t="s">
        <v>66</v>
      </c>
      <c r="B16" s="29" t="s">
        <v>45</v>
      </c>
      <c r="C16" s="35">
        <v>1379</v>
      </c>
      <c r="D16" s="36" t="s">
        <v>385</v>
      </c>
      <c r="E16" s="29" t="s">
        <v>46</v>
      </c>
      <c r="F16" s="32">
        <v>1.5</v>
      </c>
      <c r="G16" s="420">
        <v>0.73</v>
      </c>
      <c r="H16" s="421">
        <f t="shared" si="0"/>
        <v>1.1000000000000001</v>
      </c>
    </row>
    <row r="17" spans="1:8" ht="23.1" customHeight="1">
      <c r="A17" s="39" t="s">
        <v>66</v>
      </c>
      <c r="B17" s="29" t="s">
        <v>45</v>
      </c>
      <c r="C17" s="30">
        <v>4718</v>
      </c>
      <c r="D17" s="31" t="s">
        <v>386</v>
      </c>
      <c r="E17" s="29" t="s">
        <v>15</v>
      </c>
      <c r="F17" s="32">
        <v>9.7999999999999997E-3</v>
      </c>
      <c r="G17" s="420">
        <v>65.349999999999994</v>
      </c>
      <c r="H17" s="421">
        <f t="shared" si="0"/>
        <v>0.64</v>
      </c>
    </row>
    <row r="18" spans="1:8" ht="25.5">
      <c r="A18" s="29" t="s">
        <v>523</v>
      </c>
      <c r="B18" s="29" t="s">
        <v>45</v>
      </c>
      <c r="C18" s="37">
        <v>87445</v>
      </c>
      <c r="D18" s="31" t="s">
        <v>387</v>
      </c>
      <c r="E18" s="29" t="s">
        <v>47</v>
      </c>
      <c r="F18" s="32">
        <v>6.4999999999999997E-3</v>
      </c>
      <c r="G18" s="420">
        <v>4.1100000000000003</v>
      </c>
      <c r="H18" s="421">
        <f>ROUND(F18*G18,2)</f>
        <v>0.03</v>
      </c>
    </row>
    <row r="19" spans="1:8" ht="23.1" customHeight="1">
      <c r="A19" s="29" t="s">
        <v>523</v>
      </c>
      <c r="B19" s="29" t="s">
        <v>45</v>
      </c>
      <c r="C19" s="38">
        <v>88262</v>
      </c>
      <c r="D19" s="31" t="s">
        <v>48</v>
      </c>
      <c r="E19" s="29" t="s">
        <v>47</v>
      </c>
      <c r="F19" s="32">
        <v>1</v>
      </c>
      <c r="G19" s="420">
        <v>25.18</v>
      </c>
      <c r="H19" s="421">
        <f>ROUND(F19*G19,2)</f>
        <v>25.18</v>
      </c>
    </row>
    <row r="20" spans="1:8" ht="23.1" customHeight="1">
      <c r="A20" s="29" t="s">
        <v>523</v>
      </c>
      <c r="B20" s="39" t="s">
        <v>45</v>
      </c>
      <c r="C20" s="40">
        <v>88316</v>
      </c>
      <c r="D20" s="41" t="s">
        <v>49</v>
      </c>
      <c r="E20" s="39" t="s">
        <v>47</v>
      </c>
      <c r="F20" s="42">
        <v>2.06</v>
      </c>
      <c r="G20" s="420">
        <v>17.579999999999998</v>
      </c>
      <c r="H20" s="422">
        <f>ROUND(F20*G20,2)</f>
        <v>36.21</v>
      </c>
    </row>
    <row r="21" spans="1:8" ht="23.1" customHeight="1">
      <c r="A21" s="43"/>
      <c r="B21" s="44"/>
      <c r="C21" s="44"/>
      <c r="D21" s="44"/>
      <c r="E21" s="879" t="s">
        <v>50</v>
      </c>
      <c r="F21" s="879"/>
      <c r="G21" s="880"/>
      <c r="H21" s="423">
        <f>SUM(H11:H20)</f>
        <v>416.54999999999995</v>
      </c>
    </row>
    <row r="22" spans="1:8" ht="23.1" customHeight="1">
      <c r="A22" s="45"/>
      <c r="B22" s="46"/>
      <c r="C22" s="46"/>
      <c r="D22" s="46"/>
      <c r="E22" s="47"/>
      <c r="F22" s="48" t="s">
        <v>51</v>
      </c>
      <c r="G22" s="49">
        <f>G5</f>
        <v>0.23089999999999999</v>
      </c>
      <c r="H22" s="50">
        <f>ROUND(H21*G22,2)</f>
        <v>96.18</v>
      </c>
    </row>
    <row r="23" spans="1:8" ht="23.1" customHeight="1">
      <c r="A23" s="51"/>
      <c r="B23" s="52"/>
      <c r="C23" s="52"/>
      <c r="D23" s="52"/>
      <c r="E23" s="53"/>
      <c r="F23" s="53"/>
      <c r="G23" s="54" t="s">
        <v>52</v>
      </c>
      <c r="H23" s="55">
        <f>H21+H22</f>
        <v>512.73</v>
      </c>
    </row>
    <row r="24" spans="1:8" ht="23.1" customHeight="1">
      <c r="A24" s="56"/>
      <c r="B24" s="57"/>
      <c r="C24" s="57"/>
      <c r="D24" s="57"/>
      <c r="E24" s="58" t="str">
        <f>A9</f>
        <v>CPU-01</v>
      </c>
      <c r="F24" s="881" t="s">
        <v>53</v>
      </c>
      <c r="G24" s="882"/>
      <c r="H24" s="59">
        <f>H23</f>
        <v>512.73</v>
      </c>
    </row>
    <row r="25" spans="1:8" ht="27.75" customHeight="1">
      <c r="A25" s="81"/>
      <c r="B25" s="60"/>
      <c r="C25" s="60"/>
      <c r="D25" s="60"/>
      <c r="E25" s="60"/>
      <c r="F25" s="60"/>
      <c r="G25" s="60"/>
      <c r="H25" s="61"/>
    </row>
    <row r="26" spans="1:8" ht="23.1" customHeight="1">
      <c r="A26" s="888" t="s">
        <v>569</v>
      </c>
      <c r="B26" s="888" t="s">
        <v>32</v>
      </c>
      <c r="C26" s="888" t="s">
        <v>179</v>
      </c>
      <c r="D26" s="895" t="s">
        <v>565</v>
      </c>
      <c r="E26" s="888" t="s">
        <v>54</v>
      </c>
      <c r="F26" s="877" t="s">
        <v>42</v>
      </c>
      <c r="G26" s="877" t="s">
        <v>43</v>
      </c>
      <c r="H26" s="877" t="s">
        <v>44</v>
      </c>
    </row>
    <row r="27" spans="1:8" ht="23.1" customHeight="1">
      <c r="A27" s="889"/>
      <c r="B27" s="889"/>
      <c r="C27" s="889"/>
      <c r="D27" s="896"/>
      <c r="E27" s="889"/>
      <c r="F27" s="878"/>
      <c r="G27" s="878"/>
      <c r="H27" s="878"/>
    </row>
    <row r="28" spans="1:8" ht="63.75">
      <c r="A28" s="29" t="s">
        <v>523</v>
      </c>
      <c r="B28" s="29" t="s">
        <v>45</v>
      </c>
      <c r="C28" s="92">
        <v>73340</v>
      </c>
      <c r="D28" s="41" t="s">
        <v>180</v>
      </c>
      <c r="E28" s="25" t="s">
        <v>55</v>
      </c>
      <c r="F28" s="424">
        <v>2</v>
      </c>
      <c r="G28" s="420">
        <v>63.74</v>
      </c>
      <c r="H28" s="421">
        <f>ROUND(F28*G28,2)</f>
        <v>127.48</v>
      </c>
    </row>
    <row r="29" spans="1:8" ht="51">
      <c r="A29" s="29" t="s">
        <v>523</v>
      </c>
      <c r="B29" s="29" t="s">
        <v>45</v>
      </c>
      <c r="C29" s="92">
        <v>67826</v>
      </c>
      <c r="D29" s="41" t="s">
        <v>181</v>
      </c>
      <c r="E29" s="39" t="s">
        <v>56</v>
      </c>
      <c r="F29" s="425">
        <v>2</v>
      </c>
      <c r="G29" s="420">
        <v>138.41999999999999</v>
      </c>
      <c r="H29" s="421">
        <f>ROUND(F29*G29,2)</f>
        <v>276.83999999999997</v>
      </c>
    </row>
    <row r="30" spans="1:8" ht="25.5">
      <c r="A30" s="29" t="s">
        <v>523</v>
      </c>
      <c r="B30" s="29" t="s">
        <v>184</v>
      </c>
      <c r="C30" s="587" t="s">
        <v>347</v>
      </c>
      <c r="D30" s="41" t="s">
        <v>497</v>
      </c>
      <c r="E30" s="39" t="s">
        <v>56</v>
      </c>
      <c r="F30" s="425">
        <v>2</v>
      </c>
      <c r="G30" s="420">
        <v>177.10910000000001</v>
      </c>
      <c r="H30" s="421">
        <f>ROUND(F30*G30,2)</f>
        <v>354.22</v>
      </c>
    </row>
    <row r="31" spans="1:8" ht="25.5">
      <c r="A31" s="39" t="s">
        <v>587</v>
      </c>
      <c r="B31" s="29" t="s">
        <v>184</v>
      </c>
      <c r="C31" s="587" t="s">
        <v>600</v>
      </c>
      <c r="D31" s="41" t="s">
        <v>588</v>
      </c>
      <c r="E31" s="39" t="s">
        <v>56</v>
      </c>
      <c r="F31" s="425">
        <v>2</v>
      </c>
      <c r="G31" s="420">
        <v>185.45</v>
      </c>
      <c r="H31" s="421">
        <f t="shared" ref="H31" si="1">ROUND(F31*G31,2)</f>
        <v>370.9</v>
      </c>
    </row>
    <row r="32" spans="1:8" ht="25.5">
      <c r="A32" s="29" t="s">
        <v>523</v>
      </c>
      <c r="B32" s="29" t="s">
        <v>184</v>
      </c>
      <c r="C32" s="92">
        <v>5914640</v>
      </c>
      <c r="D32" s="41" t="s">
        <v>388</v>
      </c>
      <c r="E32" s="39" t="s">
        <v>498</v>
      </c>
      <c r="F32" s="741">
        <f>'Mob e Desmob - LOTE 01'!E32</f>
        <v>17320.103999999999</v>
      </c>
      <c r="G32" s="420">
        <v>0.38</v>
      </c>
      <c r="H32" s="421">
        <f>ROUND(F32*G32,2)</f>
        <v>6581.64</v>
      </c>
    </row>
    <row r="33" spans="1:8" ht="23.1" customHeight="1">
      <c r="A33" s="39" t="s">
        <v>66</v>
      </c>
      <c r="B33" s="29" t="s">
        <v>67</v>
      </c>
      <c r="C33" s="92">
        <v>5896</v>
      </c>
      <c r="D33" s="41" t="s">
        <v>389</v>
      </c>
      <c r="E33" s="39" t="s">
        <v>47</v>
      </c>
      <c r="F33" s="425">
        <v>3</v>
      </c>
      <c r="G33" s="420">
        <v>8.33</v>
      </c>
      <c r="H33" s="421">
        <f>ROUND(F33*G33,2)</f>
        <v>24.99</v>
      </c>
    </row>
    <row r="34" spans="1:8" ht="23.1" customHeight="1">
      <c r="A34" s="43"/>
      <c r="B34" s="44"/>
      <c r="C34" s="44"/>
      <c r="D34" s="44"/>
      <c r="E34" s="879" t="s">
        <v>50</v>
      </c>
      <c r="F34" s="879"/>
      <c r="G34" s="880"/>
      <c r="H34" s="423">
        <f>SUM(H28:H33)</f>
        <v>7736.07</v>
      </c>
    </row>
    <row r="35" spans="1:8" ht="23.1" customHeight="1">
      <c r="A35" s="45"/>
      <c r="B35" s="46"/>
      <c r="C35" s="46"/>
      <c r="D35" s="46"/>
      <c r="E35" s="47"/>
      <c r="F35" s="48" t="s">
        <v>51</v>
      </c>
      <c r="G35" s="49">
        <f>$G$5</f>
        <v>0.23089999999999999</v>
      </c>
      <c r="H35" s="50">
        <f>ROUND(H34*G35,2)</f>
        <v>1786.26</v>
      </c>
    </row>
    <row r="36" spans="1:8" ht="23.1" customHeight="1">
      <c r="A36" s="51"/>
      <c r="B36" s="52"/>
      <c r="C36" s="52"/>
      <c r="D36" s="52"/>
      <c r="E36" s="53"/>
      <c r="F36" s="53"/>
      <c r="G36" s="54" t="s">
        <v>52</v>
      </c>
      <c r="H36" s="55">
        <f>H34+H35</f>
        <v>9522.33</v>
      </c>
    </row>
    <row r="37" spans="1:8" ht="23.1" customHeight="1">
      <c r="A37" s="56"/>
      <c r="B37" s="57"/>
      <c r="C37" s="57"/>
      <c r="D37" s="57"/>
      <c r="E37" s="58" t="str">
        <f>A26</f>
        <v>CPU-02-A</v>
      </c>
      <c r="F37" s="881" t="s">
        <v>53</v>
      </c>
      <c r="G37" s="882"/>
      <c r="H37" s="59">
        <f>H36</f>
        <v>9522.33</v>
      </c>
    </row>
    <row r="38" spans="1:8" ht="23.1" customHeight="1">
      <c r="A38" s="888" t="s">
        <v>570</v>
      </c>
      <c r="B38" s="888" t="s">
        <v>32</v>
      </c>
      <c r="C38" s="888" t="s">
        <v>179</v>
      </c>
      <c r="D38" s="895" t="s">
        <v>566</v>
      </c>
      <c r="E38" s="888" t="s">
        <v>54</v>
      </c>
      <c r="F38" s="877" t="s">
        <v>42</v>
      </c>
      <c r="G38" s="877" t="s">
        <v>43</v>
      </c>
      <c r="H38" s="877" t="s">
        <v>44</v>
      </c>
    </row>
    <row r="39" spans="1:8" ht="23.1" customHeight="1">
      <c r="A39" s="889"/>
      <c r="B39" s="889"/>
      <c r="C39" s="889"/>
      <c r="D39" s="896"/>
      <c r="E39" s="889"/>
      <c r="F39" s="878"/>
      <c r="G39" s="878"/>
      <c r="H39" s="878"/>
    </row>
    <row r="40" spans="1:8" ht="63.75">
      <c r="A40" s="29" t="s">
        <v>523</v>
      </c>
      <c r="B40" s="29" t="s">
        <v>45</v>
      </c>
      <c r="C40" s="92">
        <v>73340</v>
      </c>
      <c r="D40" s="41" t="s">
        <v>180</v>
      </c>
      <c r="E40" s="25" t="s">
        <v>55</v>
      </c>
      <c r="F40" s="424">
        <v>2</v>
      </c>
      <c r="G40" s="420">
        <v>63.74</v>
      </c>
      <c r="H40" s="421">
        <f>ROUND(F40*G40,2)</f>
        <v>127.48</v>
      </c>
    </row>
    <row r="41" spans="1:8" ht="51">
      <c r="A41" s="29" t="s">
        <v>523</v>
      </c>
      <c r="B41" s="29" t="s">
        <v>45</v>
      </c>
      <c r="C41" s="92">
        <v>67826</v>
      </c>
      <c r="D41" s="41" t="s">
        <v>181</v>
      </c>
      <c r="E41" s="39" t="s">
        <v>56</v>
      </c>
      <c r="F41" s="425">
        <v>2</v>
      </c>
      <c r="G41" s="420">
        <v>138.41999999999999</v>
      </c>
      <c r="H41" s="421">
        <f>ROUND(F41*G41,2)</f>
        <v>276.83999999999997</v>
      </c>
    </row>
    <row r="42" spans="1:8" ht="25.5">
      <c r="A42" s="29" t="s">
        <v>523</v>
      </c>
      <c r="B42" s="29" t="s">
        <v>184</v>
      </c>
      <c r="C42" s="92" t="s">
        <v>347</v>
      </c>
      <c r="D42" s="41" t="s">
        <v>497</v>
      </c>
      <c r="E42" s="39" t="s">
        <v>56</v>
      </c>
      <c r="F42" s="425">
        <v>2</v>
      </c>
      <c r="G42" s="420">
        <v>177.10910000000001</v>
      </c>
      <c r="H42" s="421">
        <f>ROUND(F42*G42,2)</f>
        <v>354.22</v>
      </c>
    </row>
    <row r="43" spans="1:8" ht="25.5">
      <c r="A43" s="39" t="s">
        <v>587</v>
      </c>
      <c r="B43" s="29" t="s">
        <v>184</v>
      </c>
      <c r="C43" s="1069" t="s">
        <v>600</v>
      </c>
      <c r="D43" s="41" t="s">
        <v>588</v>
      </c>
      <c r="E43" s="39" t="s">
        <v>56</v>
      </c>
      <c r="F43" s="425">
        <v>2</v>
      </c>
      <c r="G43" s="420">
        <v>185.45</v>
      </c>
      <c r="H43" s="421">
        <f t="shared" ref="H43" si="2">ROUND(F43*G43,2)</f>
        <v>370.9</v>
      </c>
    </row>
    <row r="44" spans="1:8" ht="25.5">
      <c r="A44" s="29" t="s">
        <v>523</v>
      </c>
      <c r="B44" s="29" t="s">
        <v>184</v>
      </c>
      <c r="C44" s="92">
        <v>5914640</v>
      </c>
      <c r="D44" s="41" t="s">
        <v>388</v>
      </c>
      <c r="E44" s="39" t="s">
        <v>498</v>
      </c>
      <c r="F44" s="425">
        <f>'Mob e Desmob - LOTE 02'!E32</f>
        <v>11860.38</v>
      </c>
      <c r="G44" s="420">
        <v>0.38</v>
      </c>
      <c r="H44" s="421">
        <f>ROUND(F44*G44,2)</f>
        <v>4506.9399999999996</v>
      </c>
    </row>
    <row r="45" spans="1:8" ht="23.1" customHeight="1">
      <c r="A45" s="39" t="s">
        <v>66</v>
      </c>
      <c r="B45" s="29" t="s">
        <v>67</v>
      </c>
      <c r="C45" s="92">
        <v>5896</v>
      </c>
      <c r="D45" s="41" t="s">
        <v>389</v>
      </c>
      <c r="E45" s="39" t="s">
        <v>47</v>
      </c>
      <c r="F45" s="425">
        <v>3</v>
      </c>
      <c r="G45" s="420">
        <v>8.33</v>
      </c>
      <c r="H45" s="421">
        <f>ROUND(F45*G45,2)</f>
        <v>24.99</v>
      </c>
    </row>
    <row r="46" spans="1:8" ht="23.1" customHeight="1">
      <c r="A46" s="43"/>
      <c r="B46" s="44"/>
      <c r="C46" s="44"/>
      <c r="D46" s="44"/>
      <c r="E46" s="879" t="s">
        <v>50</v>
      </c>
      <c r="F46" s="879"/>
      <c r="G46" s="880"/>
      <c r="H46" s="423">
        <f>SUM(H40:H45)</f>
        <v>5661.369999999999</v>
      </c>
    </row>
    <row r="47" spans="1:8" ht="23.1" customHeight="1">
      <c r="A47" s="45"/>
      <c r="B47" s="46"/>
      <c r="C47" s="46"/>
      <c r="D47" s="46"/>
      <c r="E47" s="47"/>
      <c r="F47" s="48" t="s">
        <v>51</v>
      </c>
      <c r="G47" s="49">
        <f>$G$5</f>
        <v>0.23089999999999999</v>
      </c>
      <c r="H47" s="50">
        <f>ROUND(H46*G47,2)</f>
        <v>1307.21</v>
      </c>
    </row>
    <row r="48" spans="1:8" ht="23.1" customHeight="1">
      <c r="A48" s="51"/>
      <c r="B48" s="52"/>
      <c r="C48" s="52"/>
      <c r="D48" s="52"/>
      <c r="E48" s="53"/>
      <c r="F48" s="53"/>
      <c r="G48" s="54" t="s">
        <v>52</v>
      </c>
      <c r="H48" s="55">
        <f>H46+H47</f>
        <v>6968.579999999999</v>
      </c>
    </row>
    <row r="49" spans="1:8" ht="23.1" customHeight="1">
      <c r="A49" s="888" t="s">
        <v>571</v>
      </c>
      <c r="B49" s="888" t="s">
        <v>32</v>
      </c>
      <c r="C49" s="888" t="s">
        <v>179</v>
      </c>
      <c r="D49" s="895" t="s">
        <v>567</v>
      </c>
      <c r="E49" s="888" t="s">
        <v>54</v>
      </c>
      <c r="F49" s="877" t="s">
        <v>42</v>
      </c>
      <c r="G49" s="877" t="s">
        <v>43</v>
      </c>
      <c r="H49" s="877" t="s">
        <v>44</v>
      </c>
    </row>
    <row r="50" spans="1:8" ht="23.1" customHeight="1">
      <c r="A50" s="889"/>
      <c r="B50" s="889"/>
      <c r="C50" s="889"/>
      <c r="D50" s="896"/>
      <c r="E50" s="889"/>
      <c r="F50" s="878"/>
      <c r="G50" s="878"/>
      <c r="H50" s="878"/>
    </row>
    <row r="51" spans="1:8" ht="63.75">
      <c r="A51" s="29" t="s">
        <v>523</v>
      </c>
      <c r="B51" s="29" t="s">
        <v>45</v>
      </c>
      <c r="C51" s="92">
        <v>73340</v>
      </c>
      <c r="D51" s="41" t="s">
        <v>180</v>
      </c>
      <c r="E51" s="25" t="s">
        <v>55</v>
      </c>
      <c r="F51" s="424">
        <v>2</v>
      </c>
      <c r="G51" s="420">
        <v>63.74</v>
      </c>
      <c r="H51" s="421">
        <f>ROUND(F51*G51,2)</f>
        <v>127.48</v>
      </c>
    </row>
    <row r="52" spans="1:8" ht="51">
      <c r="A52" s="29" t="s">
        <v>523</v>
      </c>
      <c r="B52" s="29" t="s">
        <v>45</v>
      </c>
      <c r="C52" s="92">
        <v>67826</v>
      </c>
      <c r="D52" s="41" t="s">
        <v>181</v>
      </c>
      <c r="E52" s="39" t="s">
        <v>56</v>
      </c>
      <c r="F52" s="425">
        <v>2</v>
      </c>
      <c r="G52" s="420">
        <v>138.41999999999999</v>
      </c>
      <c r="H52" s="421">
        <f>ROUND(F52*G52,2)</f>
        <v>276.83999999999997</v>
      </c>
    </row>
    <row r="53" spans="1:8" ht="25.5">
      <c r="A53" s="29" t="s">
        <v>523</v>
      </c>
      <c r="B53" s="29" t="s">
        <v>184</v>
      </c>
      <c r="C53" s="92" t="s">
        <v>347</v>
      </c>
      <c r="D53" s="41" t="s">
        <v>497</v>
      </c>
      <c r="E53" s="39" t="s">
        <v>56</v>
      </c>
      <c r="F53" s="425">
        <v>2</v>
      </c>
      <c r="G53" s="420">
        <v>177.10910000000001</v>
      </c>
      <c r="H53" s="421">
        <f>ROUND(F53*G53,2)</f>
        <v>354.22</v>
      </c>
    </row>
    <row r="54" spans="1:8" ht="25.5">
      <c r="A54" s="39" t="s">
        <v>587</v>
      </c>
      <c r="B54" s="29" t="s">
        <v>184</v>
      </c>
      <c r="C54" s="1069" t="s">
        <v>600</v>
      </c>
      <c r="D54" s="41" t="s">
        <v>588</v>
      </c>
      <c r="E54" s="39" t="s">
        <v>56</v>
      </c>
      <c r="F54" s="425">
        <v>2</v>
      </c>
      <c r="G54" s="420">
        <v>185.45</v>
      </c>
      <c r="H54" s="421">
        <f t="shared" ref="H54" si="3">ROUND(F54*G54,2)</f>
        <v>370.9</v>
      </c>
    </row>
    <row r="55" spans="1:8" ht="25.5">
      <c r="A55" s="29" t="s">
        <v>523</v>
      </c>
      <c r="B55" s="29" t="s">
        <v>184</v>
      </c>
      <c r="C55" s="92">
        <v>5914640</v>
      </c>
      <c r="D55" s="41" t="s">
        <v>388</v>
      </c>
      <c r="E55" s="39" t="s">
        <v>498</v>
      </c>
      <c r="F55" s="425">
        <f>'Mob e Desmob - LOTE 03'!E32</f>
        <v>22685.329999999998</v>
      </c>
      <c r="G55" s="420">
        <v>0.38</v>
      </c>
      <c r="H55" s="421">
        <f>ROUND(F55*G55,2)</f>
        <v>8620.43</v>
      </c>
    </row>
    <row r="56" spans="1:8" ht="23.1" customHeight="1">
      <c r="A56" s="39" t="s">
        <v>66</v>
      </c>
      <c r="B56" s="29" t="s">
        <v>67</v>
      </c>
      <c r="C56" s="92">
        <v>5896</v>
      </c>
      <c r="D56" s="41" t="s">
        <v>389</v>
      </c>
      <c r="E56" s="39" t="s">
        <v>47</v>
      </c>
      <c r="F56" s="425">
        <v>3</v>
      </c>
      <c r="G56" s="420">
        <v>8.33</v>
      </c>
      <c r="H56" s="421">
        <f>ROUND(F56*G56,2)</f>
        <v>24.99</v>
      </c>
    </row>
    <row r="57" spans="1:8" ht="23.1" customHeight="1">
      <c r="A57" s="43"/>
      <c r="B57" s="44"/>
      <c r="C57" s="44"/>
      <c r="D57" s="44"/>
      <c r="E57" s="879" t="s">
        <v>50</v>
      </c>
      <c r="F57" s="879"/>
      <c r="G57" s="880"/>
      <c r="H57" s="423">
        <f>SUM(H51:H56)</f>
        <v>9774.86</v>
      </c>
    </row>
    <row r="58" spans="1:8" ht="23.1" customHeight="1">
      <c r="A58" s="45"/>
      <c r="B58" s="46"/>
      <c r="C58" s="46"/>
      <c r="D58" s="46"/>
      <c r="E58" s="47"/>
      <c r="F58" s="48" t="s">
        <v>51</v>
      </c>
      <c r="G58" s="49">
        <f>$G$5</f>
        <v>0.23089999999999999</v>
      </c>
      <c r="H58" s="50">
        <f>ROUND(H57*G58,2)</f>
        <v>2257.02</v>
      </c>
    </row>
    <row r="59" spans="1:8" ht="23.1" customHeight="1">
      <c r="A59" s="51"/>
      <c r="B59" s="52"/>
      <c r="C59" s="52"/>
      <c r="D59" s="52"/>
      <c r="E59" s="53"/>
      <c r="F59" s="53"/>
      <c r="G59" s="54" t="s">
        <v>52</v>
      </c>
      <c r="H59" s="55">
        <f>H57+H58</f>
        <v>12031.880000000001</v>
      </c>
    </row>
    <row r="60" spans="1:8" ht="23.1" customHeight="1">
      <c r="A60" s="81"/>
      <c r="B60" s="60"/>
      <c r="C60" s="60"/>
      <c r="D60" s="60"/>
      <c r="E60" s="60"/>
      <c r="F60" s="60"/>
      <c r="G60" s="60"/>
      <c r="H60" s="61"/>
    </row>
    <row r="61" spans="1:8" ht="23.1" customHeight="1">
      <c r="A61" s="888" t="s">
        <v>38</v>
      </c>
      <c r="B61" s="888" t="s">
        <v>32</v>
      </c>
      <c r="C61" s="888" t="s">
        <v>496</v>
      </c>
      <c r="D61" s="895" t="s">
        <v>57</v>
      </c>
      <c r="E61" s="888" t="s">
        <v>58</v>
      </c>
      <c r="F61" s="877" t="s">
        <v>42</v>
      </c>
      <c r="G61" s="877" t="s">
        <v>43</v>
      </c>
      <c r="H61" s="877" t="s">
        <v>44</v>
      </c>
    </row>
    <row r="62" spans="1:8" ht="23.1" customHeight="1">
      <c r="A62" s="889"/>
      <c r="B62" s="889"/>
      <c r="C62" s="889"/>
      <c r="D62" s="896"/>
      <c r="E62" s="889"/>
      <c r="F62" s="878"/>
      <c r="G62" s="878"/>
      <c r="H62" s="878"/>
    </row>
    <row r="63" spans="1:8" ht="23.1" customHeight="1">
      <c r="A63" s="29" t="s">
        <v>523</v>
      </c>
      <c r="B63" s="25" t="s">
        <v>45</v>
      </c>
      <c r="C63" s="426">
        <v>90777</v>
      </c>
      <c r="D63" s="27" t="s">
        <v>59</v>
      </c>
      <c r="E63" s="25" t="s">
        <v>55</v>
      </c>
      <c r="F63" s="28">
        <v>20</v>
      </c>
      <c r="G63" s="420">
        <v>93.07</v>
      </c>
      <c r="H63" s="421">
        <f t="shared" ref="H63:H68" si="4">ROUND(F63*G63,2)</f>
        <v>1861.4</v>
      </c>
    </row>
    <row r="64" spans="1:8" ht="23.1" customHeight="1">
      <c r="A64" s="29" t="s">
        <v>523</v>
      </c>
      <c r="B64" s="29" t="s">
        <v>45</v>
      </c>
      <c r="C64" s="426">
        <v>90780</v>
      </c>
      <c r="D64" s="31" t="s">
        <v>60</v>
      </c>
      <c r="E64" s="29" t="s">
        <v>55</v>
      </c>
      <c r="F64" s="32">
        <v>40</v>
      </c>
      <c r="G64" s="420">
        <v>45.66</v>
      </c>
      <c r="H64" s="421">
        <f t="shared" si="4"/>
        <v>1826.4</v>
      </c>
    </row>
    <row r="65" spans="1:9" ht="23.1" customHeight="1">
      <c r="A65" s="29" t="s">
        <v>523</v>
      </c>
      <c r="B65" s="29" t="s">
        <v>45</v>
      </c>
      <c r="C65" s="426">
        <v>90772</v>
      </c>
      <c r="D65" s="31" t="s">
        <v>61</v>
      </c>
      <c r="E65" s="29" t="s">
        <v>55</v>
      </c>
      <c r="F65" s="32">
        <v>40</v>
      </c>
      <c r="G65" s="420">
        <v>17.84</v>
      </c>
      <c r="H65" s="421">
        <f t="shared" si="4"/>
        <v>713.6</v>
      </c>
    </row>
    <row r="66" spans="1:9" ht="23.1" customHeight="1">
      <c r="A66" s="39" t="s">
        <v>66</v>
      </c>
      <c r="B66" s="29" t="s">
        <v>45</v>
      </c>
      <c r="C66" s="426">
        <v>14250</v>
      </c>
      <c r="D66" s="31" t="s">
        <v>62</v>
      </c>
      <c r="E66" s="29" t="s">
        <v>63</v>
      </c>
      <c r="F66" s="32">
        <v>100</v>
      </c>
      <c r="G66" s="420">
        <v>0.92</v>
      </c>
      <c r="H66" s="421">
        <f t="shared" si="4"/>
        <v>92</v>
      </c>
    </row>
    <row r="67" spans="1:9" ht="23.1" customHeight="1">
      <c r="A67" s="39" t="s">
        <v>66</v>
      </c>
      <c r="B67" s="29" t="s">
        <v>45</v>
      </c>
      <c r="C67" s="426">
        <v>14583</v>
      </c>
      <c r="D67" s="31" t="s">
        <v>64</v>
      </c>
      <c r="E67" s="29" t="s">
        <v>65</v>
      </c>
      <c r="F67" s="32">
        <v>1</v>
      </c>
      <c r="G67" s="420">
        <v>17.399999999999999</v>
      </c>
      <c r="H67" s="421">
        <f t="shared" si="4"/>
        <v>17.399999999999999</v>
      </c>
    </row>
    <row r="68" spans="1:9" ht="23.1" customHeight="1">
      <c r="A68" s="39" t="s">
        <v>66</v>
      </c>
      <c r="B68" s="39" t="s">
        <v>67</v>
      </c>
      <c r="C68" s="92">
        <v>5896</v>
      </c>
      <c r="D68" s="41" t="s">
        <v>390</v>
      </c>
      <c r="E68" s="39" t="s">
        <v>55</v>
      </c>
      <c r="F68" s="42">
        <v>40</v>
      </c>
      <c r="G68" s="420">
        <v>8.33</v>
      </c>
      <c r="H68" s="422">
        <f t="shared" si="4"/>
        <v>333.2</v>
      </c>
    </row>
    <row r="69" spans="1:9" ht="23.1" customHeight="1">
      <c r="A69" s="43"/>
      <c r="B69" s="44"/>
      <c r="C69" s="44"/>
      <c r="D69" s="44"/>
      <c r="E69" s="879" t="s">
        <v>174</v>
      </c>
      <c r="F69" s="879"/>
      <c r="G69" s="880"/>
      <c r="H69" s="423">
        <f>SUM(H63:H68)</f>
        <v>4844</v>
      </c>
    </row>
    <row r="70" spans="1:9" ht="23.1" hidden="1" customHeight="1">
      <c r="A70" s="45"/>
      <c r="B70" s="46"/>
      <c r="C70" s="46"/>
      <c r="D70" s="46"/>
      <c r="E70" s="900" t="s">
        <v>68</v>
      </c>
      <c r="F70" s="900"/>
      <c r="G70" s="901"/>
      <c r="H70" s="427"/>
    </row>
    <row r="71" spans="1:9" ht="23.1" customHeight="1">
      <c r="A71" s="62"/>
      <c r="B71" s="63"/>
      <c r="C71" s="63"/>
      <c r="D71" s="63"/>
      <c r="E71" s="897">
        <f>G5</f>
        <v>0.23089999999999999</v>
      </c>
      <c r="F71" s="898"/>
      <c r="G71" s="899"/>
      <c r="H71" s="428">
        <f>ROUND(E71*H69,2)</f>
        <v>1118.48</v>
      </c>
    </row>
    <row r="72" spans="1:9" ht="23.1" customHeight="1">
      <c r="A72" s="56"/>
      <c r="B72" s="57"/>
      <c r="C72" s="57"/>
      <c r="D72" s="57"/>
      <c r="E72" s="58" t="str">
        <f>A61</f>
        <v>CPU-03</v>
      </c>
      <c r="F72" s="892" t="s">
        <v>504</v>
      </c>
      <c r="G72" s="893"/>
      <c r="H72" s="59">
        <f>H69+H71</f>
        <v>5962.48</v>
      </c>
    </row>
    <row r="73" spans="1:9" ht="23.1" customHeight="1">
      <c r="A73" s="56"/>
      <c r="B73" s="57"/>
      <c r="C73" s="57"/>
      <c r="D73" s="57"/>
      <c r="E73" s="58"/>
      <c r="F73" s="892" t="s">
        <v>69</v>
      </c>
      <c r="G73" s="893"/>
      <c r="H73" s="59">
        <f>H72*52</f>
        <v>310048.95999999996</v>
      </c>
    </row>
    <row r="74" spans="1:9" ht="23.1" customHeight="1">
      <c r="A74" s="81"/>
      <c r="B74" s="60"/>
      <c r="C74" s="60"/>
      <c r="D74" s="60"/>
      <c r="E74" s="60"/>
      <c r="F74" s="60"/>
      <c r="G74" s="60"/>
      <c r="H74" s="61"/>
    </row>
    <row r="75" spans="1:9" ht="23.1" customHeight="1">
      <c r="A75" s="888" t="s">
        <v>40</v>
      </c>
      <c r="B75" s="888" t="s">
        <v>32</v>
      </c>
      <c r="C75" s="888" t="s">
        <v>496</v>
      </c>
      <c r="D75" s="895" t="s">
        <v>70</v>
      </c>
      <c r="E75" s="888" t="s">
        <v>71</v>
      </c>
      <c r="F75" s="877" t="s">
        <v>42</v>
      </c>
      <c r="G75" s="877" t="s">
        <v>43</v>
      </c>
      <c r="H75" s="885" t="s">
        <v>44</v>
      </c>
    </row>
    <row r="76" spans="1:9" ht="23.1" customHeight="1">
      <c r="A76" s="889"/>
      <c r="B76" s="889"/>
      <c r="C76" s="889"/>
      <c r="D76" s="896"/>
      <c r="E76" s="889"/>
      <c r="F76" s="878"/>
      <c r="G76" s="878"/>
      <c r="H76" s="878"/>
    </row>
    <row r="77" spans="1:9" ht="28.5" customHeight="1">
      <c r="A77" s="29" t="s">
        <v>523</v>
      </c>
      <c r="B77" s="25" t="s">
        <v>45</v>
      </c>
      <c r="C77" s="429">
        <v>10775</v>
      </c>
      <c r="D77" s="27" t="s">
        <v>391</v>
      </c>
      <c r="E77" s="25" t="s">
        <v>72</v>
      </c>
      <c r="F77" s="28">
        <v>0.2</v>
      </c>
      <c r="G77" s="420">
        <v>830</v>
      </c>
      <c r="H77" s="430">
        <f>ROUND(F77*G77,2)</f>
        <v>166</v>
      </c>
      <c r="I77" s="94"/>
    </row>
    <row r="78" spans="1:9" ht="26.25" customHeight="1">
      <c r="A78" s="39" t="s">
        <v>66</v>
      </c>
      <c r="B78" s="39" t="s">
        <v>67</v>
      </c>
      <c r="C78" s="39">
        <v>4299</v>
      </c>
      <c r="D78" s="41" t="s">
        <v>392</v>
      </c>
      <c r="E78" s="39" t="s">
        <v>72</v>
      </c>
      <c r="F78" s="42">
        <v>0.2</v>
      </c>
      <c r="G78" s="420">
        <v>654.41999999999996</v>
      </c>
      <c r="H78" s="422">
        <f>ROUND(F78*G78,2)</f>
        <v>130.88</v>
      </c>
      <c r="I78" s="94"/>
    </row>
    <row r="79" spans="1:9" ht="23.1" customHeight="1">
      <c r="A79" s="43"/>
      <c r="B79" s="44"/>
      <c r="C79" s="44"/>
      <c r="D79" s="44"/>
      <c r="E79" s="879" t="s">
        <v>50</v>
      </c>
      <c r="F79" s="879"/>
      <c r="G79" s="880"/>
      <c r="H79" s="423">
        <f>SUM(H77:H78)</f>
        <v>296.88</v>
      </c>
      <c r="I79" s="87"/>
    </row>
    <row r="80" spans="1:9" ht="23.1" customHeight="1">
      <c r="A80" s="45"/>
      <c r="B80" s="46"/>
      <c r="C80" s="46"/>
      <c r="D80" s="46"/>
      <c r="E80" s="47"/>
      <c r="F80" s="48" t="s">
        <v>51</v>
      </c>
      <c r="G80" s="515">
        <f>G5</f>
        <v>0.23089999999999999</v>
      </c>
      <c r="H80" s="50">
        <f>ROUND(H79*G80,2)</f>
        <v>68.55</v>
      </c>
    </row>
    <row r="81" spans="1:61" ht="23.1" customHeight="1">
      <c r="A81" s="51"/>
      <c r="B81" s="52"/>
      <c r="C81" s="52"/>
      <c r="D81" s="52"/>
      <c r="E81" s="53"/>
      <c r="F81" s="53"/>
      <c r="G81" s="54" t="s">
        <v>52</v>
      </c>
      <c r="H81" s="55">
        <f>H79+H80</f>
        <v>365.43</v>
      </c>
    </row>
    <row r="82" spans="1:61" ht="23.1" customHeight="1">
      <c r="A82" s="56"/>
      <c r="B82" s="57"/>
      <c r="C82" s="57"/>
      <c r="D82" s="57"/>
      <c r="E82" s="58" t="str">
        <f>A75</f>
        <v>CPU-04</v>
      </c>
      <c r="F82" s="881" t="s">
        <v>507</v>
      </c>
      <c r="G82" s="882"/>
      <c r="H82" s="95">
        <f>H81</f>
        <v>365.43</v>
      </c>
    </row>
    <row r="83" spans="1:61" ht="23.1" customHeight="1">
      <c r="A83" s="56"/>
      <c r="B83" s="57"/>
      <c r="C83" s="57"/>
      <c r="D83" s="57"/>
      <c r="E83" s="58">
        <f>A76</f>
        <v>0</v>
      </c>
      <c r="F83" s="881" t="s">
        <v>505</v>
      </c>
      <c r="G83" s="882"/>
      <c r="H83" s="95">
        <f>H82*12</f>
        <v>4385.16</v>
      </c>
    </row>
    <row r="84" spans="1:61" ht="23.1" customHeight="1">
      <c r="A84" s="81"/>
      <c r="B84" s="60"/>
      <c r="C84" s="60"/>
      <c r="D84" s="60"/>
      <c r="E84" s="60"/>
      <c r="F84" s="60"/>
      <c r="G84" s="60"/>
      <c r="H84" s="61"/>
      <c r="BI84" s="88"/>
    </row>
    <row r="85" spans="1:61" ht="23.1" customHeight="1">
      <c r="A85" s="888" t="s">
        <v>158</v>
      </c>
      <c r="B85" s="888" t="s">
        <v>32</v>
      </c>
      <c r="C85" s="888" t="s">
        <v>496</v>
      </c>
      <c r="D85" s="894" t="s">
        <v>23</v>
      </c>
      <c r="E85" s="888" t="s">
        <v>159</v>
      </c>
      <c r="F85" s="877" t="s">
        <v>42</v>
      </c>
      <c r="G85" s="877" t="s">
        <v>43</v>
      </c>
      <c r="H85" s="877" t="s">
        <v>44</v>
      </c>
    </row>
    <row r="86" spans="1:61" ht="23.1" customHeight="1">
      <c r="A86" s="889"/>
      <c r="B86" s="889"/>
      <c r="C86" s="889"/>
      <c r="D86" s="891"/>
      <c r="E86" s="889"/>
      <c r="F86" s="878"/>
      <c r="G86" s="878"/>
      <c r="H86" s="878"/>
    </row>
    <row r="87" spans="1:61" ht="23.1" customHeight="1">
      <c r="A87" s="29" t="s">
        <v>523</v>
      </c>
      <c r="B87" s="29" t="s">
        <v>45</v>
      </c>
      <c r="C87" s="426">
        <v>88316</v>
      </c>
      <c r="D87" s="31" t="s">
        <v>49</v>
      </c>
      <c r="E87" s="29" t="s">
        <v>55</v>
      </c>
      <c r="F87" s="431">
        <v>0.05</v>
      </c>
      <c r="G87" s="420">
        <v>17.579999999999998</v>
      </c>
      <c r="H87" s="421">
        <f>ROUND(F87*G87,2)</f>
        <v>0.88</v>
      </c>
    </row>
    <row r="88" spans="1:61" ht="23.1" customHeight="1">
      <c r="A88" s="66"/>
      <c r="B88" s="67"/>
      <c r="C88" s="67"/>
      <c r="D88" s="67"/>
      <c r="E88" s="879" t="s">
        <v>50</v>
      </c>
      <c r="F88" s="879"/>
      <c r="G88" s="880"/>
      <c r="H88" s="423">
        <f>SUM(H87:H87)</f>
        <v>0.88</v>
      </c>
    </row>
    <row r="89" spans="1:61" ht="23.1" customHeight="1">
      <c r="A89" s="68"/>
      <c r="B89" s="69"/>
      <c r="C89" s="69"/>
      <c r="D89" s="69"/>
      <c r="E89" s="47"/>
      <c r="F89" s="48" t="s">
        <v>88</v>
      </c>
      <c r="G89" s="49">
        <f>G5</f>
        <v>0.23089999999999999</v>
      </c>
      <c r="H89" s="50">
        <f>ROUND(H88*G89,2)</f>
        <v>0.2</v>
      </c>
    </row>
    <row r="90" spans="1:61" ht="23.1" customHeight="1">
      <c r="A90" s="70"/>
      <c r="B90" s="71"/>
      <c r="C90" s="71"/>
      <c r="D90" s="71"/>
      <c r="E90" s="53"/>
      <c r="F90" s="53"/>
      <c r="G90" s="54" t="s">
        <v>52</v>
      </c>
      <c r="H90" s="55">
        <f>H88+H89</f>
        <v>1.08</v>
      </c>
    </row>
    <row r="91" spans="1:61" ht="23.1" customHeight="1">
      <c r="A91" s="72"/>
      <c r="B91" s="73"/>
      <c r="C91" s="73"/>
      <c r="D91" s="73"/>
      <c r="E91" s="58" t="str">
        <f>A85</f>
        <v>CPU-11</v>
      </c>
      <c r="F91" s="881" t="s">
        <v>53</v>
      </c>
      <c r="G91" s="882"/>
      <c r="H91" s="59">
        <f>H90</f>
        <v>1.08</v>
      </c>
    </row>
    <row r="92" spans="1:61" ht="23.1" customHeight="1">
      <c r="A92" s="888" t="s">
        <v>483</v>
      </c>
      <c r="B92" s="888" t="s">
        <v>32</v>
      </c>
      <c r="C92" s="888" t="s">
        <v>496</v>
      </c>
      <c r="D92" s="890" t="s">
        <v>484</v>
      </c>
      <c r="E92" s="888" t="s">
        <v>159</v>
      </c>
      <c r="F92" s="877" t="s">
        <v>42</v>
      </c>
      <c r="G92" s="877" t="s">
        <v>43</v>
      </c>
      <c r="H92" s="877" t="s">
        <v>44</v>
      </c>
    </row>
    <row r="93" spans="1:61" ht="23.1" customHeight="1">
      <c r="A93" s="889"/>
      <c r="B93" s="889"/>
      <c r="C93" s="889"/>
      <c r="D93" s="891"/>
      <c r="E93" s="889"/>
      <c r="F93" s="878"/>
      <c r="G93" s="878"/>
      <c r="H93" s="878"/>
    </row>
    <row r="94" spans="1:61" s="501" customFormat="1" ht="23.1" customHeight="1">
      <c r="A94" s="29" t="s">
        <v>523</v>
      </c>
      <c r="B94" s="498" t="s">
        <v>45</v>
      </c>
      <c r="C94" s="498" t="s">
        <v>485</v>
      </c>
      <c r="D94" s="499" t="s">
        <v>49</v>
      </c>
      <c r="E94" s="498" t="s">
        <v>55</v>
      </c>
      <c r="F94" s="500">
        <v>0.2</v>
      </c>
      <c r="G94" s="500">
        <v>17.579999999999998</v>
      </c>
      <c r="H94" s="421">
        <f>ROUND(F94*G94,2)</f>
        <v>3.52</v>
      </c>
    </row>
    <row r="95" spans="1:61" s="501" customFormat="1" ht="23.1" customHeight="1">
      <c r="A95" s="29" t="s">
        <v>523</v>
      </c>
      <c r="B95" s="498" t="s">
        <v>45</v>
      </c>
      <c r="C95" s="498" t="s">
        <v>486</v>
      </c>
      <c r="D95" s="499" t="s">
        <v>217</v>
      </c>
      <c r="E95" s="498" t="s">
        <v>55</v>
      </c>
      <c r="F95" s="500">
        <v>0.1</v>
      </c>
      <c r="G95" s="500">
        <v>24.91</v>
      </c>
      <c r="H95" s="421">
        <f>ROUND(F95*G95,2)</f>
        <v>2.4900000000000002</v>
      </c>
    </row>
    <row r="96" spans="1:61" s="501" customFormat="1" ht="23.1" customHeight="1">
      <c r="A96" s="39" t="s">
        <v>66</v>
      </c>
      <c r="B96" s="498" t="s">
        <v>45</v>
      </c>
      <c r="C96" s="498">
        <v>9867</v>
      </c>
      <c r="D96" s="499" t="s">
        <v>215</v>
      </c>
      <c r="E96" s="498" t="s">
        <v>22</v>
      </c>
      <c r="F96" s="500">
        <v>1</v>
      </c>
      <c r="G96" s="500">
        <v>3.41</v>
      </c>
      <c r="H96" s="421">
        <f>ROUND(F96*G96,2)</f>
        <v>3.41</v>
      </c>
    </row>
    <row r="97" spans="1:8" s="501" customFormat="1" ht="23.1" customHeight="1">
      <c r="A97" s="39" t="s">
        <v>66</v>
      </c>
      <c r="B97" s="498" t="s">
        <v>67</v>
      </c>
      <c r="C97" s="498" t="s">
        <v>487</v>
      </c>
      <c r="D97" s="499" t="s">
        <v>488</v>
      </c>
      <c r="E97" s="498" t="s">
        <v>166</v>
      </c>
      <c r="F97" s="500">
        <v>0.1</v>
      </c>
      <c r="G97" s="500">
        <v>21.25</v>
      </c>
      <c r="H97" s="421">
        <f>ROUND(F97*G97,2)</f>
        <v>2.13</v>
      </c>
    </row>
    <row r="98" spans="1:8" ht="23.1" customHeight="1">
      <c r="A98" s="39" t="s">
        <v>66</v>
      </c>
      <c r="B98" s="29" t="s">
        <v>45</v>
      </c>
      <c r="C98" s="426" t="s">
        <v>489</v>
      </c>
      <c r="D98" s="31" t="s">
        <v>213</v>
      </c>
      <c r="E98" s="29" t="s">
        <v>166</v>
      </c>
      <c r="F98" s="431">
        <v>2</v>
      </c>
      <c r="G98" s="420">
        <v>1.6</v>
      </c>
      <c r="H98" s="421">
        <f>ROUND(F98*G98,2)</f>
        <v>3.2</v>
      </c>
    </row>
    <row r="99" spans="1:8" ht="23.1" customHeight="1">
      <c r="A99" s="66"/>
      <c r="B99" s="67"/>
      <c r="C99" s="67"/>
      <c r="D99" s="67"/>
      <c r="E99" s="879" t="s">
        <v>50</v>
      </c>
      <c r="F99" s="879"/>
      <c r="G99" s="880"/>
      <c r="H99" s="423">
        <f>SUM(H94:H98)</f>
        <v>14.75</v>
      </c>
    </row>
    <row r="100" spans="1:8" ht="23.1" customHeight="1">
      <c r="A100" s="68"/>
      <c r="B100" s="69"/>
      <c r="C100" s="69"/>
      <c r="D100" s="69"/>
      <c r="E100" s="47"/>
      <c r="F100" s="48" t="s">
        <v>88</v>
      </c>
      <c r="G100" s="49">
        <f>G5</f>
        <v>0.23089999999999999</v>
      </c>
      <c r="H100" s="50">
        <f>ROUND(H99*G100,2)</f>
        <v>3.41</v>
      </c>
    </row>
    <row r="101" spans="1:8" ht="23.1" customHeight="1">
      <c r="A101" s="70"/>
      <c r="B101" s="71"/>
      <c r="C101" s="71"/>
      <c r="D101" s="71"/>
      <c r="E101" s="53"/>
      <c r="F101" s="53"/>
      <c r="G101" s="54" t="s">
        <v>52</v>
      </c>
      <c r="H101" s="55">
        <f>H99+H100</f>
        <v>18.16</v>
      </c>
    </row>
    <row r="102" spans="1:8" ht="23.1" customHeight="1">
      <c r="A102" s="72"/>
      <c r="B102" s="73"/>
      <c r="C102" s="73"/>
      <c r="D102" s="73"/>
      <c r="E102" s="58" t="str">
        <f>A92</f>
        <v>CPU-12</v>
      </c>
      <c r="F102" s="881" t="s">
        <v>53</v>
      </c>
      <c r="G102" s="882"/>
      <c r="H102" s="95">
        <f>H101</f>
        <v>18.16</v>
      </c>
    </row>
    <row r="103" spans="1:8" s="601" customFormat="1" ht="23.1" customHeight="1">
      <c r="A103" s="595"/>
      <c r="B103" s="596"/>
      <c r="C103" s="596"/>
      <c r="D103" s="596"/>
      <c r="E103" s="597"/>
      <c r="F103" s="598"/>
      <c r="G103" s="599"/>
      <c r="H103" s="600"/>
    </row>
    <row r="104" spans="1:8" ht="23.1" customHeight="1">
      <c r="A104" s="888" t="s">
        <v>491</v>
      </c>
      <c r="B104" s="888" t="s">
        <v>32</v>
      </c>
      <c r="C104" s="888"/>
      <c r="D104" s="894" t="s">
        <v>589</v>
      </c>
      <c r="E104" s="888" t="s">
        <v>159</v>
      </c>
      <c r="F104" s="877" t="s">
        <v>42</v>
      </c>
      <c r="G104" s="877" t="s">
        <v>43</v>
      </c>
      <c r="H104" s="877" t="s">
        <v>44</v>
      </c>
    </row>
    <row r="105" spans="1:8" ht="23.1" customHeight="1">
      <c r="A105" s="889"/>
      <c r="B105" s="889"/>
      <c r="C105" s="889"/>
      <c r="D105" s="891"/>
      <c r="E105" s="889"/>
      <c r="F105" s="878"/>
      <c r="G105" s="878"/>
      <c r="H105" s="878"/>
    </row>
    <row r="106" spans="1:8" s="501" customFormat="1" ht="23.1" customHeight="1">
      <c r="A106" s="588" t="s">
        <v>66</v>
      </c>
      <c r="B106" s="588" t="s">
        <v>45</v>
      </c>
      <c r="C106" s="589">
        <v>41899</v>
      </c>
      <c r="D106" s="590" t="s">
        <v>590</v>
      </c>
      <c r="E106" s="588" t="s">
        <v>17</v>
      </c>
      <c r="F106" s="591">
        <v>1</v>
      </c>
      <c r="G106" s="592">
        <f>'M. C. MAT. ASFÁLTICO'!V19</f>
        <v>4387.8</v>
      </c>
      <c r="H106" s="593">
        <f>ROUND(F106*G106,2)</f>
        <v>4387.8</v>
      </c>
    </row>
    <row r="107" spans="1:8" s="501" customFormat="1" ht="23.1" customHeight="1">
      <c r="A107" s="66"/>
      <c r="B107" s="67"/>
      <c r="C107" s="67"/>
      <c r="D107" s="67"/>
      <c r="E107" s="886" t="s">
        <v>50</v>
      </c>
      <c r="F107" s="886"/>
      <c r="G107" s="887"/>
      <c r="H107" s="594">
        <f>SUM(H106)</f>
        <v>4387.8</v>
      </c>
    </row>
    <row r="108" spans="1:8" s="501" customFormat="1" ht="23.1" customHeight="1">
      <c r="A108" s="68"/>
      <c r="B108" s="69"/>
      <c r="C108" s="69"/>
      <c r="D108" s="69"/>
      <c r="E108" s="47"/>
      <c r="F108" s="48" t="s">
        <v>88</v>
      </c>
      <c r="G108" s="49">
        <f>'BDI DIFERENCIADO'!$D$56</f>
        <v>0.15</v>
      </c>
      <c r="H108" s="50">
        <f>ROUND(H107*G108,2)</f>
        <v>658.17</v>
      </c>
    </row>
    <row r="109" spans="1:8" s="501" customFormat="1" ht="23.1" customHeight="1">
      <c r="A109" s="70"/>
      <c r="B109" s="71"/>
      <c r="C109" s="71"/>
      <c r="D109" s="71"/>
      <c r="E109" s="53"/>
      <c r="F109" s="53"/>
      <c r="G109" s="54" t="s">
        <v>52</v>
      </c>
      <c r="H109" s="55">
        <f>H107+H108</f>
        <v>5045.97</v>
      </c>
    </row>
    <row r="110" spans="1:8" ht="23.1" customHeight="1">
      <c r="A110" s="72"/>
      <c r="B110" s="73"/>
      <c r="C110" s="73"/>
      <c r="D110" s="73"/>
      <c r="E110" s="58" t="str">
        <f>A104</f>
        <v>CPU-13</v>
      </c>
      <c r="F110" s="881" t="s">
        <v>53</v>
      </c>
      <c r="G110" s="882"/>
      <c r="H110" s="95">
        <f>H109</f>
        <v>5045.97</v>
      </c>
    </row>
    <row r="111" spans="1:8" s="501" customFormat="1" ht="23.1" customHeight="1">
      <c r="A111" s="504"/>
      <c r="B111" s="505"/>
      <c r="C111" s="505"/>
      <c r="D111" s="505"/>
      <c r="E111" s="506"/>
      <c r="F111" s="883"/>
      <c r="G111" s="884"/>
      <c r="H111" s="507"/>
    </row>
    <row r="112" spans="1:8" ht="23.1" customHeight="1">
      <c r="A112" s="888" t="s">
        <v>585</v>
      </c>
      <c r="B112" s="888" t="s">
        <v>32</v>
      </c>
      <c r="C112" s="888"/>
      <c r="D112" s="894" t="s">
        <v>591</v>
      </c>
      <c r="E112" s="888" t="s">
        <v>159</v>
      </c>
      <c r="F112" s="877" t="s">
        <v>42</v>
      </c>
      <c r="G112" s="877" t="s">
        <v>43</v>
      </c>
      <c r="H112" s="877" t="s">
        <v>44</v>
      </c>
    </row>
    <row r="113" spans="1:8" ht="23.1" customHeight="1">
      <c r="A113" s="889"/>
      <c r="B113" s="889"/>
      <c r="C113" s="889"/>
      <c r="D113" s="891"/>
      <c r="E113" s="889"/>
      <c r="F113" s="878"/>
      <c r="G113" s="878"/>
      <c r="H113" s="878"/>
    </row>
    <row r="114" spans="1:8" s="501" customFormat="1" ht="23.1" customHeight="1">
      <c r="A114" s="588" t="s">
        <v>592</v>
      </c>
      <c r="B114" s="588" t="s">
        <v>67</v>
      </c>
      <c r="C114" s="589">
        <v>227</v>
      </c>
      <c r="D114" s="590" t="s">
        <v>593</v>
      </c>
      <c r="E114" s="588" t="s">
        <v>17</v>
      </c>
      <c r="F114" s="591">
        <v>1</v>
      </c>
      <c r="G114" s="592">
        <f>'M. C. MAT. ASFÁLTICO'!V17</f>
        <v>6161.47</v>
      </c>
      <c r="H114" s="593">
        <f>ROUND(F114*G114,2)</f>
        <v>6161.47</v>
      </c>
    </row>
    <row r="115" spans="1:8" s="501" customFormat="1" ht="23.1" customHeight="1">
      <c r="A115" s="66"/>
      <c r="B115" s="67"/>
      <c r="C115" s="67"/>
      <c r="D115" s="67"/>
      <c r="E115" s="886" t="s">
        <v>50</v>
      </c>
      <c r="F115" s="886"/>
      <c r="G115" s="887"/>
      <c r="H115" s="594">
        <f>SUM(H114)</f>
        <v>6161.47</v>
      </c>
    </row>
    <row r="116" spans="1:8" s="501" customFormat="1" ht="23.1" customHeight="1">
      <c r="A116" s="68"/>
      <c r="B116" s="69"/>
      <c r="C116" s="69"/>
      <c r="D116" s="69"/>
      <c r="E116" s="47"/>
      <c r="F116" s="48" t="s">
        <v>88</v>
      </c>
      <c r="G116" s="49">
        <f>'BDI DIFERENCIADO'!$D$56</f>
        <v>0.15</v>
      </c>
      <c r="H116" s="50">
        <f>ROUND(H115*G116,2)</f>
        <v>924.22</v>
      </c>
    </row>
    <row r="117" spans="1:8" s="501" customFormat="1" ht="23.1" customHeight="1">
      <c r="A117" s="70"/>
      <c r="B117" s="71"/>
      <c r="C117" s="71"/>
      <c r="D117" s="71"/>
      <c r="E117" s="53"/>
      <c r="F117" s="53"/>
      <c r="G117" s="54" t="s">
        <v>52</v>
      </c>
      <c r="H117" s="55">
        <f>H115+H116</f>
        <v>7085.6900000000005</v>
      </c>
    </row>
    <row r="118" spans="1:8" ht="23.1" customHeight="1">
      <c r="A118" s="72"/>
      <c r="B118" s="73"/>
      <c r="C118" s="73"/>
      <c r="D118" s="73"/>
      <c r="E118" s="58" t="str">
        <f>A112</f>
        <v>CPU-14</v>
      </c>
      <c r="F118" s="881" t="s">
        <v>53</v>
      </c>
      <c r="G118" s="882"/>
      <c r="H118" s="95">
        <f>H117</f>
        <v>7085.6900000000005</v>
      </c>
    </row>
    <row r="119" spans="1:8" s="601" customFormat="1" ht="23.1" customHeight="1">
      <c r="A119" s="595"/>
      <c r="B119" s="596"/>
      <c r="C119" s="596"/>
      <c r="D119" s="596"/>
      <c r="E119" s="597"/>
      <c r="F119" s="598"/>
      <c r="G119" s="599"/>
      <c r="H119" s="600"/>
    </row>
    <row r="120" spans="1:8" ht="23.1" customHeight="1">
      <c r="A120" s="888" t="s">
        <v>594</v>
      </c>
      <c r="B120" s="888" t="s">
        <v>32</v>
      </c>
      <c r="C120" s="888"/>
      <c r="D120" s="894" t="s">
        <v>663</v>
      </c>
      <c r="E120" s="888" t="s">
        <v>159</v>
      </c>
      <c r="F120" s="877" t="s">
        <v>42</v>
      </c>
      <c r="G120" s="877" t="s">
        <v>43</v>
      </c>
      <c r="H120" s="877" t="s">
        <v>44</v>
      </c>
    </row>
    <row r="121" spans="1:8" ht="23.1" customHeight="1">
      <c r="A121" s="889"/>
      <c r="B121" s="889"/>
      <c r="C121" s="889"/>
      <c r="D121" s="891"/>
      <c r="E121" s="889"/>
      <c r="F121" s="878"/>
      <c r="G121" s="878"/>
      <c r="H121" s="878"/>
    </row>
    <row r="122" spans="1:8" s="501" customFormat="1" ht="23.1" customHeight="1">
      <c r="A122" s="588" t="s">
        <v>595</v>
      </c>
      <c r="B122" s="588" t="s">
        <v>596</v>
      </c>
      <c r="C122" s="589" t="s">
        <v>597</v>
      </c>
      <c r="D122" s="590" t="s">
        <v>598</v>
      </c>
      <c r="E122" s="588" t="s">
        <v>17</v>
      </c>
      <c r="F122" s="591">
        <v>1</v>
      </c>
      <c r="G122" s="592">
        <f>'M. C. MAT. ASFÁLTICO'!V18</f>
        <v>3536.2899999999995</v>
      </c>
      <c r="H122" s="593">
        <f>ROUND(F122*G122,2)</f>
        <v>3536.29</v>
      </c>
    </row>
    <row r="123" spans="1:8" s="501" customFormat="1" ht="23.1" customHeight="1">
      <c r="A123" s="66"/>
      <c r="B123" s="67"/>
      <c r="C123" s="67"/>
      <c r="D123" s="67"/>
      <c r="E123" s="886" t="s">
        <v>50</v>
      </c>
      <c r="F123" s="886"/>
      <c r="G123" s="887"/>
      <c r="H123" s="594">
        <f>SUM(H122)</f>
        <v>3536.29</v>
      </c>
    </row>
    <row r="124" spans="1:8" s="501" customFormat="1" ht="23.1" customHeight="1">
      <c r="A124" s="68"/>
      <c r="B124" s="69"/>
      <c r="C124" s="69"/>
      <c r="D124" s="69"/>
      <c r="E124" s="47"/>
      <c r="F124" s="48" t="s">
        <v>88</v>
      </c>
      <c r="G124" s="49">
        <f>'BDI DIFERENCIADO'!$D$56</f>
        <v>0.15</v>
      </c>
      <c r="H124" s="50">
        <f>ROUND(H123*G124,2)</f>
        <v>530.44000000000005</v>
      </c>
    </row>
    <row r="125" spans="1:8" s="501" customFormat="1" ht="23.1" customHeight="1">
      <c r="A125" s="70"/>
      <c r="B125" s="71"/>
      <c r="C125" s="71"/>
      <c r="D125" s="71"/>
      <c r="E125" s="53"/>
      <c r="F125" s="53"/>
      <c r="G125" s="54" t="s">
        <v>52</v>
      </c>
      <c r="H125" s="55">
        <f>H123+H124</f>
        <v>4066.73</v>
      </c>
    </row>
    <row r="126" spans="1:8" ht="23.1" customHeight="1">
      <c r="A126" s="72"/>
      <c r="B126" s="73"/>
      <c r="C126" s="73"/>
      <c r="D126" s="73"/>
      <c r="E126" s="58" t="str">
        <f>A120</f>
        <v>CPU-15</v>
      </c>
      <c r="F126" s="881" t="s">
        <v>53</v>
      </c>
      <c r="G126" s="882"/>
      <c r="H126" s="95">
        <f>H125</f>
        <v>4066.73</v>
      </c>
    </row>
    <row r="127" spans="1:8" s="601" customFormat="1" ht="23.1" customHeight="1">
      <c r="A127" s="595"/>
      <c r="B127" s="596"/>
      <c r="C127" s="596"/>
      <c r="D127" s="596"/>
      <c r="E127" s="597"/>
      <c r="F127" s="598"/>
      <c r="G127" s="599"/>
      <c r="H127" s="600"/>
    </row>
    <row r="128" spans="1:8" ht="23.1" customHeight="1">
      <c r="A128" s="888" t="s">
        <v>491</v>
      </c>
      <c r="B128" s="888" t="s">
        <v>32</v>
      </c>
      <c r="C128" s="888" t="s">
        <v>496</v>
      </c>
      <c r="D128" s="890" t="s">
        <v>492</v>
      </c>
      <c r="E128" s="888" t="s">
        <v>159</v>
      </c>
      <c r="F128" s="877" t="s">
        <v>42</v>
      </c>
      <c r="G128" s="877" t="s">
        <v>43</v>
      </c>
      <c r="H128" s="877" t="s">
        <v>44</v>
      </c>
    </row>
    <row r="129" spans="1:8" ht="23.1" customHeight="1">
      <c r="A129" s="889"/>
      <c r="B129" s="889"/>
      <c r="C129" s="889"/>
      <c r="D129" s="891"/>
      <c r="E129" s="889"/>
      <c r="F129" s="878"/>
      <c r="G129" s="878"/>
      <c r="H129" s="878"/>
    </row>
    <row r="130" spans="1:8" s="501" customFormat="1" ht="23.1" customHeight="1">
      <c r="A130" s="39" t="s">
        <v>66</v>
      </c>
      <c r="B130" s="498" t="s">
        <v>45</v>
      </c>
      <c r="C130" s="498">
        <v>20206</v>
      </c>
      <c r="D130" s="499" t="s">
        <v>214</v>
      </c>
      <c r="E130" s="498" t="s">
        <v>22</v>
      </c>
      <c r="F130" s="500">
        <v>2.8860000000000001E-3</v>
      </c>
      <c r="G130" s="500">
        <v>11.05</v>
      </c>
      <c r="H130" s="508">
        <f t="shared" ref="H130:H135" si="5">ROUND(F130*G130,2)</f>
        <v>0.03</v>
      </c>
    </row>
    <row r="131" spans="1:8" s="501" customFormat="1" ht="23.1" customHeight="1">
      <c r="A131" s="29" t="s">
        <v>523</v>
      </c>
      <c r="B131" s="498" t="s">
        <v>45</v>
      </c>
      <c r="C131" s="498">
        <v>88253</v>
      </c>
      <c r="D131" s="499" t="s">
        <v>218</v>
      </c>
      <c r="E131" s="498" t="s">
        <v>47</v>
      </c>
      <c r="F131" s="500">
        <v>2.5000000000000001E-3</v>
      </c>
      <c r="G131" s="500">
        <v>13.2</v>
      </c>
      <c r="H131" s="508">
        <f t="shared" si="5"/>
        <v>0.03</v>
      </c>
    </row>
    <row r="132" spans="1:8" s="501" customFormat="1" ht="23.1" customHeight="1">
      <c r="A132" s="29" t="s">
        <v>523</v>
      </c>
      <c r="B132" s="498" t="s">
        <v>45</v>
      </c>
      <c r="C132" s="498">
        <v>88288</v>
      </c>
      <c r="D132" s="499" t="s">
        <v>219</v>
      </c>
      <c r="E132" s="498" t="s">
        <v>47</v>
      </c>
      <c r="F132" s="500">
        <v>2.5000000000000001E-3</v>
      </c>
      <c r="G132" s="500">
        <v>16.309999999999999</v>
      </c>
      <c r="H132" s="508">
        <f t="shared" si="5"/>
        <v>0.04</v>
      </c>
    </row>
    <row r="133" spans="1:8" s="501" customFormat="1" ht="23.1" customHeight="1">
      <c r="A133" s="29" t="s">
        <v>523</v>
      </c>
      <c r="B133" s="498" t="s">
        <v>45</v>
      </c>
      <c r="C133" s="498">
        <v>88316</v>
      </c>
      <c r="D133" s="499" t="s">
        <v>49</v>
      </c>
      <c r="E133" s="498" t="s">
        <v>47</v>
      </c>
      <c r="F133" s="500">
        <v>7.4999999999999997E-3</v>
      </c>
      <c r="G133" s="500">
        <v>17.579999999999998</v>
      </c>
      <c r="H133" s="508">
        <f t="shared" si="5"/>
        <v>0.13</v>
      </c>
    </row>
    <row r="134" spans="1:8" s="501" customFormat="1" ht="23.1" customHeight="1">
      <c r="A134" s="29" t="s">
        <v>523</v>
      </c>
      <c r="B134" s="498" t="s">
        <v>45</v>
      </c>
      <c r="C134" s="498">
        <v>88597</v>
      </c>
      <c r="D134" s="499" t="s">
        <v>220</v>
      </c>
      <c r="E134" s="498" t="s">
        <v>47</v>
      </c>
      <c r="F134" s="500">
        <v>2E-3</v>
      </c>
      <c r="G134" s="500">
        <v>42.74</v>
      </c>
      <c r="H134" s="508">
        <f t="shared" si="5"/>
        <v>0.09</v>
      </c>
    </row>
    <row r="135" spans="1:8" ht="23.1" customHeight="1">
      <c r="A135" s="29" t="s">
        <v>523</v>
      </c>
      <c r="B135" s="498" t="s">
        <v>45</v>
      </c>
      <c r="C135" s="498">
        <v>92145</v>
      </c>
      <c r="D135" s="499" t="s">
        <v>216</v>
      </c>
      <c r="E135" s="498" t="s">
        <v>493</v>
      </c>
      <c r="F135" s="500">
        <v>1E-3</v>
      </c>
      <c r="G135" s="500">
        <v>74.02</v>
      </c>
      <c r="H135" s="508">
        <f t="shared" si="5"/>
        <v>7.0000000000000007E-2</v>
      </c>
    </row>
    <row r="136" spans="1:8" ht="23.1" customHeight="1">
      <c r="A136" s="66"/>
      <c r="B136" s="67"/>
      <c r="C136" s="67"/>
      <c r="D136" s="67"/>
      <c r="E136" s="879" t="s">
        <v>50</v>
      </c>
      <c r="F136" s="879"/>
      <c r="G136" s="880"/>
      <c r="H136" s="423">
        <f>SUM(H130:H135)</f>
        <v>0.39</v>
      </c>
    </row>
    <row r="137" spans="1:8" ht="23.1" customHeight="1">
      <c r="A137" s="68"/>
      <c r="B137" s="69"/>
      <c r="C137" s="69"/>
      <c r="D137" s="69"/>
      <c r="E137" s="47"/>
      <c r="F137" s="48" t="s">
        <v>88</v>
      </c>
      <c r="G137" s="49">
        <f>G5</f>
        <v>0.23089999999999999</v>
      </c>
      <c r="H137" s="50">
        <f>ROUND(H136*G137,2)</f>
        <v>0.09</v>
      </c>
    </row>
    <row r="138" spans="1:8" ht="23.1" customHeight="1">
      <c r="A138" s="70"/>
      <c r="B138" s="71"/>
      <c r="C138" s="71"/>
      <c r="D138" s="71"/>
      <c r="E138" s="53"/>
      <c r="F138" s="53"/>
      <c r="G138" s="54" t="s">
        <v>52</v>
      </c>
      <c r="H138" s="55">
        <f>H136+H137</f>
        <v>0.48</v>
      </c>
    </row>
    <row r="139" spans="1:8" ht="23.1" customHeight="1">
      <c r="A139" s="72"/>
      <c r="B139" s="73"/>
      <c r="C139" s="73"/>
      <c r="D139" s="73"/>
      <c r="E139" s="58" t="str">
        <f>A128</f>
        <v>CPU-13</v>
      </c>
      <c r="F139" s="881" t="s">
        <v>53</v>
      </c>
      <c r="G139" s="882"/>
      <c r="H139" s="95">
        <f>H138</f>
        <v>0.48</v>
      </c>
    </row>
  </sheetData>
  <mergeCells count="129">
    <mergeCell ref="A8:H8"/>
    <mergeCell ref="A1:H3"/>
    <mergeCell ref="A4:H4"/>
    <mergeCell ref="A5:D7"/>
    <mergeCell ref="G5:H5"/>
    <mergeCell ref="E6:F7"/>
    <mergeCell ref="G9:G10"/>
    <mergeCell ref="H9:H10"/>
    <mergeCell ref="E21:G21"/>
    <mergeCell ref="A49:A50"/>
    <mergeCell ref="F24:G24"/>
    <mergeCell ref="A26:A27"/>
    <mergeCell ref="B26:B27"/>
    <mergeCell ref="C26:C27"/>
    <mergeCell ref="D26:D27"/>
    <mergeCell ref="E26:E27"/>
    <mergeCell ref="F26:F27"/>
    <mergeCell ref="A9:A10"/>
    <mergeCell ref="B9:B10"/>
    <mergeCell ref="C9:C10"/>
    <mergeCell ref="D9:D10"/>
    <mergeCell ref="E9:E10"/>
    <mergeCell ref="F9:F10"/>
    <mergeCell ref="G26:G27"/>
    <mergeCell ref="B49:B50"/>
    <mergeCell ref="C49:C50"/>
    <mergeCell ref="D49:D50"/>
    <mergeCell ref="E49:E50"/>
    <mergeCell ref="A38:A39"/>
    <mergeCell ref="B38:B39"/>
    <mergeCell ref="C38:C39"/>
    <mergeCell ref="D38:D39"/>
    <mergeCell ref="E38:E39"/>
    <mergeCell ref="D120:D121"/>
    <mergeCell ref="A61:A62"/>
    <mergeCell ref="B61:B62"/>
    <mergeCell ref="C61:C62"/>
    <mergeCell ref="D61:D62"/>
    <mergeCell ref="E61:E62"/>
    <mergeCell ref="F72:G72"/>
    <mergeCell ref="E71:G71"/>
    <mergeCell ref="H26:H27"/>
    <mergeCell ref="E34:G34"/>
    <mergeCell ref="F37:G37"/>
    <mergeCell ref="F61:F62"/>
    <mergeCell ref="G61:G62"/>
    <mergeCell ref="H61:H62"/>
    <mergeCell ref="E69:G69"/>
    <mergeCell ref="E70:G70"/>
    <mergeCell ref="F38:F39"/>
    <mergeCell ref="G38:G39"/>
    <mergeCell ref="H38:H39"/>
    <mergeCell ref="E46:G46"/>
    <mergeCell ref="F49:F50"/>
    <mergeCell ref="G49:G50"/>
    <mergeCell ref="H49:H50"/>
    <mergeCell ref="E57:G57"/>
    <mergeCell ref="F75:F76"/>
    <mergeCell ref="G75:G76"/>
    <mergeCell ref="A128:A129"/>
    <mergeCell ref="B128:B129"/>
    <mergeCell ref="C128:C129"/>
    <mergeCell ref="D128:D129"/>
    <mergeCell ref="E128:E129"/>
    <mergeCell ref="D104:D105"/>
    <mergeCell ref="E104:E105"/>
    <mergeCell ref="F104:F105"/>
    <mergeCell ref="G104:G105"/>
    <mergeCell ref="E107:G107"/>
    <mergeCell ref="F110:G110"/>
    <mergeCell ref="A112:A113"/>
    <mergeCell ref="B112:B113"/>
    <mergeCell ref="C112:C113"/>
    <mergeCell ref="D112:D113"/>
    <mergeCell ref="E112:E113"/>
    <mergeCell ref="A104:A105"/>
    <mergeCell ref="B104:B105"/>
    <mergeCell ref="C104:C105"/>
    <mergeCell ref="A120:A121"/>
    <mergeCell ref="B120:B121"/>
    <mergeCell ref="C120:C121"/>
    <mergeCell ref="F102:G102"/>
    <mergeCell ref="H120:H121"/>
    <mergeCell ref="A92:A93"/>
    <mergeCell ref="B92:B93"/>
    <mergeCell ref="C92:C93"/>
    <mergeCell ref="D92:D93"/>
    <mergeCell ref="E92:E93"/>
    <mergeCell ref="F73:G73"/>
    <mergeCell ref="F83:G83"/>
    <mergeCell ref="E88:G88"/>
    <mergeCell ref="F91:G91"/>
    <mergeCell ref="A85:A86"/>
    <mergeCell ref="B85:B86"/>
    <mergeCell ref="C85:C86"/>
    <mergeCell ref="D85:D86"/>
    <mergeCell ref="E85:E86"/>
    <mergeCell ref="F85:F86"/>
    <mergeCell ref="F92:F93"/>
    <mergeCell ref="G92:G93"/>
    <mergeCell ref="A75:A76"/>
    <mergeCell ref="B75:B76"/>
    <mergeCell ref="C75:C76"/>
    <mergeCell ref="D75:D76"/>
    <mergeCell ref="E75:E76"/>
    <mergeCell ref="H128:H129"/>
    <mergeCell ref="E136:G136"/>
    <mergeCell ref="F139:G139"/>
    <mergeCell ref="F111:G111"/>
    <mergeCell ref="F128:F129"/>
    <mergeCell ref="G128:G129"/>
    <mergeCell ref="G85:G86"/>
    <mergeCell ref="H85:H86"/>
    <mergeCell ref="H75:H76"/>
    <mergeCell ref="E79:G79"/>
    <mergeCell ref="F82:G82"/>
    <mergeCell ref="H92:H93"/>
    <mergeCell ref="H104:H105"/>
    <mergeCell ref="E123:G123"/>
    <mergeCell ref="F126:G126"/>
    <mergeCell ref="F112:F113"/>
    <mergeCell ref="G112:G113"/>
    <mergeCell ref="H112:H113"/>
    <mergeCell ref="E115:G115"/>
    <mergeCell ref="F118:G118"/>
    <mergeCell ref="E120:E121"/>
    <mergeCell ref="F120:F121"/>
    <mergeCell ref="G120:G121"/>
    <mergeCell ref="E99:G99"/>
  </mergeCells>
  <phoneticPr fontId="85"/>
  <conditionalFormatting sqref="C33">
    <cfRule type="duplicateValues" dxfId="19" priority="22" stopIfTrue="1"/>
  </conditionalFormatting>
  <conditionalFormatting sqref="C32">
    <cfRule type="duplicateValues" dxfId="18" priority="21" stopIfTrue="1"/>
  </conditionalFormatting>
  <conditionalFormatting sqref="C30">
    <cfRule type="duplicateValues" dxfId="17" priority="20" stopIfTrue="1"/>
  </conditionalFormatting>
  <conditionalFormatting sqref="C29">
    <cfRule type="duplicateValues" dxfId="16" priority="19" stopIfTrue="1"/>
  </conditionalFormatting>
  <conditionalFormatting sqref="C28">
    <cfRule type="duplicateValues" dxfId="15" priority="18" stopIfTrue="1"/>
  </conditionalFormatting>
  <conditionalFormatting sqref="C68">
    <cfRule type="duplicateValues" dxfId="14" priority="17" stopIfTrue="1"/>
  </conditionalFormatting>
  <conditionalFormatting sqref="C45">
    <cfRule type="duplicateValues" dxfId="13" priority="16" stopIfTrue="1"/>
  </conditionalFormatting>
  <conditionalFormatting sqref="C44">
    <cfRule type="duplicateValues" dxfId="12" priority="15" stopIfTrue="1"/>
  </conditionalFormatting>
  <conditionalFormatting sqref="C42">
    <cfRule type="duplicateValues" dxfId="11" priority="14" stopIfTrue="1"/>
  </conditionalFormatting>
  <conditionalFormatting sqref="C41">
    <cfRule type="duplicateValues" dxfId="10" priority="13" stopIfTrue="1"/>
  </conditionalFormatting>
  <conditionalFormatting sqref="C40">
    <cfRule type="duplicateValues" dxfId="9" priority="12" stopIfTrue="1"/>
  </conditionalFormatting>
  <conditionalFormatting sqref="C56">
    <cfRule type="duplicateValues" dxfId="8" priority="11" stopIfTrue="1"/>
  </conditionalFormatting>
  <conditionalFormatting sqref="C55">
    <cfRule type="duplicateValues" dxfId="7" priority="10" stopIfTrue="1"/>
  </conditionalFormatting>
  <conditionalFormatting sqref="C53">
    <cfRule type="duplicateValues" dxfId="6" priority="9" stopIfTrue="1"/>
  </conditionalFormatting>
  <conditionalFormatting sqref="C52">
    <cfRule type="duplicateValues" dxfId="5" priority="8" stopIfTrue="1"/>
  </conditionalFormatting>
  <conditionalFormatting sqref="C51">
    <cfRule type="duplicateValues" dxfId="4" priority="7" stopIfTrue="1"/>
  </conditionalFormatting>
  <conditionalFormatting sqref="C31">
    <cfRule type="duplicateValues" dxfId="3" priority="5" stopIfTrue="1"/>
  </conditionalFormatting>
  <conditionalFormatting sqref="C43">
    <cfRule type="duplicateValues" dxfId="2" priority="2" stopIfTrue="1"/>
  </conditionalFormatting>
  <conditionalFormatting sqref="C54">
    <cfRule type="duplicateValues" dxfId="1" priority="1" stopIfTrue="1"/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55" orientation="portrait" r:id="rId1"/>
  <colBreaks count="1" manualBreakCount="1">
    <brk id="8" max="144" man="1"/>
  </colBreaks>
  <drawing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502"/>
  <sheetViews>
    <sheetView view="pageBreakPreview" zoomScale="60" workbookViewId="0">
      <pane ySplit="2" topLeftCell="A474" activePane="bottomLeft" state="frozen"/>
      <selection pane="bottomLeft" activeCell="I386" sqref="I386"/>
    </sheetView>
  </sheetViews>
  <sheetFormatPr defaultColWidth="9.140625" defaultRowHeight="15"/>
  <cols>
    <col min="1" max="1" width="16.140625" style="188" customWidth="1"/>
    <col min="2" max="2" width="69.7109375" style="188" customWidth="1"/>
    <col min="3" max="9" width="20.28515625" style="188" customWidth="1"/>
    <col min="10" max="12" width="9.140625" style="188"/>
    <col min="13" max="13" width="10.42578125" style="188" bestFit="1" customWidth="1"/>
    <col min="14" max="15" width="9.140625" style="188"/>
    <col min="16" max="16" width="11.5703125" style="188" customWidth="1"/>
    <col min="17" max="17" width="7.140625" style="188" customWidth="1"/>
    <col min="18" max="16384" width="9.140625" style="188"/>
  </cols>
  <sheetData>
    <row r="1" spans="1:19">
      <c r="A1" s="960" t="s">
        <v>516</v>
      </c>
      <c r="B1" s="960"/>
      <c r="C1" s="960"/>
      <c r="D1" s="960"/>
      <c r="E1" s="960"/>
      <c r="F1" s="960"/>
      <c r="G1" s="960"/>
      <c r="H1" s="960"/>
      <c r="I1" s="960"/>
      <c r="M1" s="518" t="s">
        <v>518</v>
      </c>
      <c r="P1" s="518" t="s">
        <v>500</v>
      </c>
      <c r="Q1" s="517">
        <v>10</v>
      </c>
      <c r="R1" s="514" t="s">
        <v>88</v>
      </c>
      <c r="S1" s="339">
        <f>BDI!D24</f>
        <v>0.23089999999999999</v>
      </c>
    </row>
    <row r="2" spans="1:19" ht="15.75" thickBot="1">
      <c r="A2" s="961"/>
      <c r="B2" s="961"/>
      <c r="C2" s="961"/>
      <c r="D2" s="961"/>
      <c r="E2" s="961"/>
      <c r="F2" s="961"/>
      <c r="G2" s="961"/>
      <c r="H2" s="961"/>
      <c r="I2" s="961"/>
      <c r="M2" s="525" t="s">
        <v>517</v>
      </c>
      <c r="P2" s="518" t="s">
        <v>499</v>
      </c>
      <c r="Q2" s="517">
        <v>50</v>
      </c>
    </row>
    <row r="3" spans="1:19" ht="15.75" thickTop="1"/>
    <row r="4" spans="1:19" ht="23.25" thickBot="1">
      <c r="A4" s="284" t="s">
        <v>221</v>
      </c>
      <c r="B4" s="285"/>
      <c r="C4" s="285"/>
      <c r="D4" s="285"/>
      <c r="E4" s="285"/>
      <c r="F4" s="285"/>
      <c r="G4" s="285"/>
      <c r="H4" s="285"/>
      <c r="I4" s="286" t="s">
        <v>205</v>
      </c>
    </row>
    <row r="5" spans="1:19" ht="18.75" thickTop="1">
      <c r="A5" s="287" t="s">
        <v>222</v>
      </c>
      <c r="B5" s="287"/>
      <c r="C5" s="287"/>
      <c r="D5" s="287" t="str">
        <f>$M$1</f>
        <v>BAHIA</v>
      </c>
      <c r="E5" s="287"/>
      <c r="F5" s="287"/>
      <c r="G5" s="287"/>
      <c r="H5" s="287"/>
      <c r="I5" s="287"/>
    </row>
    <row r="6" spans="1:19" ht="15.75">
      <c r="A6" s="288" t="s">
        <v>223</v>
      </c>
      <c r="B6" s="288"/>
      <c r="C6" s="288"/>
      <c r="D6" s="288" t="str">
        <f>M2</f>
        <v>ABRIL/21</v>
      </c>
      <c r="E6" s="288"/>
      <c r="F6" s="288"/>
      <c r="G6" s="289" t="s">
        <v>224</v>
      </c>
      <c r="H6" s="290">
        <v>373.5</v>
      </c>
      <c r="I6" s="291" t="s">
        <v>264</v>
      </c>
    </row>
    <row r="7" spans="1:19" ht="16.5" thickBot="1">
      <c r="A7" s="292">
        <v>5914389</v>
      </c>
      <c r="B7" s="943" t="s">
        <v>276</v>
      </c>
      <c r="C7" s="943"/>
      <c r="D7" s="943"/>
      <c r="E7" s="943"/>
      <c r="F7" s="943"/>
      <c r="G7" s="943"/>
      <c r="H7" s="944" t="s">
        <v>225</v>
      </c>
      <c r="I7" s="945"/>
    </row>
    <row r="8" spans="1:19" ht="15.75" thickBot="1">
      <c r="A8" s="946" t="s">
        <v>226</v>
      </c>
      <c r="B8" s="946"/>
      <c r="C8" s="948" t="s">
        <v>227</v>
      </c>
      <c r="D8" s="950" t="s">
        <v>228</v>
      </c>
      <c r="E8" s="950"/>
      <c r="F8" s="950" t="s">
        <v>229</v>
      </c>
      <c r="G8" s="950"/>
      <c r="H8" s="293"/>
      <c r="I8" s="293" t="s">
        <v>230</v>
      </c>
    </row>
    <row r="9" spans="1:19" ht="15.75" thickBot="1">
      <c r="A9" s="947"/>
      <c r="B9" s="947"/>
      <c r="C9" s="949"/>
      <c r="D9" s="294" t="s">
        <v>231</v>
      </c>
      <c r="E9" s="294" t="s">
        <v>232</v>
      </c>
      <c r="F9" s="294" t="s">
        <v>233</v>
      </c>
      <c r="G9" s="294" t="s">
        <v>234</v>
      </c>
      <c r="H9" s="294"/>
      <c r="I9" s="294" t="s">
        <v>235</v>
      </c>
    </row>
    <row r="10" spans="1:19">
      <c r="A10" s="295" t="s">
        <v>274</v>
      </c>
      <c r="B10" s="296" t="s">
        <v>275</v>
      </c>
      <c r="C10" s="297">
        <v>1</v>
      </c>
      <c r="D10" s="298">
        <v>1</v>
      </c>
      <c r="E10" s="298">
        <v>0</v>
      </c>
      <c r="F10" s="299">
        <v>187.51089999999999</v>
      </c>
      <c r="G10" s="299">
        <v>57.537199999999999</v>
      </c>
      <c r="H10" s="300"/>
      <c r="I10" s="299">
        <f>ROUND((C10*(D10*F10))+(C10*(E10*G10)),4)</f>
        <v>187.51089999999999</v>
      </c>
    </row>
    <row r="11" spans="1:19" ht="15.75" thickBot="1">
      <c r="A11" s="301"/>
      <c r="B11" s="301"/>
      <c r="C11" s="301"/>
      <c r="D11" s="301"/>
      <c r="E11" s="301"/>
      <c r="F11" s="301"/>
      <c r="G11" s="302" t="s">
        <v>238</v>
      </c>
      <c r="H11" s="303"/>
      <c r="I11" s="304">
        <f>SUM(I10)</f>
        <v>187.51089999999999</v>
      </c>
    </row>
    <row r="12" spans="1:19" ht="15.75" thickBot="1">
      <c r="A12" s="305" t="s">
        <v>239</v>
      </c>
      <c r="B12" s="305"/>
      <c r="C12" s="306" t="s">
        <v>227</v>
      </c>
      <c r="D12" s="306" t="s">
        <v>240</v>
      </c>
      <c r="E12" s="950" t="s">
        <v>229</v>
      </c>
      <c r="F12" s="952"/>
      <c r="G12" s="951" t="s">
        <v>241</v>
      </c>
      <c r="H12" s="951"/>
      <c r="I12" s="951"/>
    </row>
    <row r="13" spans="1:19">
      <c r="A13" s="308"/>
      <c r="B13" s="308"/>
      <c r="C13" s="953" t="s">
        <v>244</v>
      </c>
      <c r="D13" s="954"/>
      <c r="E13" s="954"/>
      <c r="F13" s="954"/>
      <c r="G13" s="954"/>
      <c r="H13" s="954" t="s">
        <v>118</v>
      </c>
      <c r="I13" s="954"/>
    </row>
    <row r="14" spans="1:19" ht="15.75" thickBot="1">
      <c r="A14" s="301"/>
      <c r="B14" s="301"/>
      <c r="C14" s="955" t="s">
        <v>245</v>
      </c>
      <c r="D14" s="956"/>
      <c r="E14" s="956"/>
      <c r="F14" s="956"/>
      <c r="G14" s="956"/>
      <c r="H14" s="303"/>
      <c r="I14" s="304">
        <f>SUM(I11)</f>
        <v>187.51089999999999</v>
      </c>
    </row>
    <row r="15" spans="1:19">
      <c r="A15" s="308"/>
      <c r="B15" s="308"/>
      <c r="C15" s="953" t="s">
        <v>246</v>
      </c>
      <c r="D15" s="954"/>
      <c r="E15" s="954"/>
      <c r="F15" s="954"/>
      <c r="G15" s="954"/>
      <c r="H15" s="309"/>
      <c r="I15" s="310">
        <f>I14/H6</f>
        <v>0.50203721552878178</v>
      </c>
    </row>
    <row r="16" spans="1:19">
      <c r="A16" s="308"/>
      <c r="B16" s="308"/>
      <c r="C16" s="309"/>
      <c r="D16" s="309"/>
      <c r="E16" s="309"/>
      <c r="F16" s="309"/>
      <c r="G16" s="311" t="s">
        <v>247</v>
      </c>
      <c r="H16" s="309"/>
      <c r="I16" s="299" t="s">
        <v>118</v>
      </c>
    </row>
    <row r="17" spans="1:9" ht="15.75" thickBot="1">
      <c r="A17" s="301"/>
      <c r="B17" s="301"/>
      <c r="C17" s="303"/>
      <c r="D17" s="303"/>
      <c r="E17" s="303"/>
      <c r="F17" s="303"/>
      <c r="G17" s="302" t="s">
        <v>248</v>
      </c>
      <c r="H17" s="303"/>
      <c r="I17" s="303" t="s">
        <v>118</v>
      </c>
    </row>
    <row r="18" spans="1:9" ht="15.75" thickBot="1">
      <c r="A18" s="305" t="s">
        <v>249</v>
      </c>
      <c r="B18" s="305"/>
      <c r="C18" s="306" t="s">
        <v>227</v>
      </c>
      <c r="D18" s="306" t="s">
        <v>240</v>
      </c>
      <c r="E18" s="951" t="s">
        <v>250</v>
      </c>
      <c r="F18" s="951"/>
      <c r="G18" s="951" t="s">
        <v>251</v>
      </c>
      <c r="H18" s="951"/>
      <c r="I18" s="951"/>
    </row>
    <row r="19" spans="1:9" ht="15.75" thickBot="1">
      <c r="A19" s="312"/>
      <c r="B19" s="312"/>
      <c r="C19" s="951" t="s">
        <v>252</v>
      </c>
      <c r="D19" s="957"/>
      <c r="E19" s="957"/>
      <c r="F19" s="957"/>
      <c r="G19" s="957"/>
      <c r="H19" s="312"/>
      <c r="I19" s="312"/>
    </row>
    <row r="20" spans="1:9" ht="15.75" thickBot="1">
      <c r="A20" s="305" t="s">
        <v>253</v>
      </c>
      <c r="B20" s="305"/>
      <c r="C20" s="306" t="s">
        <v>227</v>
      </c>
      <c r="D20" s="306" t="s">
        <v>240</v>
      </c>
      <c r="E20" s="951" t="s">
        <v>251</v>
      </c>
      <c r="F20" s="951"/>
      <c r="G20" s="951" t="s">
        <v>251</v>
      </c>
      <c r="H20" s="951"/>
      <c r="I20" s="951"/>
    </row>
    <row r="21" spans="1:9" ht="15.75" thickBot="1">
      <c r="A21" s="312"/>
      <c r="B21" s="312"/>
      <c r="C21" s="951" t="s">
        <v>254</v>
      </c>
      <c r="D21" s="957"/>
      <c r="E21" s="957"/>
      <c r="F21" s="957"/>
      <c r="G21" s="957"/>
      <c r="H21" s="313"/>
      <c r="I21" s="313"/>
    </row>
    <row r="22" spans="1:9" ht="15.75" thickBot="1">
      <c r="A22" s="305"/>
      <c r="B22" s="305"/>
      <c r="C22" s="314"/>
      <c r="D22" s="314"/>
      <c r="E22" s="314"/>
      <c r="F22" s="314"/>
      <c r="G22" s="314" t="s">
        <v>255</v>
      </c>
      <c r="H22" s="314"/>
      <c r="I22" s="315">
        <f>SUM(I15,I16,I17)</f>
        <v>0.50203721552878178</v>
      </c>
    </row>
    <row r="23" spans="1:9" ht="15.75" thickBot="1">
      <c r="A23" s="305" t="s">
        <v>256</v>
      </c>
      <c r="B23" s="305"/>
      <c r="C23" s="306" t="s">
        <v>257</v>
      </c>
      <c r="D23" s="306" t="s">
        <v>227</v>
      </c>
      <c r="E23" s="306" t="s">
        <v>240</v>
      </c>
      <c r="F23" s="951" t="s">
        <v>251</v>
      </c>
      <c r="G23" s="951"/>
      <c r="H23" s="951" t="s">
        <v>251</v>
      </c>
      <c r="I23" s="951"/>
    </row>
    <row r="24" spans="1:9" ht="15.75" thickBot="1">
      <c r="A24" s="305"/>
      <c r="B24" s="305"/>
      <c r="C24" s="951" t="s">
        <v>258</v>
      </c>
      <c r="D24" s="951"/>
      <c r="E24" s="951"/>
      <c r="F24" s="951"/>
      <c r="G24" s="951"/>
      <c r="H24" s="314"/>
      <c r="I24" s="314"/>
    </row>
    <row r="25" spans="1:9" ht="15.75" thickBot="1">
      <c r="A25" s="946" t="s">
        <v>259</v>
      </c>
      <c r="B25" s="946"/>
      <c r="C25" s="948" t="s">
        <v>227</v>
      </c>
      <c r="D25" s="948" t="s">
        <v>240</v>
      </c>
      <c r="E25" s="958" t="s">
        <v>260</v>
      </c>
      <c r="F25" s="958"/>
      <c r="G25" s="958"/>
      <c r="H25" s="316"/>
      <c r="I25" s="948" t="s">
        <v>251</v>
      </c>
    </row>
    <row r="26" spans="1:9" ht="15.75" thickBot="1">
      <c r="A26" s="947"/>
      <c r="B26" s="947"/>
      <c r="C26" s="949"/>
      <c r="D26" s="949"/>
      <c r="E26" s="317" t="s">
        <v>261</v>
      </c>
      <c r="F26" s="317" t="s">
        <v>262</v>
      </c>
      <c r="G26" s="317" t="s">
        <v>263</v>
      </c>
      <c r="H26" s="317"/>
      <c r="I26" s="949"/>
    </row>
    <row r="27" spans="1:9">
      <c r="A27" s="321"/>
      <c r="B27" s="321"/>
      <c r="C27" s="953" t="s">
        <v>265</v>
      </c>
      <c r="D27" s="953"/>
      <c r="E27" s="953"/>
      <c r="F27" s="953"/>
      <c r="G27" s="953"/>
      <c r="H27" s="322"/>
      <c r="I27" s="322" t="s">
        <v>118</v>
      </c>
    </row>
    <row r="28" spans="1:9" ht="15.75" thickBot="1">
      <c r="A28" s="318"/>
      <c r="B28" s="318"/>
      <c r="C28" s="319"/>
      <c r="D28" s="319"/>
      <c r="E28" s="959" t="s">
        <v>266</v>
      </c>
      <c r="F28" s="959"/>
      <c r="G28" s="959"/>
      <c r="H28" s="318"/>
      <c r="I28" s="320">
        <f>ROUND(SUM(I22),2)</f>
        <v>0.5</v>
      </c>
    </row>
    <row r="29" spans="1:9" ht="15.75" thickTop="1">
      <c r="A29" s="283" t="s">
        <v>268</v>
      </c>
    </row>
    <row r="31" spans="1:9" s="567" customFormat="1" ht="23.25" thickBot="1">
      <c r="A31" s="242" t="s">
        <v>221</v>
      </c>
      <c r="B31" s="243"/>
      <c r="C31" s="243"/>
      <c r="D31" s="243"/>
      <c r="E31" s="243"/>
      <c r="F31" s="243"/>
      <c r="G31" s="243"/>
      <c r="H31" s="243"/>
      <c r="I31" s="244" t="s">
        <v>205</v>
      </c>
    </row>
    <row r="32" spans="1:9" s="567" customFormat="1" ht="18.75" thickTop="1">
      <c r="A32" s="245" t="s">
        <v>222</v>
      </c>
      <c r="B32" s="245"/>
      <c r="C32" s="245"/>
      <c r="D32" s="245" t="str">
        <f>$M$1</f>
        <v>BAHIA</v>
      </c>
      <c r="E32" s="245"/>
      <c r="F32" s="245"/>
      <c r="G32" s="246"/>
      <c r="H32" s="247"/>
      <c r="I32" s="245"/>
    </row>
    <row r="33" spans="1:9" s="567" customFormat="1" ht="15.75">
      <c r="A33" s="248" t="s">
        <v>223</v>
      </c>
      <c r="B33" s="248"/>
      <c r="C33" s="248"/>
      <c r="D33" s="248" t="str">
        <f>M2</f>
        <v>ABRIL/21</v>
      </c>
      <c r="E33" s="248"/>
      <c r="F33" s="248"/>
      <c r="G33" s="249" t="s">
        <v>224</v>
      </c>
      <c r="H33" s="250">
        <v>1125</v>
      </c>
      <c r="I33" s="251" t="s">
        <v>14</v>
      </c>
    </row>
    <row r="34" spans="1:9" s="567" customFormat="1" ht="16.5" thickBot="1">
      <c r="A34" s="252">
        <v>4011351</v>
      </c>
      <c r="B34" s="938" t="s">
        <v>599</v>
      </c>
      <c r="C34" s="938"/>
      <c r="D34" s="938"/>
      <c r="E34" s="938"/>
      <c r="F34" s="938"/>
      <c r="G34" s="938"/>
      <c r="H34" s="939" t="s">
        <v>225</v>
      </c>
      <c r="I34" s="940"/>
    </row>
    <row r="35" spans="1:9" s="567" customFormat="1" ht="15.75" thickBot="1">
      <c r="A35" s="923" t="s">
        <v>226</v>
      </c>
      <c r="B35" s="923"/>
      <c r="C35" s="925" t="s">
        <v>227</v>
      </c>
      <c r="D35" s="930" t="s">
        <v>228</v>
      </c>
      <c r="E35" s="930"/>
      <c r="F35" s="930" t="s">
        <v>229</v>
      </c>
      <c r="G35" s="930"/>
      <c r="H35" s="253"/>
      <c r="I35" s="253" t="s">
        <v>230</v>
      </c>
    </row>
    <row r="36" spans="1:9" s="567" customFormat="1" ht="15.75" thickBot="1">
      <c r="A36" s="924"/>
      <c r="B36" s="924"/>
      <c r="C36" s="926"/>
      <c r="D36" s="254" t="s">
        <v>231</v>
      </c>
      <c r="E36" s="254" t="s">
        <v>232</v>
      </c>
      <c r="F36" s="254" t="s">
        <v>233</v>
      </c>
      <c r="G36" s="254" t="s">
        <v>234</v>
      </c>
      <c r="H36" s="254"/>
      <c r="I36" s="254" t="s">
        <v>235</v>
      </c>
    </row>
    <row r="37" spans="1:9" s="567" customFormat="1" ht="29.25">
      <c r="A37" s="255" t="s">
        <v>600</v>
      </c>
      <c r="B37" s="256" t="s">
        <v>601</v>
      </c>
      <c r="C37" s="257">
        <v>1</v>
      </c>
      <c r="D37" s="258">
        <v>1</v>
      </c>
      <c r="E37" s="258">
        <v>0</v>
      </c>
      <c r="F37" s="584">
        <v>185.4529</v>
      </c>
      <c r="G37" s="584">
        <v>55.616799999999998</v>
      </c>
      <c r="H37" s="260"/>
      <c r="I37" s="584">
        <f t="shared" ref="I37:I38" si="0">ROUND((C37*(D37*F37))+(C37*(E37*G37)),4)</f>
        <v>185.4529</v>
      </c>
    </row>
    <row r="38" spans="1:9" s="567" customFormat="1">
      <c r="A38" s="324" t="s">
        <v>602</v>
      </c>
      <c r="B38" s="325" t="s">
        <v>603</v>
      </c>
      <c r="C38" s="326">
        <v>2</v>
      </c>
      <c r="D38" s="602">
        <v>1</v>
      </c>
      <c r="E38" s="602">
        <v>0</v>
      </c>
      <c r="F38" s="584">
        <v>48.577199999999998</v>
      </c>
      <c r="G38" s="584">
        <v>32.002200000000002</v>
      </c>
      <c r="H38" s="260"/>
      <c r="I38" s="584">
        <f t="shared" si="0"/>
        <v>97.154399999999995</v>
      </c>
    </row>
    <row r="39" spans="1:9" s="567" customFormat="1" ht="15.75" thickBot="1">
      <c r="A39" s="261"/>
      <c r="B39" s="261"/>
      <c r="C39" s="261"/>
      <c r="D39" s="261"/>
      <c r="E39" s="261"/>
      <c r="F39" s="261"/>
      <c r="G39" s="575" t="s">
        <v>238</v>
      </c>
      <c r="H39" s="576"/>
      <c r="I39" s="266">
        <f>SUM(I37:I38)</f>
        <v>282.60730000000001</v>
      </c>
    </row>
    <row r="40" spans="1:9" s="567" customFormat="1" ht="15.75" thickBot="1">
      <c r="A40" s="578" t="s">
        <v>239</v>
      </c>
      <c r="B40" s="578"/>
      <c r="C40" s="577" t="s">
        <v>227</v>
      </c>
      <c r="D40" s="577" t="s">
        <v>240</v>
      </c>
      <c r="E40" s="930" t="s">
        <v>229</v>
      </c>
      <c r="F40" s="931"/>
      <c r="G40" s="932" t="s">
        <v>241</v>
      </c>
      <c r="H40" s="932"/>
      <c r="I40" s="932"/>
    </row>
    <row r="41" spans="1:9" s="567" customFormat="1">
      <c r="A41" s="324" t="s">
        <v>242</v>
      </c>
      <c r="B41" s="325" t="s">
        <v>243</v>
      </c>
      <c r="C41" s="326">
        <v>2</v>
      </c>
      <c r="D41" s="324" t="s">
        <v>47</v>
      </c>
      <c r="E41" s="260">
        <v>17.513400000000001</v>
      </c>
      <c r="F41" s="260"/>
      <c r="G41" s="260"/>
      <c r="H41" s="260"/>
      <c r="I41" s="584">
        <f>ROUND(C41*E41,4)</f>
        <v>35.026800000000001</v>
      </c>
    </row>
    <row r="42" spans="1:9" s="567" customFormat="1">
      <c r="A42" s="260"/>
      <c r="B42" s="260"/>
      <c r="C42" s="928" t="s">
        <v>244</v>
      </c>
      <c r="D42" s="933"/>
      <c r="E42" s="933"/>
      <c r="F42" s="933"/>
      <c r="G42" s="933"/>
      <c r="H42" s="942">
        <f>SUM(I41)</f>
        <v>35.026800000000001</v>
      </c>
      <c r="I42" s="928"/>
    </row>
    <row r="43" spans="1:9" s="567" customFormat="1" ht="15.75" thickBot="1">
      <c r="A43" s="261"/>
      <c r="B43" s="261"/>
      <c r="C43" s="922" t="s">
        <v>245</v>
      </c>
      <c r="D43" s="935"/>
      <c r="E43" s="935"/>
      <c r="F43" s="935"/>
      <c r="G43" s="935"/>
      <c r="H43" s="576"/>
      <c r="I43" s="266">
        <f>SUM(H42,I39)</f>
        <v>317.63409999999999</v>
      </c>
    </row>
    <row r="44" spans="1:9" s="567" customFormat="1">
      <c r="A44" s="260"/>
      <c r="B44" s="260"/>
      <c r="C44" s="936" t="s">
        <v>246</v>
      </c>
      <c r="D44" s="937"/>
      <c r="E44" s="937"/>
      <c r="F44" s="937"/>
      <c r="G44" s="937"/>
      <c r="H44" s="580"/>
      <c r="I44" s="581">
        <f>I43/H33</f>
        <v>0.28234142222222219</v>
      </c>
    </row>
    <row r="45" spans="1:9" s="567" customFormat="1">
      <c r="A45" s="260"/>
      <c r="B45" s="260"/>
      <c r="C45" s="580"/>
      <c r="D45" s="580"/>
      <c r="E45" s="580"/>
      <c r="F45" s="580"/>
      <c r="G45" s="579" t="s">
        <v>247</v>
      </c>
      <c r="H45" s="580">
        <v>2.3700000000000001E-3</v>
      </c>
      <c r="I45" s="584">
        <f>I44*H45</f>
        <v>6.6914917066666663E-4</v>
      </c>
    </row>
    <row r="46" spans="1:9" s="567" customFormat="1" ht="15.75" thickBot="1">
      <c r="A46" s="261"/>
      <c r="B46" s="261"/>
      <c r="C46" s="576"/>
      <c r="D46" s="576"/>
      <c r="E46" s="576"/>
      <c r="F46" s="576"/>
      <c r="G46" s="575" t="s">
        <v>248</v>
      </c>
      <c r="H46" s="576"/>
      <c r="I46" s="576" t="s">
        <v>118</v>
      </c>
    </row>
    <row r="47" spans="1:9" s="567" customFormat="1" ht="15.75" thickBot="1">
      <c r="A47" s="578" t="s">
        <v>249</v>
      </c>
      <c r="B47" s="578"/>
      <c r="C47" s="577" t="s">
        <v>227</v>
      </c>
      <c r="D47" s="577" t="s">
        <v>240</v>
      </c>
      <c r="E47" s="932" t="s">
        <v>250</v>
      </c>
      <c r="F47" s="932"/>
      <c r="G47" s="932" t="s">
        <v>251</v>
      </c>
      <c r="H47" s="932"/>
      <c r="I47" s="932"/>
    </row>
    <row r="48" spans="1:9" s="567" customFormat="1">
      <c r="A48" s="324" t="s">
        <v>604</v>
      </c>
      <c r="B48" s="325" t="s">
        <v>605</v>
      </c>
      <c r="C48" s="326">
        <v>1.1999999999999999E-3</v>
      </c>
      <c r="D48" s="324" t="s">
        <v>17</v>
      </c>
      <c r="E48" s="324"/>
      <c r="F48" s="327"/>
      <c r="G48" s="328"/>
      <c r="H48" s="328"/>
      <c r="I48" s="329"/>
    </row>
    <row r="49" spans="1:9" s="567" customFormat="1" ht="15.75" thickBot="1">
      <c r="A49" s="261"/>
      <c r="B49" s="261"/>
      <c r="C49" s="922" t="s">
        <v>252</v>
      </c>
      <c r="D49" s="935"/>
      <c r="E49" s="935"/>
      <c r="F49" s="935"/>
      <c r="G49" s="935"/>
      <c r="H49" s="261"/>
      <c r="I49" s="261"/>
    </row>
    <row r="50" spans="1:9" s="567" customFormat="1" ht="15.75" thickBot="1">
      <c r="A50" s="578" t="s">
        <v>253</v>
      </c>
      <c r="B50" s="578"/>
      <c r="C50" s="577" t="s">
        <v>227</v>
      </c>
      <c r="D50" s="577" t="s">
        <v>240</v>
      </c>
      <c r="E50" s="932" t="s">
        <v>251</v>
      </c>
      <c r="F50" s="932"/>
      <c r="G50" s="932" t="s">
        <v>251</v>
      </c>
      <c r="H50" s="932"/>
      <c r="I50" s="932"/>
    </row>
    <row r="51" spans="1:9" s="567" customFormat="1" ht="15.75" thickBot="1">
      <c r="A51" s="270"/>
      <c r="B51" s="270"/>
      <c r="C51" s="932" t="s">
        <v>254</v>
      </c>
      <c r="D51" s="941"/>
      <c r="E51" s="941"/>
      <c r="F51" s="941"/>
      <c r="G51" s="941"/>
      <c r="H51" s="574"/>
      <c r="I51" s="574"/>
    </row>
    <row r="52" spans="1:9" s="567" customFormat="1" ht="15.75" thickBot="1">
      <c r="A52" s="578"/>
      <c r="B52" s="578"/>
      <c r="C52" s="573"/>
      <c r="D52" s="573"/>
      <c r="E52" s="573"/>
      <c r="F52" s="573"/>
      <c r="G52" s="573" t="s">
        <v>255</v>
      </c>
      <c r="H52" s="573"/>
      <c r="I52" s="274">
        <f>SUM(I44,I45,I46)</f>
        <v>0.28301057139288888</v>
      </c>
    </row>
    <row r="53" spans="1:9" s="567" customFormat="1" ht="15.75" thickBot="1">
      <c r="A53" s="578" t="s">
        <v>256</v>
      </c>
      <c r="B53" s="578"/>
      <c r="C53" s="577" t="s">
        <v>257</v>
      </c>
      <c r="D53" s="577" t="s">
        <v>227</v>
      </c>
      <c r="E53" s="577" t="s">
        <v>240</v>
      </c>
      <c r="F53" s="932" t="s">
        <v>251</v>
      </c>
      <c r="G53" s="932"/>
      <c r="H53" s="932" t="s">
        <v>251</v>
      </c>
      <c r="I53" s="932"/>
    </row>
    <row r="54" spans="1:9" s="567" customFormat="1" ht="15.75" thickBot="1">
      <c r="A54" s="578"/>
      <c r="B54" s="578"/>
      <c r="C54" s="932" t="s">
        <v>258</v>
      </c>
      <c r="D54" s="932"/>
      <c r="E54" s="932"/>
      <c r="F54" s="932"/>
      <c r="G54" s="932"/>
      <c r="H54" s="573"/>
      <c r="I54" s="573"/>
    </row>
    <row r="55" spans="1:9" s="567" customFormat="1" ht="15.75" thickBot="1">
      <c r="A55" s="923" t="s">
        <v>259</v>
      </c>
      <c r="B55" s="923"/>
      <c r="C55" s="925" t="s">
        <v>227</v>
      </c>
      <c r="D55" s="925" t="s">
        <v>240</v>
      </c>
      <c r="E55" s="927" t="s">
        <v>260</v>
      </c>
      <c r="F55" s="927"/>
      <c r="G55" s="927"/>
      <c r="H55" s="276"/>
      <c r="I55" s="925" t="s">
        <v>251</v>
      </c>
    </row>
    <row r="56" spans="1:9" s="567" customFormat="1" ht="15.75" thickBot="1">
      <c r="A56" s="924"/>
      <c r="B56" s="924"/>
      <c r="C56" s="926"/>
      <c r="D56" s="926"/>
      <c r="E56" s="582" t="s">
        <v>261</v>
      </c>
      <c r="F56" s="582" t="s">
        <v>262</v>
      </c>
      <c r="G56" s="582" t="s">
        <v>263</v>
      </c>
      <c r="H56" s="582"/>
      <c r="I56" s="926"/>
    </row>
    <row r="57" spans="1:9" s="567" customFormat="1">
      <c r="A57" s="331"/>
      <c r="B57" s="331"/>
      <c r="C57" s="936" t="s">
        <v>265</v>
      </c>
      <c r="D57" s="936"/>
      <c r="E57" s="936"/>
      <c r="F57" s="936"/>
      <c r="G57" s="936"/>
      <c r="H57" s="332"/>
      <c r="I57" s="332" t="s">
        <v>118</v>
      </c>
    </row>
    <row r="58" spans="1:9" s="567" customFormat="1" ht="15.75" thickBot="1">
      <c r="A58" s="279"/>
      <c r="B58" s="279"/>
      <c r="C58" s="583"/>
      <c r="D58" s="583"/>
      <c r="E58" s="929" t="s">
        <v>266</v>
      </c>
      <c r="F58" s="929"/>
      <c r="G58" s="929"/>
      <c r="H58" s="279"/>
      <c r="I58" s="281">
        <f>SUM(I52)</f>
        <v>0.28301057139288888</v>
      </c>
    </row>
    <row r="59" spans="1:9" s="567" customFormat="1" ht="15.75" thickTop="1">
      <c r="A59" s="278"/>
      <c r="B59" s="278"/>
      <c r="C59" s="579"/>
      <c r="D59" s="579"/>
      <c r="E59" s="579"/>
      <c r="F59" s="579" t="s">
        <v>88</v>
      </c>
      <c r="G59" s="282">
        <f>$S$1</f>
        <v>0.23089999999999999</v>
      </c>
      <c r="H59" s="278"/>
      <c r="I59" s="581">
        <f>ROUND(I58*G59,4)</f>
        <v>6.5299999999999997E-2</v>
      </c>
    </row>
    <row r="60" spans="1:9" s="567" customFormat="1" ht="15.75" thickBot="1">
      <c r="A60" s="279"/>
      <c r="B60" s="279"/>
      <c r="C60" s="583"/>
      <c r="D60" s="583"/>
      <c r="E60" s="583"/>
      <c r="F60" s="279"/>
      <c r="G60" s="279" t="s">
        <v>267</v>
      </c>
      <c r="H60" s="279"/>
      <c r="I60" s="281">
        <f>ROUND(SUM(I58,I59),2)</f>
        <v>0.35</v>
      </c>
    </row>
    <row r="61" spans="1:9" s="567" customFormat="1" ht="15.75" thickTop="1">
      <c r="A61" s="283" t="s">
        <v>268</v>
      </c>
    </row>
    <row r="62" spans="1:9" s="567" customFormat="1" ht="23.25" thickBot="1">
      <c r="A62" s="242" t="s">
        <v>221</v>
      </c>
      <c r="B62" s="243"/>
      <c r="C62" s="243"/>
      <c r="D62" s="243"/>
      <c r="E62" s="243"/>
      <c r="F62" s="243"/>
      <c r="G62" s="243"/>
      <c r="H62" s="243"/>
      <c r="I62" s="244" t="s">
        <v>205</v>
      </c>
    </row>
    <row r="63" spans="1:9" s="567" customFormat="1" ht="18.75" thickTop="1">
      <c r="A63" s="245" t="s">
        <v>222</v>
      </c>
      <c r="B63" s="245"/>
      <c r="C63" s="245"/>
      <c r="D63" s="245" t="str">
        <f>$M$1</f>
        <v>BAHIA</v>
      </c>
      <c r="E63" s="245"/>
      <c r="F63" s="245"/>
      <c r="G63" s="246"/>
      <c r="H63" s="247"/>
      <c r="I63" s="245"/>
    </row>
    <row r="64" spans="1:9" s="567" customFormat="1" ht="15.75">
      <c r="A64" s="248" t="s">
        <v>223</v>
      </c>
      <c r="B64" s="248"/>
      <c r="C64" s="248"/>
      <c r="D64" s="248" t="str">
        <f>M2</f>
        <v>ABRIL/21</v>
      </c>
      <c r="E64" s="248"/>
      <c r="F64" s="248"/>
      <c r="G64" s="249" t="s">
        <v>224</v>
      </c>
      <c r="H64" s="250">
        <v>150.88</v>
      </c>
      <c r="I64" s="251" t="s">
        <v>15</v>
      </c>
    </row>
    <row r="65" spans="1:9" s="567" customFormat="1" ht="16.5" thickBot="1">
      <c r="A65" s="252">
        <v>4011228</v>
      </c>
      <c r="B65" s="938" t="s">
        <v>606</v>
      </c>
      <c r="C65" s="938"/>
      <c r="D65" s="938"/>
      <c r="E65" s="938"/>
      <c r="F65" s="938"/>
      <c r="G65" s="938"/>
      <c r="H65" s="939" t="s">
        <v>225</v>
      </c>
      <c r="I65" s="940"/>
    </row>
    <row r="66" spans="1:9" s="567" customFormat="1" ht="15.75" thickBot="1">
      <c r="A66" s="923" t="s">
        <v>226</v>
      </c>
      <c r="B66" s="923"/>
      <c r="C66" s="925" t="s">
        <v>227</v>
      </c>
      <c r="D66" s="930" t="s">
        <v>228</v>
      </c>
      <c r="E66" s="930"/>
      <c r="F66" s="930" t="s">
        <v>229</v>
      </c>
      <c r="G66" s="930"/>
      <c r="H66" s="253"/>
      <c r="I66" s="253" t="s">
        <v>230</v>
      </c>
    </row>
    <row r="67" spans="1:9" s="567" customFormat="1" ht="15.75" thickBot="1">
      <c r="A67" s="924"/>
      <c r="B67" s="924"/>
      <c r="C67" s="926"/>
      <c r="D67" s="254" t="s">
        <v>231</v>
      </c>
      <c r="E67" s="254" t="s">
        <v>232</v>
      </c>
      <c r="F67" s="254" t="s">
        <v>233</v>
      </c>
      <c r="G67" s="254" t="s">
        <v>234</v>
      </c>
      <c r="H67" s="254"/>
      <c r="I67" s="254" t="s">
        <v>235</v>
      </c>
    </row>
    <row r="68" spans="1:9" s="567" customFormat="1">
      <c r="A68" s="255" t="s">
        <v>277</v>
      </c>
      <c r="B68" s="256" t="s">
        <v>278</v>
      </c>
      <c r="C68" s="257">
        <v>1</v>
      </c>
      <c r="D68" s="258">
        <v>0.83</v>
      </c>
      <c r="E68" s="258">
        <v>0.17000000000000004</v>
      </c>
      <c r="F68" s="584">
        <v>228.155</v>
      </c>
      <c r="G68" s="584">
        <v>60.955500000000001</v>
      </c>
      <c r="H68" s="260"/>
      <c r="I68" s="584">
        <f t="shared" ref="I68:I73" si="1">ROUND((C68*(D68*F68))+(C68*(E68*G68)),4)</f>
        <v>199.7311</v>
      </c>
    </row>
    <row r="69" spans="1:9" s="567" customFormat="1">
      <c r="A69" s="255" t="s">
        <v>289</v>
      </c>
      <c r="B69" s="256" t="s">
        <v>290</v>
      </c>
      <c r="C69" s="257">
        <v>1</v>
      </c>
      <c r="D69" s="258">
        <v>0.62</v>
      </c>
      <c r="E69" s="258">
        <v>0.38</v>
      </c>
      <c r="F69" s="584">
        <v>3.0047999999999999</v>
      </c>
      <c r="G69" s="584">
        <v>2.0335999999999999</v>
      </c>
      <c r="H69" s="260"/>
      <c r="I69" s="584">
        <f t="shared" si="1"/>
        <v>2.6356999999999999</v>
      </c>
    </row>
    <row r="70" spans="1:9" s="567" customFormat="1">
      <c r="A70" s="255" t="s">
        <v>291</v>
      </c>
      <c r="B70" s="256" t="s">
        <v>292</v>
      </c>
      <c r="C70" s="257">
        <v>1</v>
      </c>
      <c r="D70" s="258">
        <v>1</v>
      </c>
      <c r="E70" s="258">
        <v>0</v>
      </c>
      <c r="F70" s="584">
        <v>186.96530000000001</v>
      </c>
      <c r="G70" s="584">
        <v>81.803200000000004</v>
      </c>
      <c r="H70" s="260"/>
      <c r="I70" s="584">
        <f t="shared" si="1"/>
        <v>186.96530000000001</v>
      </c>
    </row>
    <row r="71" spans="1:9" s="567" customFormat="1">
      <c r="A71" s="255" t="s">
        <v>236</v>
      </c>
      <c r="B71" s="256" t="s">
        <v>237</v>
      </c>
      <c r="C71" s="257">
        <v>1</v>
      </c>
      <c r="D71" s="258">
        <v>0.65</v>
      </c>
      <c r="E71" s="258">
        <v>0.35</v>
      </c>
      <c r="F71" s="584">
        <v>157.60059999999999</v>
      </c>
      <c r="G71" s="584">
        <v>77.234700000000004</v>
      </c>
      <c r="H71" s="260"/>
      <c r="I71" s="584">
        <f t="shared" si="1"/>
        <v>129.4725</v>
      </c>
    </row>
    <row r="72" spans="1:9" s="567" customFormat="1" ht="29.25">
      <c r="A72" s="255" t="s">
        <v>293</v>
      </c>
      <c r="B72" s="256" t="s">
        <v>294</v>
      </c>
      <c r="C72" s="257">
        <v>1</v>
      </c>
      <c r="D72" s="258">
        <v>0.67</v>
      </c>
      <c r="E72" s="258">
        <v>0.32999999999999996</v>
      </c>
      <c r="F72" s="584">
        <v>154.93440000000001</v>
      </c>
      <c r="G72" s="584">
        <v>71.700500000000005</v>
      </c>
      <c r="H72" s="260"/>
      <c r="I72" s="584">
        <f t="shared" si="1"/>
        <v>127.46720000000001</v>
      </c>
    </row>
    <row r="73" spans="1:9" s="567" customFormat="1">
      <c r="A73" s="255" t="s">
        <v>295</v>
      </c>
      <c r="B73" s="256" t="s">
        <v>296</v>
      </c>
      <c r="C73" s="257">
        <v>1</v>
      </c>
      <c r="D73" s="258">
        <v>0.62</v>
      </c>
      <c r="E73" s="258">
        <v>0.38</v>
      </c>
      <c r="F73" s="584">
        <v>97.7744</v>
      </c>
      <c r="G73" s="584">
        <v>37.119199999999999</v>
      </c>
      <c r="H73" s="260"/>
      <c r="I73" s="584">
        <f t="shared" si="1"/>
        <v>74.725399999999993</v>
      </c>
    </row>
    <row r="74" spans="1:9" s="567" customFormat="1" ht="15.75" thickBot="1">
      <c r="A74" s="261"/>
      <c r="B74" s="261"/>
      <c r="C74" s="261"/>
      <c r="D74" s="261"/>
      <c r="E74" s="261"/>
      <c r="F74" s="261"/>
      <c r="G74" s="575" t="s">
        <v>238</v>
      </c>
      <c r="H74" s="576"/>
      <c r="I74" s="266">
        <f>SUM(I68:I73)</f>
        <v>720.99720000000013</v>
      </c>
    </row>
    <row r="75" spans="1:9" s="567" customFormat="1" ht="15.75" thickBot="1">
      <c r="A75" s="578" t="s">
        <v>239</v>
      </c>
      <c r="B75" s="578"/>
      <c r="C75" s="577" t="s">
        <v>227</v>
      </c>
      <c r="D75" s="577" t="s">
        <v>240</v>
      </c>
      <c r="E75" s="930" t="s">
        <v>229</v>
      </c>
      <c r="F75" s="931"/>
      <c r="G75" s="932" t="s">
        <v>241</v>
      </c>
      <c r="H75" s="932"/>
      <c r="I75" s="932"/>
    </row>
    <row r="76" spans="1:9" s="567" customFormat="1">
      <c r="A76" s="324" t="s">
        <v>242</v>
      </c>
      <c r="B76" s="325" t="s">
        <v>243</v>
      </c>
      <c r="C76" s="326">
        <v>1</v>
      </c>
      <c r="D76" s="324" t="s">
        <v>47</v>
      </c>
      <c r="E76" s="260">
        <v>17.513400000000001</v>
      </c>
      <c r="F76" s="260"/>
      <c r="G76" s="260"/>
      <c r="H76" s="260"/>
      <c r="I76" s="584">
        <f>ROUND(C76*E76,4)</f>
        <v>17.513400000000001</v>
      </c>
    </row>
    <row r="77" spans="1:9" s="567" customFormat="1">
      <c r="A77" s="260"/>
      <c r="B77" s="260"/>
      <c r="C77" s="928" t="s">
        <v>244</v>
      </c>
      <c r="D77" s="933"/>
      <c r="E77" s="933"/>
      <c r="F77" s="933"/>
      <c r="G77" s="933"/>
      <c r="H77" s="942">
        <f>SUM(I76)</f>
        <v>17.513400000000001</v>
      </c>
      <c r="I77" s="928"/>
    </row>
    <row r="78" spans="1:9" s="567" customFormat="1" ht="15.75" thickBot="1">
      <c r="A78" s="261"/>
      <c r="B78" s="261"/>
      <c r="C78" s="922" t="s">
        <v>245</v>
      </c>
      <c r="D78" s="935"/>
      <c r="E78" s="935"/>
      <c r="F78" s="935"/>
      <c r="G78" s="935"/>
      <c r="H78" s="575"/>
      <c r="I78" s="266">
        <f>SUM(H77,I74)</f>
        <v>738.51060000000018</v>
      </c>
    </row>
    <row r="79" spans="1:9" s="567" customFormat="1">
      <c r="A79" s="260"/>
      <c r="B79" s="260"/>
      <c r="C79" s="936" t="s">
        <v>246</v>
      </c>
      <c r="D79" s="937"/>
      <c r="E79" s="937"/>
      <c r="F79" s="937"/>
      <c r="G79" s="937"/>
      <c r="H79" s="580"/>
      <c r="I79" s="581">
        <f>I78/H64</f>
        <v>4.8946884941675517</v>
      </c>
    </row>
    <row r="80" spans="1:9" s="567" customFormat="1">
      <c r="A80" s="260"/>
      <c r="B80" s="260"/>
      <c r="C80" s="580"/>
      <c r="D80" s="580"/>
      <c r="E80" s="580"/>
      <c r="F80" s="580"/>
      <c r="G80" s="579" t="s">
        <v>247</v>
      </c>
      <c r="H80" s="580">
        <v>1.4250000000000001E-2</v>
      </c>
      <c r="I80" s="581">
        <f>ROUND(I79*H80,4)</f>
        <v>6.9699999999999998E-2</v>
      </c>
    </row>
    <row r="81" spans="1:11" s="567" customFormat="1" ht="15.75" thickBot="1">
      <c r="A81" s="261"/>
      <c r="B81" s="261"/>
      <c r="C81" s="576"/>
      <c r="D81" s="576"/>
      <c r="E81" s="576"/>
      <c r="F81" s="576"/>
      <c r="G81" s="575" t="s">
        <v>248</v>
      </c>
      <c r="H81" s="576"/>
      <c r="I81" s="576" t="s">
        <v>118</v>
      </c>
    </row>
    <row r="82" spans="1:11" s="567" customFormat="1" ht="15.75" thickBot="1">
      <c r="A82" s="578" t="s">
        <v>249</v>
      </c>
      <c r="B82" s="578"/>
      <c r="C82" s="577" t="s">
        <v>227</v>
      </c>
      <c r="D82" s="577" t="s">
        <v>240</v>
      </c>
      <c r="E82" s="932" t="s">
        <v>250</v>
      </c>
      <c r="F82" s="932"/>
      <c r="G82" s="932" t="s">
        <v>251</v>
      </c>
      <c r="H82" s="932"/>
      <c r="I82" s="932"/>
    </row>
    <row r="83" spans="1:11" s="567" customFormat="1" ht="15.75" thickBot="1">
      <c r="A83" s="270"/>
      <c r="B83" s="270"/>
      <c r="C83" s="932" t="s">
        <v>252</v>
      </c>
      <c r="D83" s="941"/>
      <c r="E83" s="941"/>
      <c r="F83" s="941"/>
      <c r="G83" s="941"/>
      <c r="H83" s="270"/>
      <c r="I83" s="270"/>
    </row>
    <row r="84" spans="1:11" s="567" customFormat="1" ht="15.75" thickBot="1">
      <c r="A84" s="578" t="s">
        <v>253</v>
      </c>
      <c r="B84" s="578"/>
      <c r="C84" s="577" t="s">
        <v>227</v>
      </c>
      <c r="D84" s="577" t="s">
        <v>240</v>
      </c>
      <c r="E84" s="932" t="s">
        <v>251</v>
      </c>
      <c r="F84" s="932"/>
      <c r="G84" s="932" t="s">
        <v>251</v>
      </c>
      <c r="H84" s="932"/>
      <c r="I84" s="932"/>
    </row>
    <row r="85" spans="1:11" s="567" customFormat="1" ht="29.25">
      <c r="A85" s="255">
        <v>4016096</v>
      </c>
      <c r="B85" s="256" t="s">
        <v>607</v>
      </c>
      <c r="C85" s="271">
        <v>1.1000000000000001</v>
      </c>
      <c r="D85" s="255" t="s">
        <v>15</v>
      </c>
      <c r="E85" s="255"/>
      <c r="F85" s="584">
        <v>0.97</v>
      </c>
      <c r="G85" s="260"/>
      <c r="H85" s="260"/>
      <c r="I85" s="272">
        <f>ROUND(C85*F85,4)</f>
        <v>1.0669999999999999</v>
      </c>
    </row>
    <row r="86" spans="1:11" s="567" customFormat="1" ht="15.75" thickBot="1">
      <c r="A86" s="261"/>
      <c r="B86" s="261"/>
      <c r="C86" s="922" t="s">
        <v>254</v>
      </c>
      <c r="D86" s="935"/>
      <c r="E86" s="935"/>
      <c r="F86" s="935"/>
      <c r="G86" s="935"/>
      <c r="H86" s="576"/>
      <c r="I86" s="266">
        <f>SUM(I85)</f>
        <v>1.0669999999999999</v>
      </c>
    </row>
    <row r="87" spans="1:11" s="567" customFormat="1" ht="15.75" thickBot="1">
      <c r="A87" s="578"/>
      <c r="B87" s="578"/>
      <c r="C87" s="573"/>
      <c r="D87" s="573"/>
      <c r="E87" s="573"/>
      <c r="F87" s="573"/>
      <c r="G87" s="573" t="s">
        <v>255</v>
      </c>
      <c r="H87" s="573"/>
      <c r="I87" s="274">
        <f>SUM(I86,I79,I80,I81)</f>
        <v>6.031388494167552</v>
      </c>
    </row>
    <row r="88" spans="1:11" s="567" customFormat="1" ht="15.75" thickBot="1">
      <c r="A88" s="578" t="s">
        <v>256</v>
      </c>
      <c r="B88" s="578"/>
      <c r="C88" s="577" t="s">
        <v>257</v>
      </c>
      <c r="D88" s="577" t="s">
        <v>227</v>
      </c>
      <c r="E88" s="577" t="s">
        <v>240</v>
      </c>
      <c r="F88" s="932" t="s">
        <v>251</v>
      </c>
      <c r="G88" s="932"/>
      <c r="H88" s="932" t="s">
        <v>251</v>
      </c>
      <c r="I88" s="932"/>
    </row>
    <row r="89" spans="1:11" s="567" customFormat="1" ht="29.25">
      <c r="A89" s="255">
        <v>4016096</v>
      </c>
      <c r="B89" s="256" t="s">
        <v>608</v>
      </c>
      <c r="C89" s="255">
        <v>5914354</v>
      </c>
      <c r="D89" s="271">
        <v>2.0625</v>
      </c>
      <c r="E89" s="255" t="s">
        <v>17</v>
      </c>
      <c r="F89" s="255"/>
      <c r="G89" s="584">
        <v>1.1599999999999999</v>
      </c>
      <c r="H89" s="580"/>
      <c r="I89" s="584">
        <f>ROUND(D89*G89,4)</f>
        <v>2.3925000000000001</v>
      </c>
    </row>
    <row r="90" spans="1:11" s="567" customFormat="1" ht="15.75" thickBot="1">
      <c r="A90" s="275"/>
      <c r="B90" s="275"/>
      <c r="C90" s="922" t="s">
        <v>258</v>
      </c>
      <c r="D90" s="922"/>
      <c r="E90" s="922"/>
      <c r="F90" s="922"/>
      <c r="G90" s="922"/>
      <c r="H90" s="575"/>
      <c r="I90" s="266">
        <f>SUM(I89)</f>
        <v>2.3925000000000001</v>
      </c>
    </row>
    <row r="91" spans="1:11" s="567" customFormat="1" ht="15.75" thickBot="1">
      <c r="A91" s="923" t="s">
        <v>259</v>
      </c>
      <c r="B91" s="923"/>
      <c r="C91" s="925" t="s">
        <v>227</v>
      </c>
      <c r="D91" s="925" t="s">
        <v>240</v>
      </c>
      <c r="E91" s="927" t="s">
        <v>260</v>
      </c>
      <c r="F91" s="927"/>
      <c r="G91" s="927"/>
      <c r="H91" s="276"/>
      <c r="I91" s="925" t="s">
        <v>251</v>
      </c>
    </row>
    <row r="92" spans="1:11" s="567" customFormat="1" ht="15.75" thickBot="1">
      <c r="A92" s="924"/>
      <c r="B92" s="924"/>
      <c r="C92" s="926"/>
      <c r="D92" s="926"/>
      <c r="E92" s="582" t="s">
        <v>261</v>
      </c>
      <c r="F92" s="582" t="s">
        <v>262</v>
      </c>
      <c r="G92" s="582" t="s">
        <v>263</v>
      </c>
      <c r="H92" s="582"/>
      <c r="I92" s="926"/>
    </row>
    <row r="93" spans="1:11" s="567" customFormat="1" ht="29.25">
      <c r="A93" s="255">
        <v>4016096</v>
      </c>
      <c r="B93" s="256" t="s">
        <v>608</v>
      </c>
      <c r="C93" s="257">
        <v>2.0625</v>
      </c>
      <c r="D93" s="255" t="s">
        <v>264</v>
      </c>
      <c r="E93" s="255"/>
      <c r="F93" s="255"/>
      <c r="G93" s="258">
        <f>$Q$1</f>
        <v>10</v>
      </c>
      <c r="H93" s="255"/>
      <c r="I93" s="334">
        <f>ROUND((C93*G93)*$I$28,4)</f>
        <v>10.3125</v>
      </c>
      <c r="K93" s="567">
        <v>5914389</v>
      </c>
    </row>
    <row r="94" spans="1:11" s="567" customFormat="1">
      <c r="A94" s="278"/>
      <c r="B94" s="278"/>
      <c r="C94" s="928" t="s">
        <v>265</v>
      </c>
      <c r="D94" s="928"/>
      <c r="E94" s="928"/>
      <c r="F94" s="928"/>
      <c r="G94" s="928"/>
      <c r="H94" s="579"/>
      <c r="I94" s="335">
        <f>SUM(I93)</f>
        <v>10.3125</v>
      </c>
    </row>
    <row r="95" spans="1:11" s="567" customFormat="1" ht="15.75" thickBot="1">
      <c r="A95" s="279"/>
      <c r="B95" s="279"/>
      <c r="C95" s="583"/>
      <c r="D95" s="583"/>
      <c r="E95" s="929" t="s">
        <v>266</v>
      </c>
      <c r="F95" s="929"/>
      <c r="G95" s="929"/>
      <c r="H95" s="279"/>
      <c r="I95" s="281">
        <f>SUM(I94,I90,I87)</f>
        <v>18.736388494167553</v>
      </c>
    </row>
    <row r="96" spans="1:11" s="567" customFormat="1" ht="15.75" thickTop="1">
      <c r="A96" s="278"/>
      <c r="B96" s="278"/>
      <c r="C96" s="579"/>
      <c r="D96" s="579"/>
      <c r="E96" s="579"/>
      <c r="F96" s="579" t="s">
        <v>88</v>
      </c>
      <c r="G96" s="282">
        <f>$S$1</f>
        <v>0.23089999999999999</v>
      </c>
      <c r="H96" s="278"/>
      <c r="I96" s="581">
        <f>ROUND(I95*G96,4)</f>
        <v>4.3262</v>
      </c>
    </row>
    <row r="97" spans="1:9" s="567" customFormat="1" ht="15.75" thickBot="1">
      <c r="A97" s="279"/>
      <c r="B97" s="279"/>
      <c r="C97" s="583"/>
      <c r="D97" s="583"/>
      <c r="E97" s="583"/>
      <c r="F97" s="279"/>
      <c r="G97" s="279" t="s">
        <v>267</v>
      </c>
      <c r="H97" s="279"/>
      <c r="I97" s="281">
        <f>ROUND(SUM(I95,I96),2)</f>
        <v>23.06</v>
      </c>
    </row>
    <row r="98" spans="1:9" s="567" customFormat="1" ht="15.75" thickTop="1">
      <c r="A98" s="283" t="s">
        <v>268</v>
      </c>
    </row>
    <row r="100" spans="1:9" ht="23.25" thickBot="1">
      <c r="A100" s="242" t="s">
        <v>221</v>
      </c>
      <c r="B100" s="243"/>
      <c r="C100" s="243"/>
      <c r="D100" s="243"/>
      <c r="E100" s="243"/>
      <c r="F100" s="243"/>
      <c r="G100" s="243"/>
      <c r="H100" s="243"/>
      <c r="I100" s="244" t="s">
        <v>205</v>
      </c>
    </row>
    <row r="101" spans="1:9" ht="18.75" thickTop="1">
      <c r="A101" s="245" t="s">
        <v>222</v>
      </c>
      <c r="B101" s="245"/>
      <c r="C101" s="245"/>
      <c r="D101" s="245" t="str">
        <f>$M$1</f>
        <v>BAHIA</v>
      </c>
      <c r="E101" s="245"/>
      <c r="F101" s="245"/>
      <c r="G101" s="246"/>
      <c r="H101" s="247"/>
      <c r="I101" s="245"/>
    </row>
    <row r="102" spans="1:9" ht="15.75">
      <c r="A102" s="248" t="s">
        <v>223</v>
      </c>
      <c r="B102" s="248"/>
      <c r="C102" s="248"/>
      <c r="D102" s="248" t="str">
        <f>M2</f>
        <v>ABRIL/21</v>
      </c>
      <c r="E102" s="248"/>
      <c r="F102" s="248"/>
      <c r="G102" s="249" t="s">
        <v>224</v>
      </c>
      <c r="H102" s="250">
        <v>1121.33</v>
      </c>
      <c r="I102" s="251" t="s">
        <v>14</v>
      </c>
    </row>
    <row r="103" spans="1:9" ht="16.5" thickBot="1">
      <c r="A103" s="252">
        <v>4011209</v>
      </c>
      <c r="B103" s="938" t="s">
        <v>20</v>
      </c>
      <c r="C103" s="938"/>
      <c r="D103" s="938"/>
      <c r="E103" s="938"/>
      <c r="F103" s="938"/>
      <c r="G103" s="938"/>
      <c r="H103" s="939" t="s">
        <v>225</v>
      </c>
      <c r="I103" s="940"/>
    </row>
    <row r="104" spans="1:9" ht="15.75" thickBot="1">
      <c r="A104" s="923" t="s">
        <v>226</v>
      </c>
      <c r="B104" s="923"/>
      <c r="C104" s="925" t="s">
        <v>227</v>
      </c>
      <c r="D104" s="930" t="s">
        <v>228</v>
      </c>
      <c r="E104" s="930"/>
      <c r="F104" s="930" t="s">
        <v>229</v>
      </c>
      <c r="G104" s="930"/>
      <c r="H104" s="253"/>
      <c r="I104" s="253" t="s">
        <v>230</v>
      </c>
    </row>
    <row r="105" spans="1:9" ht="15.75" thickBot="1">
      <c r="A105" s="924"/>
      <c r="B105" s="924"/>
      <c r="C105" s="926"/>
      <c r="D105" s="254" t="s">
        <v>231</v>
      </c>
      <c r="E105" s="254" t="s">
        <v>232</v>
      </c>
      <c r="F105" s="254" t="s">
        <v>233</v>
      </c>
      <c r="G105" s="254" t="s">
        <v>234</v>
      </c>
      <c r="H105" s="254"/>
      <c r="I105" s="254" t="s">
        <v>235</v>
      </c>
    </row>
    <row r="106" spans="1:9">
      <c r="A106" s="255" t="s">
        <v>277</v>
      </c>
      <c r="B106" s="256" t="s">
        <v>278</v>
      </c>
      <c r="C106" s="257">
        <v>2</v>
      </c>
      <c r="D106" s="258">
        <v>0.51</v>
      </c>
      <c r="E106" s="258">
        <v>0.49</v>
      </c>
      <c r="F106" s="521">
        <v>228.155</v>
      </c>
      <c r="G106" s="521">
        <v>60.955500000000001</v>
      </c>
      <c r="H106" s="260"/>
      <c r="I106" s="259">
        <f t="shared" ref="I106:I111" si="2">ROUND((C106*(D106*F106))+(C106*(E106*G106)),4)</f>
        <v>292.4545</v>
      </c>
    </row>
    <row r="107" spans="1:9">
      <c r="A107" s="255" t="s">
        <v>289</v>
      </c>
      <c r="B107" s="256" t="s">
        <v>290</v>
      </c>
      <c r="C107" s="257">
        <v>1</v>
      </c>
      <c r="D107" s="258">
        <v>0.69</v>
      </c>
      <c r="E107" s="258">
        <v>0.31000000000000005</v>
      </c>
      <c r="F107" s="521">
        <v>3.0047999999999999</v>
      </c>
      <c r="G107" s="521">
        <v>2.0335999999999999</v>
      </c>
      <c r="H107" s="260"/>
      <c r="I107" s="259">
        <f t="shared" si="2"/>
        <v>2.7037</v>
      </c>
    </row>
    <row r="108" spans="1:9">
      <c r="A108" s="255" t="s">
        <v>291</v>
      </c>
      <c r="B108" s="256" t="s">
        <v>292</v>
      </c>
      <c r="C108" s="257">
        <v>1</v>
      </c>
      <c r="D108" s="258">
        <v>0.71</v>
      </c>
      <c r="E108" s="258">
        <v>0.29000000000000004</v>
      </c>
      <c r="F108" s="521">
        <v>186.96530000000001</v>
      </c>
      <c r="G108" s="521">
        <v>81.803200000000004</v>
      </c>
      <c r="H108" s="260"/>
      <c r="I108" s="259">
        <f t="shared" si="2"/>
        <v>156.4683</v>
      </c>
    </row>
    <row r="109" spans="1:9">
      <c r="A109" s="255" t="s">
        <v>236</v>
      </c>
      <c r="B109" s="256" t="s">
        <v>237</v>
      </c>
      <c r="C109" s="257">
        <v>1</v>
      </c>
      <c r="D109" s="258">
        <v>0.96</v>
      </c>
      <c r="E109" s="258">
        <v>4.0000000000000036E-2</v>
      </c>
      <c r="F109" s="521">
        <v>157.60059999999999</v>
      </c>
      <c r="G109" s="521">
        <v>77.234700000000004</v>
      </c>
      <c r="H109" s="260"/>
      <c r="I109" s="259">
        <f t="shared" si="2"/>
        <v>154.386</v>
      </c>
    </row>
    <row r="110" spans="1:9" ht="29.25">
      <c r="A110" s="255" t="s">
        <v>293</v>
      </c>
      <c r="B110" s="256" t="s">
        <v>294</v>
      </c>
      <c r="C110" s="257">
        <v>1</v>
      </c>
      <c r="D110" s="258">
        <v>1</v>
      </c>
      <c r="E110" s="258">
        <v>0</v>
      </c>
      <c r="F110" s="521">
        <v>154.93440000000001</v>
      </c>
      <c r="G110" s="521">
        <v>71.700500000000005</v>
      </c>
      <c r="H110" s="260"/>
      <c r="I110" s="259">
        <f t="shared" si="2"/>
        <v>154.93440000000001</v>
      </c>
    </row>
    <row r="111" spans="1:9">
      <c r="A111" s="255" t="s">
        <v>295</v>
      </c>
      <c r="B111" s="256" t="s">
        <v>296</v>
      </c>
      <c r="C111" s="257">
        <v>1</v>
      </c>
      <c r="D111" s="258">
        <v>0.69</v>
      </c>
      <c r="E111" s="258">
        <v>0.31000000000000005</v>
      </c>
      <c r="F111" s="521">
        <v>97.7744</v>
      </c>
      <c r="G111" s="521">
        <v>37.119199999999999</v>
      </c>
      <c r="H111" s="260"/>
      <c r="I111" s="259">
        <f t="shared" si="2"/>
        <v>78.971299999999999</v>
      </c>
    </row>
    <row r="112" spans="1:9" ht="15.75" thickBot="1">
      <c r="A112" s="261"/>
      <c r="B112" s="261"/>
      <c r="C112" s="261"/>
      <c r="D112" s="261"/>
      <c r="E112" s="261"/>
      <c r="F112" s="261"/>
      <c r="G112" s="262" t="s">
        <v>238</v>
      </c>
      <c r="H112" s="263"/>
      <c r="I112" s="266">
        <f>SUM(I106:I111)</f>
        <v>839.91820000000007</v>
      </c>
    </row>
    <row r="113" spans="1:9" ht="15.75" thickBot="1">
      <c r="A113" s="264" t="s">
        <v>239</v>
      </c>
      <c r="B113" s="264"/>
      <c r="C113" s="265" t="s">
        <v>227</v>
      </c>
      <c r="D113" s="265" t="s">
        <v>240</v>
      </c>
      <c r="E113" s="930" t="s">
        <v>229</v>
      </c>
      <c r="F113" s="931"/>
      <c r="G113" s="932" t="s">
        <v>241</v>
      </c>
      <c r="H113" s="932"/>
      <c r="I113" s="932"/>
    </row>
    <row r="114" spans="1:9">
      <c r="A114" s="324" t="s">
        <v>242</v>
      </c>
      <c r="B114" s="325" t="s">
        <v>243</v>
      </c>
      <c r="C114" s="326">
        <v>1</v>
      </c>
      <c r="D114" s="324" t="s">
        <v>47</v>
      </c>
      <c r="E114" s="260">
        <v>17.513400000000001</v>
      </c>
      <c r="F114" s="260"/>
      <c r="G114" s="260"/>
      <c r="H114" s="260"/>
      <c r="I114" s="259">
        <f>ROUND(C114*E114,4)</f>
        <v>17.513400000000001</v>
      </c>
    </row>
    <row r="115" spans="1:9">
      <c r="A115" s="260"/>
      <c r="B115" s="260"/>
      <c r="C115" s="928">
        <v>1</v>
      </c>
      <c r="D115" s="933"/>
      <c r="E115" s="933"/>
      <c r="F115" s="933"/>
      <c r="G115" s="933"/>
      <c r="H115" s="934">
        <f>SUM(I114)</f>
        <v>17.513400000000001</v>
      </c>
      <c r="I115" s="933"/>
    </row>
    <row r="116" spans="1:9" ht="15.75" thickBot="1">
      <c r="A116" s="261"/>
      <c r="B116" s="261"/>
      <c r="C116" s="922" t="s">
        <v>245</v>
      </c>
      <c r="D116" s="935"/>
      <c r="E116" s="935"/>
      <c r="F116" s="935"/>
      <c r="G116" s="935"/>
      <c r="H116" s="263"/>
      <c r="I116" s="266">
        <f>SUM(H115,I112)</f>
        <v>857.43160000000012</v>
      </c>
    </row>
    <row r="117" spans="1:9">
      <c r="A117" s="260"/>
      <c r="B117" s="260"/>
      <c r="C117" s="936" t="s">
        <v>246</v>
      </c>
      <c r="D117" s="937"/>
      <c r="E117" s="937"/>
      <c r="F117" s="937"/>
      <c r="G117" s="937"/>
      <c r="H117" s="267"/>
      <c r="I117" s="268">
        <f>I116/H102</f>
        <v>0.76465589969054615</v>
      </c>
    </row>
    <row r="118" spans="1:9">
      <c r="A118" s="260"/>
      <c r="B118" s="260"/>
      <c r="C118" s="267"/>
      <c r="D118" s="267"/>
      <c r="E118" s="267"/>
      <c r="F118" s="267"/>
      <c r="G118" s="269" t="s">
        <v>247</v>
      </c>
      <c r="H118" s="267">
        <v>1.4250000000000001E-2</v>
      </c>
      <c r="I118" s="268">
        <f>I117*H118</f>
        <v>1.0896346570590283E-2</v>
      </c>
    </row>
    <row r="119" spans="1:9" ht="15.75" thickBot="1">
      <c r="A119" s="261"/>
      <c r="B119" s="261"/>
      <c r="C119" s="263"/>
      <c r="D119" s="263"/>
      <c r="E119" s="263"/>
      <c r="F119" s="263"/>
      <c r="G119" s="262" t="s">
        <v>248</v>
      </c>
      <c r="H119" s="263"/>
      <c r="I119" s="263" t="s">
        <v>118</v>
      </c>
    </row>
    <row r="120" spans="1:9" ht="15.75" thickBot="1">
      <c r="A120" s="264" t="s">
        <v>249</v>
      </c>
      <c r="B120" s="264"/>
      <c r="C120" s="265" t="s">
        <v>227</v>
      </c>
      <c r="D120" s="265" t="s">
        <v>240</v>
      </c>
      <c r="E120" s="932" t="s">
        <v>250</v>
      </c>
      <c r="F120" s="932"/>
      <c r="G120" s="932" t="s">
        <v>251</v>
      </c>
      <c r="H120" s="932"/>
      <c r="I120" s="932"/>
    </row>
    <row r="121" spans="1:9" ht="15.75" thickBot="1">
      <c r="A121" s="270"/>
      <c r="B121" s="270"/>
      <c r="C121" s="932" t="s">
        <v>252</v>
      </c>
      <c r="D121" s="941"/>
      <c r="E121" s="941"/>
      <c r="F121" s="941"/>
      <c r="G121" s="941"/>
      <c r="H121" s="270"/>
      <c r="I121" s="270"/>
    </row>
    <row r="122" spans="1:9" ht="15.75" thickBot="1">
      <c r="A122" s="264" t="s">
        <v>253</v>
      </c>
      <c r="B122" s="264"/>
      <c r="C122" s="265" t="s">
        <v>227</v>
      </c>
      <c r="D122" s="265" t="s">
        <v>240</v>
      </c>
      <c r="E122" s="932" t="s">
        <v>251</v>
      </c>
      <c r="F122" s="932"/>
      <c r="G122" s="932" t="s">
        <v>251</v>
      </c>
      <c r="H122" s="932"/>
      <c r="I122" s="932"/>
    </row>
    <row r="123" spans="1:9" ht="15.75" thickBot="1">
      <c r="A123" s="270"/>
      <c r="B123" s="270"/>
      <c r="C123" s="932" t="s">
        <v>254</v>
      </c>
      <c r="D123" s="941"/>
      <c r="E123" s="941"/>
      <c r="F123" s="941"/>
      <c r="G123" s="941"/>
      <c r="H123" s="330"/>
      <c r="I123" s="330"/>
    </row>
    <row r="124" spans="1:9" ht="15.75" thickBot="1">
      <c r="A124" s="264"/>
      <c r="B124" s="264"/>
      <c r="C124" s="273"/>
      <c r="D124" s="273"/>
      <c r="E124" s="273"/>
      <c r="F124" s="273"/>
      <c r="G124" s="273" t="s">
        <v>255</v>
      </c>
      <c r="H124" s="273"/>
      <c r="I124" s="274">
        <f>SUM(I117,I118,I119)</f>
        <v>0.77555224626113639</v>
      </c>
    </row>
    <row r="125" spans="1:9" ht="15.75" thickBot="1">
      <c r="A125" s="264" t="s">
        <v>256</v>
      </c>
      <c r="B125" s="264"/>
      <c r="C125" s="265" t="s">
        <v>257</v>
      </c>
      <c r="D125" s="265" t="s">
        <v>227</v>
      </c>
      <c r="E125" s="265" t="s">
        <v>240</v>
      </c>
      <c r="F125" s="932" t="s">
        <v>251</v>
      </c>
      <c r="G125" s="932"/>
      <c r="H125" s="932" t="s">
        <v>251</v>
      </c>
      <c r="I125" s="932"/>
    </row>
    <row r="126" spans="1:9" ht="15.75" thickBot="1">
      <c r="A126" s="264"/>
      <c r="B126" s="264"/>
      <c r="C126" s="932" t="s">
        <v>258</v>
      </c>
      <c r="D126" s="932"/>
      <c r="E126" s="932"/>
      <c r="F126" s="932"/>
      <c r="G126" s="932"/>
      <c r="H126" s="273"/>
      <c r="I126" s="273"/>
    </row>
    <row r="127" spans="1:9" ht="15.75" thickBot="1">
      <c r="A127" s="923" t="s">
        <v>259</v>
      </c>
      <c r="B127" s="923"/>
      <c r="C127" s="925" t="s">
        <v>227</v>
      </c>
      <c r="D127" s="925" t="s">
        <v>240</v>
      </c>
      <c r="E127" s="927" t="s">
        <v>260</v>
      </c>
      <c r="F127" s="927"/>
      <c r="G127" s="927"/>
      <c r="H127" s="276"/>
      <c r="I127" s="925" t="s">
        <v>251</v>
      </c>
    </row>
    <row r="128" spans="1:9" ht="15.75" thickBot="1">
      <c r="A128" s="924"/>
      <c r="B128" s="924"/>
      <c r="C128" s="926"/>
      <c r="D128" s="926"/>
      <c r="E128" s="277" t="s">
        <v>261</v>
      </c>
      <c r="F128" s="277" t="s">
        <v>262</v>
      </c>
      <c r="G128" s="277" t="s">
        <v>263</v>
      </c>
      <c r="H128" s="277"/>
      <c r="I128" s="926"/>
    </row>
    <row r="129" spans="1:9">
      <c r="A129" s="331"/>
      <c r="B129" s="331"/>
      <c r="C129" s="936" t="s">
        <v>265</v>
      </c>
      <c r="D129" s="936"/>
      <c r="E129" s="936"/>
      <c r="F129" s="936"/>
      <c r="G129" s="936"/>
      <c r="H129" s="332"/>
      <c r="I129" s="332" t="s">
        <v>118</v>
      </c>
    </row>
    <row r="130" spans="1:9" ht="15.75" thickBot="1">
      <c r="A130" s="279"/>
      <c r="B130" s="279"/>
      <c r="C130" s="280"/>
      <c r="D130" s="280"/>
      <c r="E130" s="929" t="s">
        <v>266</v>
      </c>
      <c r="F130" s="929"/>
      <c r="G130" s="929"/>
      <c r="H130" s="279"/>
      <c r="I130" s="336">
        <f>SUM(I124)</f>
        <v>0.77555224626113639</v>
      </c>
    </row>
    <row r="131" spans="1:9" ht="15.75" thickTop="1">
      <c r="A131" s="278"/>
      <c r="B131" s="278"/>
      <c r="C131" s="269"/>
      <c r="D131" s="269"/>
      <c r="E131" s="269"/>
      <c r="F131" s="269" t="s">
        <v>88</v>
      </c>
      <c r="G131" s="282">
        <f>$S$1</f>
        <v>0.23089999999999999</v>
      </c>
      <c r="H131" s="278"/>
      <c r="I131" s="268">
        <f>ROUND(I130*G131,4)</f>
        <v>0.17910000000000001</v>
      </c>
    </row>
    <row r="132" spans="1:9" ht="15.75" thickBot="1">
      <c r="A132" s="279"/>
      <c r="B132" s="279"/>
      <c r="C132" s="280"/>
      <c r="D132" s="280"/>
      <c r="E132" s="280"/>
      <c r="F132" s="279"/>
      <c r="G132" s="279" t="s">
        <v>267</v>
      </c>
      <c r="H132" s="279"/>
      <c r="I132" s="281">
        <f>ROUND(SUM(I130,I131),2)</f>
        <v>0.95</v>
      </c>
    </row>
    <row r="133" spans="1:9" ht="15.75" thickTop="1">
      <c r="A133" s="283" t="s">
        <v>268</v>
      </c>
    </row>
    <row r="135" spans="1:9" ht="23.25" thickBot="1">
      <c r="A135" s="284" t="s">
        <v>221</v>
      </c>
      <c r="B135" s="285"/>
      <c r="C135" s="285"/>
      <c r="D135" s="285"/>
      <c r="E135" s="285"/>
      <c r="F135" s="285"/>
      <c r="G135" s="285"/>
      <c r="H135" s="285"/>
      <c r="I135" s="286" t="s">
        <v>205</v>
      </c>
    </row>
    <row r="136" spans="1:9" ht="18.75" thickTop="1">
      <c r="A136" s="287" t="s">
        <v>222</v>
      </c>
      <c r="B136" s="287"/>
      <c r="C136" s="287"/>
      <c r="D136" s="287" t="str">
        <f>$M$1</f>
        <v>BAHIA</v>
      </c>
      <c r="E136" s="287"/>
      <c r="F136" s="287"/>
      <c r="G136" s="287"/>
      <c r="H136" s="287"/>
      <c r="I136" s="287"/>
    </row>
    <row r="137" spans="1:9" ht="15.75">
      <c r="A137" s="288" t="s">
        <v>223</v>
      </c>
      <c r="B137" s="288"/>
      <c r="C137" s="288"/>
      <c r="D137" s="288" t="str">
        <f>M2</f>
        <v>ABRIL/21</v>
      </c>
      <c r="E137" s="288"/>
      <c r="F137" s="288"/>
      <c r="G137" s="289" t="s">
        <v>224</v>
      </c>
      <c r="H137" s="290">
        <v>125.5</v>
      </c>
      <c r="I137" s="291" t="s">
        <v>264</v>
      </c>
    </row>
    <row r="138" spans="1:9" ht="16.5" thickBot="1">
      <c r="A138" s="292">
        <v>5915324</v>
      </c>
      <c r="B138" s="943" t="s">
        <v>301</v>
      </c>
      <c r="C138" s="943"/>
      <c r="D138" s="943"/>
      <c r="E138" s="943"/>
      <c r="F138" s="943"/>
      <c r="G138" s="943"/>
      <c r="H138" s="944" t="s">
        <v>225</v>
      </c>
      <c r="I138" s="945"/>
    </row>
    <row r="139" spans="1:9" ht="15.75" thickBot="1">
      <c r="A139" s="946" t="s">
        <v>226</v>
      </c>
      <c r="B139" s="946"/>
      <c r="C139" s="948" t="s">
        <v>227</v>
      </c>
      <c r="D139" s="950" t="s">
        <v>228</v>
      </c>
      <c r="E139" s="950"/>
      <c r="F139" s="950" t="s">
        <v>229</v>
      </c>
      <c r="G139" s="950"/>
      <c r="H139" s="293"/>
      <c r="I139" s="293" t="s">
        <v>230</v>
      </c>
    </row>
    <row r="140" spans="1:9" ht="15.75" thickBot="1">
      <c r="A140" s="947"/>
      <c r="B140" s="947"/>
      <c r="C140" s="949"/>
      <c r="D140" s="294" t="s">
        <v>231</v>
      </c>
      <c r="E140" s="294" t="s">
        <v>232</v>
      </c>
      <c r="F140" s="294" t="s">
        <v>233</v>
      </c>
      <c r="G140" s="294" t="s">
        <v>234</v>
      </c>
      <c r="H140" s="294"/>
      <c r="I140" s="294" t="s">
        <v>235</v>
      </c>
    </row>
    <row r="141" spans="1:9">
      <c r="A141" s="295" t="s">
        <v>207</v>
      </c>
      <c r="B141" s="296" t="s">
        <v>208</v>
      </c>
      <c r="C141" s="297">
        <v>1</v>
      </c>
      <c r="D141" s="298">
        <v>1</v>
      </c>
      <c r="E141" s="298">
        <v>0</v>
      </c>
      <c r="F141" s="299">
        <v>107.1703</v>
      </c>
      <c r="G141" s="299">
        <v>45.045400000000001</v>
      </c>
      <c r="H141" s="308"/>
      <c r="I141" s="299">
        <f>ROUND((C141*(D141*F141))+(C141*(E141*G141)),4)</f>
        <v>107.1703</v>
      </c>
    </row>
    <row r="142" spans="1:9" ht="15.75" thickBot="1">
      <c r="A142" s="301"/>
      <c r="B142" s="301"/>
      <c r="C142" s="301"/>
      <c r="D142" s="301"/>
      <c r="E142" s="301"/>
      <c r="F142" s="301"/>
      <c r="G142" s="302" t="s">
        <v>238</v>
      </c>
      <c r="H142" s="303"/>
      <c r="I142" s="304">
        <f>SUM(I141)</f>
        <v>107.1703</v>
      </c>
    </row>
    <row r="143" spans="1:9" ht="15.75" thickBot="1">
      <c r="A143" s="305" t="s">
        <v>239</v>
      </c>
      <c r="B143" s="305"/>
      <c r="C143" s="306" t="s">
        <v>227</v>
      </c>
      <c r="D143" s="306" t="s">
        <v>240</v>
      </c>
      <c r="E143" s="950" t="s">
        <v>229</v>
      </c>
      <c r="F143" s="952"/>
      <c r="G143" s="951" t="s">
        <v>241</v>
      </c>
      <c r="H143" s="951"/>
      <c r="I143" s="951"/>
    </row>
    <row r="144" spans="1:9">
      <c r="A144" s="308"/>
      <c r="B144" s="308"/>
      <c r="C144" s="953" t="s">
        <v>244</v>
      </c>
      <c r="D144" s="954"/>
      <c r="E144" s="954"/>
      <c r="F144" s="954"/>
      <c r="G144" s="954"/>
      <c r="H144" s="954" t="s">
        <v>118</v>
      </c>
      <c r="I144" s="954"/>
    </row>
    <row r="145" spans="1:9" ht="15.75" thickBot="1">
      <c r="A145" s="301"/>
      <c r="B145" s="301"/>
      <c r="C145" s="955" t="s">
        <v>245</v>
      </c>
      <c r="D145" s="956"/>
      <c r="E145" s="956"/>
      <c r="F145" s="956"/>
      <c r="G145" s="956"/>
      <c r="H145" s="303"/>
      <c r="I145" s="304">
        <f>SUM(I142)</f>
        <v>107.1703</v>
      </c>
    </row>
    <row r="146" spans="1:9">
      <c r="A146" s="308"/>
      <c r="B146" s="308"/>
      <c r="C146" s="953" t="s">
        <v>246</v>
      </c>
      <c r="D146" s="954"/>
      <c r="E146" s="954"/>
      <c r="F146" s="954"/>
      <c r="G146" s="954"/>
      <c r="H146" s="309"/>
      <c r="I146" s="310">
        <f>I145/H137</f>
        <v>0.85394661354581669</v>
      </c>
    </row>
    <row r="147" spans="1:9">
      <c r="A147" s="308"/>
      <c r="B147" s="308"/>
      <c r="C147" s="309"/>
      <c r="D147" s="309"/>
      <c r="E147" s="309"/>
      <c r="F147" s="309"/>
      <c r="G147" s="311" t="s">
        <v>247</v>
      </c>
      <c r="H147" s="309"/>
      <c r="I147" s="299" t="s">
        <v>118</v>
      </c>
    </row>
    <row r="148" spans="1:9" ht="15.75" thickBot="1">
      <c r="A148" s="301"/>
      <c r="B148" s="301"/>
      <c r="C148" s="303"/>
      <c r="D148" s="303"/>
      <c r="E148" s="303"/>
      <c r="F148" s="303"/>
      <c r="G148" s="302" t="s">
        <v>248</v>
      </c>
      <c r="H148" s="303"/>
      <c r="I148" s="303" t="s">
        <v>118</v>
      </c>
    </row>
    <row r="149" spans="1:9" ht="15.75" thickBot="1">
      <c r="A149" s="305" t="s">
        <v>249</v>
      </c>
      <c r="B149" s="305"/>
      <c r="C149" s="306" t="s">
        <v>227</v>
      </c>
      <c r="D149" s="306" t="s">
        <v>240</v>
      </c>
      <c r="E149" s="951" t="s">
        <v>250</v>
      </c>
      <c r="F149" s="951"/>
      <c r="G149" s="951" t="s">
        <v>251</v>
      </c>
      <c r="H149" s="951"/>
      <c r="I149" s="951"/>
    </row>
    <row r="150" spans="1:9" ht="15.75" thickBot="1">
      <c r="A150" s="312"/>
      <c r="B150" s="312"/>
      <c r="C150" s="951" t="s">
        <v>252</v>
      </c>
      <c r="D150" s="957"/>
      <c r="E150" s="957"/>
      <c r="F150" s="957"/>
      <c r="G150" s="957"/>
      <c r="H150" s="312"/>
      <c r="I150" s="312"/>
    </row>
    <row r="151" spans="1:9" ht="15.75" thickBot="1">
      <c r="A151" s="305" t="s">
        <v>253</v>
      </c>
      <c r="B151" s="305"/>
      <c r="C151" s="306" t="s">
        <v>227</v>
      </c>
      <c r="D151" s="306" t="s">
        <v>240</v>
      </c>
      <c r="E151" s="951" t="s">
        <v>251</v>
      </c>
      <c r="F151" s="951"/>
      <c r="G151" s="951" t="s">
        <v>251</v>
      </c>
      <c r="H151" s="951"/>
      <c r="I151" s="951"/>
    </row>
    <row r="152" spans="1:9" ht="15.75" thickBot="1">
      <c r="A152" s="312"/>
      <c r="B152" s="312"/>
      <c r="C152" s="951" t="s">
        <v>254</v>
      </c>
      <c r="D152" s="957"/>
      <c r="E152" s="957"/>
      <c r="F152" s="957"/>
      <c r="G152" s="957"/>
      <c r="H152" s="313"/>
      <c r="I152" s="313"/>
    </row>
    <row r="153" spans="1:9" ht="15.75" thickBot="1">
      <c r="A153" s="305"/>
      <c r="B153" s="305"/>
      <c r="C153" s="314"/>
      <c r="D153" s="314"/>
      <c r="E153" s="314"/>
      <c r="F153" s="314"/>
      <c r="G153" s="314" t="s">
        <v>255</v>
      </c>
      <c r="H153" s="314"/>
      <c r="I153" s="315">
        <f>SUM(I146,I147,I148)</f>
        <v>0.85394661354581669</v>
      </c>
    </row>
    <row r="154" spans="1:9" ht="15.75" thickBot="1">
      <c r="A154" s="305" t="s">
        <v>256</v>
      </c>
      <c r="B154" s="305"/>
      <c r="C154" s="306" t="s">
        <v>257</v>
      </c>
      <c r="D154" s="306" t="s">
        <v>227</v>
      </c>
      <c r="E154" s="306" t="s">
        <v>240</v>
      </c>
      <c r="F154" s="951" t="s">
        <v>251</v>
      </c>
      <c r="G154" s="951"/>
      <c r="H154" s="951" t="s">
        <v>251</v>
      </c>
      <c r="I154" s="951"/>
    </row>
    <row r="155" spans="1:9" ht="15.75" thickBot="1">
      <c r="A155" s="305"/>
      <c r="B155" s="305"/>
      <c r="C155" s="951" t="s">
        <v>258</v>
      </c>
      <c r="D155" s="951"/>
      <c r="E155" s="951"/>
      <c r="F155" s="951"/>
      <c r="G155" s="951"/>
      <c r="H155" s="314"/>
      <c r="I155" s="314"/>
    </row>
    <row r="156" spans="1:9" ht="15.75" thickBot="1">
      <c r="A156" s="946" t="s">
        <v>259</v>
      </c>
      <c r="B156" s="946"/>
      <c r="C156" s="948" t="s">
        <v>227</v>
      </c>
      <c r="D156" s="948" t="s">
        <v>240</v>
      </c>
      <c r="E156" s="958" t="s">
        <v>260</v>
      </c>
      <c r="F156" s="958"/>
      <c r="G156" s="958"/>
      <c r="H156" s="316"/>
      <c r="I156" s="948" t="s">
        <v>251</v>
      </c>
    </row>
    <row r="157" spans="1:9" ht="15.75" thickBot="1">
      <c r="A157" s="947"/>
      <c r="B157" s="947"/>
      <c r="C157" s="949"/>
      <c r="D157" s="949"/>
      <c r="E157" s="317" t="s">
        <v>261</v>
      </c>
      <c r="F157" s="317" t="s">
        <v>262</v>
      </c>
      <c r="G157" s="317" t="s">
        <v>263</v>
      </c>
      <c r="H157" s="317"/>
      <c r="I157" s="949"/>
    </row>
    <row r="158" spans="1:9">
      <c r="A158" s="321"/>
      <c r="B158" s="321"/>
      <c r="C158" s="953" t="s">
        <v>265</v>
      </c>
      <c r="D158" s="953"/>
      <c r="E158" s="953"/>
      <c r="F158" s="953"/>
      <c r="G158" s="953"/>
      <c r="H158" s="322"/>
      <c r="I158" s="322" t="s">
        <v>118</v>
      </c>
    </row>
    <row r="159" spans="1:9" ht="15.75" thickBot="1">
      <c r="A159" s="318"/>
      <c r="B159" s="318"/>
      <c r="C159" s="319"/>
      <c r="D159" s="319"/>
      <c r="E159" s="959" t="s">
        <v>266</v>
      </c>
      <c r="F159" s="959"/>
      <c r="G159" s="959"/>
      <c r="H159" s="318"/>
      <c r="I159" s="323">
        <f>ROUND(SUM(I153),2)</f>
        <v>0.85</v>
      </c>
    </row>
    <row r="160" spans="1:9" ht="15.75" thickTop="1">
      <c r="A160" s="283" t="s">
        <v>268</v>
      </c>
    </row>
    <row r="163" spans="1:9" ht="23.25" thickBot="1">
      <c r="A163" s="242" t="s">
        <v>221</v>
      </c>
      <c r="B163" s="243"/>
      <c r="C163" s="243"/>
      <c r="D163" s="243"/>
      <c r="E163" s="243"/>
      <c r="F163" s="243"/>
      <c r="G163" s="243"/>
      <c r="H163" s="243"/>
      <c r="I163" s="244" t="s">
        <v>205</v>
      </c>
    </row>
    <row r="164" spans="1:9" ht="18.75" thickTop="1">
      <c r="A164" s="245" t="s">
        <v>222</v>
      </c>
      <c r="B164" s="245"/>
      <c r="C164" s="245"/>
      <c r="D164" s="245" t="str">
        <f>$M$1</f>
        <v>BAHIA</v>
      </c>
      <c r="E164" s="245"/>
      <c r="F164" s="245"/>
      <c r="G164" s="245"/>
      <c r="H164" s="245"/>
      <c r="I164" s="245"/>
    </row>
    <row r="165" spans="1:9" ht="15.75">
      <c r="A165" s="248" t="s">
        <v>223</v>
      </c>
      <c r="B165" s="248"/>
      <c r="C165" s="248"/>
      <c r="D165" s="248" t="str">
        <f>M2</f>
        <v>ABRIL/21</v>
      </c>
      <c r="E165" s="248"/>
      <c r="F165" s="248"/>
      <c r="G165" s="249" t="s">
        <v>224</v>
      </c>
      <c r="H165" s="338">
        <v>3</v>
      </c>
      <c r="I165" s="251" t="s">
        <v>166</v>
      </c>
    </row>
    <row r="166" spans="1:9" ht="16.5" thickBot="1">
      <c r="A166" s="252">
        <v>5213440</v>
      </c>
      <c r="B166" s="938" t="s">
        <v>170</v>
      </c>
      <c r="C166" s="938"/>
      <c r="D166" s="938"/>
      <c r="E166" s="938"/>
      <c r="F166" s="938"/>
      <c r="G166" s="938"/>
      <c r="H166" s="939" t="s">
        <v>225</v>
      </c>
      <c r="I166" s="940"/>
    </row>
    <row r="167" spans="1:9" ht="15.75" thickBot="1">
      <c r="A167" s="923" t="s">
        <v>226</v>
      </c>
      <c r="B167" s="923"/>
      <c r="C167" s="925" t="s">
        <v>227</v>
      </c>
      <c r="D167" s="930" t="s">
        <v>228</v>
      </c>
      <c r="E167" s="930"/>
      <c r="F167" s="930" t="s">
        <v>229</v>
      </c>
      <c r="G167" s="930"/>
      <c r="H167" s="253"/>
      <c r="I167" s="253" t="s">
        <v>230</v>
      </c>
    </row>
    <row r="168" spans="1:9" ht="15.75" thickBot="1">
      <c r="A168" s="924"/>
      <c r="B168" s="924"/>
      <c r="C168" s="926"/>
      <c r="D168" s="254" t="s">
        <v>231</v>
      </c>
      <c r="E168" s="254" t="s">
        <v>232</v>
      </c>
      <c r="F168" s="254" t="s">
        <v>233</v>
      </c>
      <c r="G168" s="254" t="s">
        <v>234</v>
      </c>
      <c r="H168" s="254"/>
      <c r="I168" s="254" t="s">
        <v>235</v>
      </c>
    </row>
    <row r="169" spans="1:9">
      <c r="A169" s="255" t="s">
        <v>207</v>
      </c>
      <c r="B169" s="256" t="s">
        <v>208</v>
      </c>
      <c r="C169" s="257">
        <v>1</v>
      </c>
      <c r="D169" s="258">
        <v>0.3</v>
      </c>
      <c r="E169" s="258">
        <v>0.7</v>
      </c>
      <c r="F169" s="259">
        <v>107.1703</v>
      </c>
      <c r="G169" s="259">
        <v>45.045400000000001</v>
      </c>
      <c r="H169" s="260"/>
      <c r="I169" s="259">
        <f>ROUND((C169*(D169*F169))+(C169*(E169*G169)),4)</f>
        <v>63.682899999999997</v>
      </c>
    </row>
    <row r="170" spans="1:9" ht="15.75" thickBot="1">
      <c r="A170" s="261"/>
      <c r="B170" s="261"/>
      <c r="C170" s="261"/>
      <c r="D170" s="261"/>
      <c r="E170" s="261"/>
      <c r="F170" s="261"/>
      <c r="G170" s="262" t="s">
        <v>238</v>
      </c>
      <c r="H170" s="263"/>
      <c r="I170" s="266">
        <f>SUM(I169)</f>
        <v>63.682899999999997</v>
      </c>
    </row>
    <row r="171" spans="1:9" ht="15.75" thickBot="1">
      <c r="A171" s="264" t="s">
        <v>239</v>
      </c>
      <c r="B171" s="264"/>
      <c r="C171" s="265" t="s">
        <v>227</v>
      </c>
      <c r="D171" s="265" t="s">
        <v>240</v>
      </c>
      <c r="E171" s="930" t="s">
        <v>229</v>
      </c>
      <c r="F171" s="931"/>
      <c r="G171" s="932" t="s">
        <v>241</v>
      </c>
      <c r="H171" s="932"/>
      <c r="I171" s="932"/>
    </row>
    <row r="172" spans="1:9">
      <c r="A172" s="255" t="s">
        <v>306</v>
      </c>
      <c r="B172" s="256" t="s">
        <v>206</v>
      </c>
      <c r="C172" s="257">
        <v>1</v>
      </c>
      <c r="D172" s="255" t="s">
        <v>47</v>
      </c>
      <c r="E172" s="260">
        <v>25.957000000000001</v>
      </c>
      <c r="F172" s="260"/>
      <c r="G172" s="260"/>
      <c r="H172" s="260"/>
      <c r="I172" s="259">
        <f>ROUND(C172*E172,4)</f>
        <v>25.957000000000001</v>
      </c>
    </row>
    <row r="173" spans="1:9">
      <c r="A173" s="255" t="s">
        <v>242</v>
      </c>
      <c r="B173" s="256" t="s">
        <v>243</v>
      </c>
      <c r="C173" s="257">
        <v>2</v>
      </c>
      <c r="D173" s="255" t="s">
        <v>47</v>
      </c>
      <c r="E173" s="260">
        <v>17.513400000000001</v>
      </c>
      <c r="F173" s="260"/>
      <c r="G173" s="260"/>
      <c r="H173" s="260"/>
      <c r="I173" s="259">
        <f>ROUND(C173*E173,4)</f>
        <v>35.026800000000001</v>
      </c>
    </row>
    <row r="174" spans="1:9">
      <c r="A174" s="260"/>
      <c r="B174" s="260"/>
      <c r="C174" s="928" t="s">
        <v>244</v>
      </c>
      <c r="D174" s="933"/>
      <c r="E174" s="933"/>
      <c r="F174" s="933"/>
      <c r="G174" s="933"/>
      <c r="H174" s="942">
        <f>SUM(I172:I173)</f>
        <v>60.983800000000002</v>
      </c>
      <c r="I174" s="928"/>
    </row>
    <row r="175" spans="1:9" ht="15.75" thickBot="1">
      <c r="A175" s="261"/>
      <c r="B175" s="261"/>
      <c r="C175" s="922" t="s">
        <v>245</v>
      </c>
      <c r="D175" s="935"/>
      <c r="E175" s="935"/>
      <c r="F175" s="935"/>
      <c r="G175" s="935"/>
      <c r="H175" s="262"/>
      <c r="I175" s="266">
        <f>SUM(H174,I170)</f>
        <v>124.66669999999999</v>
      </c>
    </row>
    <row r="176" spans="1:9">
      <c r="A176" s="260"/>
      <c r="B176" s="260"/>
      <c r="C176" s="936" t="s">
        <v>246</v>
      </c>
      <c r="D176" s="937"/>
      <c r="E176" s="937"/>
      <c r="F176" s="937"/>
      <c r="G176" s="937"/>
      <c r="H176" s="269"/>
      <c r="I176" s="268">
        <f>I175/H165</f>
        <v>41.555566666666664</v>
      </c>
    </row>
    <row r="177" spans="1:9">
      <c r="A177" s="260"/>
      <c r="B177" s="260"/>
      <c r="C177" s="267"/>
      <c r="D177" s="267"/>
      <c r="E177" s="267"/>
      <c r="F177" s="267"/>
      <c r="G177" s="269" t="s">
        <v>247</v>
      </c>
      <c r="H177" s="267"/>
      <c r="I177" s="259" t="s">
        <v>118</v>
      </c>
    </row>
    <row r="178" spans="1:9" ht="15.75" thickBot="1">
      <c r="A178" s="261"/>
      <c r="B178" s="261"/>
      <c r="C178" s="263"/>
      <c r="D178" s="263"/>
      <c r="E178" s="263"/>
      <c r="F178" s="263"/>
      <c r="G178" s="262" t="s">
        <v>248</v>
      </c>
      <c r="H178" s="263"/>
      <c r="I178" s="263" t="s">
        <v>118</v>
      </c>
    </row>
    <row r="179" spans="1:9" ht="15.75" thickBot="1">
      <c r="A179" s="264" t="s">
        <v>249</v>
      </c>
      <c r="B179" s="264"/>
      <c r="C179" s="265" t="s">
        <v>227</v>
      </c>
      <c r="D179" s="265" t="s">
        <v>240</v>
      </c>
      <c r="E179" s="932" t="s">
        <v>250</v>
      </c>
      <c r="F179" s="932"/>
      <c r="G179" s="932" t="s">
        <v>251</v>
      </c>
      <c r="H179" s="932"/>
      <c r="I179" s="932"/>
    </row>
    <row r="180" spans="1:9" ht="15.75" thickBot="1">
      <c r="A180" s="270"/>
      <c r="B180" s="270"/>
      <c r="C180" s="932" t="s">
        <v>252</v>
      </c>
      <c r="D180" s="941"/>
      <c r="E180" s="941"/>
      <c r="F180" s="941"/>
      <c r="G180" s="941"/>
      <c r="H180" s="270"/>
      <c r="I180" s="270"/>
    </row>
    <row r="181" spans="1:9" ht="15.75" thickBot="1">
      <c r="A181" s="264" t="s">
        <v>253</v>
      </c>
      <c r="B181" s="264"/>
      <c r="C181" s="265" t="s">
        <v>227</v>
      </c>
      <c r="D181" s="265" t="s">
        <v>240</v>
      </c>
      <c r="E181" s="932" t="s">
        <v>251</v>
      </c>
      <c r="F181" s="932"/>
      <c r="G181" s="932" t="s">
        <v>251</v>
      </c>
      <c r="H181" s="932"/>
      <c r="I181" s="932"/>
    </row>
    <row r="182" spans="1:9" ht="29.25">
      <c r="A182" s="255">
        <v>5213414</v>
      </c>
      <c r="B182" s="256" t="s">
        <v>307</v>
      </c>
      <c r="C182" s="271">
        <v>0.36</v>
      </c>
      <c r="D182" s="255" t="s">
        <v>14</v>
      </c>
      <c r="E182" s="255"/>
      <c r="F182" s="259">
        <v>410.77</v>
      </c>
      <c r="G182" s="260"/>
      <c r="H182" s="260"/>
      <c r="I182" s="272">
        <f>ROUND(C182*F182,4)</f>
        <v>147.87719999999999</v>
      </c>
    </row>
    <row r="183" spans="1:9" ht="15.75" thickBot="1">
      <c r="A183" s="261"/>
      <c r="B183" s="261"/>
      <c r="C183" s="922" t="s">
        <v>254</v>
      </c>
      <c r="D183" s="935"/>
      <c r="E183" s="935"/>
      <c r="F183" s="935"/>
      <c r="G183" s="935"/>
      <c r="H183" s="263"/>
      <c r="I183" s="266">
        <f>SUM(I182)</f>
        <v>147.87719999999999</v>
      </c>
    </row>
    <row r="184" spans="1:9" ht="15.75" thickBot="1">
      <c r="A184" s="264"/>
      <c r="B184" s="264"/>
      <c r="C184" s="273"/>
      <c r="D184" s="273"/>
      <c r="E184" s="273"/>
      <c r="F184" s="273"/>
      <c r="G184" s="273" t="s">
        <v>255</v>
      </c>
      <c r="H184" s="273"/>
      <c r="I184" s="274">
        <f>SUM(I183,I176,I177,I178)</f>
        <v>189.43276666666665</v>
      </c>
    </row>
    <row r="185" spans="1:9" ht="15.75" thickBot="1">
      <c r="A185" s="264" t="s">
        <v>256</v>
      </c>
      <c r="B185" s="264"/>
      <c r="C185" s="265" t="s">
        <v>257</v>
      </c>
      <c r="D185" s="265" t="s">
        <v>227</v>
      </c>
      <c r="E185" s="265" t="s">
        <v>240</v>
      </c>
      <c r="F185" s="932" t="s">
        <v>251</v>
      </c>
      <c r="G185" s="932"/>
      <c r="H185" s="932" t="s">
        <v>251</v>
      </c>
      <c r="I185" s="932"/>
    </row>
    <row r="186" spans="1:9" ht="29.25">
      <c r="A186" s="255">
        <v>5213414</v>
      </c>
      <c r="B186" s="256" t="s">
        <v>308</v>
      </c>
      <c r="C186" s="255">
        <v>5915474</v>
      </c>
      <c r="D186" s="271">
        <v>3.7499999999999999E-3</v>
      </c>
      <c r="E186" s="255" t="s">
        <v>17</v>
      </c>
      <c r="F186" s="255"/>
      <c r="G186" s="259">
        <v>21.24</v>
      </c>
      <c r="H186" s="267"/>
      <c r="I186" s="259">
        <f>ROUND(D186*G186,4)</f>
        <v>7.9699999999999993E-2</v>
      </c>
    </row>
    <row r="187" spans="1:9" ht="15.75" thickBot="1">
      <c r="A187" s="275"/>
      <c r="B187" s="275"/>
      <c r="C187" s="922" t="s">
        <v>258</v>
      </c>
      <c r="D187" s="922"/>
      <c r="E187" s="922"/>
      <c r="F187" s="922"/>
      <c r="G187" s="922"/>
      <c r="H187" s="262"/>
      <c r="I187" s="266">
        <f>SUM(I186)</f>
        <v>7.9699999999999993E-2</v>
      </c>
    </row>
    <row r="188" spans="1:9" ht="15.75" thickBot="1">
      <c r="A188" s="923" t="s">
        <v>259</v>
      </c>
      <c r="B188" s="923"/>
      <c r="C188" s="925" t="s">
        <v>227</v>
      </c>
      <c r="D188" s="925" t="s">
        <v>240</v>
      </c>
      <c r="E188" s="927" t="s">
        <v>260</v>
      </c>
      <c r="F188" s="927"/>
      <c r="G188" s="927"/>
      <c r="H188" s="276"/>
      <c r="I188" s="925" t="s">
        <v>251</v>
      </c>
    </row>
    <row r="189" spans="1:9" ht="15.75" thickBot="1">
      <c r="A189" s="924"/>
      <c r="B189" s="924"/>
      <c r="C189" s="926"/>
      <c r="D189" s="926"/>
      <c r="E189" s="277" t="s">
        <v>261</v>
      </c>
      <c r="F189" s="277" t="s">
        <v>262</v>
      </c>
      <c r="G189" s="277" t="s">
        <v>263</v>
      </c>
      <c r="H189" s="277"/>
      <c r="I189" s="926"/>
    </row>
    <row r="190" spans="1:9" ht="29.25">
      <c r="A190" s="255">
        <v>5213414</v>
      </c>
      <c r="B190" s="256" t="s">
        <v>308</v>
      </c>
      <c r="C190" s="257">
        <v>3.7499999999999999E-3</v>
      </c>
      <c r="D190" s="255" t="s">
        <v>264</v>
      </c>
      <c r="E190" s="255"/>
      <c r="F190" s="255"/>
      <c r="G190" s="258">
        <f>$Q$1</f>
        <v>10</v>
      </c>
      <c r="H190" s="255"/>
      <c r="I190" s="267">
        <f>ROUND((C190*G190)*$I$221,4)</f>
        <v>3.1899999999999998E-2</v>
      </c>
    </row>
    <row r="191" spans="1:9">
      <c r="A191" s="278"/>
      <c r="B191" s="278"/>
      <c r="C191" s="928" t="s">
        <v>265</v>
      </c>
      <c r="D191" s="928"/>
      <c r="E191" s="928"/>
      <c r="F191" s="928"/>
      <c r="G191" s="928"/>
      <c r="H191" s="269"/>
      <c r="I191" s="269">
        <f>SUM(I190)</f>
        <v>3.1899999999999998E-2</v>
      </c>
    </row>
    <row r="192" spans="1:9" ht="15.75" thickBot="1">
      <c r="A192" s="279"/>
      <c r="B192" s="279"/>
      <c r="C192" s="280"/>
      <c r="D192" s="280"/>
      <c r="E192" s="929" t="s">
        <v>266</v>
      </c>
      <c r="F192" s="929"/>
      <c r="G192" s="929"/>
      <c r="H192" s="279"/>
      <c r="I192" s="281">
        <f>SUM(I191,I187,I184)</f>
        <v>189.54436666666666</v>
      </c>
    </row>
    <row r="193" spans="1:9" ht="15.75" thickTop="1">
      <c r="A193" s="278"/>
      <c r="B193" s="278"/>
      <c r="C193" s="269"/>
      <c r="D193" s="269"/>
      <c r="E193" s="269"/>
      <c r="F193" s="269" t="s">
        <v>88</v>
      </c>
      <c r="G193" s="282">
        <f>$S$1</f>
        <v>0.23089999999999999</v>
      </c>
      <c r="H193" s="278"/>
      <c r="I193" s="268">
        <f>ROUND(I192*G193,4)</f>
        <v>43.765799999999999</v>
      </c>
    </row>
    <row r="194" spans="1:9" ht="15.75" thickBot="1">
      <c r="A194" s="279"/>
      <c r="B194" s="279"/>
      <c r="C194" s="280"/>
      <c r="D194" s="280"/>
      <c r="E194" s="280"/>
      <c r="F194" s="279"/>
      <c r="G194" s="279" t="s">
        <v>267</v>
      </c>
      <c r="H194" s="279"/>
      <c r="I194" s="281">
        <f>ROUND(SUM(I192,I193),2)</f>
        <v>233.31</v>
      </c>
    </row>
    <row r="195" spans="1:9" ht="15.75" thickTop="1">
      <c r="A195" s="283" t="s">
        <v>268</v>
      </c>
    </row>
    <row r="197" spans="1:9" ht="23.25" thickBot="1">
      <c r="A197" s="284" t="s">
        <v>221</v>
      </c>
      <c r="B197" s="285"/>
      <c r="C197" s="285"/>
      <c r="D197" s="285"/>
      <c r="E197" s="285"/>
      <c r="F197" s="285"/>
      <c r="G197" s="285"/>
      <c r="H197" s="285"/>
      <c r="I197" s="286" t="s">
        <v>205</v>
      </c>
    </row>
    <row r="198" spans="1:9" ht="18.75" thickTop="1">
      <c r="A198" s="287" t="s">
        <v>222</v>
      </c>
      <c r="B198" s="287"/>
      <c r="C198" s="287"/>
      <c r="D198" s="287" t="str">
        <f>$M$1</f>
        <v>BAHIA</v>
      </c>
      <c r="E198" s="287"/>
      <c r="F198" s="287"/>
      <c r="G198" s="287"/>
      <c r="H198" s="287"/>
      <c r="I198" s="287"/>
    </row>
    <row r="199" spans="1:9" ht="15.75">
      <c r="A199" s="288" t="s">
        <v>223</v>
      </c>
      <c r="B199" s="288"/>
      <c r="C199" s="288"/>
      <c r="D199" s="288" t="str">
        <f>M2</f>
        <v>ABRIL/21</v>
      </c>
      <c r="E199" s="288"/>
      <c r="F199" s="288"/>
      <c r="G199" s="289" t="s">
        <v>224</v>
      </c>
      <c r="H199" s="290">
        <v>125.5</v>
      </c>
      <c r="I199" s="291" t="s">
        <v>264</v>
      </c>
    </row>
    <row r="200" spans="1:9" ht="16.5" thickBot="1">
      <c r="A200" s="292">
        <v>5915324</v>
      </c>
      <c r="B200" s="943" t="s">
        <v>301</v>
      </c>
      <c r="C200" s="943"/>
      <c r="D200" s="943"/>
      <c r="E200" s="943"/>
      <c r="F200" s="943"/>
      <c r="G200" s="943"/>
      <c r="H200" s="944" t="s">
        <v>225</v>
      </c>
      <c r="I200" s="945"/>
    </row>
    <row r="201" spans="1:9" ht="15.75" thickBot="1">
      <c r="A201" s="946" t="s">
        <v>226</v>
      </c>
      <c r="B201" s="946"/>
      <c r="C201" s="948" t="s">
        <v>227</v>
      </c>
      <c r="D201" s="950" t="s">
        <v>228</v>
      </c>
      <c r="E201" s="950"/>
      <c r="F201" s="950" t="s">
        <v>229</v>
      </c>
      <c r="G201" s="950"/>
      <c r="H201" s="293"/>
      <c r="I201" s="293" t="s">
        <v>230</v>
      </c>
    </row>
    <row r="202" spans="1:9" ht="15.75" thickBot="1">
      <c r="A202" s="947"/>
      <c r="B202" s="947"/>
      <c r="C202" s="949"/>
      <c r="D202" s="294" t="s">
        <v>231</v>
      </c>
      <c r="E202" s="294" t="s">
        <v>232</v>
      </c>
      <c r="F202" s="294" t="s">
        <v>233</v>
      </c>
      <c r="G202" s="294" t="s">
        <v>234</v>
      </c>
      <c r="H202" s="294"/>
      <c r="I202" s="294" t="s">
        <v>235</v>
      </c>
    </row>
    <row r="203" spans="1:9">
      <c r="A203" s="295" t="s">
        <v>207</v>
      </c>
      <c r="B203" s="296" t="s">
        <v>208</v>
      </c>
      <c r="C203" s="297">
        <v>1</v>
      </c>
      <c r="D203" s="298">
        <v>1</v>
      </c>
      <c r="E203" s="298">
        <v>0</v>
      </c>
      <c r="F203" s="299">
        <v>107.1703</v>
      </c>
      <c r="G203" s="299">
        <v>45.045400000000001</v>
      </c>
      <c r="H203" s="308"/>
      <c r="I203" s="299">
        <f>ROUND((C203*(D203*F203))+(C203*(E203*G203)),4)</f>
        <v>107.1703</v>
      </c>
    </row>
    <row r="204" spans="1:9" ht="15.75" thickBot="1">
      <c r="A204" s="301"/>
      <c r="B204" s="301"/>
      <c r="C204" s="301"/>
      <c r="D204" s="301"/>
      <c r="E204" s="301"/>
      <c r="F204" s="301"/>
      <c r="G204" s="302" t="s">
        <v>238</v>
      </c>
      <c r="H204" s="303"/>
      <c r="I204" s="304">
        <f>SUM(I203)</f>
        <v>107.1703</v>
      </c>
    </row>
    <row r="205" spans="1:9" ht="15.75" thickBot="1">
      <c r="A205" s="305" t="s">
        <v>239</v>
      </c>
      <c r="B205" s="305"/>
      <c r="C205" s="306" t="s">
        <v>227</v>
      </c>
      <c r="D205" s="306" t="s">
        <v>240</v>
      </c>
      <c r="E205" s="950" t="s">
        <v>229</v>
      </c>
      <c r="F205" s="952"/>
      <c r="G205" s="951" t="s">
        <v>241</v>
      </c>
      <c r="H205" s="951"/>
      <c r="I205" s="951"/>
    </row>
    <row r="206" spans="1:9">
      <c r="A206" s="308"/>
      <c r="B206" s="308"/>
      <c r="C206" s="953" t="s">
        <v>244</v>
      </c>
      <c r="D206" s="954"/>
      <c r="E206" s="954"/>
      <c r="F206" s="954"/>
      <c r="G206" s="954"/>
      <c r="H206" s="954" t="s">
        <v>118</v>
      </c>
      <c r="I206" s="954"/>
    </row>
    <row r="207" spans="1:9" ht="15.75" thickBot="1">
      <c r="A207" s="301"/>
      <c r="B207" s="301"/>
      <c r="C207" s="955" t="s">
        <v>245</v>
      </c>
      <c r="D207" s="956"/>
      <c r="E207" s="956"/>
      <c r="F207" s="956"/>
      <c r="G207" s="956"/>
      <c r="H207" s="303"/>
      <c r="I207" s="304">
        <f>SUM(I204)</f>
        <v>107.1703</v>
      </c>
    </row>
    <row r="208" spans="1:9">
      <c r="A208" s="308"/>
      <c r="B208" s="308"/>
      <c r="C208" s="953" t="s">
        <v>246</v>
      </c>
      <c r="D208" s="954"/>
      <c r="E208" s="954"/>
      <c r="F208" s="954"/>
      <c r="G208" s="954"/>
      <c r="H208" s="309"/>
      <c r="I208" s="310">
        <f>I207/H199</f>
        <v>0.85394661354581669</v>
      </c>
    </row>
    <row r="209" spans="1:9">
      <c r="A209" s="308"/>
      <c r="B209" s="308"/>
      <c r="C209" s="309"/>
      <c r="D209" s="309"/>
      <c r="E209" s="309"/>
      <c r="F209" s="309"/>
      <c r="G209" s="311" t="s">
        <v>247</v>
      </c>
      <c r="H209" s="309"/>
      <c r="I209" s="299" t="s">
        <v>118</v>
      </c>
    </row>
    <row r="210" spans="1:9" ht="15.75" thickBot="1">
      <c r="A210" s="301"/>
      <c r="B210" s="301"/>
      <c r="C210" s="303"/>
      <c r="D210" s="303"/>
      <c r="E210" s="303"/>
      <c r="F210" s="303"/>
      <c r="G210" s="302" t="s">
        <v>248</v>
      </c>
      <c r="H210" s="303"/>
      <c r="I210" s="303" t="s">
        <v>118</v>
      </c>
    </row>
    <row r="211" spans="1:9" ht="15.75" thickBot="1">
      <c r="A211" s="305" t="s">
        <v>249</v>
      </c>
      <c r="B211" s="305"/>
      <c r="C211" s="306" t="s">
        <v>227</v>
      </c>
      <c r="D211" s="306" t="s">
        <v>240</v>
      </c>
      <c r="E211" s="951" t="s">
        <v>250</v>
      </c>
      <c r="F211" s="951"/>
      <c r="G211" s="951" t="s">
        <v>251</v>
      </c>
      <c r="H211" s="951"/>
      <c r="I211" s="951"/>
    </row>
    <row r="212" spans="1:9" ht="15.75" thickBot="1">
      <c r="A212" s="312"/>
      <c r="B212" s="312"/>
      <c r="C212" s="951" t="s">
        <v>252</v>
      </c>
      <c r="D212" s="957"/>
      <c r="E212" s="957"/>
      <c r="F212" s="957"/>
      <c r="G212" s="957"/>
      <c r="H212" s="312"/>
      <c r="I212" s="312"/>
    </row>
    <row r="213" spans="1:9" ht="15.75" thickBot="1">
      <c r="A213" s="305" t="s">
        <v>253</v>
      </c>
      <c r="B213" s="305"/>
      <c r="C213" s="306" t="s">
        <v>227</v>
      </c>
      <c r="D213" s="306" t="s">
        <v>240</v>
      </c>
      <c r="E213" s="951" t="s">
        <v>251</v>
      </c>
      <c r="F213" s="951"/>
      <c r="G213" s="951" t="s">
        <v>251</v>
      </c>
      <c r="H213" s="951"/>
      <c r="I213" s="951"/>
    </row>
    <row r="214" spans="1:9" ht="15.75" thickBot="1">
      <c r="A214" s="312"/>
      <c r="B214" s="312"/>
      <c r="C214" s="951" t="s">
        <v>254</v>
      </c>
      <c r="D214" s="957"/>
      <c r="E214" s="957"/>
      <c r="F214" s="957"/>
      <c r="G214" s="957"/>
      <c r="H214" s="313"/>
      <c r="I214" s="313"/>
    </row>
    <row r="215" spans="1:9" ht="15.75" thickBot="1">
      <c r="A215" s="305"/>
      <c r="B215" s="305"/>
      <c r="C215" s="314"/>
      <c r="D215" s="314"/>
      <c r="E215" s="314"/>
      <c r="F215" s="314"/>
      <c r="G215" s="314" t="s">
        <v>255</v>
      </c>
      <c r="H215" s="314"/>
      <c r="I215" s="315">
        <f>SUM(I208,I209,I210)</f>
        <v>0.85394661354581669</v>
      </c>
    </row>
    <row r="216" spans="1:9" ht="15.75" thickBot="1">
      <c r="A216" s="305" t="s">
        <v>256</v>
      </c>
      <c r="B216" s="305"/>
      <c r="C216" s="306" t="s">
        <v>257</v>
      </c>
      <c r="D216" s="306" t="s">
        <v>227</v>
      </c>
      <c r="E216" s="306" t="s">
        <v>240</v>
      </c>
      <c r="F216" s="951" t="s">
        <v>251</v>
      </c>
      <c r="G216" s="951"/>
      <c r="H216" s="951" t="s">
        <v>251</v>
      </c>
      <c r="I216" s="951"/>
    </row>
    <row r="217" spans="1:9" ht="15.75" thickBot="1">
      <c r="A217" s="305"/>
      <c r="B217" s="305"/>
      <c r="C217" s="951" t="s">
        <v>258</v>
      </c>
      <c r="D217" s="951"/>
      <c r="E217" s="951"/>
      <c r="F217" s="951"/>
      <c r="G217" s="951"/>
      <c r="H217" s="314"/>
      <c r="I217" s="314"/>
    </row>
    <row r="218" spans="1:9" ht="15.75" thickBot="1">
      <c r="A218" s="946" t="s">
        <v>259</v>
      </c>
      <c r="B218" s="946"/>
      <c r="C218" s="948" t="s">
        <v>227</v>
      </c>
      <c r="D218" s="948" t="s">
        <v>240</v>
      </c>
      <c r="E218" s="958" t="s">
        <v>260</v>
      </c>
      <c r="F218" s="958"/>
      <c r="G218" s="958"/>
      <c r="H218" s="316"/>
      <c r="I218" s="948" t="s">
        <v>251</v>
      </c>
    </row>
    <row r="219" spans="1:9" ht="15.75" thickBot="1">
      <c r="A219" s="947"/>
      <c r="B219" s="947"/>
      <c r="C219" s="949"/>
      <c r="D219" s="949"/>
      <c r="E219" s="317" t="s">
        <v>261</v>
      </c>
      <c r="F219" s="317" t="s">
        <v>262</v>
      </c>
      <c r="G219" s="317" t="s">
        <v>263</v>
      </c>
      <c r="H219" s="317"/>
      <c r="I219" s="949"/>
    </row>
    <row r="220" spans="1:9">
      <c r="A220" s="321"/>
      <c r="B220" s="321"/>
      <c r="C220" s="953" t="s">
        <v>265</v>
      </c>
      <c r="D220" s="953"/>
      <c r="E220" s="953"/>
      <c r="F220" s="953"/>
      <c r="G220" s="953"/>
      <c r="H220" s="322"/>
      <c r="I220" s="322" t="s">
        <v>118</v>
      </c>
    </row>
    <row r="221" spans="1:9" ht="15.75" thickBot="1">
      <c r="A221" s="318"/>
      <c r="B221" s="318"/>
      <c r="C221" s="319"/>
      <c r="D221" s="319"/>
      <c r="E221" s="959" t="s">
        <v>266</v>
      </c>
      <c r="F221" s="959"/>
      <c r="G221" s="959"/>
      <c r="H221" s="318"/>
      <c r="I221" s="323">
        <f>ROUND(SUM(I215),2)</f>
        <v>0.85</v>
      </c>
    </row>
    <row r="222" spans="1:9" ht="15.75" thickTop="1">
      <c r="A222" s="283" t="s">
        <v>268</v>
      </c>
    </row>
    <row r="224" spans="1:9" ht="23.25" thickBot="1">
      <c r="A224" s="242" t="s">
        <v>221</v>
      </c>
      <c r="B224" s="243"/>
      <c r="C224" s="243"/>
      <c r="D224" s="243"/>
      <c r="E224" s="243"/>
      <c r="F224" s="243"/>
      <c r="G224" s="243"/>
      <c r="H224" s="243"/>
      <c r="I224" s="244" t="s">
        <v>205</v>
      </c>
    </row>
    <row r="225" spans="1:9" ht="18.75" thickTop="1">
      <c r="A225" s="245" t="s">
        <v>222</v>
      </c>
      <c r="B225" s="245"/>
      <c r="C225" s="245"/>
      <c r="D225" s="245" t="str">
        <f>$M$1</f>
        <v>BAHIA</v>
      </c>
      <c r="E225" s="245"/>
      <c r="F225" s="245"/>
      <c r="G225" s="245"/>
      <c r="H225" s="245"/>
      <c r="I225" s="245"/>
    </row>
    <row r="226" spans="1:9" ht="15.75">
      <c r="A226" s="248" t="s">
        <v>519</v>
      </c>
      <c r="B226" s="248"/>
      <c r="C226" s="248"/>
      <c r="D226" s="248" t="str">
        <f>M2</f>
        <v>ABRIL/21</v>
      </c>
      <c r="E226" s="248"/>
      <c r="F226" s="248"/>
      <c r="G226" s="249" t="s">
        <v>224</v>
      </c>
      <c r="H226" s="338">
        <v>5</v>
      </c>
      <c r="I226" s="251" t="s">
        <v>166</v>
      </c>
    </row>
    <row r="227" spans="1:9" ht="16.5" thickBot="1">
      <c r="A227" s="526">
        <v>5213851</v>
      </c>
      <c r="B227" s="938" t="s">
        <v>171</v>
      </c>
      <c r="C227" s="938"/>
      <c r="D227" s="938"/>
      <c r="E227" s="938"/>
      <c r="F227" s="938"/>
      <c r="G227" s="938"/>
      <c r="H227" s="939" t="s">
        <v>225</v>
      </c>
      <c r="I227" s="940"/>
    </row>
    <row r="228" spans="1:9" ht="15.75" thickBot="1">
      <c r="A228" s="923" t="s">
        <v>226</v>
      </c>
      <c r="B228" s="923"/>
      <c r="C228" s="925" t="s">
        <v>227</v>
      </c>
      <c r="D228" s="930" t="s">
        <v>228</v>
      </c>
      <c r="E228" s="930"/>
      <c r="F228" s="930" t="s">
        <v>229</v>
      </c>
      <c r="G228" s="930"/>
      <c r="H228" s="253"/>
      <c r="I228" s="253" t="s">
        <v>230</v>
      </c>
    </row>
    <row r="229" spans="1:9" ht="15.75" thickBot="1">
      <c r="A229" s="924"/>
      <c r="B229" s="924"/>
      <c r="C229" s="926"/>
      <c r="D229" s="254" t="s">
        <v>231</v>
      </c>
      <c r="E229" s="254" t="s">
        <v>232</v>
      </c>
      <c r="F229" s="254" t="s">
        <v>233</v>
      </c>
      <c r="G229" s="254" t="s">
        <v>234</v>
      </c>
      <c r="H229" s="254"/>
      <c r="I229" s="254" t="s">
        <v>235</v>
      </c>
    </row>
    <row r="230" spans="1:9">
      <c r="A230" s="255" t="s">
        <v>207</v>
      </c>
      <c r="B230" s="256" t="s">
        <v>208</v>
      </c>
      <c r="C230" s="257">
        <v>1</v>
      </c>
      <c r="D230" s="258">
        <v>0.3</v>
      </c>
      <c r="E230" s="258">
        <v>0.7</v>
      </c>
      <c r="F230" s="259">
        <v>107.1703</v>
      </c>
      <c r="G230" s="259">
        <v>45.045400000000001</v>
      </c>
      <c r="H230" s="260"/>
      <c r="I230" s="259">
        <f>ROUND((C230*(D230*F230))+(C230*(E230*G230)),4)</f>
        <v>63.682899999999997</v>
      </c>
    </row>
    <row r="231" spans="1:9" ht="15.75" thickBot="1">
      <c r="A231" s="261"/>
      <c r="B231" s="261"/>
      <c r="C231" s="261"/>
      <c r="D231" s="261"/>
      <c r="E231" s="261"/>
      <c r="F231" s="261"/>
      <c r="G231" s="262" t="s">
        <v>238</v>
      </c>
      <c r="H231" s="263"/>
      <c r="I231" s="266">
        <f>SUM(I230)</f>
        <v>63.682899999999997</v>
      </c>
    </row>
    <row r="232" spans="1:9" ht="15.75" thickBot="1">
      <c r="A232" s="264" t="s">
        <v>239</v>
      </c>
      <c r="B232" s="264"/>
      <c r="C232" s="265" t="s">
        <v>227</v>
      </c>
      <c r="D232" s="265" t="s">
        <v>240</v>
      </c>
      <c r="E232" s="930" t="s">
        <v>229</v>
      </c>
      <c r="F232" s="931"/>
      <c r="G232" s="932" t="s">
        <v>241</v>
      </c>
      <c r="H232" s="932"/>
      <c r="I232" s="932"/>
    </row>
    <row r="233" spans="1:9">
      <c r="A233" s="255" t="s">
        <v>317</v>
      </c>
      <c r="B233" s="256" t="s">
        <v>318</v>
      </c>
      <c r="C233" s="257">
        <v>1</v>
      </c>
      <c r="D233" s="255" t="s">
        <v>47</v>
      </c>
      <c r="E233" s="260">
        <v>23.052099999999999</v>
      </c>
      <c r="F233" s="260"/>
      <c r="G233" s="260"/>
      <c r="H233" s="260"/>
      <c r="I233" s="259">
        <f>ROUND(C233*E233,4)</f>
        <v>23.052099999999999</v>
      </c>
    </row>
    <row r="234" spans="1:9">
      <c r="A234" s="255" t="s">
        <v>242</v>
      </c>
      <c r="B234" s="256" t="s">
        <v>243</v>
      </c>
      <c r="C234" s="257">
        <v>1</v>
      </c>
      <c r="D234" s="255" t="s">
        <v>47</v>
      </c>
      <c r="E234" s="260">
        <v>17.513400000000001</v>
      </c>
      <c r="F234" s="260"/>
      <c r="G234" s="260"/>
      <c r="H234" s="260"/>
      <c r="I234" s="259">
        <f>ROUND(C234*E234,4)</f>
        <v>17.513400000000001</v>
      </c>
    </row>
    <row r="235" spans="1:9">
      <c r="A235" s="260"/>
      <c r="B235" s="260"/>
      <c r="C235" s="928" t="s">
        <v>244</v>
      </c>
      <c r="D235" s="933"/>
      <c r="E235" s="933"/>
      <c r="F235" s="933"/>
      <c r="G235" s="933"/>
      <c r="H235" s="942">
        <f>SUM(I233:I234)</f>
        <v>40.5655</v>
      </c>
      <c r="I235" s="928"/>
    </row>
    <row r="236" spans="1:9" ht="15.75" thickBot="1">
      <c r="A236" s="261"/>
      <c r="B236" s="261"/>
      <c r="C236" s="922" t="s">
        <v>245</v>
      </c>
      <c r="D236" s="935"/>
      <c r="E236" s="935"/>
      <c r="F236" s="935"/>
      <c r="G236" s="935"/>
      <c r="H236" s="263"/>
      <c r="I236" s="266">
        <f>SUM(I231,H235)</f>
        <v>104.2484</v>
      </c>
    </row>
    <row r="237" spans="1:9">
      <c r="A237" s="260"/>
      <c r="B237" s="260"/>
      <c r="C237" s="936" t="s">
        <v>246</v>
      </c>
      <c r="D237" s="937"/>
      <c r="E237" s="937"/>
      <c r="F237" s="937"/>
      <c r="G237" s="937"/>
      <c r="H237" s="267"/>
      <c r="I237" s="268">
        <f>I236/H226</f>
        <v>20.849679999999999</v>
      </c>
    </row>
    <row r="238" spans="1:9">
      <c r="A238" s="260"/>
      <c r="B238" s="260"/>
      <c r="C238" s="267"/>
      <c r="D238" s="267"/>
      <c r="E238" s="267"/>
      <c r="F238" s="267"/>
      <c r="G238" s="269" t="s">
        <v>247</v>
      </c>
      <c r="H238" s="267"/>
      <c r="I238" s="259" t="s">
        <v>118</v>
      </c>
    </row>
    <row r="239" spans="1:9" ht="15.75" thickBot="1">
      <c r="A239" s="261"/>
      <c r="B239" s="261"/>
      <c r="C239" s="263"/>
      <c r="D239" s="263"/>
      <c r="E239" s="263"/>
      <c r="F239" s="263"/>
      <c r="G239" s="262" t="s">
        <v>248</v>
      </c>
      <c r="H239" s="263"/>
      <c r="I239" s="263" t="s">
        <v>118</v>
      </c>
    </row>
    <row r="240" spans="1:9" ht="15.75" thickBot="1">
      <c r="A240" s="264" t="s">
        <v>249</v>
      </c>
      <c r="B240" s="264"/>
      <c r="C240" s="265" t="s">
        <v>227</v>
      </c>
      <c r="D240" s="265" t="s">
        <v>240</v>
      </c>
      <c r="E240" s="932" t="s">
        <v>250</v>
      </c>
      <c r="F240" s="932"/>
      <c r="G240" s="932" t="s">
        <v>251</v>
      </c>
      <c r="H240" s="932"/>
      <c r="I240" s="932"/>
    </row>
    <row r="241" spans="1:11" ht="15" customHeight="1">
      <c r="A241" s="255" t="s">
        <v>211</v>
      </c>
      <c r="B241" s="256" t="s">
        <v>212</v>
      </c>
      <c r="C241" s="257">
        <v>1.0581199999999999</v>
      </c>
      <c r="D241" s="255" t="s">
        <v>46</v>
      </c>
      <c r="E241" s="255"/>
      <c r="F241" s="260">
        <v>13.7515</v>
      </c>
      <c r="G241" s="260"/>
      <c r="H241" s="260"/>
      <c r="I241" s="272">
        <f>ROUND(C241*F241,4)</f>
        <v>14.550700000000001</v>
      </c>
    </row>
    <row r="242" spans="1:11">
      <c r="A242" s="255" t="s">
        <v>209</v>
      </c>
      <c r="B242" s="256" t="s">
        <v>210</v>
      </c>
      <c r="C242" s="257">
        <v>11.775</v>
      </c>
      <c r="D242" s="255" t="s">
        <v>46</v>
      </c>
      <c r="E242" s="255"/>
      <c r="F242" s="260">
        <v>16.2776</v>
      </c>
      <c r="G242" s="260"/>
      <c r="H242" s="260"/>
      <c r="I242" s="272">
        <f>ROUND(C242*F242,4)</f>
        <v>191.6687</v>
      </c>
    </row>
    <row r="243" spans="1:11" ht="15.75" thickBot="1">
      <c r="A243" s="261"/>
      <c r="B243" s="261"/>
      <c r="C243" s="922" t="s">
        <v>252</v>
      </c>
      <c r="D243" s="935"/>
      <c r="E243" s="935"/>
      <c r="F243" s="935"/>
      <c r="G243" s="935"/>
      <c r="H243" s="261"/>
      <c r="I243" s="337">
        <f>SUM(I241:I242)</f>
        <v>206.21940000000001</v>
      </c>
    </row>
    <row r="244" spans="1:11" ht="15.75" thickBot="1">
      <c r="A244" s="264" t="s">
        <v>253</v>
      </c>
      <c r="B244" s="264"/>
      <c r="C244" s="265" t="s">
        <v>227</v>
      </c>
      <c r="D244" s="265" t="s">
        <v>240</v>
      </c>
      <c r="E244" s="932" t="s">
        <v>251</v>
      </c>
      <c r="F244" s="932"/>
      <c r="G244" s="932" t="s">
        <v>251</v>
      </c>
      <c r="H244" s="932"/>
      <c r="I244" s="932"/>
    </row>
    <row r="245" spans="1:11" ht="29.25">
      <c r="A245" s="255">
        <v>1107892</v>
      </c>
      <c r="B245" s="256" t="s">
        <v>325</v>
      </c>
      <c r="C245" s="271">
        <v>1.7999999999999999E-2</v>
      </c>
      <c r="D245" s="255" t="s">
        <v>15</v>
      </c>
      <c r="E245" s="255"/>
      <c r="F245" s="259">
        <v>378.87</v>
      </c>
      <c r="G245" s="260"/>
      <c r="H245" s="260"/>
      <c r="I245" s="272">
        <f>ROUND(C245*F245,4)</f>
        <v>6.8197000000000001</v>
      </c>
    </row>
    <row r="246" spans="1:11" ht="29.25">
      <c r="A246" s="255">
        <v>4805750</v>
      </c>
      <c r="B246" s="256" t="s">
        <v>326</v>
      </c>
      <c r="C246" s="271">
        <v>1.7999999999999999E-2</v>
      </c>
      <c r="D246" s="255" t="s">
        <v>15</v>
      </c>
      <c r="E246" s="255"/>
      <c r="F246" s="259">
        <v>35.53</v>
      </c>
      <c r="G246" s="260"/>
      <c r="H246" s="260"/>
      <c r="I246" s="272">
        <f>ROUND(C246*F246,4)</f>
        <v>0.63949999999999996</v>
      </c>
    </row>
    <row r="247" spans="1:11" ht="15.75" thickBot="1">
      <c r="A247" s="261"/>
      <c r="B247" s="261"/>
      <c r="C247" s="922" t="s">
        <v>254</v>
      </c>
      <c r="D247" s="935"/>
      <c r="E247" s="935"/>
      <c r="F247" s="935"/>
      <c r="G247" s="935"/>
      <c r="H247" s="263"/>
      <c r="I247" s="266">
        <f>SUM(I245:I246)</f>
        <v>7.4592000000000001</v>
      </c>
    </row>
    <row r="248" spans="1:11" ht="15.75" thickBot="1">
      <c r="A248" s="264"/>
      <c r="B248" s="264"/>
      <c r="C248" s="273"/>
      <c r="D248" s="273"/>
      <c r="E248" s="273"/>
      <c r="F248" s="273"/>
      <c r="G248" s="273" t="s">
        <v>255</v>
      </c>
      <c r="H248" s="273"/>
      <c r="I248" s="274">
        <f>SUM(I247,I243,I237,I238,I239)</f>
        <v>234.52828000000002</v>
      </c>
    </row>
    <row r="249" spans="1:11" ht="15.75" thickBot="1">
      <c r="A249" s="264" t="s">
        <v>256</v>
      </c>
      <c r="B249" s="264"/>
      <c r="C249" s="265" t="s">
        <v>257</v>
      </c>
      <c r="D249" s="265" t="s">
        <v>227</v>
      </c>
      <c r="E249" s="265" t="s">
        <v>240</v>
      </c>
      <c r="F249" s="932" t="s">
        <v>251</v>
      </c>
      <c r="G249" s="932"/>
      <c r="H249" s="932" t="s">
        <v>251</v>
      </c>
      <c r="I249" s="932"/>
    </row>
    <row r="250" spans="1:11" ht="29.25">
      <c r="A250" s="255" t="s">
        <v>211</v>
      </c>
      <c r="B250" s="256" t="s">
        <v>327</v>
      </c>
      <c r="C250" s="255">
        <v>5915474</v>
      </c>
      <c r="D250" s="271">
        <v>1.06E-3</v>
      </c>
      <c r="E250" s="255" t="s">
        <v>17</v>
      </c>
      <c r="F250" s="255"/>
      <c r="G250" s="259">
        <v>22.84</v>
      </c>
      <c r="H250" s="267"/>
      <c r="I250" s="259">
        <f>ROUND(D250*G250,4)</f>
        <v>2.4199999999999999E-2</v>
      </c>
    </row>
    <row r="251" spans="1:11" ht="29.25">
      <c r="A251" s="255" t="s">
        <v>209</v>
      </c>
      <c r="B251" s="256" t="s">
        <v>328</v>
      </c>
      <c r="C251" s="255">
        <v>5915474</v>
      </c>
      <c r="D251" s="271">
        <v>1.1780000000000001E-2</v>
      </c>
      <c r="E251" s="255" t="s">
        <v>17</v>
      </c>
      <c r="F251" s="255"/>
      <c r="G251" s="259">
        <v>21.12</v>
      </c>
      <c r="H251" s="267"/>
      <c r="I251" s="259">
        <f>ROUND(D251*G251,4)</f>
        <v>0.24879999999999999</v>
      </c>
    </row>
    <row r="252" spans="1:11" ht="29.25">
      <c r="A252" s="255">
        <v>4805750</v>
      </c>
      <c r="B252" s="256" t="s">
        <v>329</v>
      </c>
      <c r="C252" s="255">
        <v>5915476</v>
      </c>
      <c r="D252" s="271">
        <v>3.3750000000000002E-2</v>
      </c>
      <c r="E252" s="255" t="s">
        <v>17</v>
      </c>
      <c r="F252" s="255"/>
      <c r="G252" s="259">
        <v>22.84</v>
      </c>
      <c r="H252" s="267"/>
      <c r="I252" s="259">
        <f>ROUND(D252*G252,4)</f>
        <v>0.77090000000000003</v>
      </c>
    </row>
    <row r="253" spans="1:11" ht="15.75" thickBot="1">
      <c r="A253" s="275"/>
      <c r="B253" s="275"/>
      <c r="C253" s="922" t="s">
        <v>258</v>
      </c>
      <c r="D253" s="922"/>
      <c r="E253" s="922"/>
      <c r="F253" s="922"/>
      <c r="G253" s="922"/>
      <c r="H253" s="262"/>
      <c r="I253" s="266">
        <f>SUM(I250:I252)</f>
        <v>1.0439000000000001</v>
      </c>
    </row>
    <row r="254" spans="1:11" ht="15.75" thickBot="1">
      <c r="A254" s="923" t="s">
        <v>259</v>
      </c>
      <c r="B254" s="923"/>
      <c r="C254" s="925" t="s">
        <v>227</v>
      </c>
      <c r="D254" s="925" t="s">
        <v>240</v>
      </c>
      <c r="E254" s="927" t="s">
        <v>260</v>
      </c>
      <c r="F254" s="927"/>
      <c r="G254" s="927"/>
      <c r="H254" s="276"/>
      <c r="I254" s="925" t="s">
        <v>251</v>
      </c>
    </row>
    <row r="255" spans="1:11" ht="15.75" thickBot="1">
      <c r="A255" s="924"/>
      <c r="B255" s="924"/>
      <c r="C255" s="926"/>
      <c r="D255" s="926"/>
      <c r="E255" s="277" t="s">
        <v>261</v>
      </c>
      <c r="F255" s="277" t="s">
        <v>262</v>
      </c>
      <c r="G255" s="277" t="s">
        <v>263</v>
      </c>
      <c r="H255" s="277"/>
      <c r="I255" s="926"/>
    </row>
    <row r="256" spans="1:11" ht="29.25">
      <c r="A256" s="255" t="s">
        <v>211</v>
      </c>
      <c r="B256" s="256" t="s">
        <v>327</v>
      </c>
      <c r="C256" s="257">
        <v>1.06E-3</v>
      </c>
      <c r="D256" s="255" t="s">
        <v>264</v>
      </c>
      <c r="E256" s="255"/>
      <c r="F256" s="255"/>
      <c r="G256" s="258">
        <f>$Q$1</f>
        <v>10</v>
      </c>
      <c r="H256" s="255"/>
      <c r="I256" s="334">
        <f>ROUND((C256*G256)*$I$159,4)</f>
        <v>8.9999999999999993E-3</v>
      </c>
      <c r="K256" s="188">
        <v>5915324</v>
      </c>
    </row>
    <row r="257" spans="1:11" ht="29.25">
      <c r="A257" s="255" t="s">
        <v>209</v>
      </c>
      <c r="B257" s="256" t="s">
        <v>328</v>
      </c>
      <c r="C257" s="257">
        <v>1.1780000000000001E-2</v>
      </c>
      <c r="D257" s="255" t="s">
        <v>264</v>
      </c>
      <c r="E257" s="255"/>
      <c r="F257" s="255"/>
      <c r="G257" s="258">
        <f>$Q$1</f>
        <v>10</v>
      </c>
      <c r="H257" s="255"/>
      <c r="I257" s="334">
        <f>ROUND((C257*G257)*$I$159,4)</f>
        <v>0.10009999999999999</v>
      </c>
      <c r="K257" s="188">
        <v>5915324</v>
      </c>
    </row>
    <row r="258" spans="1:11" ht="29.25">
      <c r="A258" s="255">
        <v>4805750</v>
      </c>
      <c r="B258" s="256" t="s">
        <v>329</v>
      </c>
      <c r="C258" s="257">
        <v>3.3750000000000002E-2</v>
      </c>
      <c r="D258" s="255" t="s">
        <v>264</v>
      </c>
      <c r="E258" s="255"/>
      <c r="F258" s="255"/>
      <c r="G258" s="258">
        <f>$Q$1</f>
        <v>10</v>
      </c>
      <c r="H258" s="255"/>
      <c r="I258" s="334">
        <f>ROUND((C258*G258)*$I$289,4)</f>
        <v>0.1958</v>
      </c>
      <c r="K258" s="188">
        <v>5914344</v>
      </c>
    </row>
    <row r="259" spans="1:11">
      <c r="A259" s="278"/>
      <c r="B259" s="278"/>
      <c r="C259" s="928" t="s">
        <v>265</v>
      </c>
      <c r="D259" s="928"/>
      <c r="E259" s="928"/>
      <c r="F259" s="928"/>
      <c r="G259" s="928"/>
      <c r="H259" s="269"/>
      <c r="I259" s="335">
        <f>SUM(I256:I258)</f>
        <v>0.3049</v>
      </c>
    </row>
    <row r="260" spans="1:11" ht="15.75" thickBot="1">
      <c r="A260" s="279"/>
      <c r="B260" s="279"/>
      <c r="C260" s="280"/>
      <c r="D260" s="280"/>
      <c r="E260" s="929" t="s">
        <v>266</v>
      </c>
      <c r="F260" s="929"/>
      <c r="G260" s="929"/>
      <c r="H260" s="279"/>
      <c r="I260" s="281">
        <f>SUM(I259,I253,I248)</f>
        <v>235.87708000000003</v>
      </c>
    </row>
    <row r="261" spans="1:11" ht="15.75" thickTop="1">
      <c r="A261" s="278"/>
      <c r="B261" s="278"/>
      <c r="C261" s="269"/>
      <c r="D261" s="269"/>
      <c r="E261" s="269"/>
      <c r="F261" s="269" t="s">
        <v>88</v>
      </c>
      <c r="G261" s="282">
        <f>$S$1</f>
        <v>0.23089999999999999</v>
      </c>
      <c r="H261" s="278"/>
      <c r="I261" s="268">
        <f>ROUND(I260*G261,4)</f>
        <v>54.463999999999999</v>
      </c>
    </row>
    <row r="262" spans="1:11" ht="15.75" thickBot="1">
      <c r="A262" s="279"/>
      <c r="B262" s="279"/>
      <c r="C262" s="280"/>
      <c r="D262" s="280"/>
      <c r="E262" s="280"/>
      <c r="F262" s="279"/>
      <c r="G262" s="279" t="s">
        <v>267</v>
      </c>
      <c r="H262" s="279"/>
      <c r="I262" s="281">
        <f>ROUND(SUM(I260,I261),2)</f>
        <v>290.33999999999997</v>
      </c>
    </row>
    <row r="263" spans="1:11" ht="15.75" thickTop="1">
      <c r="A263" s="283" t="s">
        <v>268</v>
      </c>
    </row>
    <row r="265" spans="1:11" ht="23.25" thickBot="1">
      <c r="A265" s="284" t="s">
        <v>221</v>
      </c>
      <c r="B265" s="285"/>
      <c r="C265" s="285"/>
      <c r="D265" s="285"/>
      <c r="E265" s="285"/>
      <c r="F265" s="285"/>
      <c r="G265" s="285"/>
      <c r="H265" s="285"/>
      <c r="I265" s="286" t="s">
        <v>205</v>
      </c>
    </row>
    <row r="266" spans="1:11" ht="18.75" thickTop="1">
      <c r="A266" s="287" t="s">
        <v>222</v>
      </c>
      <c r="B266" s="287"/>
      <c r="C266" s="287"/>
      <c r="D266" s="287" t="str">
        <f>$M$1</f>
        <v>BAHIA</v>
      </c>
      <c r="E266" s="287"/>
      <c r="F266" s="287"/>
      <c r="G266" s="287"/>
      <c r="H266" s="287"/>
      <c r="I266" s="287"/>
    </row>
    <row r="267" spans="1:11" ht="15.75">
      <c r="A267" s="288" t="s">
        <v>223</v>
      </c>
      <c r="B267" s="288"/>
      <c r="C267" s="288"/>
      <c r="D267" s="288" t="str">
        <f>M2</f>
        <v>ABRIL/21</v>
      </c>
      <c r="E267" s="288"/>
      <c r="F267" s="288"/>
      <c r="G267" s="289" t="s">
        <v>224</v>
      </c>
      <c r="H267" s="290">
        <v>224.1</v>
      </c>
      <c r="I267" s="291" t="s">
        <v>264</v>
      </c>
    </row>
    <row r="268" spans="1:11" ht="16.5" thickBot="1">
      <c r="A268" s="292">
        <v>5914344</v>
      </c>
      <c r="B268" s="943" t="s">
        <v>338</v>
      </c>
      <c r="C268" s="943"/>
      <c r="D268" s="943"/>
      <c r="E268" s="943"/>
      <c r="F268" s="943"/>
      <c r="G268" s="943"/>
      <c r="H268" s="944" t="s">
        <v>225</v>
      </c>
      <c r="I268" s="945"/>
    </row>
    <row r="269" spans="1:11" ht="15.75" thickBot="1">
      <c r="A269" s="946" t="s">
        <v>226</v>
      </c>
      <c r="B269" s="946"/>
      <c r="C269" s="948" t="s">
        <v>227</v>
      </c>
      <c r="D269" s="950" t="s">
        <v>228</v>
      </c>
      <c r="E269" s="950"/>
      <c r="F269" s="950" t="s">
        <v>229</v>
      </c>
      <c r="G269" s="950"/>
      <c r="H269" s="293"/>
      <c r="I269" s="293" t="s">
        <v>230</v>
      </c>
    </row>
    <row r="270" spans="1:11" ht="15.75" thickBot="1">
      <c r="A270" s="947"/>
      <c r="B270" s="947"/>
      <c r="C270" s="949"/>
      <c r="D270" s="294" t="s">
        <v>231</v>
      </c>
      <c r="E270" s="294" t="s">
        <v>232</v>
      </c>
      <c r="F270" s="294" t="s">
        <v>233</v>
      </c>
      <c r="G270" s="294" t="s">
        <v>234</v>
      </c>
      <c r="H270" s="294"/>
      <c r="I270" s="294" t="s">
        <v>235</v>
      </c>
    </row>
    <row r="271" spans="1:11">
      <c r="A271" s="295" t="s">
        <v>339</v>
      </c>
      <c r="B271" s="296" t="s">
        <v>340</v>
      </c>
      <c r="C271" s="297">
        <v>1</v>
      </c>
      <c r="D271" s="298">
        <v>1</v>
      </c>
      <c r="E271" s="298">
        <v>0</v>
      </c>
      <c r="F271" s="299">
        <v>130.29810000000001</v>
      </c>
      <c r="G271" s="299">
        <v>52.522199999999998</v>
      </c>
      <c r="H271" s="308"/>
      <c r="I271" s="299">
        <f>ROUND((C271*(D271*F271))+(C271*(E271*G271)),4)</f>
        <v>130.29810000000001</v>
      </c>
    </row>
    <row r="272" spans="1:11" ht="15.75" thickBot="1">
      <c r="A272" s="301"/>
      <c r="B272" s="301"/>
      <c r="C272" s="301"/>
      <c r="D272" s="301"/>
      <c r="E272" s="301"/>
      <c r="F272" s="301"/>
      <c r="G272" s="302" t="s">
        <v>238</v>
      </c>
      <c r="H272" s="303"/>
      <c r="I272" s="304">
        <f>SUM(I271)</f>
        <v>130.29810000000001</v>
      </c>
    </row>
    <row r="273" spans="1:9" ht="15.75" thickBot="1">
      <c r="A273" s="305" t="s">
        <v>239</v>
      </c>
      <c r="B273" s="305"/>
      <c r="C273" s="306" t="s">
        <v>227</v>
      </c>
      <c r="D273" s="306" t="s">
        <v>240</v>
      </c>
      <c r="E273" s="950" t="s">
        <v>229</v>
      </c>
      <c r="F273" s="952"/>
      <c r="G273" s="951" t="s">
        <v>241</v>
      </c>
      <c r="H273" s="951"/>
      <c r="I273" s="951"/>
    </row>
    <row r="274" spans="1:9">
      <c r="A274" s="308"/>
      <c r="B274" s="308"/>
      <c r="C274" s="953" t="s">
        <v>244</v>
      </c>
      <c r="D274" s="954"/>
      <c r="E274" s="954"/>
      <c r="F274" s="954"/>
      <c r="G274" s="954"/>
      <c r="H274" s="954" t="s">
        <v>118</v>
      </c>
      <c r="I274" s="954"/>
    </row>
    <row r="275" spans="1:9" ht="15.75" thickBot="1">
      <c r="A275" s="301"/>
      <c r="B275" s="301"/>
      <c r="C275" s="955" t="s">
        <v>245</v>
      </c>
      <c r="D275" s="956"/>
      <c r="E275" s="956"/>
      <c r="F275" s="956"/>
      <c r="G275" s="956"/>
      <c r="H275" s="303"/>
      <c r="I275" s="304">
        <f>SUM(I272)</f>
        <v>130.29810000000001</v>
      </c>
    </row>
    <row r="276" spans="1:9">
      <c r="A276" s="308"/>
      <c r="B276" s="308"/>
      <c r="C276" s="953" t="s">
        <v>246</v>
      </c>
      <c r="D276" s="954"/>
      <c r="E276" s="954"/>
      <c r="F276" s="954"/>
      <c r="G276" s="954"/>
      <c r="H276" s="309"/>
      <c r="I276" s="310">
        <f>I275/H267</f>
        <v>0.58142838018741638</v>
      </c>
    </row>
    <row r="277" spans="1:9">
      <c r="A277" s="308"/>
      <c r="B277" s="308"/>
      <c r="C277" s="309"/>
      <c r="D277" s="309"/>
      <c r="E277" s="309"/>
      <c r="F277" s="309"/>
      <c r="G277" s="311" t="s">
        <v>247</v>
      </c>
      <c r="H277" s="309"/>
      <c r="I277" s="299" t="s">
        <v>118</v>
      </c>
    </row>
    <row r="278" spans="1:9" ht="15.75" thickBot="1">
      <c r="A278" s="301"/>
      <c r="B278" s="301"/>
      <c r="C278" s="303"/>
      <c r="D278" s="303"/>
      <c r="E278" s="303"/>
      <c r="F278" s="303"/>
      <c r="G278" s="302" t="s">
        <v>248</v>
      </c>
      <c r="H278" s="303"/>
      <c r="I278" s="303" t="s">
        <v>118</v>
      </c>
    </row>
    <row r="279" spans="1:9" ht="15.75" thickBot="1">
      <c r="A279" s="305" t="s">
        <v>249</v>
      </c>
      <c r="B279" s="305"/>
      <c r="C279" s="306" t="s">
        <v>227</v>
      </c>
      <c r="D279" s="306" t="s">
        <v>240</v>
      </c>
      <c r="E279" s="951" t="s">
        <v>250</v>
      </c>
      <c r="F279" s="951"/>
      <c r="G279" s="951" t="s">
        <v>251</v>
      </c>
      <c r="H279" s="951"/>
      <c r="I279" s="951"/>
    </row>
    <row r="280" spans="1:9" ht="15.75" thickBot="1">
      <c r="A280" s="312"/>
      <c r="B280" s="312"/>
      <c r="C280" s="951" t="s">
        <v>252</v>
      </c>
      <c r="D280" s="957"/>
      <c r="E280" s="957"/>
      <c r="F280" s="957"/>
      <c r="G280" s="957"/>
      <c r="H280" s="312"/>
      <c r="I280" s="312"/>
    </row>
    <row r="281" spans="1:9" ht="15.75" thickBot="1">
      <c r="A281" s="305" t="s">
        <v>253</v>
      </c>
      <c r="B281" s="305"/>
      <c r="C281" s="306" t="s">
        <v>227</v>
      </c>
      <c r="D281" s="306" t="s">
        <v>240</v>
      </c>
      <c r="E281" s="951" t="s">
        <v>251</v>
      </c>
      <c r="F281" s="951"/>
      <c r="G281" s="951" t="s">
        <v>251</v>
      </c>
      <c r="H281" s="951"/>
      <c r="I281" s="951"/>
    </row>
    <row r="282" spans="1:9" ht="15.75" thickBot="1">
      <c r="A282" s="312"/>
      <c r="B282" s="312"/>
      <c r="C282" s="951" t="s">
        <v>254</v>
      </c>
      <c r="D282" s="957"/>
      <c r="E282" s="957"/>
      <c r="F282" s="957"/>
      <c r="G282" s="957"/>
      <c r="H282" s="313"/>
      <c r="I282" s="313"/>
    </row>
    <row r="283" spans="1:9" ht="15.75" thickBot="1">
      <c r="A283" s="305"/>
      <c r="B283" s="305"/>
      <c r="C283" s="314"/>
      <c r="D283" s="314"/>
      <c r="E283" s="314"/>
      <c r="F283" s="314"/>
      <c r="G283" s="314" t="s">
        <v>255</v>
      </c>
      <c r="H283" s="314"/>
      <c r="I283" s="315">
        <f>SUM(I276,I277,I278)</f>
        <v>0.58142838018741638</v>
      </c>
    </row>
    <row r="284" spans="1:9" ht="15.75" thickBot="1">
      <c r="A284" s="305" t="s">
        <v>256</v>
      </c>
      <c r="B284" s="305"/>
      <c r="C284" s="306" t="s">
        <v>257</v>
      </c>
      <c r="D284" s="306" t="s">
        <v>227</v>
      </c>
      <c r="E284" s="306" t="s">
        <v>240</v>
      </c>
      <c r="F284" s="951" t="s">
        <v>251</v>
      </c>
      <c r="G284" s="951"/>
      <c r="H284" s="951" t="s">
        <v>251</v>
      </c>
      <c r="I284" s="951"/>
    </row>
    <row r="285" spans="1:9" ht="15.75" thickBot="1">
      <c r="A285" s="305"/>
      <c r="B285" s="305"/>
      <c r="C285" s="951" t="s">
        <v>258</v>
      </c>
      <c r="D285" s="951"/>
      <c r="E285" s="951"/>
      <c r="F285" s="951"/>
      <c r="G285" s="951"/>
      <c r="H285" s="314"/>
      <c r="I285" s="314"/>
    </row>
    <row r="286" spans="1:9" ht="15.75" thickBot="1">
      <c r="A286" s="946" t="s">
        <v>259</v>
      </c>
      <c r="B286" s="946"/>
      <c r="C286" s="948" t="s">
        <v>227</v>
      </c>
      <c r="D286" s="948" t="s">
        <v>240</v>
      </c>
      <c r="E286" s="958" t="s">
        <v>260</v>
      </c>
      <c r="F286" s="958"/>
      <c r="G286" s="958"/>
      <c r="H286" s="316"/>
      <c r="I286" s="948" t="s">
        <v>251</v>
      </c>
    </row>
    <row r="287" spans="1:9" ht="15.75" thickBot="1">
      <c r="A287" s="947"/>
      <c r="B287" s="947"/>
      <c r="C287" s="949"/>
      <c r="D287" s="949"/>
      <c r="E287" s="317" t="s">
        <v>261</v>
      </c>
      <c r="F287" s="317" t="s">
        <v>262</v>
      </c>
      <c r="G287" s="317" t="s">
        <v>263</v>
      </c>
      <c r="H287" s="317"/>
      <c r="I287" s="949"/>
    </row>
    <row r="288" spans="1:9">
      <c r="A288" s="321"/>
      <c r="B288" s="321"/>
      <c r="C288" s="953" t="s">
        <v>265</v>
      </c>
      <c r="D288" s="953"/>
      <c r="E288" s="953"/>
      <c r="F288" s="953"/>
      <c r="G288" s="953"/>
      <c r="H288" s="322"/>
      <c r="I288" s="322" t="s">
        <v>118</v>
      </c>
    </row>
    <row r="289" spans="1:9" ht="15.75" thickBot="1">
      <c r="A289" s="318"/>
      <c r="B289" s="318"/>
      <c r="C289" s="319"/>
      <c r="D289" s="319"/>
      <c r="E289" s="959" t="s">
        <v>266</v>
      </c>
      <c r="F289" s="959"/>
      <c r="G289" s="959"/>
      <c r="H289" s="318"/>
      <c r="I289" s="323">
        <f>ROUND(SUM(I283),2)</f>
        <v>0.57999999999999996</v>
      </c>
    </row>
    <row r="290" spans="1:9" ht="15.75" thickTop="1">
      <c r="A290" s="283" t="s">
        <v>268</v>
      </c>
    </row>
    <row r="292" spans="1:9" ht="23.25" thickBot="1">
      <c r="A292" s="242" t="s">
        <v>221</v>
      </c>
      <c r="B292" s="243"/>
      <c r="C292" s="243"/>
      <c r="D292" s="243"/>
      <c r="E292" s="243"/>
      <c r="F292" s="243"/>
      <c r="G292" s="243"/>
      <c r="H292" s="243"/>
      <c r="I292" s="244" t="s">
        <v>205</v>
      </c>
    </row>
    <row r="293" spans="1:9" ht="18.75" thickTop="1">
      <c r="A293" s="245" t="s">
        <v>222</v>
      </c>
      <c r="B293" s="245"/>
      <c r="C293" s="245"/>
      <c r="D293" s="245" t="str">
        <f>$M$1</f>
        <v>BAHIA</v>
      </c>
      <c r="E293" s="245"/>
      <c r="F293" s="245"/>
      <c r="G293" s="245"/>
      <c r="H293" s="245"/>
      <c r="I293" s="245"/>
    </row>
    <row r="294" spans="1:9" ht="15.75">
      <c r="A294" s="248" t="s">
        <v>223</v>
      </c>
      <c r="B294" s="248"/>
      <c r="C294" s="248"/>
      <c r="D294" s="248" t="str">
        <f>M2</f>
        <v>ABRIL/21</v>
      </c>
      <c r="E294" s="248"/>
      <c r="F294" s="248"/>
      <c r="G294" s="249" t="s">
        <v>224</v>
      </c>
      <c r="H294" s="338">
        <v>1</v>
      </c>
      <c r="I294" s="251" t="s">
        <v>22</v>
      </c>
    </row>
    <row r="295" spans="1:9" ht="16.5" thickBot="1">
      <c r="A295" s="252">
        <v>2003373</v>
      </c>
      <c r="B295" s="938" t="s">
        <v>490</v>
      </c>
      <c r="C295" s="938"/>
      <c r="D295" s="938"/>
      <c r="E295" s="938"/>
      <c r="F295" s="938"/>
      <c r="G295" s="938"/>
      <c r="H295" s="939" t="s">
        <v>225</v>
      </c>
      <c r="I295" s="940"/>
    </row>
    <row r="296" spans="1:9" ht="15.75" thickBot="1">
      <c r="A296" s="923" t="s">
        <v>226</v>
      </c>
      <c r="B296" s="923"/>
      <c r="C296" s="925" t="s">
        <v>227</v>
      </c>
      <c r="D296" s="930" t="s">
        <v>228</v>
      </c>
      <c r="E296" s="930"/>
      <c r="F296" s="930" t="s">
        <v>229</v>
      </c>
      <c r="G296" s="930"/>
      <c r="H296" s="253"/>
      <c r="I296" s="253" t="s">
        <v>230</v>
      </c>
    </row>
    <row r="297" spans="1:9" ht="15.75" thickBot="1">
      <c r="A297" s="924"/>
      <c r="B297" s="924"/>
      <c r="C297" s="926"/>
      <c r="D297" s="254" t="s">
        <v>231</v>
      </c>
      <c r="E297" s="254" t="s">
        <v>232</v>
      </c>
      <c r="F297" s="254" t="s">
        <v>233</v>
      </c>
      <c r="G297" s="254" t="s">
        <v>234</v>
      </c>
      <c r="H297" s="254"/>
      <c r="I297" s="254" t="s">
        <v>235</v>
      </c>
    </row>
    <row r="298" spans="1:9" ht="15.75" thickBot="1">
      <c r="A298" s="270"/>
      <c r="B298" s="270"/>
      <c r="C298" s="270"/>
      <c r="D298" s="270"/>
      <c r="E298" s="270"/>
      <c r="F298" s="270"/>
      <c r="G298" s="273" t="s">
        <v>238</v>
      </c>
      <c r="H298" s="330"/>
      <c r="I298" s="330"/>
    </row>
    <row r="299" spans="1:9" ht="15.75" thickBot="1">
      <c r="A299" s="264" t="s">
        <v>239</v>
      </c>
      <c r="B299" s="264"/>
      <c r="C299" s="265" t="s">
        <v>227</v>
      </c>
      <c r="D299" s="265" t="s">
        <v>240</v>
      </c>
      <c r="E299" s="930" t="s">
        <v>229</v>
      </c>
      <c r="F299" s="931"/>
      <c r="G299" s="932" t="s">
        <v>241</v>
      </c>
      <c r="H299" s="932"/>
      <c r="I299" s="932"/>
    </row>
    <row r="300" spans="1:9">
      <c r="A300" s="260"/>
      <c r="B300" s="260"/>
      <c r="C300" s="936" t="s">
        <v>244</v>
      </c>
      <c r="D300" s="937"/>
      <c r="E300" s="937"/>
      <c r="F300" s="937"/>
      <c r="G300" s="937"/>
      <c r="H300" s="937" t="s">
        <v>118</v>
      </c>
      <c r="I300" s="937"/>
    </row>
    <row r="301" spans="1:9" ht="15.75" thickBot="1">
      <c r="A301" s="261"/>
      <c r="B301" s="261"/>
      <c r="C301" s="922" t="s">
        <v>245</v>
      </c>
      <c r="D301" s="935"/>
      <c r="E301" s="935"/>
      <c r="F301" s="935"/>
      <c r="G301" s="935"/>
      <c r="H301" s="263"/>
      <c r="I301" s="263" t="s">
        <v>118</v>
      </c>
    </row>
    <row r="302" spans="1:9">
      <c r="A302" s="260"/>
      <c r="B302" s="260"/>
      <c r="C302" s="936" t="s">
        <v>246</v>
      </c>
      <c r="D302" s="937"/>
      <c r="E302" s="937"/>
      <c r="F302" s="937"/>
      <c r="G302" s="937"/>
      <c r="H302" s="267"/>
      <c r="I302" s="267" t="s">
        <v>118</v>
      </c>
    </row>
    <row r="303" spans="1:9">
      <c r="A303" s="260"/>
      <c r="B303" s="260"/>
      <c r="C303" s="267"/>
      <c r="D303" s="267"/>
      <c r="E303" s="267"/>
      <c r="F303" s="267"/>
      <c r="G303" s="269" t="s">
        <v>247</v>
      </c>
      <c r="H303" s="267"/>
      <c r="I303" s="259" t="s">
        <v>118</v>
      </c>
    </row>
    <row r="304" spans="1:9" ht="15.75" thickBot="1">
      <c r="A304" s="261"/>
      <c r="B304" s="261"/>
      <c r="C304" s="263"/>
      <c r="D304" s="263"/>
      <c r="E304" s="263"/>
      <c r="F304" s="263"/>
      <c r="G304" s="262" t="s">
        <v>248</v>
      </c>
      <c r="H304" s="263"/>
      <c r="I304" s="263" t="s">
        <v>118</v>
      </c>
    </row>
    <row r="305" spans="1:9" ht="15.75" thickBot="1">
      <c r="A305" s="264" t="s">
        <v>249</v>
      </c>
      <c r="B305" s="264"/>
      <c r="C305" s="265" t="s">
        <v>227</v>
      </c>
      <c r="D305" s="265" t="s">
        <v>240</v>
      </c>
      <c r="E305" s="932" t="s">
        <v>250</v>
      </c>
      <c r="F305" s="932"/>
      <c r="G305" s="932" t="s">
        <v>251</v>
      </c>
      <c r="H305" s="932"/>
      <c r="I305" s="932"/>
    </row>
    <row r="306" spans="1:9" ht="15.75" thickBot="1">
      <c r="A306" s="270"/>
      <c r="B306" s="270"/>
      <c r="C306" s="932" t="s">
        <v>252</v>
      </c>
      <c r="D306" s="941"/>
      <c r="E306" s="941"/>
      <c r="F306" s="941"/>
      <c r="G306" s="941"/>
      <c r="H306" s="270"/>
      <c r="I306" s="270"/>
    </row>
    <row r="307" spans="1:9" ht="15.75" thickBot="1">
      <c r="A307" s="264" t="s">
        <v>253</v>
      </c>
      <c r="B307" s="264"/>
      <c r="C307" s="265" t="s">
        <v>227</v>
      </c>
      <c r="D307" s="265" t="s">
        <v>240</v>
      </c>
      <c r="E307" s="932" t="s">
        <v>251</v>
      </c>
      <c r="F307" s="932"/>
      <c r="G307" s="932" t="s">
        <v>251</v>
      </c>
      <c r="H307" s="932"/>
      <c r="I307" s="932"/>
    </row>
    <row r="308" spans="1:9" ht="29.25">
      <c r="A308" s="255">
        <v>1107892</v>
      </c>
      <c r="B308" s="256" t="s">
        <v>325</v>
      </c>
      <c r="C308" s="271">
        <v>4.2000000000000003E-2</v>
      </c>
      <c r="D308" s="255" t="s">
        <v>15</v>
      </c>
      <c r="E308" s="255"/>
      <c r="F308" s="259">
        <v>378.87</v>
      </c>
      <c r="G308" s="260"/>
      <c r="H308" s="260"/>
      <c r="I308" s="272">
        <f>ROUND(C308*F308,4)</f>
        <v>15.9125</v>
      </c>
    </row>
    <row r="309" spans="1:9" ht="29.25">
      <c r="A309" s="255">
        <v>2003842</v>
      </c>
      <c r="B309" s="256" t="s">
        <v>341</v>
      </c>
      <c r="C309" s="271">
        <v>5.9499999999999997E-2</v>
      </c>
      <c r="D309" s="255" t="s">
        <v>46</v>
      </c>
      <c r="E309" s="255"/>
      <c r="F309" s="259">
        <v>48.21</v>
      </c>
      <c r="G309" s="260"/>
      <c r="H309" s="260"/>
      <c r="I309" s="272">
        <f>ROUND(C309*F309,4)</f>
        <v>2.8685</v>
      </c>
    </row>
    <row r="310" spans="1:9" ht="29.25">
      <c r="A310" s="255">
        <v>4805751</v>
      </c>
      <c r="B310" s="256" t="s">
        <v>342</v>
      </c>
      <c r="C310" s="271">
        <v>0.03</v>
      </c>
      <c r="D310" s="255" t="s">
        <v>15</v>
      </c>
      <c r="E310" s="255"/>
      <c r="F310" s="259">
        <v>35.53</v>
      </c>
      <c r="G310" s="260"/>
      <c r="H310" s="260"/>
      <c r="I310" s="272">
        <f>ROUND(C310*F310,4)</f>
        <v>1.0659000000000001</v>
      </c>
    </row>
    <row r="311" spans="1:9" ht="29.25">
      <c r="A311" s="255">
        <v>3103302</v>
      </c>
      <c r="B311" s="256" t="s">
        <v>343</v>
      </c>
      <c r="C311" s="271">
        <v>8.6699999999999999E-2</v>
      </c>
      <c r="D311" s="255" t="s">
        <v>14</v>
      </c>
      <c r="E311" s="255"/>
      <c r="F311" s="259">
        <v>59.92</v>
      </c>
      <c r="G311" s="260"/>
      <c r="H311" s="260"/>
      <c r="I311" s="272">
        <f>ROUND(C311*F311,4)</f>
        <v>5.1951000000000001</v>
      </c>
    </row>
    <row r="312" spans="1:9" ht="15.75" thickBot="1">
      <c r="A312" s="261"/>
      <c r="B312" s="261"/>
      <c r="C312" s="922" t="s">
        <v>254</v>
      </c>
      <c r="D312" s="935"/>
      <c r="E312" s="935"/>
      <c r="F312" s="935"/>
      <c r="G312" s="935"/>
      <c r="H312" s="263"/>
      <c r="I312" s="266">
        <f>SUM(I308:I311)</f>
        <v>25.041999999999998</v>
      </c>
    </row>
    <row r="313" spans="1:9" ht="15.75" thickBot="1">
      <c r="A313" s="264"/>
      <c r="B313" s="264"/>
      <c r="C313" s="273"/>
      <c r="D313" s="273"/>
      <c r="E313" s="273"/>
      <c r="F313" s="273"/>
      <c r="G313" s="273" t="s">
        <v>255</v>
      </c>
      <c r="H313" s="273"/>
      <c r="I313" s="274">
        <f>SUM(I312,I302,I303,I304)</f>
        <v>25.041999999999998</v>
      </c>
    </row>
    <row r="314" spans="1:9" ht="15.75" thickBot="1">
      <c r="A314" s="264" t="s">
        <v>256</v>
      </c>
      <c r="B314" s="264"/>
      <c r="C314" s="265" t="s">
        <v>257</v>
      </c>
      <c r="D314" s="265" t="s">
        <v>227</v>
      </c>
      <c r="E314" s="265" t="s">
        <v>240</v>
      </c>
      <c r="F314" s="932" t="s">
        <v>251</v>
      </c>
      <c r="G314" s="932"/>
      <c r="H314" s="932" t="s">
        <v>251</v>
      </c>
      <c r="I314" s="932"/>
    </row>
    <row r="315" spans="1:9" ht="15.75" thickBot="1">
      <c r="A315" s="264"/>
      <c r="B315" s="264"/>
      <c r="C315" s="932" t="s">
        <v>258</v>
      </c>
      <c r="D315" s="932"/>
      <c r="E315" s="932"/>
      <c r="F315" s="932"/>
      <c r="G315" s="932"/>
      <c r="H315" s="273"/>
      <c r="I315" s="273"/>
    </row>
    <row r="316" spans="1:9" ht="15.75" thickBot="1">
      <c r="A316" s="923" t="s">
        <v>259</v>
      </c>
      <c r="B316" s="923"/>
      <c r="C316" s="925" t="s">
        <v>227</v>
      </c>
      <c r="D316" s="925" t="s">
        <v>240</v>
      </c>
      <c r="E316" s="927" t="s">
        <v>260</v>
      </c>
      <c r="F316" s="927"/>
      <c r="G316" s="927"/>
      <c r="H316" s="276"/>
      <c r="I316" s="925" t="s">
        <v>251</v>
      </c>
    </row>
    <row r="317" spans="1:9" ht="15.75" thickBot="1">
      <c r="A317" s="924"/>
      <c r="B317" s="924"/>
      <c r="C317" s="926"/>
      <c r="D317" s="926"/>
      <c r="E317" s="277" t="s">
        <v>261</v>
      </c>
      <c r="F317" s="277" t="s">
        <v>262</v>
      </c>
      <c r="G317" s="277" t="s">
        <v>263</v>
      </c>
      <c r="H317" s="277"/>
      <c r="I317" s="926"/>
    </row>
    <row r="318" spans="1:9">
      <c r="A318" s="331"/>
      <c r="B318" s="331"/>
      <c r="C318" s="936" t="s">
        <v>265</v>
      </c>
      <c r="D318" s="936"/>
      <c r="E318" s="936"/>
      <c r="F318" s="936"/>
      <c r="G318" s="936"/>
      <c r="H318" s="332"/>
      <c r="I318" s="332" t="s">
        <v>118</v>
      </c>
    </row>
    <row r="319" spans="1:9" ht="15.75" thickBot="1">
      <c r="A319" s="279"/>
      <c r="B319" s="279"/>
      <c r="C319" s="280"/>
      <c r="D319" s="280"/>
      <c r="E319" s="929" t="s">
        <v>266</v>
      </c>
      <c r="F319" s="929"/>
      <c r="G319" s="929"/>
      <c r="H319" s="279"/>
      <c r="I319" s="336">
        <f>SUM(I313)</f>
        <v>25.041999999999998</v>
      </c>
    </row>
    <row r="320" spans="1:9" ht="15.75" thickTop="1">
      <c r="A320" s="278"/>
      <c r="B320" s="278"/>
      <c r="C320" s="269"/>
      <c r="D320" s="269"/>
      <c r="E320" s="269"/>
      <c r="F320" s="269" t="s">
        <v>88</v>
      </c>
      <c r="G320" s="282">
        <f>$S$1</f>
        <v>0.23089999999999999</v>
      </c>
      <c r="H320" s="278"/>
      <c r="I320" s="268">
        <f>ROUND(I319*G320,4)</f>
        <v>5.7821999999999996</v>
      </c>
    </row>
    <row r="321" spans="1:9" ht="15.75" thickBot="1">
      <c r="A321" s="279"/>
      <c r="B321" s="279"/>
      <c r="C321" s="280"/>
      <c r="D321" s="280"/>
      <c r="E321" s="280"/>
      <c r="F321" s="279"/>
      <c r="G321" s="279" t="s">
        <v>267</v>
      </c>
      <c r="H321" s="279"/>
      <c r="I321" s="281">
        <f>ROUND(SUM(I319,I320),2)</f>
        <v>30.82</v>
      </c>
    </row>
    <row r="322" spans="1:9" ht="15.75" thickTop="1">
      <c r="A322" s="283" t="s">
        <v>268</v>
      </c>
    </row>
    <row r="323" spans="1:9" s="459" customFormat="1" ht="23.25" thickBot="1">
      <c r="A323" s="242" t="s">
        <v>221</v>
      </c>
      <c r="B323" s="243"/>
      <c r="C323" s="243"/>
      <c r="D323" s="243"/>
      <c r="E323" s="243"/>
      <c r="F323" s="243"/>
      <c r="G323" s="243"/>
      <c r="H323" s="243"/>
      <c r="I323" s="244" t="s">
        <v>205</v>
      </c>
    </row>
    <row r="324" spans="1:9" s="459" customFormat="1" ht="18.75" thickTop="1">
      <c r="A324" s="245" t="s">
        <v>222</v>
      </c>
      <c r="B324" s="245"/>
      <c r="C324" s="245"/>
      <c r="D324" s="245" t="str">
        <f>$M$1</f>
        <v>BAHIA</v>
      </c>
      <c r="E324" s="245"/>
      <c r="F324" s="245"/>
      <c r="G324" s="246"/>
      <c r="H324" s="247"/>
      <c r="I324" s="245"/>
    </row>
    <row r="325" spans="1:9" s="459" customFormat="1" ht="15.75">
      <c r="A325" s="248" t="s">
        <v>223</v>
      </c>
      <c r="B325" s="248"/>
      <c r="C325" s="248"/>
      <c r="D325" s="248" t="str">
        <f>M2</f>
        <v>ABRIL/21</v>
      </c>
      <c r="E325" s="248"/>
      <c r="F325" s="248"/>
      <c r="G325" s="249" t="s">
        <v>224</v>
      </c>
      <c r="H325" s="250">
        <v>230.19</v>
      </c>
      <c r="I325" s="251" t="s">
        <v>15</v>
      </c>
    </row>
    <row r="326" spans="1:9" s="459" customFormat="1" ht="40.5" customHeight="1" thickBot="1">
      <c r="A326" s="252">
        <v>5502114</v>
      </c>
      <c r="B326" s="938" t="s">
        <v>481</v>
      </c>
      <c r="C326" s="938"/>
      <c r="D326" s="938"/>
      <c r="E326" s="938"/>
      <c r="F326" s="938"/>
      <c r="G326" s="938"/>
      <c r="H326" s="939" t="s">
        <v>225</v>
      </c>
      <c r="I326" s="940"/>
    </row>
    <row r="327" spans="1:9" s="459" customFormat="1" ht="15.75" thickBot="1">
      <c r="A327" s="923" t="s">
        <v>226</v>
      </c>
      <c r="B327" s="923"/>
      <c r="C327" s="925" t="s">
        <v>227</v>
      </c>
      <c r="D327" s="930" t="s">
        <v>228</v>
      </c>
      <c r="E327" s="930"/>
      <c r="F327" s="930" t="s">
        <v>229</v>
      </c>
      <c r="G327" s="930"/>
      <c r="H327" s="253"/>
      <c r="I327" s="253" t="s">
        <v>230</v>
      </c>
    </row>
    <row r="328" spans="1:9" s="459" customFormat="1" ht="15.75" thickBot="1">
      <c r="A328" s="924"/>
      <c r="B328" s="924"/>
      <c r="C328" s="926"/>
      <c r="D328" s="254" t="s">
        <v>231</v>
      </c>
      <c r="E328" s="254" t="s">
        <v>232</v>
      </c>
      <c r="F328" s="254" t="s">
        <v>233</v>
      </c>
      <c r="G328" s="254" t="s">
        <v>234</v>
      </c>
      <c r="H328" s="254"/>
      <c r="I328" s="254" t="s">
        <v>235</v>
      </c>
    </row>
    <row r="329" spans="1:9" s="459" customFormat="1">
      <c r="A329" s="255" t="s">
        <v>348</v>
      </c>
      <c r="B329" s="256" t="s">
        <v>482</v>
      </c>
      <c r="C329" s="257">
        <v>5</v>
      </c>
      <c r="D329" s="258">
        <v>0.96</v>
      </c>
      <c r="E329" s="258">
        <v>0.04</v>
      </c>
      <c r="F329" s="458">
        <v>193.8579</v>
      </c>
      <c r="G329" s="458">
        <v>63.107399999999998</v>
      </c>
      <c r="H329" s="260"/>
      <c r="I329" s="458">
        <f>ROUND((C329*(D329*F329))+(C329*(E329*G329)),4)</f>
        <v>943.13940000000002</v>
      </c>
    </row>
    <row r="330" spans="1:9" s="459" customFormat="1" ht="29.25">
      <c r="A330" s="255" t="s">
        <v>297</v>
      </c>
      <c r="B330" s="256" t="s">
        <v>298</v>
      </c>
      <c r="C330" s="257">
        <v>1</v>
      </c>
      <c r="D330" s="258">
        <v>1</v>
      </c>
      <c r="E330" s="258">
        <v>0</v>
      </c>
      <c r="F330" s="458">
        <v>201.85900000000001</v>
      </c>
      <c r="G330" s="458">
        <v>92.429199999999994</v>
      </c>
      <c r="H330" s="260"/>
      <c r="I330" s="458">
        <f>ROUND((C330*(D330*F330))+(C330*(E330*G330)),4)</f>
        <v>201.85900000000001</v>
      </c>
    </row>
    <row r="331" spans="1:9" s="459" customFormat="1" ht="15.75" thickBot="1">
      <c r="A331" s="261"/>
      <c r="B331" s="261"/>
      <c r="C331" s="261"/>
      <c r="D331" s="261"/>
      <c r="E331" s="261"/>
      <c r="F331" s="261"/>
      <c r="G331" s="451" t="s">
        <v>238</v>
      </c>
      <c r="H331" s="453"/>
      <c r="I331" s="266">
        <f>SUM(I329:I330)</f>
        <v>1144.9983999999999</v>
      </c>
    </row>
    <row r="332" spans="1:9" s="459" customFormat="1" ht="15.75" thickBot="1">
      <c r="A332" s="455" t="s">
        <v>239</v>
      </c>
      <c r="B332" s="455"/>
      <c r="C332" s="454" t="s">
        <v>227</v>
      </c>
      <c r="D332" s="454" t="s">
        <v>240</v>
      </c>
      <c r="E332" s="930" t="s">
        <v>229</v>
      </c>
      <c r="F332" s="931"/>
      <c r="G332" s="932" t="s">
        <v>241</v>
      </c>
      <c r="H332" s="932"/>
      <c r="I332" s="932"/>
    </row>
    <row r="333" spans="1:9" s="459" customFormat="1">
      <c r="A333" s="255" t="s">
        <v>242</v>
      </c>
      <c r="B333" s="256" t="s">
        <v>243</v>
      </c>
      <c r="C333" s="257">
        <v>1</v>
      </c>
      <c r="D333" s="255" t="s">
        <v>47</v>
      </c>
      <c r="E333" s="260">
        <v>17.513400000000001</v>
      </c>
      <c r="F333" s="260"/>
      <c r="G333" s="260"/>
      <c r="H333" s="260"/>
      <c r="I333" s="458">
        <f>ROUND(C333*E333,4)</f>
        <v>17.513400000000001</v>
      </c>
    </row>
    <row r="334" spans="1:9" s="459" customFormat="1">
      <c r="A334" s="260"/>
      <c r="B334" s="260"/>
      <c r="C334" s="928" t="s">
        <v>244</v>
      </c>
      <c r="D334" s="933"/>
      <c r="E334" s="933"/>
      <c r="F334" s="933"/>
      <c r="G334" s="933"/>
      <c r="H334" s="942">
        <f>SUM(I333)</f>
        <v>17.513400000000001</v>
      </c>
      <c r="I334" s="928"/>
    </row>
    <row r="335" spans="1:9" s="459" customFormat="1" ht="15.75" thickBot="1">
      <c r="A335" s="261"/>
      <c r="B335" s="261"/>
      <c r="C335" s="922" t="s">
        <v>245</v>
      </c>
      <c r="D335" s="935"/>
      <c r="E335" s="935"/>
      <c r="F335" s="935"/>
      <c r="G335" s="935"/>
      <c r="H335" s="453"/>
      <c r="I335" s="266">
        <f>SUM(H334,I331)</f>
        <v>1162.5118</v>
      </c>
    </row>
    <row r="336" spans="1:9" s="459" customFormat="1">
      <c r="A336" s="260"/>
      <c r="B336" s="260"/>
      <c r="C336" s="936" t="s">
        <v>246</v>
      </c>
      <c r="D336" s="937"/>
      <c r="E336" s="937"/>
      <c r="F336" s="937"/>
      <c r="G336" s="937"/>
      <c r="H336" s="456"/>
      <c r="I336" s="457">
        <f>I335/H325</f>
        <v>5.0502272036144058</v>
      </c>
    </row>
    <row r="337" spans="1:11" s="459" customFormat="1">
      <c r="A337" s="260"/>
      <c r="B337" s="260"/>
      <c r="C337" s="456"/>
      <c r="D337" s="456"/>
      <c r="E337" s="456"/>
      <c r="F337" s="456"/>
      <c r="G337" s="448" t="s">
        <v>247</v>
      </c>
      <c r="H337" s="456">
        <v>1.4250000000000001E-2</v>
      </c>
      <c r="I337" s="457">
        <f>I336*H337</f>
        <v>7.1965737651505282E-2</v>
      </c>
    </row>
    <row r="338" spans="1:11" s="459" customFormat="1" ht="15.75" thickBot="1">
      <c r="A338" s="261"/>
      <c r="B338" s="261"/>
      <c r="C338" s="453"/>
      <c r="D338" s="453"/>
      <c r="E338" s="453"/>
      <c r="F338" s="453"/>
      <c r="G338" s="451" t="s">
        <v>248</v>
      </c>
      <c r="H338" s="453"/>
      <c r="I338" s="453" t="s">
        <v>118</v>
      </c>
    </row>
    <row r="339" spans="1:11" s="459" customFormat="1" ht="15.75" thickBot="1">
      <c r="A339" s="455" t="s">
        <v>249</v>
      </c>
      <c r="B339" s="455"/>
      <c r="C339" s="454" t="s">
        <v>227</v>
      </c>
      <c r="D339" s="454" t="s">
        <v>240</v>
      </c>
      <c r="E339" s="932" t="s">
        <v>250</v>
      </c>
      <c r="F339" s="932"/>
      <c r="G339" s="932" t="s">
        <v>251</v>
      </c>
      <c r="H339" s="932"/>
      <c r="I339" s="932"/>
    </row>
    <row r="340" spans="1:11" s="459" customFormat="1" ht="15.75" thickBot="1">
      <c r="A340" s="270"/>
      <c r="B340" s="270"/>
      <c r="C340" s="932" t="s">
        <v>252</v>
      </c>
      <c r="D340" s="941"/>
      <c r="E340" s="941"/>
      <c r="F340" s="941"/>
      <c r="G340" s="941"/>
      <c r="H340" s="270"/>
      <c r="I340" s="270"/>
    </row>
    <row r="341" spans="1:11" s="459" customFormat="1" ht="15.75" thickBot="1">
      <c r="A341" s="455" t="s">
        <v>253</v>
      </c>
      <c r="B341" s="455"/>
      <c r="C341" s="454" t="s">
        <v>227</v>
      </c>
      <c r="D341" s="454" t="s">
        <v>240</v>
      </c>
      <c r="E341" s="932" t="s">
        <v>251</v>
      </c>
      <c r="F341" s="932"/>
      <c r="G341" s="932" t="s">
        <v>251</v>
      </c>
      <c r="H341" s="932"/>
      <c r="I341" s="932"/>
    </row>
    <row r="342" spans="1:11" s="459" customFormat="1">
      <c r="A342" s="324"/>
      <c r="B342" s="325"/>
      <c r="C342" s="333"/>
      <c r="D342" s="324" t="s">
        <v>15</v>
      </c>
      <c r="E342" s="324"/>
      <c r="F342" s="327"/>
      <c r="G342" s="328"/>
      <c r="H342" s="328"/>
      <c r="I342" s="329">
        <f>ROUND(C342*F342,4)</f>
        <v>0</v>
      </c>
    </row>
    <row r="343" spans="1:11" s="459" customFormat="1" ht="15.75" thickBot="1">
      <c r="A343" s="261"/>
      <c r="B343" s="261"/>
      <c r="C343" s="922" t="s">
        <v>254</v>
      </c>
      <c r="D343" s="935"/>
      <c r="E343" s="935"/>
      <c r="F343" s="935"/>
      <c r="G343" s="935"/>
      <c r="H343" s="453"/>
      <c r="I343" s="266">
        <f>SUM(I342)</f>
        <v>0</v>
      </c>
    </row>
    <row r="344" spans="1:11" s="459" customFormat="1" ht="15.75" thickBot="1">
      <c r="A344" s="455"/>
      <c r="B344" s="455"/>
      <c r="C344" s="450"/>
      <c r="D344" s="450"/>
      <c r="E344" s="450"/>
      <c r="F344" s="450"/>
      <c r="G344" s="450" t="s">
        <v>255</v>
      </c>
      <c r="H344" s="450"/>
      <c r="I344" s="274">
        <f>SUM(I343,I336,I337,I338)</f>
        <v>5.1221929412659115</v>
      </c>
    </row>
    <row r="345" spans="1:11" s="459" customFormat="1" ht="15.75" thickBot="1">
      <c r="A345" s="455" t="s">
        <v>256</v>
      </c>
      <c r="B345" s="455"/>
      <c r="C345" s="454" t="s">
        <v>257</v>
      </c>
      <c r="D345" s="454" t="s">
        <v>227</v>
      </c>
      <c r="E345" s="454" t="s">
        <v>240</v>
      </c>
      <c r="F345" s="932" t="s">
        <v>251</v>
      </c>
      <c r="G345" s="932"/>
      <c r="H345" s="932" t="s">
        <v>251</v>
      </c>
      <c r="I345" s="932"/>
    </row>
    <row r="346" spans="1:11" s="459" customFormat="1">
      <c r="A346" s="255"/>
      <c r="B346" s="256"/>
      <c r="C346" s="255"/>
      <c r="D346" s="271"/>
      <c r="E346" s="255"/>
      <c r="F346" s="255"/>
      <c r="G346" s="458"/>
      <c r="H346" s="456"/>
      <c r="I346" s="458"/>
    </row>
    <row r="347" spans="1:11" s="459" customFormat="1" ht="15.75" thickBot="1">
      <c r="A347" s="275"/>
      <c r="B347" s="275"/>
      <c r="C347" s="922" t="s">
        <v>258</v>
      </c>
      <c r="D347" s="922"/>
      <c r="E347" s="922"/>
      <c r="F347" s="922"/>
      <c r="G347" s="922"/>
      <c r="H347" s="451"/>
      <c r="I347" s="266">
        <f>SUM(I346)</f>
        <v>0</v>
      </c>
    </row>
    <row r="348" spans="1:11" s="459" customFormat="1" ht="15.75" thickBot="1">
      <c r="A348" s="923" t="s">
        <v>259</v>
      </c>
      <c r="B348" s="923"/>
      <c r="C348" s="925" t="s">
        <v>227</v>
      </c>
      <c r="D348" s="925" t="s">
        <v>240</v>
      </c>
      <c r="E348" s="927" t="s">
        <v>260</v>
      </c>
      <c r="F348" s="927"/>
      <c r="G348" s="927"/>
      <c r="H348" s="276"/>
      <c r="I348" s="925" t="s">
        <v>251</v>
      </c>
    </row>
    <row r="349" spans="1:11" s="459" customFormat="1" ht="15.75" thickBot="1">
      <c r="A349" s="924"/>
      <c r="B349" s="924"/>
      <c r="C349" s="926"/>
      <c r="D349" s="926"/>
      <c r="E349" s="452" t="s">
        <v>261</v>
      </c>
      <c r="F349" s="452" t="s">
        <v>262</v>
      </c>
      <c r="G349" s="452" t="s">
        <v>263</v>
      </c>
      <c r="H349" s="452"/>
      <c r="I349" s="926"/>
    </row>
    <row r="350" spans="1:11" s="459" customFormat="1">
      <c r="A350" s="255"/>
      <c r="B350" s="256"/>
      <c r="C350" s="257"/>
      <c r="D350" s="255"/>
      <c r="E350" s="255"/>
      <c r="F350" s="255"/>
      <c r="G350" s="258"/>
      <c r="H350" s="255"/>
      <c r="I350" s="334"/>
      <c r="K350" s="459">
        <v>5914389</v>
      </c>
    </row>
    <row r="351" spans="1:11" s="459" customFormat="1">
      <c r="A351" s="278"/>
      <c r="B351" s="278"/>
      <c r="C351" s="928" t="s">
        <v>265</v>
      </c>
      <c r="D351" s="928"/>
      <c r="E351" s="928"/>
      <c r="F351" s="928"/>
      <c r="G351" s="928"/>
      <c r="H351" s="448"/>
      <c r="I351" s="335">
        <f>SUM(I350)</f>
        <v>0</v>
      </c>
    </row>
    <row r="352" spans="1:11" s="459" customFormat="1" ht="15.75" thickBot="1">
      <c r="A352" s="279"/>
      <c r="B352" s="279"/>
      <c r="C352" s="449"/>
      <c r="D352" s="449"/>
      <c r="E352" s="929" t="s">
        <v>266</v>
      </c>
      <c r="F352" s="929"/>
      <c r="G352" s="929"/>
      <c r="H352" s="279"/>
      <c r="I352" s="281">
        <f>SUM(I351,I347,I344)</f>
        <v>5.1221929412659115</v>
      </c>
    </row>
    <row r="353" spans="1:9" s="459" customFormat="1" ht="15.75" thickTop="1">
      <c r="A353" s="278"/>
      <c r="B353" s="278"/>
      <c r="C353" s="448"/>
      <c r="D353" s="448"/>
      <c r="E353" s="448"/>
      <c r="F353" s="448" t="s">
        <v>88</v>
      </c>
      <c r="G353" s="282">
        <f>$S$1</f>
        <v>0.23089999999999999</v>
      </c>
      <c r="H353" s="278"/>
      <c r="I353" s="457">
        <f>ROUND(I352*G353,4)</f>
        <v>1.1827000000000001</v>
      </c>
    </row>
    <row r="354" spans="1:9" s="459" customFormat="1" ht="15.75" thickBot="1">
      <c r="A354" s="279"/>
      <c r="B354" s="279"/>
      <c r="C354" s="449"/>
      <c r="D354" s="449"/>
      <c r="E354" s="449"/>
      <c r="F354" s="279"/>
      <c r="G354" s="279" t="s">
        <v>267</v>
      </c>
      <c r="H354" s="279"/>
      <c r="I354" s="281">
        <f>ROUND(SUM(I352,I353),2)</f>
        <v>6.3</v>
      </c>
    </row>
    <row r="355" spans="1:9" s="459" customFormat="1" ht="15.75" thickTop="1">
      <c r="A355" s="283" t="s">
        <v>268</v>
      </c>
    </row>
    <row r="356" spans="1:9" s="459" customFormat="1" ht="23.25" thickBot="1">
      <c r="A356" s="242" t="s">
        <v>221</v>
      </c>
      <c r="B356" s="243"/>
      <c r="C356" s="243"/>
      <c r="D356" s="243"/>
      <c r="E356" s="243"/>
      <c r="F356" s="243"/>
      <c r="G356" s="243"/>
      <c r="H356" s="243"/>
      <c r="I356" s="244" t="s">
        <v>205</v>
      </c>
    </row>
    <row r="357" spans="1:9" s="459" customFormat="1" ht="18.75" thickTop="1">
      <c r="A357" s="245" t="s">
        <v>222</v>
      </c>
      <c r="B357" s="245"/>
      <c r="C357" s="245"/>
      <c r="D357" s="245" t="str">
        <f>$M$1</f>
        <v>BAHIA</v>
      </c>
      <c r="E357" s="245"/>
      <c r="F357" s="245"/>
      <c r="G357" s="246"/>
      <c r="H357" s="247"/>
      <c r="I357" s="245"/>
    </row>
    <row r="358" spans="1:9" s="459" customFormat="1" ht="15.75">
      <c r="A358" s="248" t="s">
        <v>223</v>
      </c>
      <c r="B358" s="248"/>
      <c r="C358" s="248"/>
      <c r="D358" s="248" t="str">
        <f>M2</f>
        <v>ABRIL/21</v>
      </c>
      <c r="E358" s="248"/>
      <c r="F358" s="248"/>
      <c r="G358" s="249" t="s">
        <v>224</v>
      </c>
      <c r="H358" s="250">
        <v>176.81</v>
      </c>
      <c r="I358" s="251" t="s">
        <v>15</v>
      </c>
    </row>
    <row r="359" spans="1:9" s="459" customFormat="1" ht="40.5" customHeight="1" thickBot="1">
      <c r="A359" s="252">
        <v>4413942</v>
      </c>
      <c r="B359" s="938" t="s">
        <v>480</v>
      </c>
      <c r="C359" s="938"/>
      <c r="D359" s="938"/>
      <c r="E359" s="938"/>
      <c r="F359" s="938"/>
      <c r="G359" s="938"/>
      <c r="H359" s="939" t="s">
        <v>225</v>
      </c>
      <c r="I359" s="940"/>
    </row>
    <row r="360" spans="1:9" s="459" customFormat="1" ht="15.75" thickBot="1">
      <c r="A360" s="923" t="s">
        <v>226</v>
      </c>
      <c r="B360" s="923"/>
      <c r="C360" s="925" t="s">
        <v>227</v>
      </c>
      <c r="D360" s="930" t="s">
        <v>228</v>
      </c>
      <c r="E360" s="930"/>
      <c r="F360" s="930" t="s">
        <v>229</v>
      </c>
      <c r="G360" s="930"/>
      <c r="H360" s="253"/>
      <c r="I360" s="253" t="s">
        <v>230</v>
      </c>
    </row>
    <row r="361" spans="1:9" s="459" customFormat="1" ht="15.75" thickBot="1">
      <c r="A361" s="924"/>
      <c r="B361" s="924"/>
      <c r="C361" s="926"/>
      <c r="D361" s="254" t="s">
        <v>231</v>
      </c>
      <c r="E361" s="254" t="s">
        <v>232</v>
      </c>
      <c r="F361" s="254" t="s">
        <v>233</v>
      </c>
      <c r="G361" s="254" t="s">
        <v>234</v>
      </c>
      <c r="H361" s="254"/>
      <c r="I361" s="254" t="s">
        <v>235</v>
      </c>
    </row>
    <row r="362" spans="1:9" s="459" customFormat="1">
      <c r="A362" s="255" t="s">
        <v>345</v>
      </c>
      <c r="B362" s="256" t="s">
        <v>346</v>
      </c>
      <c r="C362" s="257">
        <v>1</v>
      </c>
      <c r="D362" s="258">
        <v>1</v>
      </c>
      <c r="E362" s="258">
        <v>0</v>
      </c>
      <c r="F362" s="458">
        <v>197.2704</v>
      </c>
      <c r="G362" s="458">
        <v>78.374499999999998</v>
      </c>
      <c r="H362" s="260"/>
      <c r="I362" s="458">
        <f>ROUND((C362*(D362*F362))+(C362*(E362*G362)),4)</f>
        <v>197.2704</v>
      </c>
    </row>
    <row r="363" spans="1:9" s="459" customFormat="1" ht="15.75" thickBot="1">
      <c r="A363" s="261"/>
      <c r="B363" s="261"/>
      <c r="C363" s="261"/>
      <c r="D363" s="261"/>
      <c r="E363" s="261"/>
      <c r="F363" s="261"/>
      <c r="G363" s="451" t="s">
        <v>238</v>
      </c>
      <c r="H363" s="453"/>
      <c r="I363" s="266">
        <f>SUM(I362:I362)</f>
        <v>197.2704</v>
      </c>
    </row>
    <row r="364" spans="1:9" s="459" customFormat="1" ht="15.75" thickBot="1">
      <c r="A364" s="455" t="s">
        <v>239</v>
      </c>
      <c r="B364" s="455"/>
      <c r="C364" s="454" t="s">
        <v>227</v>
      </c>
      <c r="D364" s="454" t="s">
        <v>240</v>
      </c>
      <c r="E364" s="930" t="s">
        <v>229</v>
      </c>
      <c r="F364" s="931"/>
      <c r="G364" s="932" t="s">
        <v>241</v>
      </c>
      <c r="H364" s="932"/>
      <c r="I364" s="932"/>
    </row>
    <row r="365" spans="1:9" s="459" customFormat="1">
      <c r="A365" s="255" t="s">
        <v>242</v>
      </c>
      <c r="B365" s="256" t="s">
        <v>243</v>
      </c>
      <c r="C365" s="257">
        <v>1</v>
      </c>
      <c r="D365" s="255" t="s">
        <v>47</v>
      </c>
      <c r="E365" s="260">
        <v>17.513400000000001</v>
      </c>
      <c r="F365" s="260"/>
      <c r="G365" s="260"/>
      <c r="H365" s="260"/>
      <c r="I365" s="458">
        <f>ROUND(C365*E365,4)</f>
        <v>17.513400000000001</v>
      </c>
    </row>
    <row r="366" spans="1:9" s="459" customFormat="1">
      <c r="A366" s="260"/>
      <c r="B366" s="260"/>
      <c r="C366" s="928" t="s">
        <v>244</v>
      </c>
      <c r="D366" s="933"/>
      <c r="E366" s="933"/>
      <c r="F366" s="933"/>
      <c r="G366" s="933"/>
      <c r="H366" s="942">
        <f>SUM(I365)</f>
        <v>17.513400000000001</v>
      </c>
      <c r="I366" s="928"/>
    </row>
    <row r="367" spans="1:9" s="459" customFormat="1" ht="15.75" thickBot="1">
      <c r="A367" s="261"/>
      <c r="B367" s="261"/>
      <c r="C367" s="922" t="s">
        <v>245</v>
      </c>
      <c r="D367" s="935"/>
      <c r="E367" s="935"/>
      <c r="F367" s="935"/>
      <c r="G367" s="935"/>
      <c r="H367" s="453"/>
      <c r="I367" s="266">
        <f>SUM(H366,I363)</f>
        <v>214.78379999999999</v>
      </c>
    </row>
    <row r="368" spans="1:9" s="459" customFormat="1">
      <c r="A368" s="260"/>
      <c r="B368" s="260"/>
      <c r="C368" s="936" t="s">
        <v>246</v>
      </c>
      <c r="D368" s="937"/>
      <c r="E368" s="937"/>
      <c r="F368" s="937"/>
      <c r="G368" s="937"/>
      <c r="H368" s="456"/>
      <c r="I368" s="457">
        <f>I367/H358</f>
        <v>1.2147717889259657</v>
      </c>
    </row>
    <row r="369" spans="1:11" s="459" customFormat="1">
      <c r="A369" s="260"/>
      <c r="B369" s="260"/>
      <c r="C369" s="456"/>
      <c r="D369" s="456"/>
      <c r="E369" s="456"/>
      <c r="F369" s="456"/>
      <c r="G369" s="448" t="s">
        <v>247</v>
      </c>
      <c r="H369" s="456">
        <v>1.4250000000000001E-2</v>
      </c>
      <c r="I369" s="457">
        <f>I368*H369</f>
        <v>1.7310497992195011E-2</v>
      </c>
    </row>
    <row r="370" spans="1:11" s="459" customFormat="1" ht="15.75" thickBot="1">
      <c r="A370" s="261"/>
      <c r="B370" s="261"/>
      <c r="C370" s="453"/>
      <c r="D370" s="453"/>
      <c r="E370" s="453"/>
      <c r="F370" s="453"/>
      <c r="G370" s="451" t="s">
        <v>248</v>
      </c>
      <c r="H370" s="453"/>
      <c r="I370" s="453" t="s">
        <v>118</v>
      </c>
    </row>
    <row r="371" spans="1:11" s="459" customFormat="1" ht="15.75" thickBot="1">
      <c r="A371" s="455" t="s">
        <v>249</v>
      </c>
      <c r="B371" s="455"/>
      <c r="C371" s="454" t="s">
        <v>227</v>
      </c>
      <c r="D371" s="454" t="s">
        <v>240</v>
      </c>
      <c r="E371" s="932" t="s">
        <v>250</v>
      </c>
      <c r="F371" s="932"/>
      <c r="G371" s="932" t="s">
        <v>251</v>
      </c>
      <c r="H371" s="932"/>
      <c r="I371" s="932"/>
    </row>
    <row r="372" spans="1:11" s="459" customFormat="1" ht="15.75" thickBot="1">
      <c r="A372" s="270"/>
      <c r="B372" s="270"/>
      <c r="C372" s="932" t="s">
        <v>252</v>
      </c>
      <c r="D372" s="941"/>
      <c r="E372" s="941"/>
      <c r="F372" s="941"/>
      <c r="G372" s="941"/>
      <c r="H372" s="270"/>
      <c r="I372" s="270"/>
    </row>
    <row r="373" spans="1:11" s="459" customFormat="1" ht="15.75" thickBot="1">
      <c r="A373" s="455" t="s">
        <v>253</v>
      </c>
      <c r="B373" s="455"/>
      <c r="C373" s="454" t="s">
        <v>227</v>
      </c>
      <c r="D373" s="454" t="s">
        <v>240</v>
      </c>
      <c r="E373" s="932" t="s">
        <v>251</v>
      </c>
      <c r="F373" s="932"/>
      <c r="G373" s="932" t="s">
        <v>251</v>
      </c>
      <c r="H373" s="932"/>
      <c r="I373" s="932"/>
    </row>
    <row r="374" spans="1:11" s="459" customFormat="1">
      <c r="A374" s="324"/>
      <c r="B374" s="325"/>
      <c r="C374" s="333"/>
      <c r="D374" s="324" t="s">
        <v>15</v>
      </c>
      <c r="E374" s="324"/>
      <c r="F374" s="327"/>
      <c r="G374" s="328"/>
      <c r="H374" s="328"/>
      <c r="I374" s="329">
        <f>ROUND(C374*F374,4)</f>
        <v>0</v>
      </c>
    </row>
    <row r="375" spans="1:11" s="459" customFormat="1" ht="15.75" thickBot="1">
      <c r="A375" s="261"/>
      <c r="B375" s="261"/>
      <c r="C375" s="922" t="s">
        <v>254</v>
      </c>
      <c r="D375" s="935"/>
      <c r="E375" s="935"/>
      <c r="F375" s="935"/>
      <c r="G375" s="935"/>
      <c r="H375" s="453"/>
      <c r="I375" s="266">
        <f>SUM(I374)</f>
        <v>0</v>
      </c>
    </row>
    <row r="376" spans="1:11" s="459" customFormat="1" ht="15.75" thickBot="1">
      <c r="A376" s="455"/>
      <c r="B376" s="455"/>
      <c r="C376" s="450"/>
      <c r="D376" s="450"/>
      <c r="E376" s="450"/>
      <c r="F376" s="450"/>
      <c r="G376" s="450" t="s">
        <v>255</v>
      </c>
      <c r="H376" s="450"/>
      <c r="I376" s="274">
        <f>SUM(I375,I368,I369,I370)</f>
        <v>1.2320822869181607</v>
      </c>
    </row>
    <row r="377" spans="1:11" s="459" customFormat="1" ht="15.75" thickBot="1">
      <c r="A377" s="455" t="s">
        <v>256</v>
      </c>
      <c r="B377" s="455"/>
      <c r="C377" s="454" t="s">
        <v>257</v>
      </c>
      <c r="D377" s="454" t="s">
        <v>227</v>
      </c>
      <c r="E377" s="454" t="s">
        <v>240</v>
      </c>
      <c r="F377" s="932" t="s">
        <v>251</v>
      </c>
      <c r="G377" s="932"/>
      <c r="H377" s="932" t="s">
        <v>251</v>
      </c>
      <c r="I377" s="932"/>
    </row>
    <row r="378" spans="1:11" s="459" customFormat="1">
      <c r="A378" s="255"/>
      <c r="B378" s="256"/>
      <c r="C378" s="255"/>
      <c r="D378" s="271"/>
      <c r="E378" s="255"/>
      <c r="F378" s="255"/>
      <c r="G378" s="458"/>
      <c r="H378" s="456"/>
      <c r="I378" s="458"/>
    </row>
    <row r="379" spans="1:11" s="459" customFormat="1" ht="15.75" thickBot="1">
      <c r="A379" s="275"/>
      <c r="B379" s="275"/>
      <c r="C379" s="922" t="s">
        <v>258</v>
      </c>
      <c r="D379" s="922"/>
      <c r="E379" s="922"/>
      <c r="F379" s="922"/>
      <c r="G379" s="922"/>
      <c r="H379" s="451"/>
      <c r="I379" s="266">
        <f>SUM(I378)</f>
        <v>0</v>
      </c>
    </row>
    <row r="380" spans="1:11" s="459" customFormat="1" ht="15.75" thickBot="1">
      <c r="A380" s="923" t="s">
        <v>259</v>
      </c>
      <c r="B380" s="923"/>
      <c r="C380" s="925" t="s">
        <v>227</v>
      </c>
      <c r="D380" s="925" t="s">
        <v>240</v>
      </c>
      <c r="E380" s="927" t="s">
        <v>260</v>
      </c>
      <c r="F380" s="927"/>
      <c r="G380" s="927"/>
      <c r="H380" s="276"/>
      <c r="I380" s="925" t="s">
        <v>251</v>
      </c>
    </row>
    <row r="381" spans="1:11" s="459" customFormat="1" ht="15.75" thickBot="1">
      <c r="A381" s="924"/>
      <c r="B381" s="924"/>
      <c r="C381" s="926"/>
      <c r="D381" s="926"/>
      <c r="E381" s="452" t="s">
        <v>261</v>
      </c>
      <c r="F381" s="452" t="s">
        <v>262</v>
      </c>
      <c r="G381" s="452" t="s">
        <v>263</v>
      </c>
      <c r="H381" s="452"/>
      <c r="I381" s="926"/>
    </row>
    <row r="382" spans="1:11" s="459" customFormat="1">
      <c r="A382" s="255"/>
      <c r="B382" s="256"/>
      <c r="C382" s="257"/>
      <c r="D382" s="255"/>
      <c r="E382" s="255"/>
      <c r="F382" s="255"/>
      <c r="G382" s="258"/>
      <c r="H382" s="255"/>
      <c r="I382" s="334"/>
      <c r="K382" s="459">
        <v>5914389</v>
      </c>
    </row>
    <row r="383" spans="1:11" s="459" customFormat="1">
      <c r="A383" s="278"/>
      <c r="B383" s="278"/>
      <c r="C383" s="928" t="s">
        <v>265</v>
      </c>
      <c r="D383" s="928"/>
      <c r="E383" s="928"/>
      <c r="F383" s="928"/>
      <c r="G383" s="928"/>
      <c r="H383" s="448"/>
      <c r="I383" s="335">
        <f>SUM(I382)</f>
        <v>0</v>
      </c>
    </row>
    <row r="384" spans="1:11" s="459" customFormat="1" ht="15.75" thickBot="1">
      <c r="A384" s="279"/>
      <c r="B384" s="279"/>
      <c r="C384" s="449"/>
      <c r="D384" s="449"/>
      <c r="E384" s="929" t="s">
        <v>266</v>
      </c>
      <c r="F384" s="929"/>
      <c r="G384" s="929"/>
      <c r="H384" s="279"/>
      <c r="I384" s="281">
        <f>SUM(I383,I379,I376)</f>
        <v>1.2320822869181607</v>
      </c>
    </row>
    <row r="385" spans="1:9" s="459" customFormat="1" ht="15.75" thickTop="1">
      <c r="A385" s="278"/>
      <c r="B385" s="278"/>
      <c r="C385" s="448"/>
      <c r="D385" s="448"/>
      <c r="E385" s="448"/>
      <c r="F385" s="448" t="s">
        <v>88</v>
      </c>
      <c r="G385" s="282">
        <f>$S$1</f>
        <v>0.23089999999999999</v>
      </c>
      <c r="H385" s="278"/>
      <c r="I385" s="457">
        <f>ROUND(I384*G385,4)</f>
        <v>0.28449999999999998</v>
      </c>
    </row>
    <row r="386" spans="1:9" s="459" customFormat="1" ht="15.75" thickBot="1">
      <c r="A386" s="279"/>
      <c r="B386" s="279"/>
      <c r="C386" s="449"/>
      <c r="D386" s="449"/>
      <c r="E386" s="449"/>
      <c r="F386" s="279"/>
      <c r="G386" s="279" t="s">
        <v>267</v>
      </c>
      <c r="H386" s="279"/>
      <c r="I386" s="281">
        <f>ROUND(SUM(I384,I385),2)</f>
        <v>1.52</v>
      </c>
    </row>
    <row r="387" spans="1:9" s="459" customFormat="1" ht="15.75" thickTop="1">
      <c r="A387" s="283" t="s">
        <v>268</v>
      </c>
    </row>
    <row r="388" spans="1:9" s="567" customFormat="1" ht="23.25" thickBot="1">
      <c r="A388" s="603" t="s">
        <v>221</v>
      </c>
      <c r="B388" s="604"/>
      <c r="C388" s="604"/>
      <c r="D388" s="604"/>
      <c r="E388" s="604"/>
      <c r="F388" s="604"/>
      <c r="G388" s="604"/>
      <c r="H388" s="604"/>
      <c r="I388" s="605" t="s">
        <v>205</v>
      </c>
    </row>
    <row r="389" spans="1:9" s="567" customFormat="1" ht="18.75" thickTop="1">
      <c r="A389" s="606" t="s">
        <v>222</v>
      </c>
      <c r="B389" s="606"/>
      <c r="C389" s="606"/>
      <c r="D389" s="606" t="str">
        <f>$M$1</f>
        <v>BAHIA</v>
      </c>
      <c r="E389" s="606"/>
      <c r="F389" s="606"/>
      <c r="G389" s="607"/>
      <c r="H389" s="608"/>
      <c r="I389" s="606"/>
    </row>
    <row r="390" spans="1:9" s="567" customFormat="1" ht="15.75">
      <c r="A390" s="609" t="s">
        <v>223</v>
      </c>
      <c r="B390" s="609"/>
      <c r="C390" s="609"/>
      <c r="D390" s="660" t="str">
        <f>M2</f>
        <v>ABRIL/21</v>
      </c>
      <c r="E390" s="609"/>
      <c r="F390" s="609"/>
      <c r="G390" s="610" t="s">
        <v>224</v>
      </c>
      <c r="H390" s="611">
        <v>1350</v>
      </c>
      <c r="I390" s="612" t="s">
        <v>14</v>
      </c>
    </row>
    <row r="391" spans="1:9" s="567" customFormat="1" ht="16.5" thickBot="1">
      <c r="A391" s="613">
        <v>4915637</v>
      </c>
      <c r="B391" s="912" t="s">
        <v>609</v>
      </c>
      <c r="C391" s="912"/>
      <c r="D391" s="912"/>
      <c r="E391" s="912"/>
      <c r="F391" s="912"/>
      <c r="G391" s="912"/>
      <c r="H391" s="913" t="s">
        <v>225</v>
      </c>
      <c r="I391" s="913"/>
    </row>
    <row r="392" spans="1:9" s="567" customFormat="1" ht="15.75" thickBot="1">
      <c r="A392" s="915" t="s">
        <v>226</v>
      </c>
      <c r="B392" s="915"/>
      <c r="C392" s="916" t="s">
        <v>227</v>
      </c>
      <c r="D392" s="917" t="s">
        <v>228</v>
      </c>
      <c r="E392" s="917"/>
      <c r="F392" s="917" t="s">
        <v>229</v>
      </c>
      <c r="G392" s="917"/>
      <c r="H392" s="614"/>
      <c r="I392" s="614" t="s">
        <v>230</v>
      </c>
    </row>
    <row r="393" spans="1:9" s="567" customFormat="1" ht="15.75" thickBot="1">
      <c r="A393" s="915"/>
      <c r="B393" s="915"/>
      <c r="C393" s="916"/>
      <c r="D393" s="615" t="s">
        <v>231</v>
      </c>
      <c r="E393" s="615" t="s">
        <v>232</v>
      </c>
      <c r="F393" s="615" t="s">
        <v>233</v>
      </c>
      <c r="G393" s="615" t="s">
        <v>234</v>
      </c>
      <c r="H393" s="615"/>
      <c r="I393" s="615" t="s">
        <v>235</v>
      </c>
    </row>
    <row r="394" spans="1:9" s="567" customFormat="1" ht="29.25">
      <c r="A394" s="616" t="s">
        <v>600</v>
      </c>
      <c r="B394" s="617" t="s">
        <v>610</v>
      </c>
      <c r="C394" s="618">
        <v>1</v>
      </c>
      <c r="D394" s="619">
        <v>1</v>
      </c>
      <c r="E394" s="619">
        <v>0</v>
      </c>
      <c r="F394" s="620">
        <v>185.4529</v>
      </c>
      <c r="G394" s="620">
        <v>55.616799999999998</v>
      </c>
      <c r="H394" s="621"/>
      <c r="I394" s="620">
        <f t="shared" ref="I394:I397" si="3">ROUND((C394*(D394*F394))+(C394*(E394*G394)),4)</f>
        <v>185.4529</v>
      </c>
    </row>
    <row r="395" spans="1:9" s="567" customFormat="1">
      <c r="A395" s="616" t="s">
        <v>611</v>
      </c>
      <c r="B395" s="617" t="s">
        <v>612</v>
      </c>
      <c r="C395" s="618">
        <v>1</v>
      </c>
      <c r="D395" s="619">
        <v>0.26</v>
      </c>
      <c r="E395" s="619">
        <v>0.74</v>
      </c>
      <c r="F395" s="620">
        <v>10.183999999999999</v>
      </c>
      <c r="G395" s="620">
        <v>6.3893000000000004</v>
      </c>
      <c r="H395" s="621"/>
      <c r="I395" s="620">
        <f t="shared" si="3"/>
        <v>7.3758999999999997</v>
      </c>
    </row>
    <row r="396" spans="1:9" s="567" customFormat="1">
      <c r="A396" s="616" t="s">
        <v>236</v>
      </c>
      <c r="B396" s="617" t="s">
        <v>613</v>
      </c>
      <c r="C396" s="618">
        <v>1</v>
      </c>
      <c r="D396" s="619">
        <v>0.78</v>
      </c>
      <c r="E396" s="619">
        <v>0.22</v>
      </c>
      <c r="F396" s="620">
        <v>157.60059999999999</v>
      </c>
      <c r="G396" s="620">
        <v>77.234700000000004</v>
      </c>
      <c r="H396" s="621"/>
      <c r="I396" s="620">
        <f t="shared" si="3"/>
        <v>139.92009999999999</v>
      </c>
    </row>
    <row r="397" spans="1:9" s="567" customFormat="1">
      <c r="A397" s="616" t="s">
        <v>602</v>
      </c>
      <c r="B397" s="617" t="s">
        <v>603</v>
      </c>
      <c r="C397" s="618">
        <v>2</v>
      </c>
      <c r="D397" s="619">
        <v>1</v>
      </c>
      <c r="E397" s="619">
        <v>0</v>
      </c>
      <c r="F397" s="620">
        <v>48.577199999999998</v>
      </c>
      <c r="G397" s="620">
        <v>32.002200000000002</v>
      </c>
      <c r="H397" s="621"/>
      <c r="I397" s="620">
        <f t="shared" si="3"/>
        <v>97.154399999999995</v>
      </c>
    </row>
    <row r="398" spans="1:9" s="567" customFormat="1" ht="15.75" thickBot="1">
      <c r="A398" s="622"/>
      <c r="B398" s="622"/>
      <c r="C398" s="622"/>
      <c r="D398" s="622"/>
      <c r="E398" s="622"/>
      <c r="F398" s="622"/>
      <c r="G398" s="623" t="s">
        <v>238</v>
      </c>
      <c r="H398" s="624"/>
      <c r="I398" s="625">
        <f>SUM(I394:I397)</f>
        <v>429.9033</v>
      </c>
    </row>
    <row r="399" spans="1:9" s="567" customFormat="1" ht="15.75" thickBot="1">
      <c r="A399" s="626" t="s">
        <v>239</v>
      </c>
      <c r="B399" s="626"/>
      <c r="C399" s="627" t="s">
        <v>227</v>
      </c>
      <c r="D399" s="627" t="s">
        <v>240</v>
      </c>
      <c r="E399" s="917" t="s">
        <v>229</v>
      </c>
      <c r="F399" s="917"/>
      <c r="G399" s="910" t="s">
        <v>241</v>
      </c>
      <c r="H399" s="910"/>
      <c r="I399" s="910"/>
    </row>
    <row r="400" spans="1:9" s="567" customFormat="1">
      <c r="A400" s="616" t="s">
        <v>242</v>
      </c>
      <c r="B400" s="617" t="s">
        <v>243</v>
      </c>
      <c r="C400" s="618">
        <v>8</v>
      </c>
      <c r="D400" s="616" t="s">
        <v>47</v>
      </c>
      <c r="E400" s="621">
        <v>17.513400000000001</v>
      </c>
      <c r="F400" s="621"/>
      <c r="G400" s="621"/>
      <c r="H400" s="621"/>
      <c r="I400" s="620">
        <f>ROUND(C400*E400,4)</f>
        <v>140.10720000000001</v>
      </c>
    </row>
    <row r="401" spans="1:9" s="567" customFormat="1">
      <c r="A401" s="621"/>
      <c r="B401" s="621"/>
      <c r="C401" s="918" t="s">
        <v>244</v>
      </c>
      <c r="D401" s="918"/>
      <c r="E401" s="918"/>
      <c r="F401" s="918"/>
      <c r="G401" s="918"/>
      <c r="H401" s="921">
        <f>SUM(I400)</f>
        <v>140.10720000000001</v>
      </c>
      <c r="I401" s="921"/>
    </row>
    <row r="402" spans="1:9" s="567" customFormat="1" ht="15.75" thickBot="1">
      <c r="A402" s="622"/>
      <c r="B402" s="622"/>
      <c r="C402" s="911" t="s">
        <v>245</v>
      </c>
      <c r="D402" s="911"/>
      <c r="E402" s="911"/>
      <c r="F402" s="911"/>
      <c r="G402" s="911"/>
      <c r="H402" s="624"/>
      <c r="I402" s="628">
        <f>SUM(H401,I398)</f>
        <v>570.01049999999998</v>
      </c>
    </row>
    <row r="403" spans="1:9" s="567" customFormat="1">
      <c r="A403" s="621"/>
      <c r="B403" s="621"/>
      <c r="C403" s="914" t="s">
        <v>246</v>
      </c>
      <c r="D403" s="914"/>
      <c r="E403" s="914"/>
      <c r="F403" s="914"/>
      <c r="G403" s="914"/>
      <c r="H403" s="629"/>
      <c r="I403" s="630">
        <f>I402/H390</f>
        <v>0.42222999999999999</v>
      </c>
    </row>
    <row r="404" spans="1:9" s="567" customFormat="1">
      <c r="A404" s="621"/>
      <c r="B404" s="621"/>
      <c r="C404" s="629"/>
      <c r="D404" s="629"/>
      <c r="E404" s="629"/>
      <c r="F404" s="629"/>
      <c r="G404" s="631" t="s">
        <v>247</v>
      </c>
      <c r="H404" s="629">
        <v>2.3700000000000001E-3</v>
      </c>
      <c r="I404" s="630">
        <f>I403*H404</f>
        <v>1.0006851000000001E-3</v>
      </c>
    </row>
    <row r="405" spans="1:9" s="567" customFormat="1" ht="15.75" thickBot="1">
      <c r="A405" s="622"/>
      <c r="B405" s="622"/>
      <c r="C405" s="624"/>
      <c r="D405" s="624"/>
      <c r="E405" s="624"/>
      <c r="F405" s="624"/>
      <c r="G405" s="623" t="s">
        <v>248</v>
      </c>
      <c r="H405" s="624"/>
      <c r="I405" s="624" t="s">
        <v>118</v>
      </c>
    </row>
    <row r="406" spans="1:9" s="567" customFormat="1" ht="15.75" thickBot="1">
      <c r="A406" s="626" t="s">
        <v>249</v>
      </c>
      <c r="B406" s="626"/>
      <c r="C406" s="627" t="s">
        <v>227</v>
      </c>
      <c r="D406" s="627" t="s">
        <v>240</v>
      </c>
      <c r="E406" s="910" t="s">
        <v>250</v>
      </c>
      <c r="F406" s="910"/>
      <c r="G406" s="910" t="s">
        <v>251</v>
      </c>
      <c r="H406" s="910"/>
      <c r="I406" s="910"/>
    </row>
    <row r="407" spans="1:9" s="567" customFormat="1">
      <c r="A407" s="616" t="s">
        <v>614</v>
      </c>
      <c r="B407" s="617" t="s">
        <v>615</v>
      </c>
      <c r="C407" s="632">
        <v>2.8999999999999998E-3</v>
      </c>
      <c r="D407" s="616" t="s">
        <v>15</v>
      </c>
      <c r="E407" s="616"/>
      <c r="F407" s="620">
        <v>84.866799999999998</v>
      </c>
      <c r="G407" s="621"/>
      <c r="H407" s="621"/>
      <c r="I407" s="633">
        <f>ROUND(C407*F407,4)</f>
        <v>0.24610000000000001</v>
      </c>
    </row>
    <row r="408" spans="1:9" s="567" customFormat="1" ht="15.75" thickBot="1">
      <c r="A408" s="616" t="s">
        <v>616</v>
      </c>
      <c r="B408" s="617" t="s">
        <v>617</v>
      </c>
      <c r="C408" s="632">
        <v>5.0000000000000001E-4</v>
      </c>
      <c r="D408" s="616" t="s">
        <v>15</v>
      </c>
      <c r="E408" s="616"/>
      <c r="F408" s="620">
        <v>0</v>
      </c>
      <c r="G408" s="621"/>
      <c r="H408" s="621"/>
      <c r="I408" s="633">
        <f>ROUND(C408*F408,4)</f>
        <v>0</v>
      </c>
    </row>
    <row r="409" spans="1:9" s="567" customFormat="1" ht="15.75" thickBot="1">
      <c r="A409" s="634"/>
      <c r="B409" s="634"/>
      <c r="C409" s="910" t="s">
        <v>252</v>
      </c>
      <c r="D409" s="910"/>
      <c r="E409" s="910"/>
      <c r="F409" s="910"/>
      <c r="G409" s="910"/>
      <c r="H409" s="634"/>
      <c r="I409" s="635">
        <f>SUM(I407:I408)</f>
        <v>0.24610000000000001</v>
      </c>
    </row>
    <row r="410" spans="1:9" s="567" customFormat="1" ht="15.75" thickBot="1">
      <c r="A410" s="626" t="s">
        <v>253</v>
      </c>
      <c r="B410" s="626"/>
      <c r="C410" s="627" t="s">
        <v>227</v>
      </c>
      <c r="D410" s="627" t="s">
        <v>240</v>
      </c>
      <c r="E410" s="910" t="s">
        <v>251</v>
      </c>
      <c r="F410" s="910"/>
      <c r="G410" s="910" t="s">
        <v>251</v>
      </c>
      <c r="H410" s="910"/>
      <c r="I410" s="910"/>
    </row>
    <row r="411" spans="1:9" s="567" customFormat="1">
      <c r="A411" s="616"/>
      <c r="B411" s="617"/>
      <c r="C411" s="632"/>
      <c r="D411" s="616"/>
      <c r="E411" s="616"/>
      <c r="F411" s="620"/>
      <c r="G411" s="621"/>
      <c r="H411" s="621"/>
      <c r="I411" s="633"/>
    </row>
    <row r="412" spans="1:9" s="567" customFormat="1" ht="15.75" thickBot="1">
      <c r="A412" s="622"/>
      <c r="B412" s="622"/>
      <c r="C412" s="911" t="s">
        <v>254</v>
      </c>
      <c r="D412" s="911"/>
      <c r="E412" s="911"/>
      <c r="F412" s="911"/>
      <c r="G412" s="911"/>
      <c r="H412" s="624"/>
      <c r="I412" s="628"/>
    </row>
    <row r="413" spans="1:9" s="567" customFormat="1" ht="15.75" thickBot="1">
      <c r="A413" s="626"/>
      <c r="B413" s="626"/>
      <c r="C413" s="636"/>
      <c r="D413" s="636"/>
      <c r="E413" s="636"/>
      <c r="F413" s="636"/>
      <c r="G413" s="636" t="s">
        <v>255</v>
      </c>
      <c r="H413" s="636"/>
      <c r="I413" s="637">
        <f>SUM(I412,I404,I403,I405,I409)</f>
        <v>0.66933068510000004</v>
      </c>
    </row>
    <row r="414" spans="1:9" s="567" customFormat="1" ht="15.75" thickBot="1">
      <c r="A414" s="626" t="s">
        <v>256</v>
      </c>
      <c r="B414" s="626"/>
      <c r="C414" s="627" t="s">
        <v>257</v>
      </c>
      <c r="D414" s="627" t="s">
        <v>227</v>
      </c>
      <c r="E414" s="627" t="s">
        <v>240</v>
      </c>
      <c r="F414" s="910" t="s">
        <v>251</v>
      </c>
      <c r="G414" s="910"/>
      <c r="H414" s="910" t="s">
        <v>251</v>
      </c>
      <c r="I414" s="910"/>
    </row>
    <row r="415" spans="1:9" s="567" customFormat="1">
      <c r="A415" s="616" t="s">
        <v>614</v>
      </c>
      <c r="B415" s="617" t="s">
        <v>615</v>
      </c>
      <c r="C415" s="616">
        <v>5915399</v>
      </c>
      <c r="D415" s="632">
        <v>4.3499999999999997E-3</v>
      </c>
      <c r="E415" s="616" t="s">
        <v>17</v>
      </c>
      <c r="F415" s="616"/>
      <c r="G415" s="620">
        <v>2</v>
      </c>
      <c r="H415" s="629"/>
      <c r="I415" s="620">
        <f>ROUND(D415*G415,4)</f>
        <v>8.6999999999999994E-3</v>
      </c>
    </row>
    <row r="416" spans="1:9" s="567" customFormat="1" ht="15.75" thickBot="1">
      <c r="A416" s="638"/>
      <c r="B416" s="638"/>
      <c r="C416" s="911" t="s">
        <v>258</v>
      </c>
      <c r="D416" s="911"/>
      <c r="E416" s="911"/>
      <c r="F416" s="911"/>
      <c r="G416" s="911"/>
      <c r="H416" s="623"/>
      <c r="I416" s="628">
        <f>SUM(I415)</f>
        <v>8.6999999999999994E-3</v>
      </c>
    </row>
    <row r="417" spans="1:9" s="567" customFormat="1" ht="15.75" thickBot="1">
      <c r="A417" s="915" t="s">
        <v>259</v>
      </c>
      <c r="B417" s="915"/>
      <c r="C417" s="916" t="s">
        <v>227</v>
      </c>
      <c r="D417" s="916" t="s">
        <v>240</v>
      </c>
      <c r="E417" s="916" t="s">
        <v>260</v>
      </c>
      <c r="F417" s="916"/>
      <c r="G417" s="916"/>
      <c r="H417" s="639"/>
      <c r="I417" s="916" t="s">
        <v>251</v>
      </c>
    </row>
    <row r="418" spans="1:9" s="567" customFormat="1" ht="15.75" thickBot="1">
      <c r="A418" s="915"/>
      <c r="B418" s="915"/>
      <c r="C418" s="916"/>
      <c r="D418" s="916"/>
      <c r="E418" s="640" t="s">
        <v>261</v>
      </c>
      <c r="F418" s="640" t="s">
        <v>262</v>
      </c>
      <c r="G418" s="640" t="s">
        <v>263</v>
      </c>
      <c r="H418" s="640"/>
      <c r="I418" s="916"/>
    </row>
    <row r="419" spans="1:9" s="567" customFormat="1">
      <c r="A419" s="616" t="s">
        <v>614</v>
      </c>
      <c r="B419" s="617" t="s">
        <v>615</v>
      </c>
      <c r="C419" s="618">
        <v>8.9999999999999993E-3</v>
      </c>
      <c r="D419" s="616" t="s">
        <v>264</v>
      </c>
      <c r="E419" s="616"/>
      <c r="F419" s="616"/>
      <c r="G419" s="619">
        <f>$Q$1</f>
        <v>10</v>
      </c>
      <c r="H419" s="616"/>
      <c r="I419" s="641">
        <f>ROUND((C419*G419)*$I$28,4)</f>
        <v>4.4999999999999998E-2</v>
      </c>
    </row>
    <row r="420" spans="1:9" s="567" customFormat="1">
      <c r="A420" s="642"/>
      <c r="B420" s="642"/>
      <c r="C420" s="918" t="s">
        <v>265</v>
      </c>
      <c r="D420" s="918"/>
      <c r="E420" s="918"/>
      <c r="F420" s="918"/>
      <c r="G420" s="918"/>
      <c r="H420" s="631"/>
      <c r="I420" s="643">
        <f>SUM(I419)</f>
        <v>4.4999999999999998E-2</v>
      </c>
    </row>
    <row r="421" spans="1:9" s="567" customFormat="1" ht="15.75" thickBot="1">
      <c r="A421" s="644"/>
      <c r="B421" s="644"/>
      <c r="C421" s="645"/>
      <c r="D421" s="645"/>
      <c r="E421" s="920" t="s">
        <v>266</v>
      </c>
      <c r="F421" s="920"/>
      <c r="G421" s="920"/>
      <c r="H421" s="644"/>
      <c r="I421" s="646">
        <f>SUM(I420,I416,I413)</f>
        <v>0.72303068510000001</v>
      </c>
    </row>
    <row r="422" spans="1:9" s="567" customFormat="1" ht="15.75" thickTop="1">
      <c r="A422" s="642"/>
      <c r="B422" s="642"/>
      <c r="C422" s="631"/>
      <c r="D422" s="631"/>
      <c r="E422" s="631"/>
      <c r="F422" s="631" t="s">
        <v>88</v>
      </c>
      <c r="G422" s="647">
        <f>$S$1</f>
        <v>0.23089999999999999</v>
      </c>
      <c r="H422" s="642"/>
      <c r="I422" s="648">
        <f>ROUND(I421*G422,4)</f>
        <v>0.16689999999999999</v>
      </c>
    </row>
    <row r="423" spans="1:9" s="567" customFormat="1" ht="15.75" thickBot="1">
      <c r="A423" s="644"/>
      <c r="B423" s="644"/>
      <c r="C423" s="645"/>
      <c r="D423" s="645"/>
      <c r="E423" s="645"/>
      <c r="F423" s="644"/>
      <c r="G423" s="644" t="s">
        <v>267</v>
      </c>
      <c r="H423" s="644"/>
      <c r="I423" s="646">
        <f>ROUND(SUM(I421,I422),2)</f>
        <v>0.89</v>
      </c>
    </row>
    <row r="424" spans="1:9" ht="15.75" thickTop="1"/>
    <row r="425" spans="1:9" s="567" customFormat="1" ht="23.25" thickBot="1">
      <c r="A425" s="603" t="s">
        <v>221</v>
      </c>
      <c r="B425" s="604"/>
      <c r="C425" s="604"/>
      <c r="D425" s="604"/>
      <c r="E425" s="604"/>
      <c r="F425" s="604"/>
      <c r="G425" s="604"/>
      <c r="H425" s="604"/>
      <c r="I425" s="605" t="s">
        <v>205</v>
      </c>
    </row>
    <row r="426" spans="1:9" s="567" customFormat="1" ht="18.75" thickTop="1">
      <c r="A426" s="606" t="s">
        <v>222</v>
      </c>
      <c r="B426" s="606"/>
      <c r="C426" s="606"/>
      <c r="D426" s="606" t="str">
        <f>$M$1</f>
        <v>BAHIA</v>
      </c>
      <c r="E426" s="606"/>
      <c r="F426" s="606"/>
      <c r="G426" s="607"/>
      <c r="H426" s="608"/>
      <c r="I426" s="606"/>
    </row>
    <row r="427" spans="1:9" s="567" customFormat="1" ht="15.75">
      <c r="A427" s="609" t="s">
        <v>223</v>
      </c>
      <c r="B427" s="609"/>
      <c r="C427" s="609"/>
      <c r="D427" s="660" t="str">
        <f>M2</f>
        <v>ABRIL/21</v>
      </c>
      <c r="E427" s="609"/>
      <c r="F427" s="609"/>
      <c r="G427" s="610" t="s">
        <v>224</v>
      </c>
      <c r="H427" s="611">
        <v>361.93</v>
      </c>
      <c r="I427" s="612" t="s">
        <v>14</v>
      </c>
    </row>
    <row r="428" spans="1:9" s="567" customFormat="1" ht="16.5" customHeight="1" thickBot="1">
      <c r="A428" s="613">
        <v>4011370</v>
      </c>
      <c r="B428" s="912" t="s">
        <v>618</v>
      </c>
      <c r="C428" s="912"/>
      <c r="D428" s="912"/>
      <c r="E428" s="912"/>
      <c r="F428" s="912"/>
      <c r="G428" s="912"/>
      <c r="H428" s="913" t="s">
        <v>225</v>
      </c>
      <c r="I428" s="913"/>
    </row>
    <row r="429" spans="1:9" s="567" customFormat="1" ht="15.75" thickBot="1">
      <c r="A429" s="915" t="s">
        <v>226</v>
      </c>
      <c r="B429" s="915"/>
      <c r="C429" s="916" t="s">
        <v>227</v>
      </c>
      <c r="D429" s="917" t="s">
        <v>228</v>
      </c>
      <c r="E429" s="917"/>
      <c r="F429" s="917" t="s">
        <v>229</v>
      </c>
      <c r="G429" s="917"/>
      <c r="H429" s="614"/>
      <c r="I429" s="614" t="s">
        <v>230</v>
      </c>
    </row>
    <row r="430" spans="1:9" s="567" customFormat="1" ht="15.75" thickBot="1">
      <c r="A430" s="915"/>
      <c r="B430" s="915"/>
      <c r="C430" s="916"/>
      <c r="D430" s="615" t="s">
        <v>231</v>
      </c>
      <c r="E430" s="615" t="s">
        <v>232</v>
      </c>
      <c r="F430" s="615" t="s">
        <v>233</v>
      </c>
      <c r="G430" s="615" t="s">
        <v>234</v>
      </c>
      <c r="H430" s="615"/>
      <c r="I430" s="615" t="s">
        <v>235</v>
      </c>
    </row>
    <row r="431" spans="1:9" s="567" customFormat="1" ht="29.25">
      <c r="A431" s="616" t="s">
        <v>600</v>
      </c>
      <c r="B431" s="617" t="s">
        <v>601</v>
      </c>
      <c r="C431" s="618">
        <v>1</v>
      </c>
      <c r="D431" s="619">
        <v>1</v>
      </c>
      <c r="E431" s="619">
        <v>0</v>
      </c>
      <c r="F431" s="620">
        <v>185.4529</v>
      </c>
      <c r="G431" s="620">
        <v>55.616799999999998</v>
      </c>
      <c r="H431" s="621"/>
      <c r="I431" s="620">
        <f>ROUND((C431*(D431*F431))+(C431*(E431*G431)),4)</f>
        <v>185.4529</v>
      </c>
    </row>
    <row r="432" spans="1:9" s="567" customFormat="1">
      <c r="A432" s="649" t="s">
        <v>611</v>
      </c>
      <c r="B432" s="650" t="s">
        <v>612</v>
      </c>
      <c r="C432" s="651">
        <v>1</v>
      </c>
      <c r="D432" s="652">
        <v>0.28000000000000003</v>
      </c>
      <c r="E432" s="652">
        <v>0.72</v>
      </c>
      <c r="F432" s="620">
        <v>10.183999999999999</v>
      </c>
      <c r="G432" s="620">
        <v>6.3893000000000004</v>
      </c>
      <c r="H432" s="621"/>
      <c r="I432" s="620">
        <f>ROUND((C432*(D432*F432))+(C432*(E432*G432)),4)</f>
        <v>7.4518000000000004</v>
      </c>
    </row>
    <row r="433" spans="1:9" s="567" customFormat="1">
      <c r="A433" s="649" t="s">
        <v>236</v>
      </c>
      <c r="B433" s="650" t="s">
        <v>237</v>
      </c>
      <c r="C433" s="651">
        <v>1</v>
      </c>
      <c r="D433" s="652">
        <v>0.31</v>
      </c>
      <c r="E433" s="652">
        <v>0.69</v>
      </c>
      <c r="F433" s="620">
        <v>157.60059999999999</v>
      </c>
      <c r="G433" s="620">
        <v>77.234700000000004</v>
      </c>
      <c r="H433" s="621"/>
      <c r="I433" s="620">
        <f>ROUND((C433*(D433*F433))+(C433*(E433*G433)),4)</f>
        <v>102.1481</v>
      </c>
    </row>
    <row r="434" spans="1:9" s="567" customFormat="1">
      <c r="A434" s="649" t="s">
        <v>602</v>
      </c>
      <c r="B434" s="650" t="s">
        <v>603</v>
      </c>
      <c r="C434" s="651">
        <v>2</v>
      </c>
      <c r="D434" s="652">
        <v>1</v>
      </c>
      <c r="E434" s="652">
        <v>0</v>
      </c>
      <c r="F434" s="620">
        <v>48.577199999999998</v>
      </c>
      <c r="G434" s="620">
        <v>32.002200000000002</v>
      </c>
      <c r="H434" s="621"/>
      <c r="I434" s="620">
        <f>ROUND((C434*(D434*F434))+(C434*(E434*G434)),4)</f>
        <v>97.154399999999995</v>
      </c>
    </row>
    <row r="435" spans="1:9" s="567" customFormat="1" ht="15.75" thickBot="1">
      <c r="A435" s="622"/>
      <c r="B435" s="622"/>
      <c r="C435" s="622"/>
      <c r="D435" s="622"/>
      <c r="E435" s="622"/>
      <c r="F435" s="622"/>
      <c r="G435" s="623" t="s">
        <v>238</v>
      </c>
      <c r="H435" s="624"/>
      <c r="I435" s="628">
        <f>SUM(I431:I434)</f>
        <v>392.2072</v>
      </c>
    </row>
    <row r="436" spans="1:9" s="567" customFormat="1" ht="15.75" thickBot="1">
      <c r="A436" s="626" t="s">
        <v>239</v>
      </c>
      <c r="B436" s="626"/>
      <c r="C436" s="627" t="s">
        <v>227</v>
      </c>
      <c r="D436" s="627" t="s">
        <v>240</v>
      </c>
      <c r="E436" s="917" t="s">
        <v>229</v>
      </c>
      <c r="F436" s="917"/>
      <c r="G436" s="910" t="s">
        <v>241</v>
      </c>
      <c r="H436" s="910"/>
      <c r="I436" s="910"/>
    </row>
    <row r="437" spans="1:9" s="567" customFormat="1">
      <c r="A437" s="649" t="s">
        <v>242</v>
      </c>
      <c r="B437" s="650" t="s">
        <v>243</v>
      </c>
      <c r="C437" s="651">
        <v>8</v>
      </c>
      <c r="D437" s="649" t="s">
        <v>47</v>
      </c>
      <c r="E437" s="621">
        <v>17.513400000000001</v>
      </c>
      <c r="F437" s="621"/>
      <c r="G437" s="621"/>
      <c r="H437" s="621"/>
      <c r="I437" s="620">
        <f>ROUND(C437*E437,4)</f>
        <v>140.10720000000001</v>
      </c>
    </row>
    <row r="438" spans="1:9" s="567" customFormat="1">
      <c r="A438" s="621"/>
      <c r="B438" s="621"/>
      <c r="C438" s="918" t="s">
        <v>244</v>
      </c>
      <c r="D438" s="918"/>
      <c r="E438" s="918"/>
      <c r="F438" s="918"/>
      <c r="G438" s="918"/>
      <c r="H438" s="919">
        <f>SUM(I437)</f>
        <v>140.10720000000001</v>
      </c>
      <c r="I438" s="919"/>
    </row>
    <row r="439" spans="1:9" s="567" customFormat="1" ht="15.75" thickBot="1">
      <c r="A439" s="622"/>
      <c r="B439" s="622"/>
      <c r="C439" s="911" t="s">
        <v>245</v>
      </c>
      <c r="D439" s="911"/>
      <c r="E439" s="911"/>
      <c r="F439" s="911"/>
      <c r="G439" s="911"/>
      <c r="H439" s="624"/>
      <c r="I439" s="628">
        <f>SUM(H438,I435)</f>
        <v>532.31439999999998</v>
      </c>
    </row>
    <row r="440" spans="1:9" s="567" customFormat="1">
      <c r="A440" s="621"/>
      <c r="B440" s="621"/>
      <c r="C440" s="914" t="s">
        <v>246</v>
      </c>
      <c r="D440" s="914"/>
      <c r="E440" s="914"/>
      <c r="F440" s="914"/>
      <c r="G440" s="914"/>
      <c r="H440" s="629"/>
      <c r="I440" s="630">
        <f>I439/H427</f>
        <v>1.4707661702539163</v>
      </c>
    </row>
    <row r="441" spans="1:9" s="567" customFormat="1">
      <c r="A441" s="621"/>
      <c r="B441" s="621"/>
      <c r="C441" s="629"/>
      <c r="D441" s="629"/>
      <c r="E441" s="629"/>
      <c r="F441" s="629"/>
      <c r="G441" s="631" t="s">
        <v>247</v>
      </c>
      <c r="H441" s="629">
        <v>2.3700000000000001E-3</v>
      </c>
      <c r="I441" s="620">
        <f>I440*H441</f>
        <v>3.4857158235017819E-3</v>
      </c>
    </row>
    <row r="442" spans="1:9" s="567" customFormat="1" ht="15.75" thickBot="1">
      <c r="A442" s="622"/>
      <c r="B442" s="622"/>
      <c r="C442" s="624"/>
      <c r="D442" s="624"/>
      <c r="E442" s="624"/>
      <c r="F442" s="624"/>
      <c r="G442" s="623" t="s">
        <v>248</v>
      </c>
      <c r="H442" s="624"/>
      <c r="I442" s="624" t="s">
        <v>118</v>
      </c>
    </row>
    <row r="443" spans="1:9" s="567" customFormat="1" ht="15.75" thickBot="1">
      <c r="A443" s="626" t="s">
        <v>249</v>
      </c>
      <c r="B443" s="626"/>
      <c r="C443" s="627" t="s">
        <v>227</v>
      </c>
      <c r="D443" s="627" t="s">
        <v>240</v>
      </c>
      <c r="E443" s="910" t="s">
        <v>250</v>
      </c>
      <c r="F443" s="910"/>
      <c r="G443" s="910" t="s">
        <v>251</v>
      </c>
      <c r="H443" s="910"/>
      <c r="I443" s="910"/>
    </row>
    <row r="444" spans="1:9" s="567" customFormat="1">
      <c r="A444" s="649" t="s">
        <v>619</v>
      </c>
      <c r="B444" s="650" t="s">
        <v>270</v>
      </c>
      <c r="C444" s="651">
        <v>7.3299999999999997E-3</v>
      </c>
      <c r="D444" s="649" t="s">
        <v>15</v>
      </c>
      <c r="E444" s="649"/>
      <c r="F444" s="653">
        <v>93.526300000000006</v>
      </c>
      <c r="G444" s="654"/>
      <c r="H444" s="654"/>
      <c r="I444" s="620">
        <f>ROUND(C444*F444,4)</f>
        <v>0.6855</v>
      </c>
    </row>
    <row r="445" spans="1:9" s="567" customFormat="1">
      <c r="A445" s="649" t="s">
        <v>271</v>
      </c>
      <c r="B445" s="650" t="s">
        <v>272</v>
      </c>
      <c r="C445" s="651">
        <v>1.4999999999999999E-2</v>
      </c>
      <c r="D445" s="649" t="s">
        <v>15</v>
      </c>
      <c r="E445" s="649"/>
      <c r="F445" s="653">
        <v>83.309899999999999</v>
      </c>
      <c r="G445" s="654"/>
      <c r="H445" s="654"/>
      <c r="I445" s="620">
        <f>ROUND(C445*F445,4)</f>
        <v>1.2496</v>
      </c>
    </row>
    <row r="446" spans="1:9" s="567" customFormat="1">
      <c r="A446" s="649" t="s">
        <v>616</v>
      </c>
      <c r="B446" s="650" t="s">
        <v>617</v>
      </c>
      <c r="C446" s="651">
        <v>3.7299999999999998E-3</v>
      </c>
      <c r="D446" s="649" t="s">
        <v>264</v>
      </c>
      <c r="E446" s="649"/>
      <c r="F446" s="653"/>
      <c r="G446" s="654"/>
      <c r="H446" s="654"/>
      <c r="I446" s="620">
        <f>ROUND(C446*F446,4)</f>
        <v>0</v>
      </c>
    </row>
    <row r="447" spans="1:9" s="567" customFormat="1" ht="15.75" thickBot="1">
      <c r="A447" s="622"/>
      <c r="B447" s="622"/>
      <c r="C447" s="911" t="s">
        <v>252</v>
      </c>
      <c r="D447" s="911"/>
      <c r="E447" s="911"/>
      <c r="F447" s="911"/>
      <c r="G447" s="911"/>
      <c r="H447" s="622"/>
      <c r="I447" s="655">
        <f>SUM(I444:I446)</f>
        <v>1.9351</v>
      </c>
    </row>
    <row r="448" spans="1:9" s="567" customFormat="1" ht="15.75" thickBot="1">
      <c r="A448" s="626" t="s">
        <v>253</v>
      </c>
      <c r="B448" s="626"/>
      <c r="C448" s="627" t="s">
        <v>227</v>
      </c>
      <c r="D448" s="627" t="s">
        <v>240</v>
      </c>
      <c r="E448" s="910" t="s">
        <v>251</v>
      </c>
      <c r="F448" s="910"/>
      <c r="G448" s="910" t="s">
        <v>251</v>
      </c>
      <c r="H448" s="910"/>
      <c r="I448" s="910"/>
    </row>
    <row r="449" spans="1:11" s="567" customFormat="1" ht="15.75" thickBot="1">
      <c r="A449" s="634"/>
      <c r="B449" s="634"/>
      <c r="C449" s="910" t="s">
        <v>254</v>
      </c>
      <c r="D449" s="910"/>
      <c r="E449" s="910"/>
      <c r="F449" s="910"/>
      <c r="G449" s="910"/>
      <c r="H449" s="656"/>
      <c r="I449" s="656"/>
    </row>
    <row r="450" spans="1:11" s="567" customFormat="1" ht="15.75" thickBot="1">
      <c r="A450" s="626"/>
      <c r="B450" s="626"/>
      <c r="C450" s="636"/>
      <c r="D450" s="636"/>
      <c r="E450" s="636"/>
      <c r="F450" s="636"/>
      <c r="G450" s="636" t="s">
        <v>255</v>
      </c>
      <c r="H450" s="636"/>
      <c r="I450" s="637">
        <f>SUM(I440,I441,I442,I447)</f>
        <v>3.4093518860774181</v>
      </c>
    </row>
    <row r="451" spans="1:11" s="567" customFormat="1" ht="15.75" thickBot="1">
      <c r="A451" s="626" t="s">
        <v>256</v>
      </c>
      <c r="B451" s="626"/>
      <c r="C451" s="627" t="s">
        <v>257</v>
      </c>
      <c r="D451" s="627" t="s">
        <v>227</v>
      </c>
      <c r="E451" s="627" t="s">
        <v>240</v>
      </c>
      <c r="F451" s="910" t="s">
        <v>251</v>
      </c>
      <c r="G451" s="910"/>
      <c r="H451" s="910" t="s">
        <v>251</v>
      </c>
      <c r="I451" s="910"/>
    </row>
    <row r="452" spans="1:11" s="567" customFormat="1">
      <c r="A452" s="616" t="s">
        <v>269</v>
      </c>
      <c r="B452" s="617" t="s">
        <v>273</v>
      </c>
      <c r="C452" s="616">
        <v>5914648</v>
      </c>
      <c r="D452" s="632">
        <v>1.0999999999999999E-2</v>
      </c>
      <c r="E452" s="616" t="s">
        <v>17</v>
      </c>
      <c r="F452" s="616"/>
      <c r="G452" s="620">
        <v>4.82</v>
      </c>
      <c r="H452" s="629"/>
      <c r="I452" s="620">
        <f>ROUND(D452*G452,4)</f>
        <v>5.2999999999999999E-2</v>
      </c>
    </row>
    <row r="453" spans="1:11" s="567" customFormat="1" ht="15.75" thickBot="1">
      <c r="A453" s="616" t="s">
        <v>271</v>
      </c>
      <c r="B453" s="617" t="s">
        <v>273</v>
      </c>
      <c r="C453" s="616">
        <v>5914648</v>
      </c>
      <c r="D453" s="632">
        <v>2.2499999999999999E-2</v>
      </c>
      <c r="E453" s="616" t="s">
        <v>17</v>
      </c>
      <c r="F453" s="616"/>
      <c r="G453" s="620">
        <v>4.82</v>
      </c>
      <c r="H453" s="629"/>
      <c r="I453" s="620">
        <f>ROUND(D453*G453,4)</f>
        <v>0.1085</v>
      </c>
    </row>
    <row r="454" spans="1:11" s="567" customFormat="1" ht="15.75" thickBot="1">
      <c r="A454" s="626"/>
      <c r="B454" s="626"/>
      <c r="C454" s="910" t="s">
        <v>258</v>
      </c>
      <c r="D454" s="910"/>
      <c r="E454" s="910"/>
      <c r="F454" s="910"/>
      <c r="G454" s="910"/>
      <c r="H454" s="636"/>
      <c r="I454" s="637">
        <f>SUM(I452:I453)</f>
        <v>0.1615</v>
      </c>
    </row>
    <row r="455" spans="1:11" s="567" customFormat="1" ht="15.75" thickBot="1">
      <c r="A455" s="915" t="s">
        <v>259</v>
      </c>
      <c r="B455" s="915"/>
      <c r="C455" s="916" t="s">
        <v>227</v>
      </c>
      <c r="D455" s="916" t="s">
        <v>240</v>
      </c>
      <c r="E455" s="916" t="s">
        <v>260</v>
      </c>
      <c r="F455" s="916"/>
      <c r="G455" s="916"/>
      <c r="H455" s="639"/>
      <c r="I455" s="916" t="s">
        <v>251</v>
      </c>
    </row>
    <row r="456" spans="1:11" s="567" customFormat="1" ht="15.75" thickBot="1">
      <c r="A456" s="915"/>
      <c r="B456" s="915"/>
      <c r="C456" s="916"/>
      <c r="D456" s="916"/>
      <c r="E456" s="640" t="s">
        <v>261</v>
      </c>
      <c r="F456" s="640" t="s">
        <v>262</v>
      </c>
      <c r="G456" s="640" t="s">
        <v>263</v>
      </c>
      <c r="H456" s="640"/>
      <c r="I456" s="916"/>
    </row>
    <row r="457" spans="1:11" s="567" customFormat="1">
      <c r="A457" s="616" t="s">
        <v>269</v>
      </c>
      <c r="B457" s="617" t="s">
        <v>273</v>
      </c>
      <c r="C457" s="618">
        <v>1.0999999999999999E-2</v>
      </c>
      <c r="D457" s="616" t="s">
        <v>264</v>
      </c>
      <c r="E457" s="616"/>
      <c r="F457" s="616"/>
      <c r="G457" s="619">
        <f>Q2</f>
        <v>50</v>
      </c>
      <c r="H457" s="616"/>
      <c r="I457" s="620">
        <f>ROUND((C457*G457)*$I$28,4)</f>
        <v>0.27500000000000002</v>
      </c>
      <c r="K457" s="567">
        <v>5914389</v>
      </c>
    </row>
    <row r="458" spans="1:11" s="567" customFormat="1" ht="15.75" thickBot="1">
      <c r="A458" s="616" t="s">
        <v>271</v>
      </c>
      <c r="B458" s="617" t="s">
        <v>620</v>
      </c>
      <c r="C458" s="618">
        <v>2.2499999999999999E-2</v>
      </c>
      <c r="D458" s="616" t="s">
        <v>264</v>
      </c>
      <c r="E458" s="616"/>
      <c r="F458" s="616"/>
      <c r="G458" s="619">
        <f>Q2</f>
        <v>50</v>
      </c>
      <c r="H458" s="616"/>
      <c r="I458" s="620">
        <f>ROUND((C458*G458)*$I$28,4)</f>
        <v>0.5625</v>
      </c>
      <c r="K458" s="567">
        <v>5914389</v>
      </c>
    </row>
    <row r="459" spans="1:11" s="567" customFormat="1">
      <c r="A459" s="657"/>
      <c r="B459" s="657"/>
      <c r="C459" s="914" t="s">
        <v>265</v>
      </c>
      <c r="D459" s="914"/>
      <c r="E459" s="914"/>
      <c r="F459" s="914"/>
      <c r="G459" s="914"/>
      <c r="H459" s="658"/>
      <c r="I459" s="659">
        <f>SUM(I457:I458)</f>
        <v>0.83750000000000002</v>
      </c>
    </row>
    <row r="460" spans="1:11" s="567" customFormat="1" ht="15.75" thickBot="1">
      <c r="A460" s="644"/>
      <c r="B460" s="644"/>
      <c r="C460" s="645"/>
      <c r="D460" s="645"/>
      <c r="E460" s="920" t="s">
        <v>266</v>
      </c>
      <c r="F460" s="920"/>
      <c r="G460" s="920"/>
      <c r="H460" s="644"/>
      <c r="I460" s="646">
        <f>SUM(I450,I454,I459)</f>
        <v>4.4083518860774182</v>
      </c>
    </row>
    <row r="461" spans="1:11" s="567" customFormat="1" ht="15.75" thickTop="1">
      <c r="A461" s="642"/>
      <c r="B461" s="642"/>
      <c r="C461" s="631"/>
      <c r="D461" s="631"/>
      <c r="E461" s="631"/>
      <c r="F461" s="631" t="s">
        <v>88</v>
      </c>
      <c r="G461" s="647">
        <f>$S$1</f>
        <v>0.23089999999999999</v>
      </c>
      <c r="H461" s="642"/>
      <c r="I461" s="630">
        <f>ROUND(I460*G461,4)</f>
        <v>1.0179</v>
      </c>
    </row>
    <row r="462" spans="1:11" s="567" customFormat="1" ht="15.75" thickBot="1">
      <c r="A462" s="644"/>
      <c r="B462" s="644"/>
      <c r="C462" s="645"/>
      <c r="D462" s="645"/>
      <c r="E462" s="645"/>
      <c r="F462" s="644"/>
      <c r="G462" s="644" t="s">
        <v>267</v>
      </c>
      <c r="H462" s="644"/>
      <c r="I462" s="646">
        <f>ROUND(SUM(I460,I461),2)</f>
        <v>5.43</v>
      </c>
    </row>
    <row r="463" spans="1:11" s="567" customFormat="1" ht="24" thickTop="1" thickBot="1">
      <c r="A463" s="603" t="s">
        <v>221</v>
      </c>
      <c r="B463" s="604"/>
      <c r="C463" s="604"/>
      <c r="D463" s="604"/>
      <c r="E463" s="604"/>
      <c r="F463" s="604"/>
      <c r="G463" s="604"/>
      <c r="H463" s="604"/>
      <c r="I463" s="605" t="s">
        <v>205</v>
      </c>
    </row>
    <row r="464" spans="1:11" s="567" customFormat="1" ht="18.75" thickTop="1">
      <c r="A464" s="606" t="s">
        <v>222</v>
      </c>
      <c r="B464" s="606"/>
      <c r="C464" s="606"/>
      <c r="D464" s="606" t="str">
        <f>$M$1</f>
        <v>BAHIA</v>
      </c>
      <c r="E464" s="606"/>
      <c r="F464" s="606"/>
      <c r="G464" s="607"/>
      <c r="H464" s="608"/>
      <c r="I464" s="606"/>
    </row>
    <row r="465" spans="1:9" s="567" customFormat="1" ht="15.75">
      <c r="A465" s="609" t="s">
        <v>223</v>
      </c>
      <c r="B465" s="609"/>
      <c r="C465" s="609"/>
      <c r="D465" s="660" t="str">
        <f>M2</f>
        <v>ABRIL/21</v>
      </c>
      <c r="E465" s="609"/>
      <c r="F465" s="609"/>
      <c r="G465" s="610" t="s">
        <v>224</v>
      </c>
      <c r="H465" s="611">
        <v>168.2</v>
      </c>
      <c r="I465" s="612" t="s">
        <v>15</v>
      </c>
    </row>
    <row r="466" spans="1:9" s="567" customFormat="1" ht="16.5" thickBot="1">
      <c r="A466" s="613">
        <v>4011219</v>
      </c>
      <c r="B466" s="912" t="s">
        <v>621</v>
      </c>
      <c r="C466" s="912"/>
      <c r="D466" s="912"/>
      <c r="E466" s="912"/>
      <c r="F466" s="912"/>
      <c r="G466" s="912"/>
      <c r="H466" s="913" t="s">
        <v>225</v>
      </c>
      <c r="I466" s="913"/>
    </row>
    <row r="467" spans="1:9" s="567" customFormat="1" ht="15.75" thickBot="1">
      <c r="A467" s="915" t="s">
        <v>226</v>
      </c>
      <c r="B467" s="915"/>
      <c r="C467" s="916" t="s">
        <v>227</v>
      </c>
      <c r="D467" s="917" t="s">
        <v>228</v>
      </c>
      <c r="E467" s="917"/>
      <c r="F467" s="917" t="s">
        <v>229</v>
      </c>
      <c r="G467" s="917"/>
      <c r="H467" s="614"/>
      <c r="I467" s="614" t="s">
        <v>230</v>
      </c>
    </row>
    <row r="468" spans="1:9" s="567" customFormat="1" ht="15.75" thickBot="1">
      <c r="A468" s="915"/>
      <c r="B468" s="915"/>
      <c r="C468" s="916"/>
      <c r="D468" s="615" t="s">
        <v>231</v>
      </c>
      <c r="E468" s="615" t="s">
        <v>232</v>
      </c>
      <c r="F468" s="615" t="s">
        <v>233</v>
      </c>
      <c r="G468" s="615" t="s">
        <v>234</v>
      </c>
      <c r="H468" s="615"/>
      <c r="I468" s="615" t="s">
        <v>235</v>
      </c>
    </row>
    <row r="469" spans="1:9" s="567" customFormat="1">
      <c r="A469" s="616" t="s">
        <v>277</v>
      </c>
      <c r="B469" s="617" t="s">
        <v>278</v>
      </c>
      <c r="C469" s="618">
        <v>1</v>
      </c>
      <c r="D469" s="619">
        <v>0.93</v>
      </c>
      <c r="E469" s="619">
        <v>7.0000000000000007E-2</v>
      </c>
      <c r="F469" s="620">
        <v>228.155</v>
      </c>
      <c r="G469" s="620">
        <v>60.955500000000001</v>
      </c>
      <c r="H469" s="621"/>
      <c r="I469" s="620">
        <f t="shared" ref="I469:I474" si="4">ROUND((C469*(D469*F469))+(C469*(E469*G469)),4)</f>
        <v>216.45099999999999</v>
      </c>
    </row>
    <row r="470" spans="1:9" s="567" customFormat="1">
      <c r="A470" s="616" t="s">
        <v>289</v>
      </c>
      <c r="B470" s="617" t="s">
        <v>290</v>
      </c>
      <c r="C470" s="618">
        <v>1</v>
      </c>
      <c r="D470" s="619">
        <v>0.52</v>
      </c>
      <c r="E470" s="619">
        <v>0.48</v>
      </c>
      <c r="F470" s="620">
        <v>3.0047999999999999</v>
      </c>
      <c r="G470" s="620">
        <v>2.0335999999999999</v>
      </c>
      <c r="H470" s="621"/>
      <c r="I470" s="620">
        <f t="shared" si="4"/>
        <v>2.5386000000000002</v>
      </c>
    </row>
    <row r="471" spans="1:9" s="567" customFormat="1">
      <c r="A471" s="616" t="s">
        <v>291</v>
      </c>
      <c r="B471" s="617" t="s">
        <v>292</v>
      </c>
      <c r="C471" s="618">
        <v>1</v>
      </c>
      <c r="D471" s="619">
        <v>0.74</v>
      </c>
      <c r="E471" s="619">
        <v>0.26</v>
      </c>
      <c r="F471" s="620">
        <v>186.96530000000001</v>
      </c>
      <c r="G471" s="620">
        <v>81.803200000000004</v>
      </c>
      <c r="H471" s="621"/>
      <c r="I471" s="620">
        <f t="shared" si="4"/>
        <v>159.6232</v>
      </c>
    </row>
    <row r="472" spans="1:9" s="567" customFormat="1">
      <c r="A472" s="616" t="s">
        <v>236</v>
      </c>
      <c r="B472" s="617" t="s">
        <v>237</v>
      </c>
      <c r="C472" s="618">
        <v>1</v>
      </c>
      <c r="D472" s="619">
        <v>0.96</v>
      </c>
      <c r="E472" s="619">
        <v>0.04</v>
      </c>
      <c r="F472" s="620">
        <v>157.60059999999999</v>
      </c>
      <c r="G472" s="620">
        <v>77.234700000000004</v>
      </c>
      <c r="H472" s="621"/>
      <c r="I472" s="620">
        <f t="shared" si="4"/>
        <v>154.386</v>
      </c>
    </row>
    <row r="473" spans="1:9" s="567" customFormat="1" ht="29.25">
      <c r="A473" s="616" t="s">
        <v>293</v>
      </c>
      <c r="B473" s="617" t="s">
        <v>294</v>
      </c>
      <c r="C473" s="618">
        <v>1</v>
      </c>
      <c r="D473" s="619">
        <v>1</v>
      </c>
      <c r="E473" s="619">
        <v>0</v>
      </c>
      <c r="F473" s="620">
        <v>154.93440000000001</v>
      </c>
      <c r="G473" s="620">
        <v>71.700500000000005</v>
      </c>
      <c r="H473" s="621"/>
      <c r="I473" s="620">
        <f t="shared" si="4"/>
        <v>154.93440000000001</v>
      </c>
    </row>
    <row r="474" spans="1:9" s="567" customFormat="1">
      <c r="A474" s="616" t="s">
        <v>295</v>
      </c>
      <c r="B474" s="617" t="s">
        <v>296</v>
      </c>
      <c r="C474" s="618">
        <v>1</v>
      </c>
      <c r="D474" s="619">
        <v>0.52</v>
      </c>
      <c r="E474" s="619">
        <v>0.48</v>
      </c>
      <c r="F474" s="620">
        <v>97.7744</v>
      </c>
      <c r="G474" s="620">
        <v>37.119199999999999</v>
      </c>
      <c r="H474" s="621"/>
      <c r="I474" s="620">
        <f t="shared" si="4"/>
        <v>68.659899999999993</v>
      </c>
    </row>
    <row r="475" spans="1:9" s="567" customFormat="1" ht="15.75" thickBot="1">
      <c r="A475" s="622"/>
      <c r="B475" s="622"/>
      <c r="C475" s="622"/>
      <c r="D475" s="622"/>
      <c r="E475" s="622"/>
      <c r="F475" s="622"/>
      <c r="G475" s="623" t="s">
        <v>238</v>
      </c>
      <c r="H475" s="624"/>
      <c r="I475" s="625">
        <f>SUM(I469:I474)</f>
        <v>756.59309999999994</v>
      </c>
    </row>
    <row r="476" spans="1:9" s="567" customFormat="1" ht="15.75" thickBot="1">
      <c r="A476" s="626" t="s">
        <v>239</v>
      </c>
      <c r="B476" s="626"/>
      <c r="C476" s="627" t="s">
        <v>227</v>
      </c>
      <c r="D476" s="627" t="s">
        <v>240</v>
      </c>
      <c r="E476" s="917" t="s">
        <v>229</v>
      </c>
      <c r="F476" s="917"/>
      <c r="G476" s="910" t="s">
        <v>241</v>
      </c>
      <c r="H476" s="910"/>
      <c r="I476" s="910"/>
    </row>
    <row r="477" spans="1:9" s="567" customFormat="1">
      <c r="A477" s="616" t="s">
        <v>242</v>
      </c>
      <c r="B477" s="617" t="s">
        <v>243</v>
      </c>
      <c r="C477" s="618">
        <v>1</v>
      </c>
      <c r="D477" s="616" t="s">
        <v>47</v>
      </c>
      <c r="E477" s="621">
        <v>17.513400000000001</v>
      </c>
      <c r="F477" s="621"/>
      <c r="G477" s="621"/>
      <c r="H477" s="621"/>
      <c r="I477" s="620">
        <f>ROUND(C477*E477,4)</f>
        <v>17.513400000000001</v>
      </c>
    </row>
    <row r="478" spans="1:9" s="567" customFormat="1">
      <c r="A478" s="621"/>
      <c r="B478" s="621"/>
      <c r="C478" s="918" t="s">
        <v>244</v>
      </c>
      <c r="D478" s="918"/>
      <c r="E478" s="918"/>
      <c r="F478" s="918"/>
      <c r="G478" s="918"/>
      <c r="H478" s="921">
        <f>SUM(I477)</f>
        <v>17.513400000000001</v>
      </c>
      <c r="I478" s="921"/>
    </row>
    <row r="479" spans="1:9" s="567" customFormat="1" ht="15.75" thickBot="1">
      <c r="A479" s="622"/>
      <c r="B479" s="622"/>
      <c r="C479" s="911" t="s">
        <v>245</v>
      </c>
      <c r="D479" s="911"/>
      <c r="E479" s="911"/>
      <c r="F479" s="911"/>
      <c r="G479" s="911"/>
      <c r="H479" s="624"/>
      <c r="I479" s="628">
        <f>SUM(H478,I475)</f>
        <v>774.10649999999998</v>
      </c>
    </row>
    <row r="480" spans="1:9" s="567" customFormat="1">
      <c r="A480" s="621"/>
      <c r="B480" s="621"/>
      <c r="C480" s="914" t="s">
        <v>246</v>
      </c>
      <c r="D480" s="914"/>
      <c r="E480" s="914"/>
      <c r="F480" s="914"/>
      <c r="G480" s="914"/>
      <c r="H480" s="629"/>
      <c r="I480" s="630">
        <f>I479/H465</f>
        <v>4.6022978596908448</v>
      </c>
    </row>
    <row r="481" spans="1:9" s="567" customFormat="1">
      <c r="A481" s="621"/>
      <c r="B481" s="621"/>
      <c r="C481" s="629"/>
      <c r="D481" s="629"/>
      <c r="E481" s="629"/>
      <c r="F481" s="629"/>
      <c r="G481" s="631" t="s">
        <v>247</v>
      </c>
      <c r="H481" s="629">
        <v>1.4250000000000001E-2</v>
      </c>
      <c r="I481" s="630">
        <f>I480*H481</f>
        <v>6.5582744500594536E-2</v>
      </c>
    </row>
    <row r="482" spans="1:9" s="567" customFormat="1" ht="15.75" thickBot="1">
      <c r="A482" s="622"/>
      <c r="B482" s="622"/>
      <c r="C482" s="624"/>
      <c r="D482" s="624"/>
      <c r="E482" s="624"/>
      <c r="F482" s="624"/>
      <c r="G482" s="623" t="s">
        <v>248</v>
      </c>
      <c r="H482" s="624"/>
      <c r="I482" s="624" t="s">
        <v>118</v>
      </c>
    </row>
    <row r="483" spans="1:9" s="567" customFormat="1" ht="15.75" thickBot="1">
      <c r="A483" s="626" t="s">
        <v>249</v>
      </c>
      <c r="B483" s="626"/>
      <c r="C483" s="627" t="s">
        <v>227</v>
      </c>
      <c r="D483" s="627" t="s">
        <v>240</v>
      </c>
      <c r="E483" s="910" t="s">
        <v>250</v>
      </c>
      <c r="F483" s="910"/>
      <c r="G483" s="910" t="s">
        <v>251</v>
      </c>
      <c r="H483" s="910"/>
      <c r="I483" s="910"/>
    </row>
    <row r="484" spans="1:9" s="567" customFormat="1">
      <c r="A484" s="616"/>
      <c r="B484" s="617"/>
      <c r="C484" s="632"/>
      <c r="D484" s="616"/>
      <c r="E484" s="616"/>
      <c r="F484" s="620"/>
      <c r="G484" s="621"/>
      <c r="H484" s="621"/>
      <c r="I484" s="633"/>
    </row>
    <row r="485" spans="1:9" s="567" customFormat="1" ht="15.75" thickBot="1">
      <c r="A485" s="616"/>
      <c r="B485" s="617"/>
      <c r="C485" s="632"/>
      <c r="D485" s="616"/>
      <c r="E485" s="616"/>
      <c r="F485" s="620"/>
      <c r="G485" s="621"/>
      <c r="H485" s="621"/>
      <c r="I485" s="633"/>
    </row>
    <row r="486" spans="1:9" s="567" customFormat="1" ht="15.75" thickBot="1">
      <c r="A486" s="634"/>
      <c r="B486" s="634"/>
      <c r="C486" s="910" t="s">
        <v>252</v>
      </c>
      <c r="D486" s="910"/>
      <c r="E486" s="910"/>
      <c r="F486" s="910"/>
      <c r="G486" s="910"/>
      <c r="H486" s="634"/>
      <c r="I486" s="635">
        <f>SUM(I484:I485)</f>
        <v>0</v>
      </c>
    </row>
    <row r="487" spans="1:9" s="567" customFormat="1" ht="15.75" thickBot="1">
      <c r="A487" s="626" t="s">
        <v>253</v>
      </c>
      <c r="B487" s="626"/>
      <c r="C487" s="627" t="s">
        <v>227</v>
      </c>
      <c r="D487" s="627" t="s">
        <v>240</v>
      </c>
      <c r="E487" s="910" t="s">
        <v>251</v>
      </c>
      <c r="F487" s="910"/>
      <c r="G487" s="910" t="s">
        <v>251</v>
      </c>
      <c r="H487" s="910"/>
      <c r="I487" s="910"/>
    </row>
    <row r="488" spans="1:9" s="567" customFormat="1" ht="29.25">
      <c r="A488" s="616">
        <v>4016096</v>
      </c>
      <c r="B488" s="617" t="s">
        <v>607</v>
      </c>
      <c r="C488" s="618">
        <v>1.1000000000000001</v>
      </c>
      <c r="D488" s="616" t="s">
        <v>15</v>
      </c>
      <c r="E488" s="621"/>
      <c r="F488" s="621">
        <v>0.97</v>
      </c>
      <c r="G488" s="621"/>
      <c r="H488" s="621"/>
      <c r="I488" s="620">
        <f>C488*F488</f>
        <v>1.0669999999999999</v>
      </c>
    </row>
    <row r="489" spans="1:9" s="567" customFormat="1">
      <c r="A489" s="616"/>
      <c r="B489" s="617"/>
      <c r="C489" s="632"/>
      <c r="D489" s="616"/>
      <c r="E489" s="616"/>
      <c r="F489" s="620"/>
      <c r="G489" s="621"/>
      <c r="H489" s="621"/>
      <c r="I489" s="633"/>
    </row>
    <row r="490" spans="1:9" s="567" customFormat="1" ht="15.75" thickBot="1">
      <c r="A490" s="622"/>
      <c r="B490" s="622"/>
      <c r="C490" s="911" t="s">
        <v>254</v>
      </c>
      <c r="D490" s="911"/>
      <c r="E490" s="911"/>
      <c r="F490" s="911"/>
      <c r="G490" s="911"/>
      <c r="H490" s="624"/>
      <c r="I490" s="628">
        <f>SUM(I488:I489)</f>
        <v>1.0669999999999999</v>
      </c>
    </row>
    <row r="491" spans="1:9" s="567" customFormat="1" ht="15.75" thickBot="1">
      <c r="A491" s="626"/>
      <c r="B491" s="626"/>
      <c r="C491" s="636"/>
      <c r="D491" s="636"/>
      <c r="E491" s="636"/>
      <c r="F491" s="636"/>
      <c r="G491" s="636" t="s">
        <v>255</v>
      </c>
      <c r="H491" s="636"/>
      <c r="I491" s="637">
        <f>SUM(I490,I481,I480,I482,I486)</f>
        <v>5.7348806041914395</v>
      </c>
    </row>
    <row r="492" spans="1:9" s="567" customFormat="1" ht="15.75" thickBot="1">
      <c r="A492" s="626" t="s">
        <v>256</v>
      </c>
      <c r="B492" s="626"/>
      <c r="C492" s="627" t="s">
        <v>257</v>
      </c>
      <c r="D492" s="627" t="s">
        <v>227</v>
      </c>
      <c r="E492" s="627" t="s">
        <v>240</v>
      </c>
      <c r="F492" s="910" t="s">
        <v>251</v>
      </c>
      <c r="G492" s="910"/>
      <c r="H492" s="910" t="s">
        <v>251</v>
      </c>
      <c r="I492" s="910"/>
    </row>
    <row r="493" spans="1:9" s="567" customFormat="1" ht="29.25">
      <c r="A493" s="616">
        <v>4016096</v>
      </c>
      <c r="B493" s="617" t="s">
        <v>607</v>
      </c>
      <c r="C493" s="616">
        <v>5914354</v>
      </c>
      <c r="D493" s="632">
        <v>2.0625</v>
      </c>
      <c r="E493" s="616" t="s">
        <v>17</v>
      </c>
      <c r="F493" s="616"/>
      <c r="G493" s="620">
        <v>1.1599999999999999</v>
      </c>
      <c r="H493" s="629"/>
      <c r="I493" s="620">
        <f>ROUND(D493*G493,4)</f>
        <v>2.3925000000000001</v>
      </c>
    </row>
    <row r="494" spans="1:9" s="567" customFormat="1" ht="15.75" thickBot="1">
      <c r="A494" s="638"/>
      <c r="B494" s="638"/>
      <c r="C494" s="911" t="s">
        <v>258</v>
      </c>
      <c r="D494" s="911"/>
      <c r="E494" s="911"/>
      <c r="F494" s="911"/>
      <c r="G494" s="911"/>
      <c r="H494" s="623"/>
      <c r="I494" s="628">
        <f>SUM(I493)</f>
        <v>2.3925000000000001</v>
      </c>
    </row>
    <row r="495" spans="1:9" s="567" customFormat="1" ht="15.75" thickBot="1">
      <c r="A495" s="915" t="s">
        <v>259</v>
      </c>
      <c r="B495" s="915"/>
      <c r="C495" s="916" t="s">
        <v>227</v>
      </c>
      <c r="D495" s="916" t="s">
        <v>240</v>
      </c>
      <c r="E495" s="916" t="s">
        <v>260</v>
      </c>
      <c r="F495" s="916"/>
      <c r="G495" s="916"/>
      <c r="H495" s="639"/>
      <c r="I495" s="916" t="s">
        <v>251</v>
      </c>
    </row>
    <row r="496" spans="1:9" s="567" customFormat="1" ht="15.75" thickBot="1">
      <c r="A496" s="915"/>
      <c r="B496" s="915"/>
      <c r="C496" s="916"/>
      <c r="D496" s="916"/>
      <c r="E496" s="640" t="s">
        <v>261</v>
      </c>
      <c r="F496" s="640" t="s">
        <v>262</v>
      </c>
      <c r="G496" s="640" t="s">
        <v>263</v>
      </c>
      <c r="H496" s="640"/>
      <c r="I496" s="916"/>
    </row>
    <row r="497" spans="1:9" s="567" customFormat="1" ht="29.25">
      <c r="A497" s="616">
        <v>4016096</v>
      </c>
      <c r="B497" s="617" t="s">
        <v>607</v>
      </c>
      <c r="C497" s="618">
        <v>2.0625</v>
      </c>
      <c r="D497" s="616" t="s">
        <v>264</v>
      </c>
      <c r="E497" s="616"/>
      <c r="F497" s="616"/>
      <c r="G497" s="619">
        <f>Q1</f>
        <v>10</v>
      </c>
      <c r="H497" s="616"/>
      <c r="I497" s="641">
        <f>ROUND((C497*G497)*$I$28,4)</f>
        <v>10.3125</v>
      </c>
    </row>
    <row r="498" spans="1:9" s="567" customFormat="1">
      <c r="A498" s="642"/>
      <c r="B498" s="642"/>
      <c r="C498" s="918" t="s">
        <v>265</v>
      </c>
      <c r="D498" s="918"/>
      <c r="E498" s="918"/>
      <c r="F498" s="918"/>
      <c r="G498" s="918"/>
      <c r="H498" s="631"/>
      <c r="I498" s="643">
        <f>SUM(I497)</f>
        <v>10.3125</v>
      </c>
    </row>
    <row r="499" spans="1:9" s="567" customFormat="1" ht="15.75" thickBot="1">
      <c r="A499" s="644"/>
      <c r="B499" s="644"/>
      <c r="C499" s="645"/>
      <c r="D499" s="645"/>
      <c r="E499" s="920" t="s">
        <v>266</v>
      </c>
      <c r="F499" s="920"/>
      <c r="G499" s="920"/>
      <c r="H499" s="644"/>
      <c r="I499" s="646">
        <f>SUM(I498,I494,I491)</f>
        <v>18.43988060419144</v>
      </c>
    </row>
    <row r="500" spans="1:9" s="567" customFormat="1" ht="15.75" thickTop="1">
      <c r="A500" s="642"/>
      <c r="B500" s="642"/>
      <c r="C500" s="631"/>
      <c r="D500" s="631"/>
      <c r="E500" s="631"/>
      <c r="F500" s="631" t="s">
        <v>88</v>
      </c>
      <c r="G500" s="647">
        <f>$S$1</f>
        <v>0.23089999999999999</v>
      </c>
      <c r="H500" s="642"/>
      <c r="I500" s="648">
        <f>ROUND(I499*G500,4)</f>
        <v>4.2577999999999996</v>
      </c>
    </row>
    <row r="501" spans="1:9" s="567" customFormat="1" ht="15.75" thickBot="1">
      <c r="A501" s="644"/>
      <c r="B501" s="644"/>
      <c r="C501" s="645"/>
      <c r="D501" s="645"/>
      <c r="E501" s="645"/>
      <c r="F501" s="644"/>
      <c r="G501" s="644" t="s">
        <v>267</v>
      </c>
      <c r="H501" s="644"/>
      <c r="I501" s="646">
        <f>ROUND(SUM(I499,I500),2)</f>
        <v>22.7</v>
      </c>
    </row>
    <row r="502" spans="1:9" s="567" customFormat="1" ht="15.75" thickTop="1"/>
  </sheetData>
  <mergeCells count="421">
    <mergeCell ref="A1:I2"/>
    <mergeCell ref="H359:I359"/>
    <mergeCell ref="A360:B361"/>
    <mergeCell ref="C360:C361"/>
    <mergeCell ref="D360:E360"/>
    <mergeCell ref="F360:G360"/>
    <mergeCell ref="C383:G383"/>
    <mergeCell ref="E384:G384"/>
    <mergeCell ref="E364:F364"/>
    <mergeCell ref="G364:I364"/>
    <mergeCell ref="C366:G366"/>
    <mergeCell ref="H366:I366"/>
    <mergeCell ref="C367:G367"/>
    <mergeCell ref="C368:G368"/>
    <mergeCell ref="E371:F371"/>
    <mergeCell ref="G371:I371"/>
    <mergeCell ref="C372:G372"/>
    <mergeCell ref="E373:F373"/>
    <mergeCell ref="G373:I373"/>
    <mergeCell ref="C375:G375"/>
    <mergeCell ref="F377:G377"/>
    <mergeCell ref="H377:I377"/>
    <mergeCell ref="C379:G379"/>
    <mergeCell ref="C335:G335"/>
    <mergeCell ref="C336:G336"/>
    <mergeCell ref="E339:F339"/>
    <mergeCell ref="G339:I339"/>
    <mergeCell ref="C340:G340"/>
    <mergeCell ref="E341:F341"/>
    <mergeCell ref="G341:I341"/>
    <mergeCell ref="A380:B381"/>
    <mergeCell ref="C380:C381"/>
    <mergeCell ref="D380:D381"/>
    <mergeCell ref="E380:G380"/>
    <mergeCell ref="I380:I381"/>
    <mergeCell ref="C343:G343"/>
    <mergeCell ref="F345:G345"/>
    <mergeCell ref="H345:I345"/>
    <mergeCell ref="C347:G347"/>
    <mergeCell ref="A348:B349"/>
    <mergeCell ref="C348:C349"/>
    <mergeCell ref="D348:D349"/>
    <mergeCell ref="E348:G348"/>
    <mergeCell ref="I348:I349"/>
    <mergeCell ref="C351:G351"/>
    <mergeCell ref="E352:G352"/>
    <mergeCell ref="B359:G359"/>
    <mergeCell ref="B326:G326"/>
    <mergeCell ref="H326:I326"/>
    <mergeCell ref="A327:B328"/>
    <mergeCell ref="C327:C328"/>
    <mergeCell ref="D327:E327"/>
    <mergeCell ref="F327:G327"/>
    <mergeCell ref="E332:F332"/>
    <mergeCell ref="G332:I332"/>
    <mergeCell ref="C334:G334"/>
    <mergeCell ref="H334:I334"/>
    <mergeCell ref="C318:G318"/>
    <mergeCell ref="E319:G319"/>
    <mergeCell ref="F314:G314"/>
    <mergeCell ref="H314:I314"/>
    <mergeCell ref="C315:G315"/>
    <mergeCell ref="A316:B317"/>
    <mergeCell ref="C316:C317"/>
    <mergeCell ref="D316:D317"/>
    <mergeCell ref="E316:G316"/>
    <mergeCell ref="I316:I317"/>
    <mergeCell ref="C288:G288"/>
    <mergeCell ref="E289:G289"/>
    <mergeCell ref="E305:F305"/>
    <mergeCell ref="G305:I305"/>
    <mergeCell ref="C306:G306"/>
    <mergeCell ref="E307:F307"/>
    <mergeCell ref="G307:I307"/>
    <mergeCell ref="C312:G312"/>
    <mergeCell ref="E299:F299"/>
    <mergeCell ref="G299:I299"/>
    <mergeCell ref="C300:G300"/>
    <mergeCell ref="H300:I300"/>
    <mergeCell ref="C301:G301"/>
    <mergeCell ref="C302:G302"/>
    <mergeCell ref="B295:G295"/>
    <mergeCell ref="H295:I295"/>
    <mergeCell ref="A296:B297"/>
    <mergeCell ref="C296:C297"/>
    <mergeCell ref="D296:E296"/>
    <mergeCell ref="F296:G296"/>
    <mergeCell ref="A269:B270"/>
    <mergeCell ref="C269:C270"/>
    <mergeCell ref="D269:E269"/>
    <mergeCell ref="F269:G269"/>
    <mergeCell ref="F284:G284"/>
    <mergeCell ref="H284:I284"/>
    <mergeCell ref="C285:G285"/>
    <mergeCell ref="A286:B287"/>
    <mergeCell ref="C286:C287"/>
    <mergeCell ref="D286:D287"/>
    <mergeCell ref="E286:G286"/>
    <mergeCell ref="I286:I287"/>
    <mergeCell ref="E279:F279"/>
    <mergeCell ref="G279:I279"/>
    <mergeCell ref="C280:G280"/>
    <mergeCell ref="E281:F281"/>
    <mergeCell ref="G281:I281"/>
    <mergeCell ref="C282:G282"/>
    <mergeCell ref="E273:F273"/>
    <mergeCell ref="G273:I273"/>
    <mergeCell ref="C274:G274"/>
    <mergeCell ref="H274:I274"/>
    <mergeCell ref="C275:G275"/>
    <mergeCell ref="C276:G276"/>
    <mergeCell ref="E232:F232"/>
    <mergeCell ref="G232:I232"/>
    <mergeCell ref="C235:G235"/>
    <mergeCell ref="H235:I235"/>
    <mergeCell ref="C236:G236"/>
    <mergeCell ref="C237:G237"/>
    <mergeCell ref="C259:G259"/>
    <mergeCell ref="E260:G260"/>
    <mergeCell ref="B268:G268"/>
    <mergeCell ref="H268:I268"/>
    <mergeCell ref="F249:G249"/>
    <mergeCell ref="H249:I249"/>
    <mergeCell ref="C253:G253"/>
    <mergeCell ref="A254:B255"/>
    <mergeCell ref="C254:C255"/>
    <mergeCell ref="D254:D255"/>
    <mergeCell ref="E254:G254"/>
    <mergeCell ref="I254:I255"/>
    <mergeCell ref="E240:F240"/>
    <mergeCell ref="G240:I240"/>
    <mergeCell ref="C243:G243"/>
    <mergeCell ref="E244:F244"/>
    <mergeCell ref="G244:I244"/>
    <mergeCell ref="C247:G247"/>
    <mergeCell ref="E221:G221"/>
    <mergeCell ref="B227:G227"/>
    <mergeCell ref="H227:I227"/>
    <mergeCell ref="A228:B229"/>
    <mergeCell ref="C228:C229"/>
    <mergeCell ref="D228:E228"/>
    <mergeCell ref="F228:G228"/>
    <mergeCell ref="F216:G216"/>
    <mergeCell ref="H216:I216"/>
    <mergeCell ref="C217:G217"/>
    <mergeCell ref="A218:B219"/>
    <mergeCell ref="C218:C219"/>
    <mergeCell ref="D218:D219"/>
    <mergeCell ref="E218:G218"/>
    <mergeCell ref="I218:I219"/>
    <mergeCell ref="C207:G207"/>
    <mergeCell ref="C208:G208"/>
    <mergeCell ref="B200:G200"/>
    <mergeCell ref="H200:I200"/>
    <mergeCell ref="A201:B202"/>
    <mergeCell ref="C201:C202"/>
    <mergeCell ref="D201:E201"/>
    <mergeCell ref="F201:G201"/>
    <mergeCell ref="C220:G220"/>
    <mergeCell ref="E211:F211"/>
    <mergeCell ref="G211:I211"/>
    <mergeCell ref="C212:G212"/>
    <mergeCell ref="E213:F213"/>
    <mergeCell ref="G213:I213"/>
    <mergeCell ref="C214:G214"/>
    <mergeCell ref="E205:F205"/>
    <mergeCell ref="G205:I205"/>
    <mergeCell ref="C206:G206"/>
    <mergeCell ref="H206:I206"/>
    <mergeCell ref="C191:G191"/>
    <mergeCell ref="E192:G192"/>
    <mergeCell ref="F185:G185"/>
    <mergeCell ref="H185:I185"/>
    <mergeCell ref="C187:G187"/>
    <mergeCell ref="A188:B189"/>
    <mergeCell ref="C188:C189"/>
    <mergeCell ref="D188:D189"/>
    <mergeCell ref="E188:G188"/>
    <mergeCell ref="I188:I189"/>
    <mergeCell ref="E181:F181"/>
    <mergeCell ref="G181:I181"/>
    <mergeCell ref="C183:G183"/>
    <mergeCell ref="B166:G166"/>
    <mergeCell ref="H166:I166"/>
    <mergeCell ref="A167:B168"/>
    <mergeCell ref="C167:C168"/>
    <mergeCell ref="D167:E167"/>
    <mergeCell ref="F167:G167"/>
    <mergeCell ref="E171:F171"/>
    <mergeCell ref="G171:I171"/>
    <mergeCell ref="C174:G174"/>
    <mergeCell ref="H174:I174"/>
    <mergeCell ref="C175:G175"/>
    <mergeCell ref="C176:G176"/>
    <mergeCell ref="E179:F179"/>
    <mergeCell ref="G179:I179"/>
    <mergeCell ref="C180:G180"/>
    <mergeCell ref="E159:G159"/>
    <mergeCell ref="F154:G154"/>
    <mergeCell ref="H154:I154"/>
    <mergeCell ref="C155:G155"/>
    <mergeCell ref="A156:B157"/>
    <mergeCell ref="C156:C157"/>
    <mergeCell ref="D156:D157"/>
    <mergeCell ref="E156:G156"/>
    <mergeCell ref="I156:I157"/>
    <mergeCell ref="C145:G145"/>
    <mergeCell ref="C146:G146"/>
    <mergeCell ref="B138:G138"/>
    <mergeCell ref="H138:I138"/>
    <mergeCell ref="A139:B140"/>
    <mergeCell ref="C139:C140"/>
    <mergeCell ref="D139:E139"/>
    <mergeCell ref="F139:G139"/>
    <mergeCell ref="C158:G158"/>
    <mergeCell ref="E149:F149"/>
    <mergeCell ref="G149:I149"/>
    <mergeCell ref="C150:G150"/>
    <mergeCell ref="E151:F151"/>
    <mergeCell ref="G151:I151"/>
    <mergeCell ref="C152:G152"/>
    <mergeCell ref="E143:F143"/>
    <mergeCell ref="G143:I143"/>
    <mergeCell ref="C144:G144"/>
    <mergeCell ref="H144:I144"/>
    <mergeCell ref="C129:G129"/>
    <mergeCell ref="E130:G130"/>
    <mergeCell ref="F125:G125"/>
    <mergeCell ref="H125:I125"/>
    <mergeCell ref="C126:G126"/>
    <mergeCell ref="C104:C105"/>
    <mergeCell ref="D104:E104"/>
    <mergeCell ref="F104:G104"/>
    <mergeCell ref="E120:F120"/>
    <mergeCell ref="G120:I120"/>
    <mergeCell ref="C121:G121"/>
    <mergeCell ref="E122:F122"/>
    <mergeCell ref="G122:I122"/>
    <mergeCell ref="C123:G123"/>
    <mergeCell ref="A25:B26"/>
    <mergeCell ref="C25:C26"/>
    <mergeCell ref="D25:D26"/>
    <mergeCell ref="E25:G25"/>
    <mergeCell ref="I25:I26"/>
    <mergeCell ref="C27:G27"/>
    <mergeCell ref="E28:G28"/>
    <mergeCell ref="B34:G34"/>
    <mergeCell ref="H34:I34"/>
    <mergeCell ref="B7:G7"/>
    <mergeCell ref="H7:I7"/>
    <mergeCell ref="A8:B9"/>
    <mergeCell ref="C8:C9"/>
    <mergeCell ref="D8:E8"/>
    <mergeCell ref="F8:G8"/>
    <mergeCell ref="F23:G23"/>
    <mergeCell ref="H23:I23"/>
    <mergeCell ref="C24:G24"/>
    <mergeCell ref="E12:F12"/>
    <mergeCell ref="G12:I12"/>
    <mergeCell ref="C13:G13"/>
    <mergeCell ref="H13:I13"/>
    <mergeCell ref="C14:G14"/>
    <mergeCell ref="C15:G15"/>
    <mergeCell ref="E18:F18"/>
    <mergeCell ref="G18:I18"/>
    <mergeCell ref="C19:G19"/>
    <mergeCell ref="E20:F20"/>
    <mergeCell ref="G20:I20"/>
    <mergeCell ref="C21:G21"/>
    <mergeCell ref="A35:B36"/>
    <mergeCell ref="C35:C36"/>
    <mergeCell ref="D35:E35"/>
    <mergeCell ref="F35:G35"/>
    <mergeCell ref="E40:F40"/>
    <mergeCell ref="G40:I40"/>
    <mergeCell ref="C42:G42"/>
    <mergeCell ref="H42:I42"/>
    <mergeCell ref="C43:G43"/>
    <mergeCell ref="C44:G44"/>
    <mergeCell ref="E47:F47"/>
    <mergeCell ref="G47:I47"/>
    <mergeCell ref="C49:G49"/>
    <mergeCell ref="E50:F50"/>
    <mergeCell ref="G50:I50"/>
    <mergeCell ref="C51:G51"/>
    <mergeCell ref="F53:G53"/>
    <mergeCell ref="H53:I53"/>
    <mergeCell ref="C54:G54"/>
    <mergeCell ref="A55:B56"/>
    <mergeCell ref="C55:C56"/>
    <mergeCell ref="D55:D56"/>
    <mergeCell ref="E55:G55"/>
    <mergeCell ref="I55:I56"/>
    <mergeCell ref="C57:G57"/>
    <mergeCell ref="E58:G58"/>
    <mergeCell ref="B65:G65"/>
    <mergeCell ref="H65:I65"/>
    <mergeCell ref="A66:B67"/>
    <mergeCell ref="C66:C67"/>
    <mergeCell ref="D66:E66"/>
    <mergeCell ref="F66:G66"/>
    <mergeCell ref="E75:F75"/>
    <mergeCell ref="G75:I75"/>
    <mergeCell ref="C77:G77"/>
    <mergeCell ref="H77:I77"/>
    <mergeCell ref="C78:G78"/>
    <mergeCell ref="C79:G79"/>
    <mergeCell ref="E82:F82"/>
    <mergeCell ref="G82:I82"/>
    <mergeCell ref="C83:G83"/>
    <mergeCell ref="E84:F84"/>
    <mergeCell ref="G84:I84"/>
    <mergeCell ref="C86:G86"/>
    <mergeCell ref="F88:G88"/>
    <mergeCell ref="H88:I88"/>
    <mergeCell ref="C90:G90"/>
    <mergeCell ref="A91:B92"/>
    <mergeCell ref="C91:C92"/>
    <mergeCell ref="D91:D92"/>
    <mergeCell ref="E91:G91"/>
    <mergeCell ref="I91:I92"/>
    <mergeCell ref="C94:G94"/>
    <mergeCell ref="E95:G95"/>
    <mergeCell ref="B391:G391"/>
    <mergeCell ref="H391:I391"/>
    <mergeCell ref="A127:B128"/>
    <mergeCell ref="C127:C128"/>
    <mergeCell ref="D127:D128"/>
    <mergeCell ref="E127:G127"/>
    <mergeCell ref="I127:I128"/>
    <mergeCell ref="E113:F113"/>
    <mergeCell ref="G113:I113"/>
    <mergeCell ref="C115:G115"/>
    <mergeCell ref="H115:I115"/>
    <mergeCell ref="C116:G116"/>
    <mergeCell ref="C117:G117"/>
    <mergeCell ref="B103:G103"/>
    <mergeCell ref="H103:I103"/>
    <mergeCell ref="A104:B105"/>
    <mergeCell ref="A392:B393"/>
    <mergeCell ref="C392:C393"/>
    <mergeCell ref="D392:E392"/>
    <mergeCell ref="F392:G392"/>
    <mergeCell ref="E399:F399"/>
    <mergeCell ref="G399:I399"/>
    <mergeCell ref="C401:G401"/>
    <mergeCell ref="H401:I401"/>
    <mergeCell ref="C402:G402"/>
    <mergeCell ref="C416:G416"/>
    <mergeCell ref="A417:B418"/>
    <mergeCell ref="C417:C418"/>
    <mergeCell ref="D417:D418"/>
    <mergeCell ref="E417:G417"/>
    <mergeCell ref="I417:I418"/>
    <mergeCell ref="C420:G420"/>
    <mergeCell ref="E421:G421"/>
    <mergeCell ref="C403:G403"/>
    <mergeCell ref="E406:F406"/>
    <mergeCell ref="G406:I406"/>
    <mergeCell ref="C409:G409"/>
    <mergeCell ref="E410:F410"/>
    <mergeCell ref="G410:I410"/>
    <mergeCell ref="C412:G412"/>
    <mergeCell ref="F414:G414"/>
    <mergeCell ref="H414:I414"/>
    <mergeCell ref="A467:B468"/>
    <mergeCell ref="C467:C468"/>
    <mergeCell ref="D467:E467"/>
    <mergeCell ref="F467:G467"/>
    <mergeCell ref="C498:G498"/>
    <mergeCell ref="E499:G499"/>
    <mergeCell ref="C479:G479"/>
    <mergeCell ref="C486:G486"/>
    <mergeCell ref="E487:F487"/>
    <mergeCell ref="G487:I487"/>
    <mergeCell ref="C494:G494"/>
    <mergeCell ref="A495:B496"/>
    <mergeCell ref="C495:C496"/>
    <mergeCell ref="D495:D496"/>
    <mergeCell ref="E495:G495"/>
    <mergeCell ref="I495:I496"/>
    <mergeCell ref="E476:F476"/>
    <mergeCell ref="G476:I476"/>
    <mergeCell ref="C478:G478"/>
    <mergeCell ref="H478:I478"/>
    <mergeCell ref="C480:G480"/>
    <mergeCell ref="E483:F483"/>
    <mergeCell ref="C454:G454"/>
    <mergeCell ref="A455:B456"/>
    <mergeCell ref="C455:C456"/>
    <mergeCell ref="D455:D456"/>
    <mergeCell ref="E455:G455"/>
    <mergeCell ref="I455:I456"/>
    <mergeCell ref="C459:G459"/>
    <mergeCell ref="E460:G460"/>
    <mergeCell ref="B466:G466"/>
    <mergeCell ref="H466:I466"/>
    <mergeCell ref="G483:I483"/>
    <mergeCell ref="C490:G490"/>
    <mergeCell ref="F492:G492"/>
    <mergeCell ref="H492:I492"/>
    <mergeCell ref="B428:G428"/>
    <mergeCell ref="H428:I428"/>
    <mergeCell ref="C440:G440"/>
    <mergeCell ref="E443:F443"/>
    <mergeCell ref="G443:I443"/>
    <mergeCell ref="C447:G447"/>
    <mergeCell ref="E448:F448"/>
    <mergeCell ref="G448:I448"/>
    <mergeCell ref="C449:G449"/>
    <mergeCell ref="A429:B430"/>
    <mergeCell ref="C429:C430"/>
    <mergeCell ref="D429:E429"/>
    <mergeCell ref="F429:G429"/>
    <mergeCell ref="E436:F436"/>
    <mergeCell ref="G436:I436"/>
    <mergeCell ref="C438:G438"/>
    <mergeCell ref="H438:I438"/>
    <mergeCell ref="C439:G439"/>
    <mergeCell ref="F451:G451"/>
    <mergeCell ref="H451:I451"/>
  </mergeCells>
  <phoneticPr fontId="85"/>
  <printOptions horizontalCentered="1"/>
  <pageMargins left="0.51181102362204722" right="0.51181102362204722" top="0.78740157480314965" bottom="0.78740157480314965" header="0.31496062992125984" footer="0.31496062992125984"/>
  <pageSetup paperSize="9" scale="38" orientation="portrait" r:id="rId1"/>
  <rowBreaks count="1" manualBreakCount="1">
    <brk id="329" max="8" man="1"/>
  </rowBreaks>
  <colBreaks count="1" manualBreakCount="1">
    <brk id="10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31"/>
  <sheetViews>
    <sheetView showGridLines="0" view="pageBreakPreview" zoomScaleNormal="85" zoomScaleSheetLayoutView="100" workbookViewId="0">
      <selection activeCell="D24" sqref="D24"/>
    </sheetView>
  </sheetViews>
  <sheetFormatPr defaultColWidth="8.7109375" defaultRowHeight="12.75"/>
  <cols>
    <col min="1" max="1" width="14" style="1" customWidth="1"/>
    <col min="2" max="2" width="52.42578125" style="241" bestFit="1" customWidth="1"/>
    <col min="3" max="3" width="14.28515625" style="1" customWidth="1"/>
    <col min="4" max="4" width="15.28515625" style="1" customWidth="1"/>
    <col min="5" max="254" width="8.7109375" style="1"/>
    <col min="255" max="255" width="0" style="1" hidden="1" customWidth="1"/>
    <col min="256" max="256" width="57.7109375" style="1" customWidth="1"/>
    <col min="257" max="257" width="20.42578125" style="1" customWidth="1"/>
    <col min="258" max="258" width="19.85546875" style="1" customWidth="1"/>
    <col min="259" max="510" width="8.7109375" style="1"/>
    <col min="511" max="511" width="0" style="1" hidden="1" customWidth="1"/>
    <col min="512" max="512" width="57.7109375" style="1" customWidth="1"/>
    <col min="513" max="513" width="20.42578125" style="1" customWidth="1"/>
    <col min="514" max="514" width="19.85546875" style="1" customWidth="1"/>
    <col min="515" max="766" width="8.7109375" style="1"/>
    <col min="767" max="767" width="0" style="1" hidden="1" customWidth="1"/>
    <col min="768" max="768" width="57.7109375" style="1" customWidth="1"/>
    <col min="769" max="769" width="20.42578125" style="1" customWidth="1"/>
    <col min="770" max="770" width="19.85546875" style="1" customWidth="1"/>
    <col min="771" max="1022" width="8.7109375" style="1"/>
    <col min="1023" max="1023" width="0" style="1" hidden="1" customWidth="1"/>
    <col min="1024" max="1024" width="57.7109375" style="1" customWidth="1"/>
    <col min="1025" max="1025" width="20.42578125" style="1" customWidth="1"/>
    <col min="1026" max="1026" width="19.85546875" style="1" customWidth="1"/>
    <col min="1027" max="1278" width="8.7109375" style="1"/>
    <col min="1279" max="1279" width="0" style="1" hidden="1" customWidth="1"/>
    <col min="1280" max="1280" width="57.7109375" style="1" customWidth="1"/>
    <col min="1281" max="1281" width="20.42578125" style="1" customWidth="1"/>
    <col min="1282" max="1282" width="19.85546875" style="1" customWidth="1"/>
    <col min="1283" max="1534" width="8.7109375" style="1"/>
    <col min="1535" max="1535" width="0" style="1" hidden="1" customWidth="1"/>
    <col min="1536" max="1536" width="57.7109375" style="1" customWidth="1"/>
    <col min="1537" max="1537" width="20.42578125" style="1" customWidth="1"/>
    <col min="1538" max="1538" width="19.85546875" style="1" customWidth="1"/>
    <col min="1539" max="1790" width="8.7109375" style="1"/>
    <col min="1791" max="1791" width="0" style="1" hidden="1" customWidth="1"/>
    <col min="1792" max="1792" width="57.7109375" style="1" customWidth="1"/>
    <col min="1793" max="1793" width="20.42578125" style="1" customWidth="1"/>
    <col min="1794" max="1794" width="19.85546875" style="1" customWidth="1"/>
    <col min="1795" max="2046" width="8.7109375" style="1"/>
    <col min="2047" max="2047" width="0" style="1" hidden="1" customWidth="1"/>
    <col min="2048" max="2048" width="57.7109375" style="1" customWidth="1"/>
    <col min="2049" max="2049" width="20.42578125" style="1" customWidth="1"/>
    <col min="2050" max="2050" width="19.85546875" style="1" customWidth="1"/>
    <col min="2051" max="2302" width="8.7109375" style="1"/>
    <col min="2303" max="2303" width="0" style="1" hidden="1" customWidth="1"/>
    <col min="2304" max="2304" width="57.7109375" style="1" customWidth="1"/>
    <col min="2305" max="2305" width="20.42578125" style="1" customWidth="1"/>
    <col min="2306" max="2306" width="19.85546875" style="1" customWidth="1"/>
    <col min="2307" max="2558" width="8.7109375" style="1"/>
    <col min="2559" max="2559" width="0" style="1" hidden="1" customWidth="1"/>
    <col min="2560" max="2560" width="57.7109375" style="1" customWidth="1"/>
    <col min="2561" max="2561" width="20.42578125" style="1" customWidth="1"/>
    <col min="2562" max="2562" width="19.85546875" style="1" customWidth="1"/>
    <col min="2563" max="2814" width="8.7109375" style="1"/>
    <col min="2815" max="2815" width="0" style="1" hidden="1" customWidth="1"/>
    <col min="2816" max="2816" width="57.7109375" style="1" customWidth="1"/>
    <col min="2817" max="2817" width="20.42578125" style="1" customWidth="1"/>
    <col min="2818" max="2818" width="19.85546875" style="1" customWidth="1"/>
    <col min="2819" max="3070" width="8.7109375" style="1"/>
    <col min="3071" max="3071" width="0" style="1" hidden="1" customWidth="1"/>
    <col min="3072" max="3072" width="57.7109375" style="1" customWidth="1"/>
    <col min="3073" max="3073" width="20.42578125" style="1" customWidth="1"/>
    <col min="3074" max="3074" width="19.85546875" style="1" customWidth="1"/>
    <col min="3075" max="3326" width="8.7109375" style="1"/>
    <col min="3327" max="3327" width="0" style="1" hidden="1" customWidth="1"/>
    <col min="3328" max="3328" width="57.7109375" style="1" customWidth="1"/>
    <col min="3329" max="3329" width="20.42578125" style="1" customWidth="1"/>
    <col min="3330" max="3330" width="19.85546875" style="1" customWidth="1"/>
    <col min="3331" max="3582" width="8.7109375" style="1"/>
    <col min="3583" max="3583" width="0" style="1" hidden="1" customWidth="1"/>
    <col min="3584" max="3584" width="57.7109375" style="1" customWidth="1"/>
    <col min="3585" max="3585" width="20.42578125" style="1" customWidth="1"/>
    <col min="3586" max="3586" width="19.85546875" style="1" customWidth="1"/>
    <col min="3587" max="3838" width="8.7109375" style="1"/>
    <col min="3839" max="3839" width="0" style="1" hidden="1" customWidth="1"/>
    <col min="3840" max="3840" width="57.7109375" style="1" customWidth="1"/>
    <col min="3841" max="3841" width="20.42578125" style="1" customWidth="1"/>
    <col min="3842" max="3842" width="19.85546875" style="1" customWidth="1"/>
    <col min="3843" max="4094" width="8.7109375" style="1"/>
    <col min="4095" max="4095" width="0" style="1" hidden="1" customWidth="1"/>
    <col min="4096" max="4096" width="57.7109375" style="1" customWidth="1"/>
    <col min="4097" max="4097" width="20.42578125" style="1" customWidth="1"/>
    <col min="4098" max="4098" width="19.85546875" style="1" customWidth="1"/>
    <col min="4099" max="4350" width="8.7109375" style="1"/>
    <col min="4351" max="4351" width="0" style="1" hidden="1" customWidth="1"/>
    <col min="4352" max="4352" width="57.7109375" style="1" customWidth="1"/>
    <col min="4353" max="4353" width="20.42578125" style="1" customWidth="1"/>
    <col min="4354" max="4354" width="19.85546875" style="1" customWidth="1"/>
    <col min="4355" max="4606" width="8.7109375" style="1"/>
    <col min="4607" max="4607" width="0" style="1" hidden="1" customWidth="1"/>
    <col min="4608" max="4608" width="57.7109375" style="1" customWidth="1"/>
    <col min="4609" max="4609" width="20.42578125" style="1" customWidth="1"/>
    <col min="4610" max="4610" width="19.85546875" style="1" customWidth="1"/>
    <col min="4611" max="4862" width="8.7109375" style="1"/>
    <col min="4863" max="4863" width="0" style="1" hidden="1" customWidth="1"/>
    <col min="4864" max="4864" width="57.7109375" style="1" customWidth="1"/>
    <col min="4865" max="4865" width="20.42578125" style="1" customWidth="1"/>
    <col min="4866" max="4866" width="19.85546875" style="1" customWidth="1"/>
    <col min="4867" max="5118" width="8.7109375" style="1"/>
    <col min="5119" max="5119" width="0" style="1" hidden="1" customWidth="1"/>
    <col min="5120" max="5120" width="57.7109375" style="1" customWidth="1"/>
    <col min="5121" max="5121" width="20.42578125" style="1" customWidth="1"/>
    <col min="5122" max="5122" width="19.85546875" style="1" customWidth="1"/>
    <col min="5123" max="5374" width="8.7109375" style="1"/>
    <col min="5375" max="5375" width="0" style="1" hidden="1" customWidth="1"/>
    <col min="5376" max="5376" width="57.7109375" style="1" customWidth="1"/>
    <col min="5377" max="5377" width="20.42578125" style="1" customWidth="1"/>
    <col min="5378" max="5378" width="19.85546875" style="1" customWidth="1"/>
    <col min="5379" max="5630" width="8.7109375" style="1"/>
    <col min="5631" max="5631" width="0" style="1" hidden="1" customWidth="1"/>
    <col min="5632" max="5632" width="57.7109375" style="1" customWidth="1"/>
    <col min="5633" max="5633" width="20.42578125" style="1" customWidth="1"/>
    <col min="5634" max="5634" width="19.85546875" style="1" customWidth="1"/>
    <col min="5635" max="5886" width="8.7109375" style="1"/>
    <col min="5887" max="5887" width="0" style="1" hidden="1" customWidth="1"/>
    <col min="5888" max="5888" width="57.7109375" style="1" customWidth="1"/>
    <col min="5889" max="5889" width="20.42578125" style="1" customWidth="1"/>
    <col min="5890" max="5890" width="19.85546875" style="1" customWidth="1"/>
    <col min="5891" max="6142" width="8.7109375" style="1"/>
    <col min="6143" max="6143" width="0" style="1" hidden="1" customWidth="1"/>
    <col min="6144" max="6144" width="57.7109375" style="1" customWidth="1"/>
    <col min="6145" max="6145" width="20.42578125" style="1" customWidth="1"/>
    <col min="6146" max="6146" width="19.85546875" style="1" customWidth="1"/>
    <col min="6147" max="6398" width="8.7109375" style="1"/>
    <col min="6399" max="6399" width="0" style="1" hidden="1" customWidth="1"/>
    <col min="6400" max="6400" width="57.7109375" style="1" customWidth="1"/>
    <col min="6401" max="6401" width="20.42578125" style="1" customWidth="1"/>
    <col min="6402" max="6402" width="19.85546875" style="1" customWidth="1"/>
    <col min="6403" max="6654" width="8.7109375" style="1"/>
    <col min="6655" max="6655" width="0" style="1" hidden="1" customWidth="1"/>
    <col min="6656" max="6656" width="57.7109375" style="1" customWidth="1"/>
    <col min="6657" max="6657" width="20.42578125" style="1" customWidth="1"/>
    <col min="6658" max="6658" width="19.85546875" style="1" customWidth="1"/>
    <col min="6659" max="6910" width="8.7109375" style="1"/>
    <col min="6911" max="6911" width="0" style="1" hidden="1" customWidth="1"/>
    <col min="6912" max="6912" width="57.7109375" style="1" customWidth="1"/>
    <col min="6913" max="6913" width="20.42578125" style="1" customWidth="1"/>
    <col min="6914" max="6914" width="19.85546875" style="1" customWidth="1"/>
    <col min="6915" max="7166" width="8.7109375" style="1"/>
    <col min="7167" max="7167" width="0" style="1" hidden="1" customWidth="1"/>
    <col min="7168" max="7168" width="57.7109375" style="1" customWidth="1"/>
    <col min="7169" max="7169" width="20.42578125" style="1" customWidth="1"/>
    <col min="7170" max="7170" width="19.85546875" style="1" customWidth="1"/>
    <col min="7171" max="7422" width="8.7109375" style="1"/>
    <col min="7423" max="7423" width="0" style="1" hidden="1" customWidth="1"/>
    <col min="7424" max="7424" width="57.7109375" style="1" customWidth="1"/>
    <col min="7425" max="7425" width="20.42578125" style="1" customWidth="1"/>
    <col min="7426" max="7426" width="19.85546875" style="1" customWidth="1"/>
    <col min="7427" max="7678" width="8.7109375" style="1"/>
    <col min="7679" max="7679" width="0" style="1" hidden="1" customWidth="1"/>
    <col min="7680" max="7680" width="57.7109375" style="1" customWidth="1"/>
    <col min="7681" max="7681" width="20.42578125" style="1" customWidth="1"/>
    <col min="7682" max="7682" width="19.85546875" style="1" customWidth="1"/>
    <col min="7683" max="7934" width="8.7109375" style="1"/>
    <col min="7935" max="7935" width="0" style="1" hidden="1" customWidth="1"/>
    <col min="7936" max="7936" width="57.7109375" style="1" customWidth="1"/>
    <col min="7937" max="7937" width="20.42578125" style="1" customWidth="1"/>
    <col min="7938" max="7938" width="19.85546875" style="1" customWidth="1"/>
    <col min="7939" max="8190" width="8.7109375" style="1"/>
    <col min="8191" max="8191" width="0" style="1" hidden="1" customWidth="1"/>
    <col min="8192" max="8192" width="57.7109375" style="1" customWidth="1"/>
    <col min="8193" max="8193" width="20.42578125" style="1" customWidth="1"/>
    <col min="8194" max="8194" width="19.85546875" style="1" customWidth="1"/>
    <col min="8195" max="8446" width="8.7109375" style="1"/>
    <col min="8447" max="8447" width="0" style="1" hidden="1" customWidth="1"/>
    <col min="8448" max="8448" width="57.7109375" style="1" customWidth="1"/>
    <col min="8449" max="8449" width="20.42578125" style="1" customWidth="1"/>
    <col min="8450" max="8450" width="19.85546875" style="1" customWidth="1"/>
    <col min="8451" max="8702" width="8.7109375" style="1"/>
    <col min="8703" max="8703" width="0" style="1" hidden="1" customWidth="1"/>
    <col min="8704" max="8704" width="57.7109375" style="1" customWidth="1"/>
    <col min="8705" max="8705" width="20.42578125" style="1" customWidth="1"/>
    <col min="8706" max="8706" width="19.85546875" style="1" customWidth="1"/>
    <col min="8707" max="8958" width="8.7109375" style="1"/>
    <col min="8959" max="8959" width="0" style="1" hidden="1" customWidth="1"/>
    <col min="8960" max="8960" width="57.7109375" style="1" customWidth="1"/>
    <col min="8961" max="8961" width="20.42578125" style="1" customWidth="1"/>
    <col min="8962" max="8962" width="19.85546875" style="1" customWidth="1"/>
    <col min="8963" max="9214" width="8.7109375" style="1"/>
    <col min="9215" max="9215" width="0" style="1" hidden="1" customWidth="1"/>
    <col min="9216" max="9216" width="57.7109375" style="1" customWidth="1"/>
    <col min="9217" max="9217" width="20.42578125" style="1" customWidth="1"/>
    <col min="9218" max="9218" width="19.85546875" style="1" customWidth="1"/>
    <col min="9219" max="9470" width="8.7109375" style="1"/>
    <col min="9471" max="9471" width="0" style="1" hidden="1" customWidth="1"/>
    <col min="9472" max="9472" width="57.7109375" style="1" customWidth="1"/>
    <col min="9473" max="9473" width="20.42578125" style="1" customWidth="1"/>
    <col min="9474" max="9474" width="19.85546875" style="1" customWidth="1"/>
    <col min="9475" max="9726" width="8.7109375" style="1"/>
    <col min="9727" max="9727" width="0" style="1" hidden="1" customWidth="1"/>
    <col min="9728" max="9728" width="57.7109375" style="1" customWidth="1"/>
    <col min="9729" max="9729" width="20.42578125" style="1" customWidth="1"/>
    <col min="9730" max="9730" width="19.85546875" style="1" customWidth="1"/>
    <col min="9731" max="9982" width="8.7109375" style="1"/>
    <col min="9983" max="9983" width="0" style="1" hidden="1" customWidth="1"/>
    <col min="9984" max="9984" width="57.7109375" style="1" customWidth="1"/>
    <col min="9985" max="9985" width="20.42578125" style="1" customWidth="1"/>
    <col min="9986" max="9986" width="19.85546875" style="1" customWidth="1"/>
    <col min="9987" max="10238" width="8.7109375" style="1"/>
    <col min="10239" max="10239" width="0" style="1" hidden="1" customWidth="1"/>
    <col min="10240" max="10240" width="57.7109375" style="1" customWidth="1"/>
    <col min="10241" max="10241" width="20.42578125" style="1" customWidth="1"/>
    <col min="10242" max="10242" width="19.85546875" style="1" customWidth="1"/>
    <col min="10243" max="10494" width="8.7109375" style="1"/>
    <col min="10495" max="10495" width="0" style="1" hidden="1" customWidth="1"/>
    <col min="10496" max="10496" width="57.7109375" style="1" customWidth="1"/>
    <col min="10497" max="10497" width="20.42578125" style="1" customWidth="1"/>
    <col min="10498" max="10498" width="19.85546875" style="1" customWidth="1"/>
    <col min="10499" max="10750" width="8.7109375" style="1"/>
    <col min="10751" max="10751" width="0" style="1" hidden="1" customWidth="1"/>
    <col min="10752" max="10752" width="57.7109375" style="1" customWidth="1"/>
    <col min="10753" max="10753" width="20.42578125" style="1" customWidth="1"/>
    <col min="10754" max="10754" width="19.85546875" style="1" customWidth="1"/>
    <col min="10755" max="11006" width="8.7109375" style="1"/>
    <col min="11007" max="11007" width="0" style="1" hidden="1" customWidth="1"/>
    <col min="11008" max="11008" width="57.7109375" style="1" customWidth="1"/>
    <col min="11009" max="11009" width="20.42578125" style="1" customWidth="1"/>
    <col min="11010" max="11010" width="19.85546875" style="1" customWidth="1"/>
    <col min="11011" max="11262" width="8.7109375" style="1"/>
    <col min="11263" max="11263" width="0" style="1" hidden="1" customWidth="1"/>
    <col min="11264" max="11264" width="57.7109375" style="1" customWidth="1"/>
    <col min="11265" max="11265" width="20.42578125" style="1" customWidth="1"/>
    <col min="11266" max="11266" width="19.85546875" style="1" customWidth="1"/>
    <col min="11267" max="11518" width="8.7109375" style="1"/>
    <col min="11519" max="11519" width="0" style="1" hidden="1" customWidth="1"/>
    <col min="11520" max="11520" width="57.7109375" style="1" customWidth="1"/>
    <col min="11521" max="11521" width="20.42578125" style="1" customWidth="1"/>
    <col min="11522" max="11522" width="19.85546875" style="1" customWidth="1"/>
    <col min="11523" max="11774" width="8.7109375" style="1"/>
    <col min="11775" max="11775" width="0" style="1" hidden="1" customWidth="1"/>
    <col min="11776" max="11776" width="57.7109375" style="1" customWidth="1"/>
    <col min="11777" max="11777" width="20.42578125" style="1" customWidth="1"/>
    <col min="11778" max="11778" width="19.85546875" style="1" customWidth="1"/>
    <col min="11779" max="12030" width="8.7109375" style="1"/>
    <col min="12031" max="12031" width="0" style="1" hidden="1" customWidth="1"/>
    <col min="12032" max="12032" width="57.7109375" style="1" customWidth="1"/>
    <col min="12033" max="12033" width="20.42578125" style="1" customWidth="1"/>
    <col min="12034" max="12034" width="19.85546875" style="1" customWidth="1"/>
    <col min="12035" max="12286" width="8.7109375" style="1"/>
    <col min="12287" max="12287" width="0" style="1" hidden="1" customWidth="1"/>
    <col min="12288" max="12288" width="57.7109375" style="1" customWidth="1"/>
    <col min="12289" max="12289" width="20.42578125" style="1" customWidth="1"/>
    <col min="12290" max="12290" width="19.85546875" style="1" customWidth="1"/>
    <col min="12291" max="12542" width="8.7109375" style="1"/>
    <col min="12543" max="12543" width="0" style="1" hidden="1" customWidth="1"/>
    <col min="12544" max="12544" width="57.7109375" style="1" customWidth="1"/>
    <col min="12545" max="12545" width="20.42578125" style="1" customWidth="1"/>
    <col min="12546" max="12546" width="19.85546875" style="1" customWidth="1"/>
    <col min="12547" max="12798" width="8.7109375" style="1"/>
    <col min="12799" max="12799" width="0" style="1" hidden="1" customWidth="1"/>
    <col min="12800" max="12800" width="57.7109375" style="1" customWidth="1"/>
    <col min="12801" max="12801" width="20.42578125" style="1" customWidth="1"/>
    <col min="12802" max="12802" width="19.85546875" style="1" customWidth="1"/>
    <col min="12803" max="13054" width="8.7109375" style="1"/>
    <col min="13055" max="13055" width="0" style="1" hidden="1" customWidth="1"/>
    <col min="13056" max="13056" width="57.7109375" style="1" customWidth="1"/>
    <col min="13057" max="13057" width="20.42578125" style="1" customWidth="1"/>
    <col min="13058" max="13058" width="19.85546875" style="1" customWidth="1"/>
    <col min="13059" max="13310" width="8.7109375" style="1"/>
    <col min="13311" max="13311" width="0" style="1" hidden="1" customWidth="1"/>
    <col min="13312" max="13312" width="57.7109375" style="1" customWidth="1"/>
    <col min="13313" max="13313" width="20.42578125" style="1" customWidth="1"/>
    <col min="13314" max="13314" width="19.85546875" style="1" customWidth="1"/>
    <col min="13315" max="13566" width="8.7109375" style="1"/>
    <col min="13567" max="13567" width="0" style="1" hidden="1" customWidth="1"/>
    <col min="13568" max="13568" width="57.7109375" style="1" customWidth="1"/>
    <col min="13569" max="13569" width="20.42578125" style="1" customWidth="1"/>
    <col min="13570" max="13570" width="19.85546875" style="1" customWidth="1"/>
    <col min="13571" max="13822" width="8.7109375" style="1"/>
    <col min="13823" max="13823" width="0" style="1" hidden="1" customWidth="1"/>
    <col min="13824" max="13824" width="57.7109375" style="1" customWidth="1"/>
    <col min="13825" max="13825" width="20.42578125" style="1" customWidth="1"/>
    <col min="13826" max="13826" width="19.85546875" style="1" customWidth="1"/>
    <col min="13827" max="14078" width="8.7109375" style="1"/>
    <col min="14079" max="14079" width="0" style="1" hidden="1" customWidth="1"/>
    <col min="14080" max="14080" width="57.7109375" style="1" customWidth="1"/>
    <col min="14081" max="14081" width="20.42578125" style="1" customWidth="1"/>
    <col min="14082" max="14082" width="19.85546875" style="1" customWidth="1"/>
    <col min="14083" max="14334" width="8.7109375" style="1"/>
    <col min="14335" max="14335" width="0" style="1" hidden="1" customWidth="1"/>
    <col min="14336" max="14336" width="57.7109375" style="1" customWidth="1"/>
    <col min="14337" max="14337" width="20.42578125" style="1" customWidth="1"/>
    <col min="14338" max="14338" width="19.85546875" style="1" customWidth="1"/>
    <col min="14339" max="14590" width="8.7109375" style="1"/>
    <col min="14591" max="14591" width="0" style="1" hidden="1" customWidth="1"/>
    <col min="14592" max="14592" width="57.7109375" style="1" customWidth="1"/>
    <col min="14593" max="14593" width="20.42578125" style="1" customWidth="1"/>
    <col min="14594" max="14594" width="19.85546875" style="1" customWidth="1"/>
    <col min="14595" max="14846" width="8.7109375" style="1"/>
    <col min="14847" max="14847" width="0" style="1" hidden="1" customWidth="1"/>
    <col min="14848" max="14848" width="57.7109375" style="1" customWidth="1"/>
    <col min="14849" max="14849" width="20.42578125" style="1" customWidth="1"/>
    <col min="14850" max="14850" width="19.85546875" style="1" customWidth="1"/>
    <col min="14851" max="15102" width="8.7109375" style="1"/>
    <col min="15103" max="15103" width="0" style="1" hidden="1" customWidth="1"/>
    <col min="15104" max="15104" width="57.7109375" style="1" customWidth="1"/>
    <col min="15105" max="15105" width="20.42578125" style="1" customWidth="1"/>
    <col min="15106" max="15106" width="19.85546875" style="1" customWidth="1"/>
    <col min="15107" max="15358" width="8.7109375" style="1"/>
    <col min="15359" max="15359" width="0" style="1" hidden="1" customWidth="1"/>
    <col min="15360" max="15360" width="57.7109375" style="1" customWidth="1"/>
    <col min="15361" max="15361" width="20.42578125" style="1" customWidth="1"/>
    <col min="15362" max="15362" width="19.85546875" style="1" customWidth="1"/>
    <col min="15363" max="15614" width="8.7109375" style="1"/>
    <col min="15615" max="15615" width="0" style="1" hidden="1" customWidth="1"/>
    <col min="15616" max="15616" width="57.7109375" style="1" customWidth="1"/>
    <col min="15617" max="15617" width="20.42578125" style="1" customWidth="1"/>
    <col min="15618" max="15618" width="19.85546875" style="1" customWidth="1"/>
    <col min="15619" max="15870" width="8.7109375" style="1"/>
    <col min="15871" max="15871" width="0" style="1" hidden="1" customWidth="1"/>
    <col min="15872" max="15872" width="57.7109375" style="1" customWidth="1"/>
    <col min="15873" max="15873" width="20.42578125" style="1" customWidth="1"/>
    <col min="15874" max="15874" width="19.85546875" style="1" customWidth="1"/>
    <col min="15875" max="16126" width="8.7109375" style="1"/>
    <col min="16127" max="16127" width="0" style="1" hidden="1" customWidth="1"/>
    <col min="16128" max="16128" width="57.7109375" style="1" customWidth="1"/>
    <col min="16129" max="16129" width="20.42578125" style="1" customWidth="1"/>
    <col min="16130" max="16130" width="19.85546875" style="1" customWidth="1"/>
    <col min="16131" max="16384" width="8.7109375" style="1"/>
  </cols>
  <sheetData>
    <row r="1" spans="1:4" ht="57.75" customHeight="1">
      <c r="A1" s="205"/>
      <c r="B1" s="204"/>
      <c r="C1" s="206"/>
      <c r="D1" s="207"/>
    </row>
    <row r="2" spans="1:4">
      <c r="A2" s="208" t="s">
        <v>188</v>
      </c>
      <c r="B2" s="209"/>
      <c r="C2" s="209"/>
      <c r="D2" s="210"/>
    </row>
    <row r="3" spans="1:4">
      <c r="A3" s="212" t="s">
        <v>189</v>
      </c>
      <c r="B3" s="213"/>
      <c r="C3" s="213"/>
      <c r="D3" s="214"/>
    </row>
    <row r="4" spans="1:4">
      <c r="A4" s="212" t="s">
        <v>190</v>
      </c>
      <c r="B4" s="213"/>
      <c r="C4" s="213"/>
      <c r="D4" s="214"/>
    </row>
    <row r="5" spans="1:4" ht="15.75">
      <c r="A5" s="965" t="s">
        <v>191</v>
      </c>
      <c r="B5" s="966"/>
      <c r="C5" s="966"/>
      <c r="D5" s="967"/>
    </row>
    <row r="6" spans="1:4">
      <c r="A6" s="968" t="s">
        <v>192</v>
      </c>
      <c r="B6" s="969"/>
      <c r="C6" s="969"/>
      <c r="D6" s="970"/>
    </row>
    <row r="7" spans="1:4">
      <c r="A7" s="962" t="s">
        <v>495</v>
      </c>
      <c r="B7" s="963"/>
      <c r="C7" s="963"/>
      <c r="D7" s="964"/>
    </row>
    <row r="8" spans="1:4">
      <c r="A8" s="558"/>
      <c r="B8" s="213"/>
      <c r="C8" s="213"/>
      <c r="D8" s="214"/>
    </row>
    <row r="9" spans="1:4" ht="25.5">
      <c r="A9" s="215" t="s">
        <v>163</v>
      </c>
      <c r="B9" s="216" t="s">
        <v>164</v>
      </c>
      <c r="C9" s="217" t="s">
        <v>193</v>
      </c>
      <c r="D9" s="218" t="s">
        <v>194</v>
      </c>
    </row>
    <row r="10" spans="1:4">
      <c r="A10" s="219"/>
      <c r="B10" s="220"/>
      <c r="C10" s="213"/>
      <c r="D10" s="214"/>
    </row>
    <row r="11" spans="1:4">
      <c r="A11" s="219">
        <v>1</v>
      </c>
      <c r="B11" s="220" t="s">
        <v>195</v>
      </c>
      <c r="C11" s="221"/>
      <c r="D11" s="222">
        <v>3.7999999999999999E-2</v>
      </c>
    </row>
    <row r="12" spans="1:4">
      <c r="A12" s="223"/>
      <c r="B12" s="213"/>
      <c r="C12" s="224"/>
      <c r="D12" s="225"/>
    </row>
    <row r="13" spans="1:4">
      <c r="A13" s="219">
        <v>2</v>
      </c>
      <c r="B13" s="220" t="s">
        <v>196</v>
      </c>
      <c r="C13" s="221">
        <f>C14+C15+C16</f>
        <v>8.6499999999999994E-2</v>
      </c>
      <c r="D13" s="222"/>
    </row>
    <row r="14" spans="1:4">
      <c r="A14" s="226" t="s">
        <v>37</v>
      </c>
      <c r="B14" s="213" t="s">
        <v>176</v>
      </c>
      <c r="C14" s="224">
        <v>0.05</v>
      </c>
      <c r="D14" s="225"/>
    </row>
    <row r="15" spans="1:4">
      <c r="A15" s="226" t="s">
        <v>39</v>
      </c>
      <c r="B15" s="213" t="s">
        <v>87</v>
      </c>
      <c r="C15" s="224">
        <v>6.4999999999999997E-3</v>
      </c>
      <c r="D15" s="225"/>
    </row>
    <row r="16" spans="1:4">
      <c r="A16" s="226" t="s">
        <v>167</v>
      </c>
      <c r="B16" s="213" t="s">
        <v>177</v>
      </c>
      <c r="C16" s="224">
        <v>0.03</v>
      </c>
      <c r="D16" s="225"/>
    </row>
    <row r="17" spans="1:4">
      <c r="A17" s="226"/>
      <c r="B17" s="213"/>
      <c r="C17" s="224"/>
      <c r="D17" s="225"/>
    </row>
    <row r="18" spans="1:4">
      <c r="A18" s="227" t="s">
        <v>197</v>
      </c>
      <c r="B18" s="220" t="s">
        <v>198</v>
      </c>
      <c r="C18" s="224"/>
      <c r="D18" s="225">
        <v>0</v>
      </c>
    </row>
    <row r="19" spans="1:4">
      <c r="A19" s="223"/>
      <c r="B19" s="213"/>
      <c r="C19" s="224"/>
      <c r="D19" s="225"/>
    </row>
    <row r="20" spans="1:4">
      <c r="A20" s="219">
        <v>4</v>
      </c>
      <c r="B20" s="220" t="s">
        <v>199</v>
      </c>
      <c r="C20" s="224"/>
      <c r="D20" s="225">
        <v>1.11E-2</v>
      </c>
    </row>
    <row r="21" spans="1:4">
      <c r="A21" s="223"/>
      <c r="B21" s="213"/>
      <c r="C21" s="224"/>
      <c r="D21" s="225"/>
    </row>
    <row r="22" spans="1:4">
      <c r="A22" s="219">
        <v>5</v>
      </c>
      <c r="B22" s="220" t="s">
        <v>200</v>
      </c>
      <c r="C22" s="221"/>
      <c r="D22" s="222">
        <v>7.1400000000000005E-2</v>
      </c>
    </row>
    <row r="23" spans="1:4">
      <c r="A23" s="223"/>
      <c r="B23" s="213"/>
      <c r="C23" s="228"/>
      <c r="D23" s="229"/>
    </row>
    <row r="24" spans="1:4">
      <c r="A24" s="230"/>
      <c r="B24" s="231" t="s">
        <v>201</v>
      </c>
      <c r="C24" s="232"/>
      <c r="D24" s="233">
        <f>ROUND(((((1+D11+D18)*(1+D20)*(1+D22))/(1-C13))-1),4)</f>
        <v>0.23089999999999999</v>
      </c>
    </row>
    <row r="25" spans="1:4">
      <c r="A25" s="230"/>
      <c r="B25" s="231"/>
      <c r="C25" s="232"/>
      <c r="D25" s="233"/>
    </row>
    <row r="26" spans="1:4">
      <c r="A26" s="219" t="s">
        <v>202</v>
      </c>
      <c r="B26" s="213"/>
      <c r="C26" s="228"/>
      <c r="D26" s="229"/>
    </row>
    <row r="27" spans="1:4" ht="15">
      <c r="A27" s="234" t="s">
        <v>203</v>
      </c>
      <c r="B27" s="213"/>
      <c r="C27" s="228"/>
      <c r="D27" s="235"/>
    </row>
    <row r="28" spans="1:4">
      <c r="A28" s="223"/>
      <c r="B28" s="213"/>
      <c r="C28" s="228"/>
      <c r="D28" s="235"/>
    </row>
    <row r="29" spans="1:4">
      <c r="A29" s="223"/>
      <c r="B29" s="213"/>
      <c r="C29" s="213"/>
      <c r="D29" s="236"/>
    </row>
    <row r="30" spans="1:4">
      <c r="A30" s="223"/>
      <c r="B30" s="213"/>
      <c r="C30" s="213"/>
      <c r="D30" s="214"/>
    </row>
    <row r="31" spans="1:4">
      <c r="A31" s="237"/>
      <c r="B31" s="238"/>
      <c r="C31" s="239"/>
      <c r="D31" s="240"/>
    </row>
  </sheetData>
  <mergeCells count="3">
    <mergeCell ref="A7:D7"/>
    <mergeCell ref="A5:D5"/>
    <mergeCell ref="A6:D6"/>
  </mergeCells>
  <phoneticPr fontId="85"/>
  <pageMargins left="0.511811024" right="0.511811024" top="0.78740157499999996" bottom="0.78740157499999996" header="0.31496062000000002" footer="0.31496062000000002"/>
  <pageSetup paperSize="9" scale="88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63"/>
  <sheetViews>
    <sheetView showGridLines="0" tabSelected="1" view="pageBreakPreview" topLeftCell="A25" zoomScaleNormal="85" zoomScaleSheetLayoutView="100" workbookViewId="0">
      <selection activeCell="A39" sqref="A39:D39"/>
    </sheetView>
  </sheetViews>
  <sheetFormatPr defaultColWidth="8.7109375" defaultRowHeight="12.75"/>
  <cols>
    <col min="1" max="1" width="14" style="1" customWidth="1"/>
    <col min="2" max="2" width="52.42578125" style="241" bestFit="1" customWidth="1"/>
    <col min="3" max="3" width="14.28515625" style="1" customWidth="1"/>
    <col min="4" max="4" width="15.28515625" style="1" customWidth="1"/>
    <col min="5" max="254" width="8.7109375" style="1"/>
    <col min="255" max="255" width="0" style="1" hidden="1" customWidth="1"/>
    <col min="256" max="256" width="57.7109375" style="1" customWidth="1"/>
    <col min="257" max="257" width="20.42578125" style="1" customWidth="1"/>
    <col min="258" max="258" width="19.85546875" style="1" customWidth="1"/>
    <col min="259" max="510" width="8.7109375" style="1"/>
    <col min="511" max="511" width="0" style="1" hidden="1" customWidth="1"/>
    <col min="512" max="512" width="57.7109375" style="1" customWidth="1"/>
    <col min="513" max="513" width="20.42578125" style="1" customWidth="1"/>
    <col min="514" max="514" width="19.85546875" style="1" customWidth="1"/>
    <col min="515" max="766" width="8.7109375" style="1"/>
    <col min="767" max="767" width="0" style="1" hidden="1" customWidth="1"/>
    <col min="768" max="768" width="57.7109375" style="1" customWidth="1"/>
    <col min="769" max="769" width="20.42578125" style="1" customWidth="1"/>
    <col min="770" max="770" width="19.85546875" style="1" customWidth="1"/>
    <col min="771" max="1022" width="8.7109375" style="1"/>
    <col min="1023" max="1023" width="0" style="1" hidden="1" customWidth="1"/>
    <col min="1024" max="1024" width="57.7109375" style="1" customWidth="1"/>
    <col min="1025" max="1025" width="20.42578125" style="1" customWidth="1"/>
    <col min="1026" max="1026" width="19.85546875" style="1" customWidth="1"/>
    <col min="1027" max="1278" width="8.7109375" style="1"/>
    <col min="1279" max="1279" width="0" style="1" hidden="1" customWidth="1"/>
    <col min="1280" max="1280" width="57.7109375" style="1" customWidth="1"/>
    <col min="1281" max="1281" width="20.42578125" style="1" customWidth="1"/>
    <col min="1282" max="1282" width="19.85546875" style="1" customWidth="1"/>
    <col min="1283" max="1534" width="8.7109375" style="1"/>
    <col min="1535" max="1535" width="0" style="1" hidden="1" customWidth="1"/>
    <col min="1536" max="1536" width="57.7109375" style="1" customWidth="1"/>
    <col min="1537" max="1537" width="20.42578125" style="1" customWidth="1"/>
    <col min="1538" max="1538" width="19.85546875" style="1" customWidth="1"/>
    <col min="1539" max="1790" width="8.7109375" style="1"/>
    <col min="1791" max="1791" width="0" style="1" hidden="1" customWidth="1"/>
    <col min="1792" max="1792" width="57.7109375" style="1" customWidth="1"/>
    <col min="1793" max="1793" width="20.42578125" style="1" customWidth="1"/>
    <col min="1794" max="1794" width="19.85546875" style="1" customWidth="1"/>
    <col min="1795" max="2046" width="8.7109375" style="1"/>
    <col min="2047" max="2047" width="0" style="1" hidden="1" customWidth="1"/>
    <col min="2048" max="2048" width="57.7109375" style="1" customWidth="1"/>
    <col min="2049" max="2049" width="20.42578125" style="1" customWidth="1"/>
    <col min="2050" max="2050" width="19.85546875" style="1" customWidth="1"/>
    <col min="2051" max="2302" width="8.7109375" style="1"/>
    <col min="2303" max="2303" width="0" style="1" hidden="1" customWidth="1"/>
    <col min="2304" max="2304" width="57.7109375" style="1" customWidth="1"/>
    <col min="2305" max="2305" width="20.42578125" style="1" customWidth="1"/>
    <col min="2306" max="2306" width="19.85546875" style="1" customWidth="1"/>
    <col min="2307" max="2558" width="8.7109375" style="1"/>
    <col min="2559" max="2559" width="0" style="1" hidden="1" customWidth="1"/>
    <col min="2560" max="2560" width="57.7109375" style="1" customWidth="1"/>
    <col min="2561" max="2561" width="20.42578125" style="1" customWidth="1"/>
    <col min="2562" max="2562" width="19.85546875" style="1" customWidth="1"/>
    <col min="2563" max="2814" width="8.7109375" style="1"/>
    <col min="2815" max="2815" width="0" style="1" hidden="1" customWidth="1"/>
    <col min="2816" max="2816" width="57.7109375" style="1" customWidth="1"/>
    <col min="2817" max="2817" width="20.42578125" style="1" customWidth="1"/>
    <col min="2818" max="2818" width="19.85546875" style="1" customWidth="1"/>
    <col min="2819" max="3070" width="8.7109375" style="1"/>
    <col min="3071" max="3071" width="0" style="1" hidden="1" customWidth="1"/>
    <col min="3072" max="3072" width="57.7109375" style="1" customWidth="1"/>
    <col min="3073" max="3073" width="20.42578125" style="1" customWidth="1"/>
    <col min="3074" max="3074" width="19.85546875" style="1" customWidth="1"/>
    <col min="3075" max="3326" width="8.7109375" style="1"/>
    <col min="3327" max="3327" width="0" style="1" hidden="1" customWidth="1"/>
    <col min="3328" max="3328" width="57.7109375" style="1" customWidth="1"/>
    <col min="3329" max="3329" width="20.42578125" style="1" customWidth="1"/>
    <col min="3330" max="3330" width="19.85546875" style="1" customWidth="1"/>
    <col min="3331" max="3582" width="8.7109375" style="1"/>
    <col min="3583" max="3583" width="0" style="1" hidden="1" customWidth="1"/>
    <col min="3584" max="3584" width="57.7109375" style="1" customWidth="1"/>
    <col min="3585" max="3585" width="20.42578125" style="1" customWidth="1"/>
    <col min="3586" max="3586" width="19.85546875" style="1" customWidth="1"/>
    <col min="3587" max="3838" width="8.7109375" style="1"/>
    <col min="3839" max="3839" width="0" style="1" hidden="1" customWidth="1"/>
    <col min="3840" max="3840" width="57.7109375" style="1" customWidth="1"/>
    <col min="3841" max="3841" width="20.42578125" style="1" customWidth="1"/>
    <col min="3842" max="3842" width="19.85546875" style="1" customWidth="1"/>
    <col min="3843" max="4094" width="8.7109375" style="1"/>
    <col min="4095" max="4095" width="0" style="1" hidden="1" customWidth="1"/>
    <col min="4096" max="4096" width="57.7109375" style="1" customWidth="1"/>
    <col min="4097" max="4097" width="20.42578125" style="1" customWidth="1"/>
    <col min="4098" max="4098" width="19.85546875" style="1" customWidth="1"/>
    <col min="4099" max="4350" width="8.7109375" style="1"/>
    <col min="4351" max="4351" width="0" style="1" hidden="1" customWidth="1"/>
    <col min="4352" max="4352" width="57.7109375" style="1" customWidth="1"/>
    <col min="4353" max="4353" width="20.42578125" style="1" customWidth="1"/>
    <col min="4354" max="4354" width="19.85546875" style="1" customWidth="1"/>
    <col min="4355" max="4606" width="8.7109375" style="1"/>
    <col min="4607" max="4607" width="0" style="1" hidden="1" customWidth="1"/>
    <col min="4608" max="4608" width="57.7109375" style="1" customWidth="1"/>
    <col min="4609" max="4609" width="20.42578125" style="1" customWidth="1"/>
    <col min="4610" max="4610" width="19.85546875" style="1" customWidth="1"/>
    <col min="4611" max="4862" width="8.7109375" style="1"/>
    <col min="4863" max="4863" width="0" style="1" hidden="1" customWidth="1"/>
    <col min="4864" max="4864" width="57.7109375" style="1" customWidth="1"/>
    <col min="4865" max="4865" width="20.42578125" style="1" customWidth="1"/>
    <col min="4866" max="4866" width="19.85546875" style="1" customWidth="1"/>
    <col min="4867" max="5118" width="8.7109375" style="1"/>
    <col min="5119" max="5119" width="0" style="1" hidden="1" customWidth="1"/>
    <col min="5120" max="5120" width="57.7109375" style="1" customWidth="1"/>
    <col min="5121" max="5121" width="20.42578125" style="1" customWidth="1"/>
    <col min="5122" max="5122" width="19.85546875" style="1" customWidth="1"/>
    <col min="5123" max="5374" width="8.7109375" style="1"/>
    <col min="5375" max="5375" width="0" style="1" hidden="1" customWidth="1"/>
    <col min="5376" max="5376" width="57.7109375" style="1" customWidth="1"/>
    <col min="5377" max="5377" width="20.42578125" style="1" customWidth="1"/>
    <col min="5378" max="5378" width="19.85546875" style="1" customWidth="1"/>
    <col min="5379" max="5630" width="8.7109375" style="1"/>
    <col min="5631" max="5631" width="0" style="1" hidden="1" customWidth="1"/>
    <col min="5632" max="5632" width="57.7109375" style="1" customWidth="1"/>
    <col min="5633" max="5633" width="20.42578125" style="1" customWidth="1"/>
    <col min="5634" max="5634" width="19.85546875" style="1" customWidth="1"/>
    <col min="5635" max="5886" width="8.7109375" style="1"/>
    <col min="5887" max="5887" width="0" style="1" hidden="1" customWidth="1"/>
    <col min="5888" max="5888" width="57.7109375" style="1" customWidth="1"/>
    <col min="5889" max="5889" width="20.42578125" style="1" customWidth="1"/>
    <col min="5890" max="5890" width="19.85546875" style="1" customWidth="1"/>
    <col min="5891" max="6142" width="8.7109375" style="1"/>
    <col min="6143" max="6143" width="0" style="1" hidden="1" customWidth="1"/>
    <col min="6144" max="6144" width="57.7109375" style="1" customWidth="1"/>
    <col min="6145" max="6145" width="20.42578125" style="1" customWidth="1"/>
    <col min="6146" max="6146" width="19.85546875" style="1" customWidth="1"/>
    <col min="6147" max="6398" width="8.7109375" style="1"/>
    <col min="6399" max="6399" width="0" style="1" hidden="1" customWidth="1"/>
    <col min="6400" max="6400" width="57.7109375" style="1" customWidth="1"/>
    <col min="6401" max="6401" width="20.42578125" style="1" customWidth="1"/>
    <col min="6402" max="6402" width="19.85546875" style="1" customWidth="1"/>
    <col min="6403" max="6654" width="8.7109375" style="1"/>
    <col min="6655" max="6655" width="0" style="1" hidden="1" customWidth="1"/>
    <col min="6656" max="6656" width="57.7109375" style="1" customWidth="1"/>
    <col min="6657" max="6657" width="20.42578125" style="1" customWidth="1"/>
    <col min="6658" max="6658" width="19.85546875" style="1" customWidth="1"/>
    <col min="6659" max="6910" width="8.7109375" style="1"/>
    <col min="6911" max="6911" width="0" style="1" hidden="1" customWidth="1"/>
    <col min="6912" max="6912" width="57.7109375" style="1" customWidth="1"/>
    <col min="6913" max="6913" width="20.42578125" style="1" customWidth="1"/>
    <col min="6914" max="6914" width="19.85546875" style="1" customWidth="1"/>
    <col min="6915" max="7166" width="8.7109375" style="1"/>
    <col min="7167" max="7167" width="0" style="1" hidden="1" customWidth="1"/>
    <col min="7168" max="7168" width="57.7109375" style="1" customWidth="1"/>
    <col min="7169" max="7169" width="20.42578125" style="1" customWidth="1"/>
    <col min="7170" max="7170" width="19.85546875" style="1" customWidth="1"/>
    <col min="7171" max="7422" width="8.7109375" style="1"/>
    <col min="7423" max="7423" width="0" style="1" hidden="1" customWidth="1"/>
    <col min="7424" max="7424" width="57.7109375" style="1" customWidth="1"/>
    <col min="7425" max="7425" width="20.42578125" style="1" customWidth="1"/>
    <col min="7426" max="7426" width="19.85546875" style="1" customWidth="1"/>
    <col min="7427" max="7678" width="8.7109375" style="1"/>
    <col min="7679" max="7679" width="0" style="1" hidden="1" customWidth="1"/>
    <col min="7680" max="7680" width="57.7109375" style="1" customWidth="1"/>
    <col min="7681" max="7681" width="20.42578125" style="1" customWidth="1"/>
    <col min="7682" max="7682" width="19.85546875" style="1" customWidth="1"/>
    <col min="7683" max="7934" width="8.7109375" style="1"/>
    <col min="7935" max="7935" width="0" style="1" hidden="1" customWidth="1"/>
    <col min="7936" max="7936" width="57.7109375" style="1" customWidth="1"/>
    <col min="7937" max="7937" width="20.42578125" style="1" customWidth="1"/>
    <col min="7938" max="7938" width="19.85546875" style="1" customWidth="1"/>
    <col min="7939" max="8190" width="8.7109375" style="1"/>
    <col min="8191" max="8191" width="0" style="1" hidden="1" customWidth="1"/>
    <col min="8192" max="8192" width="57.7109375" style="1" customWidth="1"/>
    <col min="8193" max="8193" width="20.42578125" style="1" customWidth="1"/>
    <col min="8194" max="8194" width="19.85546875" style="1" customWidth="1"/>
    <col min="8195" max="8446" width="8.7109375" style="1"/>
    <col min="8447" max="8447" width="0" style="1" hidden="1" customWidth="1"/>
    <col min="8448" max="8448" width="57.7109375" style="1" customWidth="1"/>
    <col min="8449" max="8449" width="20.42578125" style="1" customWidth="1"/>
    <col min="8450" max="8450" width="19.85546875" style="1" customWidth="1"/>
    <col min="8451" max="8702" width="8.7109375" style="1"/>
    <col min="8703" max="8703" width="0" style="1" hidden="1" customWidth="1"/>
    <col min="8704" max="8704" width="57.7109375" style="1" customWidth="1"/>
    <col min="8705" max="8705" width="20.42578125" style="1" customWidth="1"/>
    <col min="8706" max="8706" width="19.85546875" style="1" customWidth="1"/>
    <col min="8707" max="8958" width="8.7109375" style="1"/>
    <col min="8959" max="8959" width="0" style="1" hidden="1" customWidth="1"/>
    <col min="8960" max="8960" width="57.7109375" style="1" customWidth="1"/>
    <col min="8961" max="8961" width="20.42578125" style="1" customWidth="1"/>
    <col min="8962" max="8962" width="19.85546875" style="1" customWidth="1"/>
    <col min="8963" max="9214" width="8.7109375" style="1"/>
    <col min="9215" max="9215" width="0" style="1" hidden="1" customWidth="1"/>
    <col min="9216" max="9216" width="57.7109375" style="1" customWidth="1"/>
    <col min="9217" max="9217" width="20.42578125" style="1" customWidth="1"/>
    <col min="9218" max="9218" width="19.85546875" style="1" customWidth="1"/>
    <col min="9219" max="9470" width="8.7109375" style="1"/>
    <col min="9471" max="9471" width="0" style="1" hidden="1" customWidth="1"/>
    <col min="9472" max="9472" width="57.7109375" style="1" customWidth="1"/>
    <col min="9473" max="9473" width="20.42578125" style="1" customWidth="1"/>
    <col min="9474" max="9474" width="19.85546875" style="1" customWidth="1"/>
    <col min="9475" max="9726" width="8.7109375" style="1"/>
    <col min="9727" max="9727" width="0" style="1" hidden="1" customWidth="1"/>
    <col min="9728" max="9728" width="57.7109375" style="1" customWidth="1"/>
    <col min="9729" max="9729" width="20.42578125" style="1" customWidth="1"/>
    <col min="9730" max="9730" width="19.85546875" style="1" customWidth="1"/>
    <col min="9731" max="9982" width="8.7109375" style="1"/>
    <col min="9983" max="9983" width="0" style="1" hidden="1" customWidth="1"/>
    <col min="9984" max="9984" width="57.7109375" style="1" customWidth="1"/>
    <col min="9985" max="9985" width="20.42578125" style="1" customWidth="1"/>
    <col min="9986" max="9986" width="19.85546875" style="1" customWidth="1"/>
    <col min="9987" max="10238" width="8.7109375" style="1"/>
    <col min="10239" max="10239" width="0" style="1" hidden="1" customWidth="1"/>
    <col min="10240" max="10240" width="57.7109375" style="1" customWidth="1"/>
    <col min="10241" max="10241" width="20.42578125" style="1" customWidth="1"/>
    <col min="10242" max="10242" width="19.85546875" style="1" customWidth="1"/>
    <col min="10243" max="10494" width="8.7109375" style="1"/>
    <col min="10495" max="10495" width="0" style="1" hidden="1" customWidth="1"/>
    <col min="10496" max="10496" width="57.7109375" style="1" customWidth="1"/>
    <col min="10497" max="10497" width="20.42578125" style="1" customWidth="1"/>
    <col min="10498" max="10498" width="19.85546875" style="1" customWidth="1"/>
    <col min="10499" max="10750" width="8.7109375" style="1"/>
    <col min="10751" max="10751" width="0" style="1" hidden="1" customWidth="1"/>
    <col min="10752" max="10752" width="57.7109375" style="1" customWidth="1"/>
    <col min="10753" max="10753" width="20.42578125" style="1" customWidth="1"/>
    <col min="10754" max="10754" width="19.85546875" style="1" customWidth="1"/>
    <col min="10755" max="11006" width="8.7109375" style="1"/>
    <col min="11007" max="11007" width="0" style="1" hidden="1" customWidth="1"/>
    <col min="11008" max="11008" width="57.7109375" style="1" customWidth="1"/>
    <col min="11009" max="11009" width="20.42578125" style="1" customWidth="1"/>
    <col min="11010" max="11010" width="19.85546875" style="1" customWidth="1"/>
    <col min="11011" max="11262" width="8.7109375" style="1"/>
    <col min="11263" max="11263" width="0" style="1" hidden="1" customWidth="1"/>
    <col min="11264" max="11264" width="57.7109375" style="1" customWidth="1"/>
    <col min="11265" max="11265" width="20.42578125" style="1" customWidth="1"/>
    <col min="11266" max="11266" width="19.85546875" style="1" customWidth="1"/>
    <col min="11267" max="11518" width="8.7109375" style="1"/>
    <col min="11519" max="11519" width="0" style="1" hidden="1" customWidth="1"/>
    <col min="11520" max="11520" width="57.7109375" style="1" customWidth="1"/>
    <col min="11521" max="11521" width="20.42578125" style="1" customWidth="1"/>
    <col min="11522" max="11522" width="19.85546875" style="1" customWidth="1"/>
    <col min="11523" max="11774" width="8.7109375" style="1"/>
    <col min="11775" max="11775" width="0" style="1" hidden="1" customWidth="1"/>
    <col min="11776" max="11776" width="57.7109375" style="1" customWidth="1"/>
    <col min="11777" max="11777" width="20.42578125" style="1" customWidth="1"/>
    <col min="11778" max="11778" width="19.85546875" style="1" customWidth="1"/>
    <col min="11779" max="12030" width="8.7109375" style="1"/>
    <col min="12031" max="12031" width="0" style="1" hidden="1" customWidth="1"/>
    <col min="12032" max="12032" width="57.7109375" style="1" customWidth="1"/>
    <col min="12033" max="12033" width="20.42578125" style="1" customWidth="1"/>
    <col min="12034" max="12034" width="19.85546875" style="1" customWidth="1"/>
    <col min="12035" max="12286" width="8.7109375" style="1"/>
    <col min="12287" max="12287" width="0" style="1" hidden="1" customWidth="1"/>
    <col min="12288" max="12288" width="57.7109375" style="1" customWidth="1"/>
    <col min="12289" max="12289" width="20.42578125" style="1" customWidth="1"/>
    <col min="12290" max="12290" width="19.85546875" style="1" customWidth="1"/>
    <col min="12291" max="12542" width="8.7109375" style="1"/>
    <col min="12543" max="12543" width="0" style="1" hidden="1" customWidth="1"/>
    <col min="12544" max="12544" width="57.7109375" style="1" customWidth="1"/>
    <col min="12545" max="12545" width="20.42578125" style="1" customWidth="1"/>
    <col min="12546" max="12546" width="19.85546875" style="1" customWidth="1"/>
    <col min="12547" max="12798" width="8.7109375" style="1"/>
    <col min="12799" max="12799" width="0" style="1" hidden="1" customWidth="1"/>
    <col min="12800" max="12800" width="57.7109375" style="1" customWidth="1"/>
    <col min="12801" max="12801" width="20.42578125" style="1" customWidth="1"/>
    <col min="12802" max="12802" width="19.85546875" style="1" customWidth="1"/>
    <col min="12803" max="13054" width="8.7109375" style="1"/>
    <col min="13055" max="13055" width="0" style="1" hidden="1" customWidth="1"/>
    <col min="13056" max="13056" width="57.7109375" style="1" customWidth="1"/>
    <col min="13057" max="13057" width="20.42578125" style="1" customWidth="1"/>
    <col min="13058" max="13058" width="19.85546875" style="1" customWidth="1"/>
    <col min="13059" max="13310" width="8.7109375" style="1"/>
    <col min="13311" max="13311" width="0" style="1" hidden="1" customWidth="1"/>
    <col min="13312" max="13312" width="57.7109375" style="1" customWidth="1"/>
    <col min="13313" max="13313" width="20.42578125" style="1" customWidth="1"/>
    <col min="13314" max="13314" width="19.85546875" style="1" customWidth="1"/>
    <col min="13315" max="13566" width="8.7109375" style="1"/>
    <col min="13567" max="13567" width="0" style="1" hidden="1" customWidth="1"/>
    <col min="13568" max="13568" width="57.7109375" style="1" customWidth="1"/>
    <col min="13569" max="13569" width="20.42578125" style="1" customWidth="1"/>
    <col min="13570" max="13570" width="19.85546875" style="1" customWidth="1"/>
    <col min="13571" max="13822" width="8.7109375" style="1"/>
    <col min="13823" max="13823" width="0" style="1" hidden="1" customWidth="1"/>
    <col min="13824" max="13824" width="57.7109375" style="1" customWidth="1"/>
    <col min="13825" max="13825" width="20.42578125" style="1" customWidth="1"/>
    <col min="13826" max="13826" width="19.85546875" style="1" customWidth="1"/>
    <col min="13827" max="14078" width="8.7109375" style="1"/>
    <col min="14079" max="14079" width="0" style="1" hidden="1" customWidth="1"/>
    <col min="14080" max="14080" width="57.7109375" style="1" customWidth="1"/>
    <col min="14081" max="14081" width="20.42578125" style="1" customWidth="1"/>
    <col min="14082" max="14082" width="19.85546875" style="1" customWidth="1"/>
    <col min="14083" max="14334" width="8.7109375" style="1"/>
    <col min="14335" max="14335" width="0" style="1" hidden="1" customWidth="1"/>
    <col min="14336" max="14336" width="57.7109375" style="1" customWidth="1"/>
    <col min="14337" max="14337" width="20.42578125" style="1" customWidth="1"/>
    <col min="14338" max="14338" width="19.85546875" style="1" customWidth="1"/>
    <col min="14339" max="14590" width="8.7109375" style="1"/>
    <col min="14591" max="14591" width="0" style="1" hidden="1" customWidth="1"/>
    <col min="14592" max="14592" width="57.7109375" style="1" customWidth="1"/>
    <col min="14593" max="14593" width="20.42578125" style="1" customWidth="1"/>
    <col min="14594" max="14594" width="19.85546875" style="1" customWidth="1"/>
    <col min="14595" max="14846" width="8.7109375" style="1"/>
    <col min="14847" max="14847" width="0" style="1" hidden="1" customWidth="1"/>
    <col min="14848" max="14848" width="57.7109375" style="1" customWidth="1"/>
    <col min="14849" max="14849" width="20.42578125" style="1" customWidth="1"/>
    <col min="14850" max="14850" width="19.85546875" style="1" customWidth="1"/>
    <col min="14851" max="15102" width="8.7109375" style="1"/>
    <col min="15103" max="15103" width="0" style="1" hidden="1" customWidth="1"/>
    <col min="15104" max="15104" width="57.7109375" style="1" customWidth="1"/>
    <col min="15105" max="15105" width="20.42578125" style="1" customWidth="1"/>
    <col min="15106" max="15106" width="19.85546875" style="1" customWidth="1"/>
    <col min="15107" max="15358" width="8.7109375" style="1"/>
    <col min="15359" max="15359" width="0" style="1" hidden="1" customWidth="1"/>
    <col min="15360" max="15360" width="57.7109375" style="1" customWidth="1"/>
    <col min="15361" max="15361" width="20.42578125" style="1" customWidth="1"/>
    <col min="15362" max="15362" width="19.85546875" style="1" customWidth="1"/>
    <col min="15363" max="15614" width="8.7109375" style="1"/>
    <col min="15615" max="15615" width="0" style="1" hidden="1" customWidth="1"/>
    <col min="15616" max="15616" width="57.7109375" style="1" customWidth="1"/>
    <col min="15617" max="15617" width="20.42578125" style="1" customWidth="1"/>
    <col min="15618" max="15618" width="19.85546875" style="1" customWidth="1"/>
    <col min="15619" max="15870" width="8.7109375" style="1"/>
    <col min="15871" max="15871" width="0" style="1" hidden="1" customWidth="1"/>
    <col min="15872" max="15872" width="57.7109375" style="1" customWidth="1"/>
    <col min="15873" max="15873" width="20.42578125" style="1" customWidth="1"/>
    <col min="15874" max="15874" width="19.85546875" style="1" customWidth="1"/>
    <col min="15875" max="16126" width="8.7109375" style="1"/>
    <col min="16127" max="16127" width="0" style="1" hidden="1" customWidth="1"/>
    <col min="16128" max="16128" width="57.7109375" style="1" customWidth="1"/>
    <col min="16129" max="16129" width="20.42578125" style="1" customWidth="1"/>
    <col min="16130" max="16130" width="19.85546875" style="1" customWidth="1"/>
    <col min="16131" max="16384" width="8.7109375" style="1"/>
  </cols>
  <sheetData>
    <row r="1" spans="1:4" ht="57.75" customHeight="1">
      <c r="A1" s="205"/>
      <c r="B1" s="204"/>
      <c r="C1" s="206"/>
      <c r="D1" s="207"/>
    </row>
    <row r="2" spans="1:4" s="211" customFormat="1">
      <c r="A2" s="208" t="s">
        <v>188</v>
      </c>
      <c r="B2" s="209"/>
      <c r="C2" s="209"/>
      <c r="D2" s="210"/>
    </row>
    <row r="3" spans="1:4">
      <c r="A3" s="212" t="s">
        <v>189</v>
      </c>
      <c r="B3" s="213"/>
      <c r="C3" s="213"/>
      <c r="D3" s="214"/>
    </row>
    <row r="4" spans="1:4">
      <c r="A4" s="212" t="s">
        <v>190</v>
      </c>
      <c r="B4" s="213"/>
      <c r="C4" s="213"/>
      <c r="D4" s="214"/>
    </row>
    <row r="5" spans="1:4" ht="15.75">
      <c r="A5" s="965" t="s">
        <v>191</v>
      </c>
      <c r="B5" s="966"/>
      <c r="C5" s="966"/>
      <c r="D5" s="967"/>
    </row>
    <row r="6" spans="1:4">
      <c r="A6" s="968" t="s">
        <v>192</v>
      </c>
      <c r="B6" s="969"/>
      <c r="C6" s="969"/>
      <c r="D6" s="970"/>
    </row>
    <row r="7" spans="1:4">
      <c r="A7" s="962" t="s">
        <v>495</v>
      </c>
      <c r="B7" s="963"/>
      <c r="C7" s="963"/>
      <c r="D7" s="964"/>
    </row>
    <row r="8" spans="1:4">
      <c r="A8" s="585"/>
      <c r="B8" s="213"/>
      <c r="C8" s="213"/>
      <c r="D8" s="214"/>
    </row>
    <row r="9" spans="1:4" ht="25.5">
      <c r="A9" s="215" t="s">
        <v>163</v>
      </c>
      <c r="B9" s="216" t="s">
        <v>164</v>
      </c>
      <c r="C9" s="217" t="s">
        <v>193</v>
      </c>
      <c r="D9" s="218" t="s">
        <v>194</v>
      </c>
    </row>
    <row r="10" spans="1:4">
      <c r="A10" s="219"/>
      <c r="B10" s="220"/>
      <c r="C10" s="213"/>
      <c r="D10" s="214"/>
    </row>
    <row r="11" spans="1:4">
      <c r="A11" s="219">
        <v>1</v>
      </c>
      <c r="B11" s="220" t="s">
        <v>195</v>
      </c>
      <c r="C11" s="221"/>
      <c r="D11" s="222">
        <v>3.7999999999999999E-2</v>
      </c>
    </row>
    <row r="12" spans="1:4">
      <c r="A12" s="223"/>
      <c r="B12" s="213"/>
      <c r="C12" s="224"/>
      <c r="D12" s="225"/>
    </row>
    <row r="13" spans="1:4">
      <c r="A13" s="219">
        <v>2</v>
      </c>
      <c r="B13" s="220" t="s">
        <v>196</v>
      </c>
      <c r="C13" s="221">
        <f>C14+C15+C16</f>
        <v>8.6499999999999994E-2</v>
      </c>
      <c r="D13" s="222"/>
    </row>
    <row r="14" spans="1:4">
      <c r="A14" s="226" t="s">
        <v>37</v>
      </c>
      <c r="B14" s="213" t="s">
        <v>176</v>
      </c>
      <c r="C14" s="224">
        <v>0.05</v>
      </c>
      <c r="D14" s="225"/>
    </row>
    <row r="15" spans="1:4">
      <c r="A15" s="226" t="s">
        <v>39</v>
      </c>
      <c r="B15" s="213" t="s">
        <v>87</v>
      </c>
      <c r="C15" s="224">
        <v>6.4999999999999997E-3</v>
      </c>
      <c r="D15" s="225"/>
    </row>
    <row r="16" spans="1:4">
      <c r="A16" s="226" t="s">
        <v>167</v>
      </c>
      <c r="B16" s="213" t="s">
        <v>177</v>
      </c>
      <c r="C16" s="224">
        <v>0.03</v>
      </c>
      <c r="D16" s="225"/>
    </row>
    <row r="17" spans="1:4">
      <c r="A17" s="226"/>
      <c r="B17" s="213"/>
      <c r="C17" s="224"/>
      <c r="D17" s="225"/>
    </row>
    <row r="18" spans="1:4">
      <c r="A18" s="227" t="s">
        <v>197</v>
      </c>
      <c r="B18" s="220" t="s">
        <v>198</v>
      </c>
      <c r="C18" s="224"/>
      <c r="D18" s="225">
        <v>9.5999999999999992E-3</v>
      </c>
    </row>
    <row r="19" spans="1:4">
      <c r="A19" s="223"/>
      <c r="B19" s="213"/>
      <c r="C19" s="224"/>
      <c r="D19" s="225"/>
    </row>
    <row r="20" spans="1:4">
      <c r="A20" s="219">
        <v>4</v>
      </c>
      <c r="B20" s="220" t="s">
        <v>199</v>
      </c>
      <c r="C20" s="224"/>
      <c r="D20" s="225">
        <v>1.11E-2</v>
      </c>
    </row>
    <row r="21" spans="1:4">
      <c r="A21" s="223"/>
      <c r="B21" s="213"/>
      <c r="C21" s="224"/>
      <c r="D21" s="225"/>
    </row>
    <row r="22" spans="1:4">
      <c r="A22" s="219">
        <v>5</v>
      </c>
      <c r="B22" s="220" t="s">
        <v>200</v>
      </c>
      <c r="C22" s="221"/>
      <c r="D22" s="222">
        <v>7.1400000000000005E-2</v>
      </c>
    </row>
    <row r="23" spans="1:4">
      <c r="A23" s="223"/>
      <c r="B23" s="213"/>
      <c r="C23" s="228"/>
      <c r="D23" s="229"/>
    </row>
    <row r="24" spans="1:4">
      <c r="A24" s="230"/>
      <c r="B24" s="231" t="s">
        <v>201</v>
      </c>
      <c r="C24" s="232"/>
      <c r="D24" s="233">
        <f>ROUND(((((1+D11+D18)*(1+D20)*(1+D22))/(1-C13))-1),4)</f>
        <v>0.24229999999999999</v>
      </c>
    </row>
    <row r="25" spans="1:4">
      <c r="A25" s="230"/>
      <c r="B25" s="231"/>
      <c r="C25" s="232"/>
      <c r="D25" s="233"/>
    </row>
    <row r="26" spans="1:4">
      <c r="A26" s="219" t="s">
        <v>202</v>
      </c>
      <c r="B26" s="213"/>
      <c r="C26" s="228"/>
      <c r="D26" s="229"/>
    </row>
    <row r="27" spans="1:4" ht="15">
      <c r="A27" s="566" t="s">
        <v>203</v>
      </c>
      <c r="B27" s="213"/>
      <c r="C27" s="228"/>
      <c r="D27" s="235"/>
    </row>
    <row r="28" spans="1:4">
      <c r="A28" s="223"/>
      <c r="B28" s="213"/>
      <c r="C28" s="228"/>
      <c r="D28" s="235"/>
    </row>
    <row r="29" spans="1:4">
      <c r="A29" s="223"/>
      <c r="B29" s="213"/>
      <c r="C29" s="213"/>
      <c r="D29" s="236"/>
    </row>
    <row r="30" spans="1:4">
      <c r="A30" s="223"/>
      <c r="B30" s="213"/>
      <c r="C30" s="213"/>
      <c r="D30" s="214"/>
    </row>
    <row r="31" spans="1:4">
      <c r="A31" s="237"/>
      <c r="B31" s="238"/>
      <c r="C31" s="239"/>
      <c r="D31" s="240"/>
    </row>
    <row r="33" spans="1:4">
      <c r="A33" s="205"/>
      <c r="B33" s="204"/>
      <c r="C33" s="206"/>
      <c r="D33" s="207"/>
    </row>
    <row r="34" spans="1:4">
      <c r="A34" s="208" t="s">
        <v>188</v>
      </c>
      <c r="B34" s="209"/>
      <c r="C34" s="209"/>
      <c r="D34" s="210"/>
    </row>
    <row r="35" spans="1:4">
      <c r="A35" s="212" t="s">
        <v>189</v>
      </c>
      <c r="B35" s="213"/>
      <c r="C35" s="213"/>
      <c r="D35" s="214"/>
    </row>
    <row r="36" spans="1:4">
      <c r="A36" s="212" t="s">
        <v>190</v>
      </c>
      <c r="B36" s="213"/>
      <c r="C36" s="213"/>
      <c r="D36" s="214"/>
    </row>
    <row r="37" spans="1:4" ht="15.75">
      <c r="A37" s="965" t="s">
        <v>191</v>
      </c>
      <c r="B37" s="966"/>
      <c r="C37" s="966"/>
      <c r="D37" s="967"/>
    </row>
    <row r="38" spans="1:4">
      <c r="A38" s="968" t="s">
        <v>681</v>
      </c>
      <c r="B38" s="969"/>
      <c r="C38" s="969"/>
      <c r="D38" s="970"/>
    </row>
    <row r="39" spans="1:4">
      <c r="A39" s="962" t="s">
        <v>495</v>
      </c>
      <c r="B39" s="963"/>
      <c r="C39" s="963"/>
      <c r="D39" s="964"/>
    </row>
    <row r="40" spans="1:4">
      <c r="A40" s="585"/>
      <c r="B40" s="213"/>
      <c r="C40" s="213"/>
      <c r="D40" s="214"/>
    </row>
    <row r="41" spans="1:4" ht="25.5">
      <c r="A41" s="215" t="s">
        <v>163</v>
      </c>
      <c r="B41" s="216" t="s">
        <v>164</v>
      </c>
      <c r="C41" s="217" t="s">
        <v>193</v>
      </c>
      <c r="D41" s="218" t="s">
        <v>194</v>
      </c>
    </row>
    <row r="42" spans="1:4">
      <c r="A42" s="219"/>
      <c r="B42" s="220"/>
      <c r="C42" s="213"/>
      <c r="D42" s="214"/>
    </row>
    <row r="43" spans="1:4">
      <c r="A43" s="219">
        <v>1</v>
      </c>
      <c r="B43" s="220" t="s">
        <v>195</v>
      </c>
      <c r="C43" s="221"/>
      <c r="D43" s="222">
        <v>3.39E-2</v>
      </c>
    </row>
    <row r="44" spans="1:4">
      <c r="A44" s="223"/>
      <c r="B44" s="213"/>
      <c r="C44" s="224"/>
      <c r="D44" s="225"/>
    </row>
    <row r="45" spans="1:4">
      <c r="A45" s="219">
        <v>2</v>
      </c>
      <c r="B45" s="220" t="s">
        <v>196</v>
      </c>
      <c r="C45" s="221">
        <f>C46+C47+C48</f>
        <v>3.6499999999999998E-2</v>
      </c>
      <c r="D45" s="222"/>
    </row>
    <row r="46" spans="1:4">
      <c r="A46" s="226" t="s">
        <v>37</v>
      </c>
      <c r="B46" s="213" t="s">
        <v>176</v>
      </c>
      <c r="C46" s="224"/>
      <c r="D46" s="225"/>
    </row>
    <row r="47" spans="1:4">
      <c r="A47" s="226" t="s">
        <v>39</v>
      </c>
      <c r="B47" s="213" t="s">
        <v>87</v>
      </c>
      <c r="C47" s="224">
        <v>6.4999999999999997E-3</v>
      </c>
      <c r="D47" s="225"/>
    </row>
    <row r="48" spans="1:4">
      <c r="A48" s="226" t="s">
        <v>167</v>
      </c>
      <c r="B48" s="213" t="s">
        <v>177</v>
      </c>
      <c r="C48" s="224">
        <v>0.03</v>
      </c>
      <c r="D48" s="225"/>
    </row>
    <row r="49" spans="1:4">
      <c r="A49" s="226"/>
      <c r="B49" s="213"/>
      <c r="C49" s="224"/>
      <c r="D49" s="225"/>
    </row>
    <row r="50" spans="1:4">
      <c r="A50" s="227" t="s">
        <v>197</v>
      </c>
      <c r="B50" s="220" t="s">
        <v>198</v>
      </c>
      <c r="C50" s="224"/>
      <c r="D50" s="225">
        <v>1.2500000000000001E-2</v>
      </c>
    </row>
    <row r="51" spans="1:4">
      <c r="A51" s="223"/>
      <c r="B51" s="213"/>
      <c r="C51" s="224"/>
      <c r="D51" s="225"/>
    </row>
    <row r="52" spans="1:4">
      <c r="A52" s="219">
        <v>4</v>
      </c>
      <c r="B52" s="220" t="s">
        <v>199</v>
      </c>
      <c r="C52" s="224"/>
      <c r="D52" s="225">
        <v>8.5000000000000006E-3</v>
      </c>
    </row>
    <row r="53" spans="1:4">
      <c r="A53" s="223"/>
      <c r="B53" s="213"/>
      <c r="C53" s="224"/>
      <c r="D53" s="225"/>
    </row>
    <row r="54" spans="1:4">
      <c r="A54" s="219">
        <v>5</v>
      </c>
      <c r="B54" s="220" t="s">
        <v>200</v>
      </c>
      <c r="C54" s="221"/>
      <c r="D54" s="222">
        <v>0.05</v>
      </c>
    </row>
    <row r="55" spans="1:4">
      <c r="A55" s="223"/>
      <c r="B55" s="213"/>
      <c r="C55" s="228"/>
      <c r="D55" s="229"/>
    </row>
    <row r="56" spans="1:4">
      <c r="A56" s="230"/>
      <c r="B56" s="231" t="s">
        <v>201</v>
      </c>
      <c r="C56" s="232"/>
      <c r="D56" s="233">
        <f>ROUND(((((1+D43+D50)*(1+D52)*(1+D54))/(1-C45))-1),4)</f>
        <v>0.15</v>
      </c>
    </row>
    <row r="57" spans="1:4">
      <c r="A57" s="230"/>
      <c r="B57" s="231"/>
      <c r="C57" s="232"/>
      <c r="D57" s="233"/>
    </row>
    <row r="58" spans="1:4">
      <c r="A58" s="219" t="s">
        <v>202</v>
      </c>
      <c r="B58" s="213"/>
      <c r="C58" s="228"/>
      <c r="D58" s="229"/>
    </row>
    <row r="59" spans="1:4" ht="15">
      <c r="A59" s="566" t="s">
        <v>203</v>
      </c>
      <c r="B59" s="213"/>
      <c r="C59" s="228"/>
      <c r="D59" s="235"/>
    </row>
    <row r="60" spans="1:4">
      <c r="A60" s="223"/>
      <c r="B60" s="213"/>
      <c r="C60" s="228"/>
      <c r="D60" s="235"/>
    </row>
    <row r="61" spans="1:4">
      <c r="A61" s="223"/>
      <c r="B61" s="213"/>
      <c r="C61" s="213"/>
      <c r="D61" s="236"/>
    </row>
    <row r="62" spans="1:4">
      <c r="A62" s="223"/>
      <c r="B62" s="213"/>
      <c r="C62" s="213"/>
      <c r="D62" s="214"/>
    </row>
    <row r="63" spans="1:4">
      <c r="A63" s="237"/>
      <c r="B63" s="238"/>
      <c r="C63" s="239"/>
      <c r="D63" s="240"/>
    </row>
  </sheetData>
  <mergeCells count="6">
    <mergeCell ref="A39:D39"/>
    <mergeCell ref="A5:D5"/>
    <mergeCell ref="A6:D6"/>
    <mergeCell ref="A7:D7"/>
    <mergeCell ref="A37:D37"/>
    <mergeCell ref="A38:D38"/>
  </mergeCells>
  <pageMargins left="0.511811024" right="0.511811024" top="0.78740157499999996" bottom="0.78740157499999996" header="0.31496062000000002" footer="0.31496062000000002"/>
  <pageSetup paperSize="9" scale="85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7">
    <tabColor rgb="FF00B050"/>
    <pageSetUpPr fitToPage="1"/>
  </sheetPr>
  <dimension ref="A1:BI61"/>
  <sheetViews>
    <sheetView showGridLines="0" view="pageBreakPreview" topLeftCell="A22" zoomScaleSheetLayoutView="100" workbookViewId="0">
      <selection activeCell="A64" sqref="A64"/>
    </sheetView>
  </sheetViews>
  <sheetFormatPr defaultRowHeight="12.75"/>
  <cols>
    <col min="1" max="1" width="26.7109375" style="1" customWidth="1"/>
    <col min="2" max="2" width="74.85546875" style="1" customWidth="1"/>
    <col min="3" max="4" width="21.42578125" style="1" hidden="1" customWidth="1"/>
    <col min="5" max="6" width="26.7109375" style="1" customWidth="1"/>
    <col min="7" max="257" width="9.140625" style="1"/>
    <col min="258" max="258" width="32.5703125" style="1" customWidth="1"/>
    <col min="259" max="259" width="11.85546875" style="1" customWidth="1"/>
    <col min="260" max="261" width="13.5703125" style="1" customWidth="1"/>
    <col min="262" max="262" width="13.140625" style="1" customWidth="1"/>
    <col min="263" max="513" width="9.140625" style="1"/>
    <col min="514" max="514" width="32.5703125" style="1" customWidth="1"/>
    <col min="515" max="515" width="11.85546875" style="1" customWidth="1"/>
    <col min="516" max="517" width="13.5703125" style="1" customWidth="1"/>
    <col min="518" max="518" width="13.140625" style="1" customWidth="1"/>
    <col min="519" max="769" width="9.140625" style="1"/>
    <col min="770" max="770" width="32.5703125" style="1" customWidth="1"/>
    <col min="771" max="771" width="11.85546875" style="1" customWidth="1"/>
    <col min="772" max="773" width="13.5703125" style="1" customWidth="1"/>
    <col min="774" max="774" width="13.140625" style="1" customWidth="1"/>
    <col min="775" max="1025" width="9.140625" style="1"/>
    <col min="1026" max="1026" width="32.5703125" style="1" customWidth="1"/>
    <col min="1027" max="1027" width="11.85546875" style="1" customWidth="1"/>
    <col min="1028" max="1029" width="13.5703125" style="1" customWidth="1"/>
    <col min="1030" max="1030" width="13.140625" style="1" customWidth="1"/>
    <col min="1031" max="1281" width="9.140625" style="1"/>
    <col min="1282" max="1282" width="32.5703125" style="1" customWidth="1"/>
    <col min="1283" max="1283" width="11.85546875" style="1" customWidth="1"/>
    <col min="1284" max="1285" width="13.5703125" style="1" customWidth="1"/>
    <col min="1286" max="1286" width="13.140625" style="1" customWidth="1"/>
    <col min="1287" max="1537" width="9.140625" style="1"/>
    <col min="1538" max="1538" width="32.5703125" style="1" customWidth="1"/>
    <col min="1539" max="1539" width="11.85546875" style="1" customWidth="1"/>
    <col min="1540" max="1541" width="13.5703125" style="1" customWidth="1"/>
    <col min="1542" max="1542" width="13.140625" style="1" customWidth="1"/>
    <col min="1543" max="1793" width="9.140625" style="1"/>
    <col min="1794" max="1794" width="32.5703125" style="1" customWidth="1"/>
    <col min="1795" max="1795" width="11.85546875" style="1" customWidth="1"/>
    <col min="1796" max="1797" width="13.5703125" style="1" customWidth="1"/>
    <col min="1798" max="1798" width="13.140625" style="1" customWidth="1"/>
    <col min="1799" max="2049" width="9.140625" style="1"/>
    <col min="2050" max="2050" width="32.5703125" style="1" customWidth="1"/>
    <col min="2051" max="2051" width="11.85546875" style="1" customWidth="1"/>
    <col min="2052" max="2053" width="13.5703125" style="1" customWidth="1"/>
    <col min="2054" max="2054" width="13.140625" style="1" customWidth="1"/>
    <col min="2055" max="2305" width="9.140625" style="1"/>
    <col min="2306" max="2306" width="32.5703125" style="1" customWidth="1"/>
    <col min="2307" max="2307" width="11.85546875" style="1" customWidth="1"/>
    <col min="2308" max="2309" width="13.5703125" style="1" customWidth="1"/>
    <col min="2310" max="2310" width="13.140625" style="1" customWidth="1"/>
    <col min="2311" max="2561" width="9.140625" style="1"/>
    <col min="2562" max="2562" width="32.5703125" style="1" customWidth="1"/>
    <col min="2563" max="2563" width="11.85546875" style="1" customWidth="1"/>
    <col min="2564" max="2565" width="13.5703125" style="1" customWidth="1"/>
    <col min="2566" max="2566" width="13.140625" style="1" customWidth="1"/>
    <col min="2567" max="2817" width="9.140625" style="1"/>
    <col min="2818" max="2818" width="32.5703125" style="1" customWidth="1"/>
    <col min="2819" max="2819" width="11.85546875" style="1" customWidth="1"/>
    <col min="2820" max="2821" width="13.5703125" style="1" customWidth="1"/>
    <col min="2822" max="2822" width="13.140625" style="1" customWidth="1"/>
    <col min="2823" max="3073" width="9.140625" style="1"/>
    <col min="3074" max="3074" width="32.5703125" style="1" customWidth="1"/>
    <col min="3075" max="3075" width="11.85546875" style="1" customWidth="1"/>
    <col min="3076" max="3077" width="13.5703125" style="1" customWidth="1"/>
    <col min="3078" max="3078" width="13.140625" style="1" customWidth="1"/>
    <col min="3079" max="3329" width="9.140625" style="1"/>
    <col min="3330" max="3330" width="32.5703125" style="1" customWidth="1"/>
    <col min="3331" max="3331" width="11.85546875" style="1" customWidth="1"/>
    <col min="3332" max="3333" width="13.5703125" style="1" customWidth="1"/>
    <col min="3334" max="3334" width="13.140625" style="1" customWidth="1"/>
    <col min="3335" max="3585" width="9.140625" style="1"/>
    <col min="3586" max="3586" width="32.5703125" style="1" customWidth="1"/>
    <col min="3587" max="3587" width="11.85546875" style="1" customWidth="1"/>
    <col min="3588" max="3589" width="13.5703125" style="1" customWidth="1"/>
    <col min="3590" max="3590" width="13.140625" style="1" customWidth="1"/>
    <col min="3591" max="3841" width="9.140625" style="1"/>
    <col min="3842" max="3842" width="32.5703125" style="1" customWidth="1"/>
    <col min="3843" max="3843" width="11.85546875" style="1" customWidth="1"/>
    <col min="3844" max="3845" width="13.5703125" style="1" customWidth="1"/>
    <col min="3846" max="3846" width="13.140625" style="1" customWidth="1"/>
    <col min="3847" max="4097" width="9.140625" style="1"/>
    <col min="4098" max="4098" width="32.5703125" style="1" customWidth="1"/>
    <col min="4099" max="4099" width="11.85546875" style="1" customWidth="1"/>
    <col min="4100" max="4101" width="13.5703125" style="1" customWidth="1"/>
    <col min="4102" max="4102" width="13.140625" style="1" customWidth="1"/>
    <col min="4103" max="4353" width="9.140625" style="1"/>
    <col min="4354" max="4354" width="32.5703125" style="1" customWidth="1"/>
    <col min="4355" max="4355" width="11.85546875" style="1" customWidth="1"/>
    <col min="4356" max="4357" width="13.5703125" style="1" customWidth="1"/>
    <col min="4358" max="4358" width="13.140625" style="1" customWidth="1"/>
    <col min="4359" max="4609" width="9.140625" style="1"/>
    <col min="4610" max="4610" width="32.5703125" style="1" customWidth="1"/>
    <col min="4611" max="4611" width="11.85546875" style="1" customWidth="1"/>
    <col min="4612" max="4613" width="13.5703125" style="1" customWidth="1"/>
    <col min="4614" max="4614" width="13.140625" style="1" customWidth="1"/>
    <col min="4615" max="4865" width="9.140625" style="1"/>
    <col min="4866" max="4866" width="32.5703125" style="1" customWidth="1"/>
    <col min="4867" max="4867" width="11.85546875" style="1" customWidth="1"/>
    <col min="4868" max="4869" width="13.5703125" style="1" customWidth="1"/>
    <col min="4870" max="4870" width="13.140625" style="1" customWidth="1"/>
    <col min="4871" max="5121" width="9.140625" style="1"/>
    <col min="5122" max="5122" width="32.5703125" style="1" customWidth="1"/>
    <col min="5123" max="5123" width="11.85546875" style="1" customWidth="1"/>
    <col min="5124" max="5125" width="13.5703125" style="1" customWidth="1"/>
    <col min="5126" max="5126" width="13.140625" style="1" customWidth="1"/>
    <col min="5127" max="5377" width="9.140625" style="1"/>
    <col min="5378" max="5378" width="32.5703125" style="1" customWidth="1"/>
    <col min="5379" max="5379" width="11.85546875" style="1" customWidth="1"/>
    <col min="5380" max="5381" width="13.5703125" style="1" customWidth="1"/>
    <col min="5382" max="5382" width="13.140625" style="1" customWidth="1"/>
    <col min="5383" max="5633" width="9.140625" style="1"/>
    <col min="5634" max="5634" width="32.5703125" style="1" customWidth="1"/>
    <col min="5635" max="5635" width="11.85546875" style="1" customWidth="1"/>
    <col min="5636" max="5637" width="13.5703125" style="1" customWidth="1"/>
    <col min="5638" max="5638" width="13.140625" style="1" customWidth="1"/>
    <col min="5639" max="5889" width="9.140625" style="1"/>
    <col min="5890" max="5890" width="32.5703125" style="1" customWidth="1"/>
    <col min="5891" max="5891" width="11.85546875" style="1" customWidth="1"/>
    <col min="5892" max="5893" width="13.5703125" style="1" customWidth="1"/>
    <col min="5894" max="5894" width="13.140625" style="1" customWidth="1"/>
    <col min="5895" max="6145" width="9.140625" style="1"/>
    <col min="6146" max="6146" width="32.5703125" style="1" customWidth="1"/>
    <col min="6147" max="6147" width="11.85546875" style="1" customWidth="1"/>
    <col min="6148" max="6149" width="13.5703125" style="1" customWidth="1"/>
    <col min="6150" max="6150" width="13.140625" style="1" customWidth="1"/>
    <col min="6151" max="6401" width="9.140625" style="1"/>
    <col min="6402" max="6402" width="32.5703125" style="1" customWidth="1"/>
    <col min="6403" max="6403" width="11.85546875" style="1" customWidth="1"/>
    <col min="6404" max="6405" width="13.5703125" style="1" customWidth="1"/>
    <col min="6406" max="6406" width="13.140625" style="1" customWidth="1"/>
    <col min="6407" max="6657" width="9.140625" style="1"/>
    <col min="6658" max="6658" width="32.5703125" style="1" customWidth="1"/>
    <col min="6659" max="6659" width="11.85546875" style="1" customWidth="1"/>
    <col min="6660" max="6661" width="13.5703125" style="1" customWidth="1"/>
    <col min="6662" max="6662" width="13.140625" style="1" customWidth="1"/>
    <col min="6663" max="6913" width="9.140625" style="1"/>
    <col min="6914" max="6914" width="32.5703125" style="1" customWidth="1"/>
    <col min="6915" max="6915" width="11.85546875" style="1" customWidth="1"/>
    <col min="6916" max="6917" width="13.5703125" style="1" customWidth="1"/>
    <col min="6918" max="6918" width="13.140625" style="1" customWidth="1"/>
    <col min="6919" max="7169" width="9.140625" style="1"/>
    <col min="7170" max="7170" width="32.5703125" style="1" customWidth="1"/>
    <col min="7171" max="7171" width="11.85546875" style="1" customWidth="1"/>
    <col min="7172" max="7173" width="13.5703125" style="1" customWidth="1"/>
    <col min="7174" max="7174" width="13.140625" style="1" customWidth="1"/>
    <col min="7175" max="7425" width="9.140625" style="1"/>
    <col min="7426" max="7426" width="32.5703125" style="1" customWidth="1"/>
    <col min="7427" max="7427" width="11.85546875" style="1" customWidth="1"/>
    <col min="7428" max="7429" width="13.5703125" style="1" customWidth="1"/>
    <col min="7430" max="7430" width="13.140625" style="1" customWidth="1"/>
    <col min="7431" max="7681" width="9.140625" style="1"/>
    <col min="7682" max="7682" width="32.5703125" style="1" customWidth="1"/>
    <col min="7683" max="7683" width="11.85546875" style="1" customWidth="1"/>
    <col min="7684" max="7685" width="13.5703125" style="1" customWidth="1"/>
    <col min="7686" max="7686" width="13.140625" style="1" customWidth="1"/>
    <col min="7687" max="7937" width="9.140625" style="1"/>
    <col min="7938" max="7938" width="32.5703125" style="1" customWidth="1"/>
    <col min="7939" max="7939" width="11.85546875" style="1" customWidth="1"/>
    <col min="7940" max="7941" width="13.5703125" style="1" customWidth="1"/>
    <col min="7942" max="7942" width="13.140625" style="1" customWidth="1"/>
    <col min="7943" max="8193" width="9.140625" style="1"/>
    <col min="8194" max="8194" width="32.5703125" style="1" customWidth="1"/>
    <col min="8195" max="8195" width="11.85546875" style="1" customWidth="1"/>
    <col min="8196" max="8197" width="13.5703125" style="1" customWidth="1"/>
    <col min="8198" max="8198" width="13.140625" style="1" customWidth="1"/>
    <col min="8199" max="8449" width="9.140625" style="1"/>
    <col min="8450" max="8450" width="32.5703125" style="1" customWidth="1"/>
    <col min="8451" max="8451" width="11.85546875" style="1" customWidth="1"/>
    <col min="8452" max="8453" width="13.5703125" style="1" customWidth="1"/>
    <col min="8454" max="8454" width="13.140625" style="1" customWidth="1"/>
    <col min="8455" max="8705" width="9.140625" style="1"/>
    <col min="8706" max="8706" width="32.5703125" style="1" customWidth="1"/>
    <col min="8707" max="8707" width="11.85546875" style="1" customWidth="1"/>
    <col min="8708" max="8709" width="13.5703125" style="1" customWidth="1"/>
    <col min="8710" max="8710" width="13.140625" style="1" customWidth="1"/>
    <col min="8711" max="8961" width="9.140625" style="1"/>
    <col min="8962" max="8962" width="32.5703125" style="1" customWidth="1"/>
    <col min="8963" max="8963" width="11.85546875" style="1" customWidth="1"/>
    <col min="8964" max="8965" width="13.5703125" style="1" customWidth="1"/>
    <col min="8966" max="8966" width="13.140625" style="1" customWidth="1"/>
    <col min="8967" max="9217" width="9.140625" style="1"/>
    <col min="9218" max="9218" width="32.5703125" style="1" customWidth="1"/>
    <col min="9219" max="9219" width="11.85546875" style="1" customWidth="1"/>
    <col min="9220" max="9221" width="13.5703125" style="1" customWidth="1"/>
    <col min="9222" max="9222" width="13.140625" style="1" customWidth="1"/>
    <col min="9223" max="9473" width="9.140625" style="1"/>
    <col min="9474" max="9474" width="32.5703125" style="1" customWidth="1"/>
    <col min="9475" max="9475" width="11.85546875" style="1" customWidth="1"/>
    <col min="9476" max="9477" width="13.5703125" style="1" customWidth="1"/>
    <col min="9478" max="9478" width="13.140625" style="1" customWidth="1"/>
    <col min="9479" max="9729" width="9.140625" style="1"/>
    <col min="9730" max="9730" width="32.5703125" style="1" customWidth="1"/>
    <col min="9731" max="9731" width="11.85546875" style="1" customWidth="1"/>
    <col min="9732" max="9733" width="13.5703125" style="1" customWidth="1"/>
    <col min="9734" max="9734" width="13.140625" style="1" customWidth="1"/>
    <col min="9735" max="9985" width="9.140625" style="1"/>
    <col min="9986" max="9986" width="32.5703125" style="1" customWidth="1"/>
    <col min="9987" max="9987" width="11.85546875" style="1" customWidth="1"/>
    <col min="9988" max="9989" width="13.5703125" style="1" customWidth="1"/>
    <col min="9990" max="9990" width="13.140625" style="1" customWidth="1"/>
    <col min="9991" max="10241" width="9.140625" style="1"/>
    <col min="10242" max="10242" width="32.5703125" style="1" customWidth="1"/>
    <col min="10243" max="10243" width="11.85546875" style="1" customWidth="1"/>
    <col min="10244" max="10245" width="13.5703125" style="1" customWidth="1"/>
    <col min="10246" max="10246" width="13.140625" style="1" customWidth="1"/>
    <col min="10247" max="10497" width="9.140625" style="1"/>
    <col min="10498" max="10498" width="32.5703125" style="1" customWidth="1"/>
    <col min="10499" max="10499" width="11.85546875" style="1" customWidth="1"/>
    <col min="10500" max="10501" width="13.5703125" style="1" customWidth="1"/>
    <col min="10502" max="10502" width="13.140625" style="1" customWidth="1"/>
    <col min="10503" max="10753" width="9.140625" style="1"/>
    <col min="10754" max="10754" width="32.5703125" style="1" customWidth="1"/>
    <col min="10755" max="10755" width="11.85546875" style="1" customWidth="1"/>
    <col min="10756" max="10757" width="13.5703125" style="1" customWidth="1"/>
    <col min="10758" max="10758" width="13.140625" style="1" customWidth="1"/>
    <col min="10759" max="11009" width="9.140625" style="1"/>
    <col min="11010" max="11010" width="32.5703125" style="1" customWidth="1"/>
    <col min="11011" max="11011" width="11.85546875" style="1" customWidth="1"/>
    <col min="11012" max="11013" width="13.5703125" style="1" customWidth="1"/>
    <col min="11014" max="11014" width="13.140625" style="1" customWidth="1"/>
    <col min="11015" max="11265" width="9.140625" style="1"/>
    <col min="11266" max="11266" width="32.5703125" style="1" customWidth="1"/>
    <col min="11267" max="11267" width="11.85546875" style="1" customWidth="1"/>
    <col min="11268" max="11269" width="13.5703125" style="1" customWidth="1"/>
    <col min="11270" max="11270" width="13.140625" style="1" customWidth="1"/>
    <col min="11271" max="11521" width="9.140625" style="1"/>
    <col min="11522" max="11522" width="32.5703125" style="1" customWidth="1"/>
    <col min="11523" max="11523" width="11.85546875" style="1" customWidth="1"/>
    <col min="11524" max="11525" width="13.5703125" style="1" customWidth="1"/>
    <col min="11526" max="11526" width="13.140625" style="1" customWidth="1"/>
    <col min="11527" max="11777" width="9.140625" style="1"/>
    <col min="11778" max="11778" width="32.5703125" style="1" customWidth="1"/>
    <col min="11779" max="11779" width="11.85546875" style="1" customWidth="1"/>
    <col min="11780" max="11781" width="13.5703125" style="1" customWidth="1"/>
    <col min="11782" max="11782" width="13.140625" style="1" customWidth="1"/>
    <col min="11783" max="12033" width="9.140625" style="1"/>
    <col min="12034" max="12034" width="32.5703125" style="1" customWidth="1"/>
    <col min="12035" max="12035" width="11.85546875" style="1" customWidth="1"/>
    <col min="12036" max="12037" width="13.5703125" style="1" customWidth="1"/>
    <col min="12038" max="12038" width="13.140625" style="1" customWidth="1"/>
    <col min="12039" max="12289" width="9.140625" style="1"/>
    <col min="12290" max="12290" width="32.5703125" style="1" customWidth="1"/>
    <col min="12291" max="12291" width="11.85546875" style="1" customWidth="1"/>
    <col min="12292" max="12293" width="13.5703125" style="1" customWidth="1"/>
    <col min="12294" max="12294" width="13.140625" style="1" customWidth="1"/>
    <col min="12295" max="12545" width="9.140625" style="1"/>
    <col min="12546" max="12546" width="32.5703125" style="1" customWidth="1"/>
    <col min="12547" max="12547" width="11.85546875" style="1" customWidth="1"/>
    <col min="12548" max="12549" width="13.5703125" style="1" customWidth="1"/>
    <col min="12550" max="12550" width="13.140625" style="1" customWidth="1"/>
    <col min="12551" max="12801" width="9.140625" style="1"/>
    <col min="12802" max="12802" width="32.5703125" style="1" customWidth="1"/>
    <col min="12803" max="12803" width="11.85546875" style="1" customWidth="1"/>
    <col min="12804" max="12805" width="13.5703125" style="1" customWidth="1"/>
    <col min="12806" max="12806" width="13.140625" style="1" customWidth="1"/>
    <col min="12807" max="13057" width="9.140625" style="1"/>
    <col min="13058" max="13058" width="32.5703125" style="1" customWidth="1"/>
    <col min="13059" max="13059" width="11.85546875" style="1" customWidth="1"/>
    <col min="13060" max="13061" width="13.5703125" style="1" customWidth="1"/>
    <col min="13062" max="13062" width="13.140625" style="1" customWidth="1"/>
    <col min="13063" max="13313" width="9.140625" style="1"/>
    <col min="13314" max="13314" width="32.5703125" style="1" customWidth="1"/>
    <col min="13315" max="13315" width="11.85546875" style="1" customWidth="1"/>
    <col min="13316" max="13317" width="13.5703125" style="1" customWidth="1"/>
    <col min="13318" max="13318" width="13.140625" style="1" customWidth="1"/>
    <col min="13319" max="13569" width="9.140625" style="1"/>
    <col min="13570" max="13570" width="32.5703125" style="1" customWidth="1"/>
    <col min="13571" max="13571" width="11.85546875" style="1" customWidth="1"/>
    <col min="13572" max="13573" width="13.5703125" style="1" customWidth="1"/>
    <col min="13574" max="13574" width="13.140625" style="1" customWidth="1"/>
    <col min="13575" max="13825" width="9.140625" style="1"/>
    <col min="13826" max="13826" width="32.5703125" style="1" customWidth="1"/>
    <col min="13827" max="13827" width="11.85546875" style="1" customWidth="1"/>
    <col min="13828" max="13829" width="13.5703125" style="1" customWidth="1"/>
    <col min="13830" max="13830" width="13.140625" style="1" customWidth="1"/>
    <col min="13831" max="14081" width="9.140625" style="1"/>
    <col min="14082" max="14082" width="32.5703125" style="1" customWidth="1"/>
    <col min="14083" max="14083" width="11.85546875" style="1" customWidth="1"/>
    <col min="14084" max="14085" width="13.5703125" style="1" customWidth="1"/>
    <col min="14086" max="14086" width="13.140625" style="1" customWidth="1"/>
    <col min="14087" max="14337" width="9.140625" style="1"/>
    <col min="14338" max="14338" width="32.5703125" style="1" customWidth="1"/>
    <col min="14339" max="14339" width="11.85546875" style="1" customWidth="1"/>
    <col min="14340" max="14341" width="13.5703125" style="1" customWidth="1"/>
    <col min="14342" max="14342" width="13.140625" style="1" customWidth="1"/>
    <col min="14343" max="14593" width="9.140625" style="1"/>
    <col min="14594" max="14594" width="32.5703125" style="1" customWidth="1"/>
    <col min="14595" max="14595" width="11.85546875" style="1" customWidth="1"/>
    <col min="14596" max="14597" width="13.5703125" style="1" customWidth="1"/>
    <col min="14598" max="14598" width="13.140625" style="1" customWidth="1"/>
    <col min="14599" max="14849" width="9.140625" style="1"/>
    <col min="14850" max="14850" width="32.5703125" style="1" customWidth="1"/>
    <col min="14851" max="14851" width="11.85546875" style="1" customWidth="1"/>
    <col min="14852" max="14853" width="13.5703125" style="1" customWidth="1"/>
    <col min="14854" max="14854" width="13.140625" style="1" customWidth="1"/>
    <col min="14855" max="15105" width="9.140625" style="1"/>
    <col min="15106" max="15106" width="32.5703125" style="1" customWidth="1"/>
    <col min="15107" max="15107" width="11.85546875" style="1" customWidth="1"/>
    <col min="15108" max="15109" width="13.5703125" style="1" customWidth="1"/>
    <col min="15110" max="15110" width="13.140625" style="1" customWidth="1"/>
    <col min="15111" max="15361" width="9.140625" style="1"/>
    <col min="15362" max="15362" width="32.5703125" style="1" customWidth="1"/>
    <col min="15363" max="15363" width="11.85546875" style="1" customWidth="1"/>
    <col min="15364" max="15365" width="13.5703125" style="1" customWidth="1"/>
    <col min="15366" max="15366" width="13.140625" style="1" customWidth="1"/>
    <col min="15367" max="15617" width="9.140625" style="1"/>
    <col min="15618" max="15618" width="32.5703125" style="1" customWidth="1"/>
    <col min="15619" max="15619" width="11.85546875" style="1" customWidth="1"/>
    <col min="15620" max="15621" width="13.5703125" style="1" customWidth="1"/>
    <col min="15622" max="15622" width="13.140625" style="1" customWidth="1"/>
    <col min="15623" max="15873" width="9.140625" style="1"/>
    <col min="15874" max="15874" width="32.5703125" style="1" customWidth="1"/>
    <col min="15875" max="15875" width="11.85546875" style="1" customWidth="1"/>
    <col min="15876" max="15877" width="13.5703125" style="1" customWidth="1"/>
    <col min="15878" max="15878" width="13.140625" style="1" customWidth="1"/>
    <col min="15879" max="16129" width="9.140625" style="1"/>
    <col min="16130" max="16130" width="32.5703125" style="1" customWidth="1"/>
    <col min="16131" max="16131" width="11.85546875" style="1" customWidth="1"/>
    <col min="16132" max="16133" width="13.5703125" style="1" customWidth="1"/>
    <col min="16134" max="16134" width="13.140625" style="1" customWidth="1"/>
    <col min="16135" max="16384" width="9.140625" style="1"/>
  </cols>
  <sheetData>
    <row r="1" spans="1:6">
      <c r="A1" s="87"/>
      <c r="B1" s="87"/>
      <c r="C1" s="87"/>
      <c r="D1" s="87"/>
      <c r="E1" s="87"/>
      <c r="F1" s="87"/>
    </row>
    <row r="2" spans="1:6">
      <c r="A2" s="87"/>
      <c r="B2" s="87"/>
      <c r="C2" s="87"/>
      <c r="D2" s="87"/>
      <c r="E2" s="87"/>
      <c r="F2" s="87"/>
    </row>
    <row r="3" spans="1:6">
      <c r="A3" s="87"/>
      <c r="B3" s="87"/>
      <c r="C3" s="87"/>
      <c r="D3" s="87"/>
      <c r="E3" s="87"/>
      <c r="F3" s="87"/>
    </row>
    <row r="4" spans="1:6">
      <c r="A4" s="87"/>
      <c r="B4" s="87"/>
      <c r="C4" s="87"/>
      <c r="D4" s="87"/>
      <c r="E4" s="87"/>
      <c r="F4" s="87"/>
    </row>
    <row r="5" spans="1:6">
      <c r="A5" s="87"/>
      <c r="B5" s="87"/>
      <c r="C5" s="87"/>
      <c r="D5" s="87"/>
      <c r="E5" s="87"/>
      <c r="F5" s="87"/>
    </row>
    <row r="6" spans="1:6">
      <c r="A6" s="190" t="s">
        <v>175</v>
      </c>
      <c r="B6" s="191"/>
      <c r="C6" s="192"/>
      <c r="D6" s="192"/>
      <c r="E6" s="192"/>
      <c r="F6" s="193"/>
    </row>
    <row r="7" spans="1:6">
      <c r="A7" s="190" t="s">
        <v>186</v>
      </c>
      <c r="B7" s="191"/>
      <c r="C7" s="192"/>
      <c r="D7" s="192"/>
      <c r="E7" s="192"/>
      <c r="F7" s="193"/>
    </row>
    <row r="8" spans="1:6">
      <c r="A8" s="190" t="s">
        <v>187</v>
      </c>
      <c r="B8" s="191"/>
      <c r="C8" s="192"/>
      <c r="D8" s="192"/>
      <c r="E8" s="192"/>
      <c r="F8" s="193"/>
    </row>
    <row r="9" spans="1:6" ht="20.25" customHeight="1">
      <c r="A9" s="971" t="str">
        <f>'RESUMO MODULO MINIMO'!A1</f>
        <v>EXECUÇÃO DE SERVIÇOS DE PAVIMENTAÇÃO EM TRATAMENTO SUPERFICIAL DUPLO (TSD) EM VIAS URBANAS E RURAIS DE MUNICÍPIOS DIVERSOS, INSERIDOS NA ÁREA DE ATUAÇÃO DA 2ª SUPERINTENDÊNCIA REGIONAL DA CODEVASF, NO ESTADO DA BAHIA</v>
      </c>
      <c r="B9" s="972"/>
      <c r="C9" s="972"/>
      <c r="D9" s="972"/>
      <c r="E9" s="972"/>
      <c r="F9" s="973"/>
    </row>
    <row r="10" spans="1:6" ht="21.75" customHeight="1">
      <c r="A10" s="974"/>
      <c r="B10" s="975"/>
      <c r="C10" s="975"/>
      <c r="D10" s="975"/>
      <c r="E10" s="975"/>
      <c r="F10" s="976"/>
    </row>
    <row r="11" spans="1:6" ht="15.75">
      <c r="A11" s="978" t="s">
        <v>89</v>
      </c>
      <c r="B11" s="979"/>
      <c r="C11" s="979"/>
      <c r="D11" s="979"/>
      <c r="E11" s="979"/>
      <c r="F11" s="980"/>
    </row>
    <row r="12" spans="1:6" ht="22.5" customHeight="1">
      <c r="A12" s="126" t="s">
        <v>90</v>
      </c>
      <c r="B12" s="128"/>
      <c r="C12" s="978" t="s">
        <v>91</v>
      </c>
      <c r="D12" s="980"/>
      <c r="E12" s="978" t="s">
        <v>92</v>
      </c>
      <c r="F12" s="980"/>
    </row>
    <row r="13" spans="1:6" ht="15">
      <c r="A13" s="981"/>
      <c r="B13" s="982"/>
      <c r="C13" s="982"/>
      <c r="D13" s="982"/>
      <c r="E13" s="982"/>
      <c r="F13" s="983"/>
    </row>
    <row r="14" spans="1:6">
      <c r="A14" s="977"/>
      <c r="B14" s="977"/>
      <c r="C14" s="984" t="s">
        <v>93</v>
      </c>
      <c r="D14" s="984" t="s">
        <v>94</v>
      </c>
      <c r="E14" s="984" t="s">
        <v>93</v>
      </c>
      <c r="F14" s="984" t="s">
        <v>94</v>
      </c>
    </row>
    <row r="15" spans="1:6">
      <c r="A15" s="977"/>
      <c r="B15" s="977"/>
      <c r="C15" s="984"/>
      <c r="D15" s="984"/>
      <c r="E15" s="984"/>
      <c r="F15" s="984"/>
    </row>
    <row r="16" spans="1:6" ht="25.5" customHeight="1">
      <c r="A16" s="978" t="s">
        <v>95</v>
      </c>
      <c r="B16" s="979"/>
      <c r="C16" s="979"/>
      <c r="D16" s="979"/>
      <c r="E16" s="979"/>
      <c r="F16" s="980"/>
    </row>
    <row r="17" spans="1:6" ht="15" customHeight="1">
      <c r="A17" s="129" t="s">
        <v>96</v>
      </c>
      <c r="B17" s="130" t="s">
        <v>97</v>
      </c>
      <c r="C17" s="131">
        <v>0</v>
      </c>
      <c r="D17" s="131">
        <v>0</v>
      </c>
      <c r="E17" s="131">
        <v>20</v>
      </c>
      <c r="F17" s="131">
        <v>20</v>
      </c>
    </row>
    <row r="18" spans="1:6" ht="15" customHeight="1">
      <c r="A18" s="132" t="s">
        <v>98</v>
      </c>
      <c r="B18" s="133" t="s">
        <v>99</v>
      </c>
      <c r="C18" s="134">
        <v>1.5</v>
      </c>
      <c r="D18" s="134">
        <v>1.5</v>
      </c>
      <c r="E18" s="134">
        <v>1.5</v>
      </c>
      <c r="F18" s="134">
        <v>1.5</v>
      </c>
    </row>
    <row r="19" spans="1:6" ht="15" customHeight="1">
      <c r="A19" s="132" t="s">
        <v>100</v>
      </c>
      <c r="B19" s="133" t="s">
        <v>101</v>
      </c>
      <c r="C19" s="134">
        <v>1</v>
      </c>
      <c r="D19" s="134">
        <v>1</v>
      </c>
      <c r="E19" s="134">
        <v>1</v>
      </c>
      <c r="F19" s="134">
        <v>1</v>
      </c>
    </row>
    <row r="20" spans="1:6" ht="15" customHeight="1">
      <c r="A20" s="132" t="s">
        <v>102</v>
      </c>
      <c r="B20" s="133" t="s">
        <v>103</v>
      </c>
      <c r="C20" s="134">
        <v>0.2</v>
      </c>
      <c r="D20" s="134">
        <v>0.2</v>
      </c>
      <c r="E20" s="134">
        <v>0.2</v>
      </c>
      <c r="F20" s="134">
        <v>0.2</v>
      </c>
    </row>
    <row r="21" spans="1:6" ht="15" customHeight="1">
      <c r="A21" s="132" t="s">
        <v>104</v>
      </c>
      <c r="B21" s="133" t="s">
        <v>105</v>
      </c>
      <c r="C21" s="134">
        <v>0.6</v>
      </c>
      <c r="D21" s="134">
        <v>0.6</v>
      </c>
      <c r="E21" s="134">
        <v>0.6</v>
      </c>
      <c r="F21" s="134">
        <v>0.6</v>
      </c>
    </row>
    <row r="22" spans="1:6" ht="15" customHeight="1">
      <c r="A22" s="132" t="s">
        <v>106</v>
      </c>
      <c r="B22" s="133" t="s">
        <v>107</v>
      </c>
      <c r="C22" s="134">
        <v>2.5</v>
      </c>
      <c r="D22" s="134">
        <v>2.5</v>
      </c>
      <c r="E22" s="134">
        <v>2.5</v>
      </c>
      <c r="F22" s="134">
        <v>2.5</v>
      </c>
    </row>
    <row r="23" spans="1:6" ht="15" customHeight="1">
      <c r="A23" s="132" t="s">
        <v>108</v>
      </c>
      <c r="B23" s="133" t="s">
        <v>109</v>
      </c>
      <c r="C23" s="134">
        <v>3</v>
      </c>
      <c r="D23" s="134">
        <v>3</v>
      </c>
      <c r="E23" s="134">
        <v>3</v>
      </c>
      <c r="F23" s="134">
        <v>3</v>
      </c>
    </row>
    <row r="24" spans="1:6" ht="15" customHeight="1">
      <c r="A24" s="132" t="s">
        <v>110</v>
      </c>
      <c r="B24" s="133" t="s">
        <v>111</v>
      </c>
      <c r="C24" s="134">
        <v>8</v>
      </c>
      <c r="D24" s="134">
        <v>8</v>
      </c>
      <c r="E24" s="134">
        <v>8</v>
      </c>
      <c r="F24" s="134">
        <v>8</v>
      </c>
    </row>
    <row r="25" spans="1:6" ht="15" customHeight="1">
      <c r="A25" s="135" t="s">
        <v>112</v>
      </c>
      <c r="B25" s="136" t="s">
        <v>113</v>
      </c>
      <c r="C25" s="137">
        <v>1</v>
      </c>
      <c r="D25" s="137">
        <v>1</v>
      </c>
      <c r="E25" s="137">
        <v>0</v>
      </c>
      <c r="F25" s="137">
        <v>0</v>
      </c>
    </row>
    <row r="26" spans="1:6" ht="15" customHeight="1">
      <c r="A26" s="138" t="s">
        <v>114</v>
      </c>
      <c r="B26" s="139" t="s">
        <v>83</v>
      </c>
      <c r="C26" s="140">
        <f>SUM(C17:C25)</f>
        <v>17.8</v>
      </c>
      <c r="D26" s="140">
        <f>SUM(D17:D25)</f>
        <v>17.8</v>
      </c>
      <c r="E26" s="140">
        <f>SUM(E17:E25)</f>
        <v>36.799999999999997</v>
      </c>
      <c r="F26" s="140">
        <f>SUM(F17:F25)</f>
        <v>36.799999999999997</v>
      </c>
    </row>
    <row r="27" spans="1:6" ht="18.75" customHeight="1">
      <c r="A27" s="978" t="s">
        <v>115</v>
      </c>
      <c r="B27" s="979"/>
      <c r="C27" s="979"/>
      <c r="D27" s="979"/>
      <c r="E27" s="979"/>
      <c r="F27" s="980"/>
    </row>
    <row r="28" spans="1:6" ht="15" customHeight="1">
      <c r="A28" s="129" t="s">
        <v>116</v>
      </c>
      <c r="B28" s="130" t="s">
        <v>117</v>
      </c>
      <c r="C28" s="131">
        <v>17.88</v>
      </c>
      <c r="D28" s="131" t="s">
        <v>118</v>
      </c>
      <c r="E28" s="131">
        <v>17.97</v>
      </c>
      <c r="F28" s="131" t="s">
        <v>118</v>
      </c>
    </row>
    <row r="29" spans="1:6" ht="15" customHeight="1">
      <c r="A29" s="132" t="s">
        <v>119</v>
      </c>
      <c r="B29" s="141" t="s">
        <v>120</v>
      </c>
      <c r="C29" s="134">
        <v>3.94</v>
      </c>
      <c r="D29" s="134" t="s">
        <v>118</v>
      </c>
      <c r="E29" s="134">
        <v>3.97</v>
      </c>
      <c r="F29" s="134" t="s">
        <v>118</v>
      </c>
    </row>
    <row r="30" spans="1:6" ht="15" customHeight="1">
      <c r="A30" s="132" t="s">
        <v>121</v>
      </c>
      <c r="B30" s="133" t="s">
        <v>122</v>
      </c>
      <c r="C30" s="134">
        <v>0.91</v>
      </c>
      <c r="D30" s="134">
        <v>0.69</v>
      </c>
      <c r="E30" s="134">
        <v>0.88</v>
      </c>
      <c r="F30" s="134">
        <v>0.67</v>
      </c>
    </row>
    <row r="31" spans="1:6" ht="15" customHeight="1">
      <c r="A31" s="132" t="s">
        <v>123</v>
      </c>
      <c r="B31" s="133" t="s">
        <v>124</v>
      </c>
      <c r="C31" s="134">
        <v>10.98</v>
      </c>
      <c r="D31" s="134">
        <v>8.33</v>
      </c>
      <c r="E31" s="134">
        <v>10.9</v>
      </c>
      <c r="F31" s="134">
        <v>8.33</v>
      </c>
    </row>
    <row r="32" spans="1:6" ht="15" customHeight="1">
      <c r="A32" s="132" t="s">
        <v>125</v>
      </c>
      <c r="B32" s="133" t="s">
        <v>126</v>
      </c>
      <c r="C32" s="134">
        <v>7.0000000000000007E-2</v>
      </c>
      <c r="D32" s="134">
        <v>0.06</v>
      </c>
      <c r="E32" s="134">
        <v>7.0000000000000007E-2</v>
      </c>
      <c r="F32" s="134">
        <v>0.06</v>
      </c>
    </row>
    <row r="33" spans="1:6" ht="15" customHeight="1">
      <c r="A33" s="132" t="s">
        <v>127</v>
      </c>
      <c r="B33" s="141" t="s">
        <v>128</v>
      </c>
      <c r="C33" s="134">
        <v>0.73</v>
      </c>
      <c r="D33" s="134">
        <v>0.56000000000000005</v>
      </c>
      <c r="E33" s="134">
        <v>0.73</v>
      </c>
      <c r="F33" s="134">
        <v>0.56000000000000005</v>
      </c>
    </row>
    <row r="34" spans="1:6" ht="15" customHeight="1">
      <c r="A34" s="132" t="s">
        <v>129</v>
      </c>
      <c r="B34" s="141" t="s">
        <v>130</v>
      </c>
      <c r="C34" s="134">
        <v>1.45</v>
      </c>
      <c r="D34" s="134" t="s">
        <v>118</v>
      </c>
      <c r="E34" s="134">
        <v>2.0299999999999998</v>
      </c>
      <c r="F34" s="134">
        <v>0</v>
      </c>
    </row>
    <row r="35" spans="1:6" ht="15" customHeight="1">
      <c r="A35" s="132" t="s">
        <v>131</v>
      </c>
      <c r="B35" s="141" t="s">
        <v>132</v>
      </c>
      <c r="C35" s="134">
        <v>0.11</v>
      </c>
      <c r="D35" s="134">
        <v>0.09</v>
      </c>
      <c r="E35" s="134">
        <v>0.11</v>
      </c>
      <c r="F35" s="134">
        <v>0.08</v>
      </c>
    </row>
    <row r="36" spans="1:6" ht="15" customHeight="1">
      <c r="A36" s="132" t="s">
        <v>133</v>
      </c>
      <c r="B36" s="141" t="s">
        <v>134</v>
      </c>
      <c r="C36" s="134">
        <v>11.35</v>
      </c>
      <c r="D36" s="134">
        <v>8.6199999999999992</v>
      </c>
      <c r="E36" s="134">
        <v>9.2100000000000009</v>
      </c>
      <c r="F36" s="134">
        <v>7.04</v>
      </c>
    </row>
    <row r="37" spans="1:6" ht="15" customHeight="1">
      <c r="A37" s="135" t="s">
        <v>135</v>
      </c>
      <c r="B37" s="142" t="s">
        <v>136</v>
      </c>
      <c r="C37" s="137">
        <v>0.03</v>
      </c>
      <c r="D37" s="137">
        <v>0.03</v>
      </c>
      <c r="E37" s="137">
        <v>0.03</v>
      </c>
      <c r="F37" s="137">
        <v>0.03</v>
      </c>
    </row>
    <row r="38" spans="1:6" ht="15" customHeight="1">
      <c r="A38" s="138" t="s">
        <v>137</v>
      </c>
      <c r="B38" s="139" t="s">
        <v>138</v>
      </c>
      <c r="C38" s="140">
        <f>SUM(C28:C37)</f>
        <v>47.45</v>
      </c>
      <c r="D38" s="140">
        <f>SUM(D28:D37)</f>
        <v>18.380000000000003</v>
      </c>
      <c r="E38" s="140">
        <f>SUM(E28:E37)</f>
        <v>45.9</v>
      </c>
      <c r="F38" s="140">
        <f>SUM(F28:F37)</f>
        <v>16.770000000000003</v>
      </c>
    </row>
    <row r="39" spans="1:6" ht="26.25" customHeight="1">
      <c r="A39" s="978" t="s">
        <v>139</v>
      </c>
      <c r="B39" s="979"/>
      <c r="C39" s="979"/>
      <c r="D39" s="979"/>
      <c r="E39" s="979"/>
      <c r="F39" s="980"/>
    </row>
    <row r="40" spans="1:6" ht="15" customHeight="1">
      <c r="A40" s="129" t="s">
        <v>140</v>
      </c>
      <c r="B40" s="130" t="s">
        <v>141</v>
      </c>
      <c r="C40" s="131">
        <v>6.76</v>
      </c>
      <c r="D40" s="131">
        <v>5.14</v>
      </c>
      <c r="E40" s="131">
        <v>5.4</v>
      </c>
      <c r="F40" s="131">
        <v>4.13</v>
      </c>
    </row>
    <row r="41" spans="1:6" ht="15" customHeight="1">
      <c r="A41" s="132" t="s">
        <v>142</v>
      </c>
      <c r="B41" s="133" t="s">
        <v>143</v>
      </c>
      <c r="C41" s="134">
        <v>0.16</v>
      </c>
      <c r="D41" s="134">
        <v>0.12</v>
      </c>
      <c r="E41" s="134">
        <v>0.13</v>
      </c>
      <c r="F41" s="134">
        <v>0.1</v>
      </c>
    </row>
    <row r="42" spans="1:6" ht="15" customHeight="1">
      <c r="A42" s="132" t="s">
        <v>144</v>
      </c>
      <c r="B42" s="133" t="s">
        <v>145</v>
      </c>
      <c r="C42" s="134">
        <v>2.2799999999999998</v>
      </c>
      <c r="D42" s="134">
        <v>1.73</v>
      </c>
      <c r="E42" s="134">
        <v>4.25</v>
      </c>
      <c r="F42" s="134">
        <v>3.25</v>
      </c>
    </row>
    <row r="43" spans="1:6" ht="15" customHeight="1">
      <c r="A43" s="132" t="s">
        <v>146</v>
      </c>
      <c r="B43" s="133" t="s">
        <v>147</v>
      </c>
      <c r="C43" s="134">
        <v>3.81</v>
      </c>
      <c r="D43" s="134">
        <v>2.89</v>
      </c>
      <c r="E43" s="134">
        <v>3.72</v>
      </c>
      <c r="F43" s="134">
        <v>2.85</v>
      </c>
    </row>
    <row r="44" spans="1:6" ht="15" customHeight="1">
      <c r="A44" s="135" t="s">
        <v>148</v>
      </c>
      <c r="B44" s="136" t="s">
        <v>149</v>
      </c>
      <c r="C44" s="137">
        <v>0.56999999999999995</v>
      </c>
      <c r="D44" s="137">
        <v>0.43</v>
      </c>
      <c r="E44" s="137">
        <v>0.45</v>
      </c>
      <c r="F44" s="137">
        <v>0.35</v>
      </c>
    </row>
    <row r="45" spans="1:6" ht="15" customHeight="1">
      <c r="A45" s="138" t="s">
        <v>150</v>
      </c>
      <c r="B45" s="139" t="s">
        <v>138</v>
      </c>
      <c r="C45" s="140">
        <f>SUM(C40:C44)</f>
        <v>13.58</v>
      </c>
      <c r="D45" s="140">
        <f>SUM(D40:D44)</f>
        <v>10.31</v>
      </c>
      <c r="E45" s="140">
        <f>SUM(E40:E44)</f>
        <v>13.950000000000001</v>
      </c>
      <c r="F45" s="140">
        <f>SUM(F40:F44)</f>
        <v>10.68</v>
      </c>
    </row>
    <row r="46" spans="1:6" ht="25.5" customHeight="1">
      <c r="A46" s="978" t="s">
        <v>151</v>
      </c>
      <c r="B46" s="979"/>
      <c r="C46" s="979"/>
      <c r="D46" s="979"/>
      <c r="E46" s="979"/>
      <c r="F46" s="980"/>
    </row>
    <row r="47" spans="1:6" ht="15" customHeight="1">
      <c r="A47" s="129" t="s">
        <v>152</v>
      </c>
      <c r="B47" s="130" t="s">
        <v>153</v>
      </c>
      <c r="C47" s="131">
        <v>8.4499999999999993</v>
      </c>
      <c r="D47" s="131">
        <v>3.27</v>
      </c>
      <c r="E47" s="131">
        <v>16.89</v>
      </c>
      <c r="F47" s="131">
        <v>6.17</v>
      </c>
    </row>
    <row r="48" spans="1:6" ht="33.75" customHeight="1">
      <c r="A48" s="143" t="s">
        <v>154</v>
      </c>
      <c r="B48" s="144" t="s">
        <v>155</v>
      </c>
      <c r="C48" s="137">
        <v>0.56999999999999995</v>
      </c>
      <c r="D48" s="137">
        <v>0.43</v>
      </c>
      <c r="E48" s="137">
        <v>0.48</v>
      </c>
      <c r="F48" s="137">
        <v>0.37</v>
      </c>
    </row>
    <row r="49" spans="1:61" ht="15" customHeight="1">
      <c r="A49" s="138" t="s">
        <v>156</v>
      </c>
      <c r="B49" s="139" t="s">
        <v>83</v>
      </c>
      <c r="C49" s="140">
        <f>SUM(C47:C48)</f>
        <v>9.02</v>
      </c>
      <c r="D49" s="140">
        <f>SUM(D47:D48)</f>
        <v>3.7</v>
      </c>
      <c r="E49" s="140">
        <f>SUM(E47:E48)</f>
        <v>17.37</v>
      </c>
      <c r="F49" s="140">
        <f>SUM(F47:F48)</f>
        <v>6.54</v>
      </c>
    </row>
    <row r="50" spans="1:61" ht="15" customHeight="1">
      <c r="A50" s="981"/>
      <c r="B50" s="982"/>
      <c r="C50" s="982"/>
      <c r="D50" s="982"/>
      <c r="E50" s="982"/>
      <c r="F50" s="983"/>
    </row>
    <row r="51" spans="1:61" ht="15" customHeight="1">
      <c r="A51" s="977" t="s">
        <v>157</v>
      </c>
      <c r="B51" s="977"/>
      <c r="C51" s="140">
        <f>C26+C38+C45+C49</f>
        <v>87.85</v>
      </c>
      <c r="D51" s="140">
        <f>D26+D38+D45+D49</f>
        <v>50.190000000000012</v>
      </c>
      <c r="E51" s="140">
        <f>E26+E38+E45+E49</f>
        <v>114.02</v>
      </c>
      <c r="F51" s="140">
        <f>F26+F38+F45+F49</f>
        <v>70.790000000000006</v>
      </c>
    </row>
    <row r="52" spans="1:61" ht="15">
      <c r="A52" s="127"/>
      <c r="B52" s="127"/>
      <c r="C52" s="127"/>
      <c r="D52" s="127"/>
      <c r="E52" s="127"/>
      <c r="F52" s="127"/>
    </row>
    <row r="61" spans="1:61" ht="15">
      <c r="BI61" s="88"/>
    </row>
  </sheetData>
  <mergeCells count="16">
    <mergeCell ref="A9:F10"/>
    <mergeCell ref="A51:B51"/>
    <mergeCell ref="A11:F11"/>
    <mergeCell ref="C12:D12"/>
    <mergeCell ref="E12:F12"/>
    <mergeCell ref="A13:F13"/>
    <mergeCell ref="A14:B15"/>
    <mergeCell ref="C14:C15"/>
    <mergeCell ref="D14:D15"/>
    <mergeCell ref="E14:E15"/>
    <mergeCell ref="F14:F15"/>
    <mergeCell ref="A16:F16"/>
    <mergeCell ref="A27:F27"/>
    <mergeCell ref="A39:F39"/>
    <mergeCell ref="A46:F46"/>
    <mergeCell ref="A50:F50"/>
  </mergeCells>
  <phoneticPr fontId="85"/>
  <printOptions horizontalCentered="1"/>
  <pageMargins left="0.51181102362204722" right="0.51181102362204722" top="0.78740157480314965" bottom="0.78740157480314965" header="0.31496062992125984" footer="0.31496062992125984"/>
  <pageSetup paperSize="9" scale="5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5">
    <tabColor rgb="FF00B050"/>
    <pageSetUpPr fitToPage="1"/>
  </sheetPr>
  <dimension ref="A1:BI71"/>
  <sheetViews>
    <sheetView showGridLines="0" view="pageBreakPreview" topLeftCell="C4" zoomScaleSheetLayoutView="100" workbookViewId="0">
      <selection activeCell="E32" sqref="E32"/>
    </sheetView>
  </sheetViews>
  <sheetFormatPr defaultRowHeight="12.75"/>
  <cols>
    <col min="1" max="1" width="9.140625" style="64"/>
    <col min="2" max="2" width="34.42578125" style="64" customWidth="1"/>
    <col min="3" max="3" width="17.5703125" style="64" bestFit="1" customWidth="1"/>
    <col min="4" max="4" width="8" style="64" bestFit="1" customWidth="1"/>
    <col min="5" max="5" width="46.28515625" style="64" bestFit="1" customWidth="1"/>
    <col min="6" max="6" width="9.140625" style="64"/>
    <col min="7" max="7" width="5" style="64" customWidth="1"/>
    <col min="8" max="8" width="17.5703125" style="64" customWidth="1"/>
    <col min="9" max="13" width="9.140625" style="64"/>
    <col min="14" max="14" width="3.140625" style="64" customWidth="1"/>
    <col min="15" max="255" width="9.140625" style="65"/>
    <col min="256" max="256" width="34.42578125" style="65" customWidth="1"/>
    <col min="257" max="257" width="19.28515625" style="65" customWidth="1"/>
    <col min="258" max="258" width="9.140625" style="65" customWidth="1"/>
    <col min="259" max="259" width="11" style="65" customWidth="1"/>
    <col min="260" max="260" width="9.140625" style="65"/>
    <col min="261" max="261" width="5" style="65" customWidth="1"/>
    <col min="262" max="262" width="17.5703125" style="65" customWidth="1"/>
    <col min="263" max="267" width="9.140625" style="65"/>
    <col min="268" max="268" width="3.140625" style="65" customWidth="1"/>
    <col min="269" max="270" width="0" style="65" hidden="1" customWidth="1"/>
    <col min="271" max="511" width="9.140625" style="65"/>
    <col min="512" max="512" width="34.42578125" style="65" customWidth="1"/>
    <col min="513" max="513" width="19.28515625" style="65" customWidth="1"/>
    <col min="514" max="514" width="9.140625" style="65" customWidth="1"/>
    <col min="515" max="515" width="11" style="65" customWidth="1"/>
    <col min="516" max="516" width="9.140625" style="65"/>
    <col min="517" max="517" width="5" style="65" customWidth="1"/>
    <col min="518" max="518" width="17.5703125" style="65" customWidth="1"/>
    <col min="519" max="523" width="9.140625" style="65"/>
    <col min="524" max="524" width="3.140625" style="65" customWidth="1"/>
    <col min="525" max="526" width="0" style="65" hidden="1" customWidth="1"/>
    <col min="527" max="767" width="9.140625" style="65"/>
    <col min="768" max="768" width="34.42578125" style="65" customWidth="1"/>
    <col min="769" max="769" width="19.28515625" style="65" customWidth="1"/>
    <col min="770" max="770" width="9.140625" style="65" customWidth="1"/>
    <col min="771" max="771" width="11" style="65" customWidth="1"/>
    <col min="772" max="772" width="9.140625" style="65"/>
    <col min="773" max="773" width="5" style="65" customWidth="1"/>
    <col min="774" max="774" width="17.5703125" style="65" customWidth="1"/>
    <col min="775" max="779" width="9.140625" style="65"/>
    <col min="780" max="780" width="3.140625" style="65" customWidth="1"/>
    <col min="781" max="782" width="0" style="65" hidden="1" customWidth="1"/>
    <col min="783" max="1023" width="9.140625" style="65"/>
    <col min="1024" max="1024" width="34.42578125" style="65" customWidth="1"/>
    <col min="1025" max="1025" width="19.28515625" style="65" customWidth="1"/>
    <col min="1026" max="1026" width="9.140625" style="65" customWidth="1"/>
    <col min="1027" max="1027" width="11" style="65" customWidth="1"/>
    <col min="1028" max="1028" width="9.140625" style="65"/>
    <col min="1029" max="1029" width="5" style="65" customWidth="1"/>
    <col min="1030" max="1030" width="17.5703125" style="65" customWidth="1"/>
    <col min="1031" max="1035" width="9.140625" style="65"/>
    <col min="1036" max="1036" width="3.140625" style="65" customWidth="1"/>
    <col min="1037" max="1038" width="0" style="65" hidden="1" customWidth="1"/>
    <col min="1039" max="1279" width="9.140625" style="65"/>
    <col min="1280" max="1280" width="34.42578125" style="65" customWidth="1"/>
    <col min="1281" max="1281" width="19.28515625" style="65" customWidth="1"/>
    <col min="1282" max="1282" width="9.140625" style="65" customWidth="1"/>
    <col min="1283" max="1283" width="11" style="65" customWidth="1"/>
    <col min="1284" max="1284" width="9.140625" style="65"/>
    <col min="1285" max="1285" width="5" style="65" customWidth="1"/>
    <col min="1286" max="1286" width="17.5703125" style="65" customWidth="1"/>
    <col min="1287" max="1291" width="9.140625" style="65"/>
    <col min="1292" max="1292" width="3.140625" style="65" customWidth="1"/>
    <col min="1293" max="1294" width="0" style="65" hidden="1" customWidth="1"/>
    <col min="1295" max="1535" width="9.140625" style="65"/>
    <col min="1536" max="1536" width="34.42578125" style="65" customWidth="1"/>
    <col min="1537" max="1537" width="19.28515625" style="65" customWidth="1"/>
    <col min="1538" max="1538" width="9.140625" style="65" customWidth="1"/>
    <col min="1539" max="1539" width="11" style="65" customWidth="1"/>
    <col min="1540" max="1540" width="9.140625" style="65"/>
    <col min="1541" max="1541" width="5" style="65" customWidth="1"/>
    <col min="1542" max="1542" width="17.5703125" style="65" customWidth="1"/>
    <col min="1543" max="1547" width="9.140625" style="65"/>
    <col min="1548" max="1548" width="3.140625" style="65" customWidth="1"/>
    <col min="1549" max="1550" width="0" style="65" hidden="1" customWidth="1"/>
    <col min="1551" max="1791" width="9.140625" style="65"/>
    <col min="1792" max="1792" width="34.42578125" style="65" customWidth="1"/>
    <col min="1793" max="1793" width="19.28515625" style="65" customWidth="1"/>
    <col min="1794" max="1794" width="9.140625" style="65" customWidth="1"/>
    <col min="1795" max="1795" width="11" style="65" customWidth="1"/>
    <col min="1796" max="1796" width="9.140625" style="65"/>
    <col min="1797" max="1797" width="5" style="65" customWidth="1"/>
    <col min="1798" max="1798" width="17.5703125" style="65" customWidth="1"/>
    <col min="1799" max="1803" width="9.140625" style="65"/>
    <col min="1804" max="1804" width="3.140625" style="65" customWidth="1"/>
    <col min="1805" max="1806" width="0" style="65" hidden="1" customWidth="1"/>
    <col min="1807" max="2047" width="9.140625" style="65"/>
    <col min="2048" max="2048" width="34.42578125" style="65" customWidth="1"/>
    <col min="2049" max="2049" width="19.28515625" style="65" customWidth="1"/>
    <col min="2050" max="2050" width="9.140625" style="65" customWidth="1"/>
    <col min="2051" max="2051" width="11" style="65" customWidth="1"/>
    <col min="2052" max="2052" width="9.140625" style="65"/>
    <col min="2053" max="2053" width="5" style="65" customWidth="1"/>
    <col min="2054" max="2054" width="17.5703125" style="65" customWidth="1"/>
    <col min="2055" max="2059" width="9.140625" style="65"/>
    <col min="2060" max="2060" width="3.140625" style="65" customWidth="1"/>
    <col min="2061" max="2062" width="0" style="65" hidden="1" customWidth="1"/>
    <col min="2063" max="2303" width="9.140625" style="65"/>
    <col min="2304" max="2304" width="34.42578125" style="65" customWidth="1"/>
    <col min="2305" max="2305" width="19.28515625" style="65" customWidth="1"/>
    <col min="2306" max="2306" width="9.140625" style="65" customWidth="1"/>
    <col min="2307" max="2307" width="11" style="65" customWidth="1"/>
    <col min="2308" max="2308" width="9.140625" style="65"/>
    <col min="2309" max="2309" width="5" style="65" customWidth="1"/>
    <col min="2310" max="2310" width="17.5703125" style="65" customWidth="1"/>
    <col min="2311" max="2315" width="9.140625" style="65"/>
    <col min="2316" max="2316" width="3.140625" style="65" customWidth="1"/>
    <col min="2317" max="2318" width="0" style="65" hidden="1" customWidth="1"/>
    <col min="2319" max="2559" width="9.140625" style="65"/>
    <col min="2560" max="2560" width="34.42578125" style="65" customWidth="1"/>
    <col min="2561" max="2561" width="19.28515625" style="65" customWidth="1"/>
    <col min="2562" max="2562" width="9.140625" style="65" customWidth="1"/>
    <col min="2563" max="2563" width="11" style="65" customWidth="1"/>
    <col min="2564" max="2564" width="9.140625" style="65"/>
    <col min="2565" max="2565" width="5" style="65" customWidth="1"/>
    <col min="2566" max="2566" width="17.5703125" style="65" customWidth="1"/>
    <col min="2567" max="2571" width="9.140625" style="65"/>
    <col min="2572" max="2572" width="3.140625" style="65" customWidth="1"/>
    <col min="2573" max="2574" width="0" style="65" hidden="1" customWidth="1"/>
    <col min="2575" max="2815" width="9.140625" style="65"/>
    <col min="2816" max="2816" width="34.42578125" style="65" customWidth="1"/>
    <col min="2817" max="2817" width="19.28515625" style="65" customWidth="1"/>
    <col min="2818" max="2818" width="9.140625" style="65" customWidth="1"/>
    <col min="2819" max="2819" width="11" style="65" customWidth="1"/>
    <col min="2820" max="2820" width="9.140625" style="65"/>
    <col min="2821" max="2821" width="5" style="65" customWidth="1"/>
    <col min="2822" max="2822" width="17.5703125" style="65" customWidth="1"/>
    <col min="2823" max="2827" width="9.140625" style="65"/>
    <col min="2828" max="2828" width="3.140625" style="65" customWidth="1"/>
    <col min="2829" max="2830" width="0" style="65" hidden="1" customWidth="1"/>
    <col min="2831" max="3071" width="9.140625" style="65"/>
    <col min="3072" max="3072" width="34.42578125" style="65" customWidth="1"/>
    <col min="3073" max="3073" width="19.28515625" style="65" customWidth="1"/>
    <col min="3074" max="3074" width="9.140625" style="65" customWidth="1"/>
    <col min="3075" max="3075" width="11" style="65" customWidth="1"/>
    <col min="3076" max="3076" width="9.140625" style="65"/>
    <col min="3077" max="3077" width="5" style="65" customWidth="1"/>
    <col min="3078" max="3078" width="17.5703125" style="65" customWidth="1"/>
    <col min="3079" max="3083" width="9.140625" style="65"/>
    <col min="3084" max="3084" width="3.140625" style="65" customWidth="1"/>
    <col min="3085" max="3086" width="0" style="65" hidden="1" customWidth="1"/>
    <col min="3087" max="3327" width="9.140625" style="65"/>
    <col min="3328" max="3328" width="34.42578125" style="65" customWidth="1"/>
    <col min="3329" max="3329" width="19.28515625" style="65" customWidth="1"/>
    <col min="3330" max="3330" width="9.140625" style="65" customWidth="1"/>
    <col min="3331" max="3331" width="11" style="65" customWidth="1"/>
    <col min="3332" max="3332" width="9.140625" style="65"/>
    <col min="3333" max="3333" width="5" style="65" customWidth="1"/>
    <col min="3334" max="3334" width="17.5703125" style="65" customWidth="1"/>
    <col min="3335" max="3339" width="9.140625" style="65"/>
    <col min="3340" max="3340" width="3.140625" style="65" customWidth="1"/>
    <col min="3341" max="3342" width="0" style="65" hidden="1" customWidth="1"/>
    <col min="3343" max="3583" width="9.140625" style="65"/>
    <col min="3584" max="3584" width="34.42578125" style="65" customWidth="1"/>
    <col min="3585" max="3585" width="19.28515625" style="65" customWidth="1"/>
    <col min="3586" max="3586" width="9.140625" style="65" customWidth="1"/>
    <col min="3587" max="3587" width="11" style="65" customWidth="1"/>
    <col min="3588" max="3588" width="9.140625" style="65"/>
    <col min="3589" max="3589" width="5" style="65" customWidth="1"/>
    <col min="3590" max="3590" width="17.5703125" style="65" customWidth="1"/>
    <col min="3591" max="3595" width="9.140625" style="65"/>
    <col min="3596" max="3596" width="3.140625" style="65" customWidth="1"/>
    <col min="3597" max="3598" width="0" style="65" hidden="1" customWidth="1"/>
    <col min="3599" max="3839" width="9.140625" style="65"/>
    <col min="3840" max="3840" width="34.42578125" style="65" customWidth="1"/>
    <col min="3841" max="3841" width="19.28515625" style="65" customWidth="1"/>
    <col min="3842" max="3842" width="9.140625" style="65" customWidth="1"/>
    <col min="3843" max="3843" width="11" style="65" customWidth="1"/>
    <col min="3844" max="3844" width="9.140625" style="65"/>
    <col min="3845" max="3845" width="5" style="65" customWidth="1"/>
    <col min="3846" max="3846" width="17.5703125" style="65" customWidth="1"/>
    <col min="3847" max="3851" width="9.140625" style="65"/>
    <col min="3852" max="3852" width="3.140625" style="65" customWidth="1"/>
    <col min="3853" max="3854" width="0" style="65" hidden="1" customWidth="1"/>
    <col min="3855" max="4095" width="9.140625" style="65"/>
    <col min="4096" max="4096" width="34.42578125" style="65" customWidth="1"/>
    <col min="4097" max="4097" width="19.28515625" style="65" customWidth="1"/>
    <col min="4098" max="4098" width="9.140625" style="65" customWidth="1"/>
    <col min="4099" max="4099" width="11" style="65" customWidth="1"/>
    <col min="4100" max="4100" width="9.140625" style="65"/>
    <col min="4101" max="4101" width="5" style="65" customWidth="1"/>
    <col min="4102" max="4102" width="17.5703125" style="65" customWidth="1"/>
    <col min="4103" max="4107" width="9.140625" style="65"/>
    <col min="4108" max="4108" width="3.140625" style="65" customWidth="1"/>
    <col min="4109" max="4110" width="0" style="65" hidden="1" customWidth="1"/>
    <col min="4111" max="4351" width="9.140625" style="65"/>
    <col min="4352" max="4352" width="34.42578125" style="65" customWidth="1"/>
    <col min="4353" max="4353" width="19.28515625" style="65" customWidth="1"/>
    <col min="4354" max="4354" width="9.140625" style="65" customWidth="1"/>
    <col min="4355" max="4355" width="11" style="65" customWidth="1"/>
    <col min="4356" max="4356" width="9.140625" style="65"/>
    <col min="4357" max="4357" width="5" style="65" customWidth="1"/>
    <col min="4358" max="4358" width="17.5703125" style="65" customWidth="1"/>
    <col min="4359" max="4363" width="9.140625" style="65"/>
    <col min="4364" max="4364" width="3.140625" style="65" customWidth="1"/>
    <col min="4365" max="4366" width="0" style="65" hidden="1" customWidth="1"/>
    <col min="4367" max="4607" width="9.140625" style="65"/>
    <col min="4608" max="4608" width="34.42578125" style="65" customWidth="1"/>
    <col min="4609" max="4609" width="19.28515625" style="65" customWidth="1"/>
    <col min="4610" max="4610" width="9.140625" style="65" customWidth="1"/>
    <col min="4611" max="4611" width="11" style="65" customWidth="1"/>
    <col min="4612" max="4612" width="9.140625" style="65"/>
    <col min="4613" max="4613" width="5" style="65" customWidth="1"/>
    <col min="4614" max="4614" width="17.5703125" style="65" customWidth="1"/>
    <col min="4615" max="4619" width="9.140625" style="65"/>
    <col min="4620" max="4620" width="3.140625" style="65" customWidth="1"/>
    <col min="4621" max="4622" width="0" style="65" hidden="1" customWidth="1"/>
    <col min="4623" max="4863" width="9.140625" style="65"/>
    <col min="4864" max="4864" width="34.42578125" style="65" customWidth="1"/>
    <col min="4865" max="4865" width="19.28515625" style="65" customWidth="1"/>
    <col min="4866" max="4866" width="9.140625" style="65" customWidth="1"/>
    <col min="4867" max="4867" width="11" style="65" customWidth="1"/>
    <col min="4868" max="4868" width="9.140625" style="65"/>
    <col min="4869" max="4869" width="5" style="65" customWidth="1"/>
    <col min="4870" max="4870" width="17.5703125" style="65" customWidth="1"/>
    <col min="4871" max="4875" width="9.140625" style="65"/>
    <col min="4876" max="4876" width="3.140625" style="65" customWidth="1"/>
    <col min="4877" max="4878" width="0" style="65" hidden="1" customWidth="1"/>
    <col min="4879" max="5119" width="9.140625" style="65"/>
    <col min="5120" max="5120" width="34.42578125" style="65" customWidth="1"/>
    <col min="5121" max="5121" width="19.28515625" style="65" customWidth="1"/>
    <col min="5122" max="5122" width="9.140625" style="65" customWidth="1"/>
    <col min="5123" max="5123" width="11" style="65" customWidth="1"/>
    <col min="5124" max="5124" width="9.140625" style="65"/>
    <col min="5125" max="5125" width="5" style="65" customWidth="1"/>
    <col min="5126" max="5126" width="17.5703125" style="65" customWidth="1"/>
    <col min="5127" max="5131" width="9.140625" style="65"/>
    <col min="5132" max="5132" width="3.140625" style="65" customWidth="1"/>
    <col min="5133" max="5134" width="0" style="65" hidden="1" customWidth="1"/>
    <col min="5135" max="5375" width="9.140625" style="65"/>
    <col min="5376" max="5376" width="34.42578125" style="65" customWidth="1"/>
    <col min="5377" max="5377" width="19.28515625" style="65" customWidth="1"/>
    <col min="5378" max="5378" width="9.140625" style="65" customWidth="1"/>
    <col min="5379" max="5379" width="11" style="65" customWidth="1"/>
    <col min="5380" max="5380" width="9.140625" style="65"/>
    <col min="5381" max="5381" width="5" style="65" customWidth="1"/>
    <col min="5382" max="5382" width="17.5703125" style="65" customWidth="1"/>
    <col min="5383" max="5387" width="9.140625" style="65"/>
    <col min="5388" max="5388" width="3.140625" style="65" customWidth="1"/>
    <col min="5389" max="5390" width="0" style="65" hidden="1" customWidth="1"/>
    <col min="5391" max="5631" width="9.140625" style="65"/>
    <col min="5632" max="5632" width="34.42578125" style="65" customWidth="1"/>
    <col min="5633" max="5633" width="19.28515625" style="65" customWidth="1"/>
    <col min="5634" max="5634" width="9.140625" style="65" customWidth="1"/>
    <col min="5635" max="5635" width="11" style="65" customWidth="1"/>
    <col min="5636" max="5636" width="9.140625" style="65"/>
    <col min="5637" max="5637" width="5" style="65" customWidth="1"/>
    <col min="5638" max="5638" width="17.5703125" style="65" customWidth="1"/>
    <col min="5639" max="5643" width="9.140625" style="65"/>
    <col min="5644" max="5644" width="3.140625" style="65" customWidth="1"/>
    <col min="5645" max="5646" width="0" style="65" hidden="1" customWidth="1"/>
    <col min="5647" max="5887" width="9.140625" style="65"/>
    <col min="5888" max="5888" width="34.42578125" style="65" customWidth="1"/>
    <col min="5889" max="5889" width="19.28515625" style="65" customWidth="1"/>
    <col min="5890" max="5890" width="9.140625" style="65" customWidth="1"/>
    <col min="5891" max="5891" width="11" style="65" customWidth="1"/>
    <col min="5892" max="5892" width="9.140625" style="65"/>
    <col min="5893" max="5893" width="5" style="65" customWidth="1"/>
    <col min="5894" max="5894" width="17.5703125" style="65" customWidth="1"/>
    <col min="5895" max="5899" width="9.140625" style="65"/>
    <col min="5900" max="5900" width="3.140625" style="65" customWidth="1"/>
    <col min="5901" max="5902" width="0" style="65" hidden="1" customWidth="1"/>
    <col min="5903" max="6143" width="9.140625" style="65"/>
    <col min="6144" max="6144" width="34.42578125" style="65" customWidth="1"/>
    <col min="6145" max="6145" width="19.28515625" style="65" customWidth="1"/>
    <col min="6146" max="6146" width="9.140625" style="65" customWidth="1"/>
    <col min="6147" max="6147" width="11" style="65" customWidth="1"/>
    <col min="6148" max="6148" width="9.140625" style="65"/>
    <col min="6149" max="6149" width="5" style="65" customWidth="1"/>
    <col min="6150" max="6150" width="17.5703125" style="65" customWidth="1"/>
    <col min="6151" max="6155" width="9.140625" style="65"/>
    <col min="6156" max="6156" width="3.140625" style="65" customWidth="1"/>
    <col min="6157" max="6158" width="0" style="65" hidden="1" customWidth="1"/>
    <col min="6159" max="6399" width="9.140625" style="65"/>
    <col min="6400" max="6400" width="34.42578125" style="65" customWidth="1"/>
    <col min="6401" max="6401" width="19.28515625" style="65" customWidth="1"/>
    <col min="6402" max="6402" width="9.140625" style="65" customWidth="1"/>
    <col min="6403" max="6403" width="11" style="65" customWidth="1"/>
    <col min="6404" max="6404" width="9.140625" style="65"/>
    <col min="6405" max="6405" width="5" style="65" customWidth="1"/>
    <col min="6406" max="6406" width="17.5703125" style="65" customWidth="1"/>
    <col min="6407" max="6411" width="9.140625" style="65"/>
    <col min="6412" max="6412" width="3.140625" style="65" customWidth="1"/>
    <col min="6413" max="6414" width="0" style="65" hidden="1" customWidth="1"/>
    <col min="6415" max="6655" width="9.140625" style="65"/>
    <col min="6656" max="6656" width="34.42578125" style="65" customWidth="1"/>
    <col min="6657" max="6657" width="19.28515625" style="65" customWidth="1"/>
    <col min="6658" max="6658" width="9.140625" style="65" customWidth="1"/>
    <col min="6659" max="6659" width="11" style="65" customWidth="1"/>
    <col min="6660" max="6660" width="9.140625" style="65"/>
    <col min="6661" max="6661" width="5" style="65" customWidth="1"/>
    <col min="6662" max="6662" width="17.5703125" style="65" customWidth="1"/>
    <col min="6663" max="6667" width="9.140625" style="65"/>
    <col min="6668" max="6668" width="3.140625" style="65" customWidth="1"/>
    <col min="6669" max="6670" width="0" style="65" hidden="1" customWidth="1"/>
    <col min="6671" max="6911" width="9.140625" style="65"/>
    <col min="6912" max="6912" width="34.42578125" style="65" customWidth="1"/>
    <col min="6913" max="6913" width="19.28515625" style="65" customWidth="1"/>
    <col min="6914" max="6914" width="9.140625" style="65" customWidth="1"/>
    <col min="6915" max="6915" width="11" style="65" customWidth="1"/>
    <col min="6916" max="6916" width="9.140625" style="65"/>
    <col min="6917" max="6917" width="5" style="65" customWidth="1"/>
    <col min="6918" max="6918" width="17.5703125" style="65" customWidth="1"/>
    <col min="6919" max="6923" width="9.140625" style="65"/>
    <col min="6924" max="6924" width="3.140625" style="65" customWidth="1"/>
    <col min="6925" max="6926" width="0" style="65" hidden="1" customWidth="1"/>
    <col min="6927" max="7167" width="9.140625" style="65"/>
    <col min="7168" max="7168" width="34.42578125" style="65" customWidth="1"/>
    <col min="7169" max="7169" width="19.28515625" style="65" customWidth="1"/>
    <col min="7170" max="7170" width="9.140625" style="65" customWidth="1"/>
    <col min="7171" max="7171" width="11" style="65" customWidth="1"/>
    <col min="7172" max="7172" width="9.140625" style="65"/>
    <col min="7173" max="7173" width="5" style="65" customWidth="1"/>
    <col min="7174" max="7174" width="17.5703125" style="65" customWidth="1"/>
    <col min="7175" max="7179" width="9.140625" style="65"/>
    <col min="7180" max="7180" width="3.140625" style="65" customWidth="1"/>
    <col min="7181" max="7182" width="0" style="65" hidden="1" customWidth="1"/>
    <col min="7183" max="7423" width="9.140625" style="65"/>
    <col min="7424" max="7424" width="34.42578125" style="65" customWidth="1"/>
    <col min="7425" max="7425" width="19.28515625" style="65" customWidth="1"/>
    <col min="7426" max="7426" width="9.140625" style="65" customWidth="1"/>
    <col min="7427" max="7427" width="11" style="65" customWidth="1"/>
    <col min="7428" max="7428" width="9.140625" style="65"/>
    <col min="7429" max="7429" width="5" style="65" customWidth="1"/>
    <col min="7430" max="7430" width="17.5703125" style="65" customWidth="1"/>
    <col min="7431" max="7435" width="9.140625" style="65"/>
    <col min="7436" max="7436" width="3.140625" style="65" customWidth="1"/>
    <col min="7437" max="7438" width="0" style="65" hidden="1" customWidth="1"/>
    <col min="7439" max="7679" width="9.140625" style="65"/>
    <col min="7680" max="7680" width="34.42578125" style="65" customWidth="1"/>
    <col min="7681" max="7681" width="19.28515625" style="65" customWidth="1"/>
    <col min="7682" max="7682" width="9.140625" style="65" customWidth="1"/>
    <col min="7683" max="7683" width="11" style="65" customWidth="1"/>
    <col min="7684" max="7684" width="9.140625" style="65"/>
    <col min="7685" max="7685" width="5" style="65" customWidth="1"/>
    <col min="7686" max="7686" width="17.5703125" style="65" customWidth="1"/>
    <col min="7687" max="7691" width="9.140625" style="65"/>
    <col min="7692" max="7692" width="3.140625" style="65" customWidth="1"/>
    <col min="7693" max="7694" width="0" style="65" hidden="1" customWidth="1"/>
    <col min="7695" max="7935" width="9.140625" style="65"/>
    <col min="7936" max="7936" width="34.42578125" style="65" customWidth="1"/>
    <col min="7937" max="7937" width="19.28515625" style="65" customWidth="1"/>
    <col min="7938" max="7938" width="9.140625" style="65" customWidth="1"/>
    <col min="7939" max="7939" width="11" style="65" customWidth="1"/>
    <col min="7940" max="7940" width="9.140625" style="65"/>
    <col min="7941" max="7941" width="5" style="65" customWidth="1"/>
    <col min="7942" max="7942" width="17.5703125" style="65" customWidth="1"/>
    <col min="7943" max="7947" width="9.140625" style="65"/>
    <col min="7948" max="7948" width="3.140625" style="65" customWidth="1"/>
    <col min="7949" max="7950" width="0" style="65" hidden="1" customWidth="1"/>
    <col min="7951" max="8191" width="9.140625" style="65"/>
    <col min="8192" max="8192" width="34.42578125" style="65" customWidth="1"/>
    <col min="8193" max="8193" width="19.28515625" style="65" customWidth="1"/>
    <col min="8194" max="8194" width="9.140625" style="65" customWidth="1"/>
    <col min="8195" max="8195" width="11" style="65" customWidth="1"/>
    <col min="8196" max="8196" width="9.140625" style="65"/>
    <col min="8197" max="8197" width="5" style="65" customWidth="1"/>
    <col min="8198" max="8198" width="17.5703125" style="65" customWidth="1"/>
    <col min="8199" max="8203" width="9.140625" style="65"/>
    <col min="8204" max="8204" width="3.140625" style="65" customWidth="1"/>
    <col min="8205" max="8206" width="0" style="65" hidden="1" customWidth="1"/>
    <col min="8207" max="8447" width="9.140625" style="65"/>
    <col min="8448" max="8448" width="34.42578125" style="65" customWidth="1"/>
    <col min="8449" max="8449" width="19.28515625" style="65" customWidth="1"/>
    <col min="8450" max="8450" width="9.140625" style="65" customWidth="1"/>
    <col min="8451" max="8451" width="11" style="65" customWidth="1"/>
    <col min="8452" max="8452" width="9.140625" style="65"/>
    <col min="8453" max="8453" width="5" style="65" customWidth="1"/>
    <col min="8454" max="8454" width="17.5703125" style="65" customWidth="1"/>
    <col min="8455" max="8459" width="9.140625" style="65"/>
    <col min="8460" max="8460" width="3.140625" style="65" customWidth="1"/>
    <col min="8461" max="8462" width="0" style="65" hidden="1" customWidth="1"/>
    <col min="8463" max="8703" width="9.140625" style="65"/>
    <col min="8704" max="8704" width="34.42578125" style="65" customWidth="1"/>
    <col min="8705" max="8705" width="19.28515625" style="65" customWidth="1"/>
    <col min="8706" max="8706" width="9.140625" style="65" customWidth="1"/>
    <col min="8707" max="8707" width="11" style="65" customWidth="1"/>
    <col min="8708" max="8708" width="9.140625" style="65"/>
    <col min="8709" max="8709" width="5" style="65" customWidth="1"/>
    <col min="8710" max="8710" width="17.5703125" style="65" customWidth="1"/>
    <col min="8711" max="8715" width="9.140625" style="65"/>
    <col min="8716" max="8716" width="3.140625" style="65" customWidth="1"/>
    <col min="8717" max="8718" width="0" style="65" hidden="1" customWidth="1"/>
    <col min="8719" max="8959" width="9.140625" style="65"/>
    <col min="8960" max="8960" width="34.42578125" style="65" customWidth="1"/>
    <col min="8961" max="8961" width="19.28515625" style="65" customWidth="1"/>
    <col min="8962" max="8962" width="9.140625" style="65" customWidth="1"/>
    <col min="8963" max="8963" width="11" style="65" customWidth="1"/>
    <col min="8964" max="8964" width="9.140625" style="65"/>
    <col min="8965" max="8965" width="5" style="65" customWidth="1"/>
    <col min="8966" max="8966" width="17.5703125" style="65" customWidth="1"/>
    <col min="8967" max="8971" width="9.140625" style="65"/>
    <col min="8972" max="8972" width="3.140625" style="65" customWidth="1"/>
    <col min="8973" max="8974" width="0" style="65" hidden="1" customWidth="1"/>
    <col min="8975" max="9215" width="9.140625" style="65"/>
    <col min="9216" max="9216" width="34.42578125" style="65" customWidth="1"/>
    <col min="9217" max="9217" width="19.28515625" style="65" customWidth="1"/>
    <col min="9218" max="9218" width="9.140625" style="65" customWidth="1"/>
    <col min="9219" max="9219" width="11" style="65" customWidth="1"/>
    <col min="9220" max="9220" width="9.140625" style="65"/>
    <col min="9221" max="9221" width="5" style="65" customWidth="1"/>
    <col min="9222" max="9222" width="17.5703125" style="65" customWidth="1"/>
    <col min="9223" max="9227" width="9.140625" style="65"/>
    <col min="9228" max="9228" width="3.140625" style="65" customWidth="1"/>
    <col min="9229" max="9230" width="0" style="65" hidden="1" customWidth="1"/>
    <col min="9231" max="9471" width="9.140625" style="65"/>
    <col min="9472" max="9472" width="34.42578125" style="65" customWidth="1"/>
    <col min="9473" max="9473" width="19.28515625" style="65" customWidth="1"/>
    <col min="9474" max="9474" width="9.140625" style="65" customWidth="1"/>
    <col min="9475" max="9475" width="11" style="65" customWidth="1"/>
    <col min="9476" max="9476" width="9.140625" style="65"/>
    <col min="9477" max="9477" width="5" style="65" customWidth="1"/>
    <col min="9478" max="9478" width="17.5703125" style="65" customWidth="1"/>
    <col min="9479" max="9483" width="9.140625" style="65"/>
    <col min="9484" max="9484" width="3.140625" style="65" customWidth="1"/>
    <col min="9485" max="9486" width="0" style="65" hidden="1" customWidth="1"/>
    <col min="9487" max="9727" width="9.140625" style="65"/>
    <col min="9728" max="9728" width="34.42578125" style="65" customWidth="1"/>
    <col min="9729" max="9729" width="19.28515625" style="65" customWidth="1"/>
    <col min="9730" max="9730" width="9.140625" style="65" customWidth="1"/>
    <col min="9731" max="9731" width="11" style="65" customWidth="1"/>
    <col min="9732" max="9732" width="9.140625" style="65"/>
    <col min="9733" max="9733" width="5" style="65" customWidth="1"/>
    <col min="9734" max="9734" width="17.5703125" style="65" customWidth="1"/>
    <col min="9735" max="9739" width="9.140625" style="65"/>
    <col min="9740" max="9740" width="3.140625" style="65" customWidth="1"/>
    <col min="9741" max="9742" width="0" style="65" hidden="1" customWidth="1"/>
    <col min="9743" max="9983" width="9.140625" style="65"/>
    <col min="9984" max="9984" width="34.42578125" style="65" customWidth="1"/>
    <col min="9985" max="9985" width="19.28515625" style="65" customWidth="1"/>
    <col min="9986" max="9986" width="9.140625" style="65" customWidth="1"/>
    <col min="9987" max="9987" width="11" style="65" customWidth="1"/>
    <col min="9988" max="9988" width="9.140625" style="65"/>
    <col min="9989" max="9989" width="5" style="65" customWidth="1"/>
    <col min="9990" max="9990" width="17.5703125" style="65" customWidth="1"/>
    <col min="9991" max="9995" width="9.140625" style="65"/>
    <col min="9996" max="9996" width="3.140625" style="65" customWidth="1"/>
    <col min="9997" max="9998" width="0" style="65" hidden="1" customWidth="1"/>
    <col min="9999" max="10239" width="9.140625" style="65"/>
    <col min="10240" max="10240" width="34.42578125" style="65" customWidth="1"/>
    <col min="10241" max="10241" width="19.28515625" style="65" customWidth="1"/>
    <col min="10242" max="10242" width="9.140625" style="65" customWidth="1"/>
    <col min="10243" max="10243" width="11" style="65" customWidth="1"/>
    <col min="10244" max="10244" width="9.140625" style="65"/>
    <col min="10245" max="10245" width="5" style="65" customWidth="1"/>
    <col min="10246" max="10246" width="17.5703125" style="65" customWidth="1"/>
    <col min="10247" max="10251" width="9.140625" style="65"/>
    <col min="10252" max="10252" width="3.140625" style="65" customWidth="1"/>
    <col min="10253" max="10254" width="0" style="65" hidden="1" customWidth="1"/>
    <col min="10255" max="10495" width="9.140625" style="65"/>
    <col min="10496" max="10496" width="34.42578125" style="65" customWidth="1"/>
    <col min="10497" max="10497" width="19.28515625" style="65" customWidth="1"/>
    <col min="10498" max="10498" width="9.140625" style="65" customWidth="1"/>
    <col min="10499" max="10499" width="11" style="65" customWidth="1"/>
    <col min="10500" max="10500" width="9.140625" style="65"/>
    <col min="10501" max="10501" width="5" style="65" customWidth="1"/>
    <col min="10502" max="10502" width="17.5703125" style="65" customWidth="1"/>
    <col min="10503" max="10507" width="9.140625" style="65"/>
    <col min="10508" max="10508" width="3.140625" style="65" customWidth="1"/>
    <col min="10509" max="10510" width="0" style="65" hidden="1" customWidth="1"/>
    <col min="10511" max="10751" width="9.140625" style="65"/>
    <col min="10752" max="10752" width="34.42578125" style="65" customWidth="1"/>
    <col min="10753" max="10753" width="19.28515625" style="65" customWidth="1"/>
    <col min="10754" max="10754" width="9.140625" style="65" customWidth="1"/>
    <col min="10755" max="10755" width="11" style="65" customWidth="1"/>
    <col min="10756" max="10756" width="9.140625" style="65"/>
    <col min="10757" max="10757" width="5" style="65" customWidth="1"/>
    <col min="10758" max="10758" width="17.5703125" style="65" customWidth="1"/>
    <col min="10759" max="10763" width="9.140625" style="65"/>
    <col min="10764" max="10764" width="3.140625" style="65" customWidth="1"/>
    <col min="10765" max="10766" width="0" style="65" hidden="1" customWidth="1"/>
    <col min="10767" max="11007" width="9.140625" style="65"/>
    <col min="11008" max="11008" width="34.42578125" style="65" customWidth="1"/>
    <col min="11009" max="11009" width="19.28515625" style="65" customWidth="1"/>
    <col min="11010" max="11010" width="9.140625" style="65" customWidth="1"/>
    <col min="11011" max="11011" width="11" style="65" customWidth="1"/>
    <col min="11012" max="11012" width="9.140625" style="65"/>
    <col min="11013" max="11013" width="5" style="65" customWidth="1"/>
    <col min="11014" max="11014" width="17.5703125" style="65" customWidth="1"/>
    <col min="11015" max="11019" width="9.140625" style="65"/>
    <col min="11020" max="11020" width="3.140625" style="65" customWidth="1"/>
    <col min="11021" max="11022" width="0" style="65" hidden="1" customWidth="1"/>
    <col min="11023" max="11263" width="9.140625" style="65"/>
    <col min="11264" max="11264" width="34.42578125" style="65" customWidth="1"/>
    <col min="11265" max="11265" width="19.28515625" style="65" customWidth="1"/>
    <col min="11266" max="11266" width="9.140625" style="65" customWidth="1"/>
    <col min="11267" max="11267" width="11" style="65" customWidth="1"/>
    <col min="11268" max="11268" width="9.140625" style="65"/>
    <col min="11269" max="11269" width="5" style="65" customWidth="1"/>
    <col min="11270" max="11270" width="17.5703125" style="65" customWidth="1"/>
    <col min="11271" max="11275" width="9.140625" style="65"/>
    <col min="11276" max="11276" width="3.140625" style="65" customWidth="1"/>
    <col min="11277" max="11278" width="0" style="65" hidden="1" customWidth="1"/>
    <col min="11279" max="11519" width="9.140625" style="65"/>
    <col min="11520" max="11520" width="34.42578125" style="65" customWidth="1"/>
    <col min="11521" max="11521" width="19.28515625" style="65" customWidth="1"/>
    <col min="11522" max="11522" width="9.140625" style="65" customWidth="1"/>
    <col min="11523" max="11523" width="11" style="65" customWidth="1"/>
    <col min="11524" max="11524" width="9.140625" style="65"/>
    <col min="11525" max="11525" width="5" style="65" customWidth="1"/>
    <col min="11526" max="11526" width="17.5703125" style="65" customWidth="1"/>
    <col min="11527" max="11531" width="9.140625" style="65"/>
    <col min="11532" max="11532" width="3.140625" style="65" customWidth="1"/>
    <col min="11533" max="11534" width="0" style="65" hidden="1" customWidth="1"/>
    <col min="11535" max="11775" width="9.140625" style="65"/>
    <col min="11776" max="11776" width="34.42578125" style="65" customWidth="1"/>
    <col min="11777" max="11777" width="19.28515625" style="65" customWidth="1"/>
    <col min="11778" max="11778" width="9.140625" style="65" customWidth="1"/>
    <col min="11779" max="11779" width="11" style="65" customWidth="1"/>
    <col min="11780" max="11780" width="9.140625" style="65"/>
    <col min="11781" max="11781" width="5" style="65" customWidth="1"/>
    <col min="11782" max="11782" width="17.5703125" style="65" customWidth="1"/>
    <col min="11783" max="11787" width="9.140625" style="65"/>
    <col min="11788" max="11788" width="3.140625" style="65" customWidth="1"/>
    <col min="11789" max="11790" width="0" style="65" hidden="1" customWidth="1"/>
    <col min="11791" max="12031" width="9.140625" style="65"/>
    <col min="12032" max="12032" width="34.42578125" style="65" customWidth="1"/>
    <col min="12033" max="12033" width="19.28515625" style="65" customWidth="1"/>
    <col min="12034" max="12034" width="9.140625" style="65" customWidth="1"/>
    <col min="12035" max="12035" width="11" style="65" customWidth="1"/>
    <col min="12036" max="12036" width="9.140625" style="65"/>
    <col min="12037" max="12037" width="5" style="65" customWidth="1"/>
    <col min="12038" max="12038" width="17.5703125" style="65" customWidth="1"/>
    <col min="12039" max="12043" width="9.140625" style="65"/>
    <col min="12044" max="12044" width="3.140625" style="65" customWidth="1"/>
    <col min="12045" max="12046" width="0" style="65" hidden="1" customWidth="1"/>
    <col min="12047" max="12287" width="9.140625" style="65"/>
    <col min="12288" max="12288" width="34.42578125" style="65" customWidth="1"/>
    <col min="12289" max="12289" width="19.28515625" style="65" customWidth="1"/>
    <col min="12290" max="12290" width="9.140625" style="65" customWidth="1"/>
    <col min="12291" max="12291" width="11" style="65" customWidth="1"/>
    <col min="12292" max="12292" width="9.140625" style="65"/>
    <col min="12293" max="12293" width="5" style="65" customWidth="1"/>
    <col min="12294" max="12294" width="17.5703125" style="65" customWidth="1"/>
    <col min="12295" max="12299" width="9.140625" style="65"/>
    <col min="12300" max="12300" width="3.140625" style="65" customWidth="1"/>
    <col min="12301" max="12302" width="0" style="65" hidden="1" customWidth="1"/>
    <col min="12303" max="12543" width="9.140625" style="65"/>
    <col min="12544" max="12544" width="34.42578125" style="65" customWidth="1"/>
    <col min="12545" max="12545" width="19.28515625" style="65" customWidth="1"/>
    <col min="12546" max="12546" width="9.140625" style="65" customWidth="1"/>
    <col min="12547" max="12547" width="11" style="65" customWidth="1"/>
    <col min="12548" max="12548" width="9.140625" style="65"/>
    <col min="12549" max="12549" width="5" style="65" customWidth="1"/>
    <col min="12550" max="12550" width="17.5703125" style="65" customWidth="1"/>
    <col min="12551" max="12555" width="9.140625" style="65"/>
    <col min="12556" max="12556" width="3.140625" style="65" customWidth="1"/>
    <col min="12557" max="12558" width="0" style="65" hidden="1" customWidth="1"/>
    <col min="12559" max="12799" width="9.140625" style="65"/>
    <col min="12800" max="12800" width="34.42578125" style="65" customWidth="1"/>
    <col min="12801" max="12801" width="19.28515625" style="65" customWidth="1"/>
    <col min="12802" max="12802" width="9.140625" style="65" customWidth="1"/>
    <col min="12803" max="12803" width="11" style="65" customWidth="1"/>
    <col min="12804" max="12804" width="9.140625" style="65"/>
    <col min="12805" max="12805" width="5" style="65" customWidth="1"/>
    <col min="12806" max="12806" width="17.5703125" style="65" customWidth="1"/>
    <col min="12807" max="12811" width="9.140625" style="65"/>
    <col min="12812" max="12812" width="3.140625" style="65" customWidth="1"/>
    <col min="12813" max="12814" width="0" style="65" hidden="1" customWidth="1"/>
    <col min="12815" max="13055" width="9.140625" style="65"/>
    <col min="13056" max="13056" width="34.42578125" style="65" customWidth="1"/>
    <col min="13057" max="13057" width="19.28515625" style="65" customWidth="1"/>
    <col min="13058" max="13058" width="9.140625" style="65" customWidth="1"/>
    <col min="13059" max="13059" width="11" style="65" customWidth="1"/>
    <col min="13060" max="13060" width="9.140625" style="65"/>
    <col min="13061" max="13061" width="5" style="65" customWidth="1"/>
    <col min="13062" max="13062" width="17.5703125" style="65" customWidth="1"/>
    <col min="13063" max="13067" width="9.140625" style="65"/>
    <col min="13068" max="13068" width="3.140625" style="65" customWidth="1"/>
    <col min="13069" max="13070" width="0" style="65" hidden="1" customWidth="1"/>
    <col min="13071" max="13311" width="9.140625" style="65"/>
    <col min="13312" max="13312" width="34.42578125" style="65" customWidth="1"/>
    <col min="13313" max="13313" width="19.28515625" style="65" customWidth="1"/>
    <col min="13314" max="13314" width="9.140625" style="65" customWidth="1"/>
    <col min="13315" max="13315" width="11" style="65" customWidth="1"/>
    <col min="13316" max="13316" width="9.140625" style="65"/>
    <col min="13317" max="13317" width="5" style="65" customWidth="1"/>
    <col min="13318" max="13318" width="17.5703125" style="65" customWidth="1"/>
    <col min="13319" max="13323" width="9.140625" style="65"/>
    <col min="13324" max="13324" width="3.140625" style="65" customWidth="1"/>
    <col min="13325" max="13326" width="0" style="65" hidden="1" customWidth="1"/>
    <col min="13327" max="13567" width="9.140625" style="65"/>
    <col min="13568" max="13568" width="34.42578125" style="65" customWidth="1"/>
    <col min="13569" max="13569" width="19.28515625" style="65" customWidth="1"/>
    <col min="13570" max="13570" width="9.140625" style="65" customWidth="1"/>
    <col min="13571" max="13571" width="11" style="65" customWidth="1"/>
    <col min="13572" max="13572" width="9.140625" style="65"/>
    <col min="13573" max="13573" width="5" style="65" customWidth="1"/>
    <col min="13574" max="13574" width="17.5703125" style="65" customWidth="1"/>
    <col min="13575" max="13579" width="9.140625" style="65"/>
    <col min="13580" max="13580" width="3.140625" style="65" customWidth="1"/>
    <col min="13581" max="13582" width="0" style="65" hidden="1" customWidth="1"/>
    <col min="13583" max="13823" width="9.140625" style="65"/>
    <col min="13824" max="13824" width="34.42578125" style="65" customWidth="1"/>
    <col min="13825" max="13825" width="19.28515625" style="65" customWidth="1"/>
    <col min="13826" max="13826" width="9.140625" style="65" customWidth="1"/>
    <col min="13827" max="13827" width="11" style="65" customWidth="1"/>
    <col min="13828" max="13828" width="9.140625" style="65"/>
    <col min="13829" max="13829" width="5" style="65" customWidth="1"/>
    <col min="13830" max="13830" width="17.5703125" style="65" customWidth="1"/>
    <col min="13831" max="13835" width="9.140625" style="65"/>
    <col min="13836" max="13836" width="3.140625" style="65" customWidth="1"/>
    <col min="13837" max="13838" width="0" style="65" hidden="1" customWidth="1"/>
    <col min="13839" max="14079" width="9.140625" style="65"/>
    <col min="14080" max="14080" width="34.42578125" style="65" customWidth="1"/>
    <col min="14081" max="14081" width="19.28515625" style="65" customWidth="1"/>
    <col min="14082" max="14082" width="9.140625" style="65" customWidth="1"/>
    <col min="14083" max="14083" width="11" style="65" customWidth="1"/>
    <col min="14084" max="14084" width="9.140625" style="65"/>
    <col min="14085" max="14085" width="5" style="65" customWidth="1"/>
    <col min="14086" max="14086" width="17.5703125" style="65" customWidth="1"/>
    <col min="14087" max="14091" width="9.140625" style="65"/>
    <col min="14092" max="14092" width="3.140625" style="65" customWidth="1"/>
    <col min="14093" max="14094" width="0" style="65" hidden="1" customWidth="1"/>
    <col min="14095" max="14335" width="9.140625" style="65"/>
    <col min="14336" max="14336" width="34.42578125" style="65" customWidth="1"/>
    <col min="14337" max="14337" width="19.28515625" style="65" customWidth="1"/>
    <col min="14338" max="14338" width="9.140625" style="65" customWidth="1"/>
    <col min="14339" max="14339" width="11" style="65" customWidth="1"/>
    <col min="14340" max="14340" width="9.140625" style="65"/>
    <col min="14341" max="14341" width="5" style="65" customWidth="1"/>
    <col min="14342" max="14342" width="17.5703125" style="65" customWidth="1"/>
    <col min="14343" max="14347" width="9.140625" style="65"/>
    <col min="14348" max="14348" width="3.140625" style="65" customWidth="1"/>
    <col min="14349" max="14350" width="0" style="65" hidden="1" customWidth="1"/>
    <col min="14351" max="14591" width="9.140625" style="65"/>
    <col min="14592" max="14592" width="34.42578125" style="65" customWidth="1"/>
    <col min="14593" max="14593" width="19.28515625" style="65" customWidth="1"/>
    <col min="14594" max="14594" width="9.140625" style="65" customWidth="1"/>
    <col min="14595" max="14595" width="11" style="65" customWidth="1"/>
    <col min="14596" max="14596" width="9.140625" style="65"/>
    <col min="14597" max="14597" width="5" style="65" customWidth="1"/>
    <col min="14598" max="14598" width="17.5703125" style="65" customWidth="1"/>
    <col min="14599" max="14603" width="9.140625" style="65"/>
    <col min="14604" max="14604" width="3.140625" style="65" customWidth="1"/>
    <col min="14605" max="14606" width="0" style="65" hidden="1" customWidth="1"/>
    <col min="14607" max="14847" width="9.140625" style="65"/>
    <col min="14848" max="14848" width="34.42578125" style="65" customWidth="1"/>
    <col min="14849" max="14849" width="19.28515625" style="65" customWidth="1"/>
    <col min="14850" max="14850" width="9.140625" style="65" customWidth="1"/>
    <col min="14851" max="14851" width="11" style="65" customWidth="1"/>
    <col min="14852" max="14852" width="9.140625" style="65"/>
    <col min="14853" max="14853" width="5" style="65" customWidth="1"/>
    <col min="14854" max="14854" width="17.5703125" style="65" customWidth="1"/>
    <col min="14855" max="14859" width="9.140625" style="65"/>
    <col min="14860" max="14860" width="3.140625" style="65" customWidth="1"/>
    <col min="14861" max="14862" width="0" style="65" hidden="1" customWidth="1"/>
    <col min="14863" max="15103" width="9.140625" style="65"/>
    <col min="15104" max="15104" width="34.42578125" style="65" customWidth="1"/>
    <col min="15105" max="15105" width="19.28515625" style="65" customWidth="1"/>
    <col min="15106" max="15106" width="9.140625" style="65" customWidth="1"/>
    <col min="15107" max="15107" width="11" style="65" customWidth="1"/>
    <col min="15108" max="15108" width="9.140625" style="65"/>
    <col min="15109" max="15109" width="5" style="65" customWidth="1"/>
    <col min="15110" max="15110" width="17.5703125" style="65" customWidth="1"/>
    <col min="15111" max="15115" width="9.140625" style="65"/>
    <col min="15116" max="15116" width="3.140625" style="65" customWidth="1"/>
    <col min="15117" max="15118" width="0" style="65" hidden="1" customWidth="1"/>
    <col min="15119" max="15359" width="9.140625" style="65"/>
    <col min="15360" max="15360" width="34.42578125" style="65" customWidth="1"/>
    <col min="15361" max="15361" width="19.28515625" style="65" customWidth="1"/>
    <col min="15362" max="15362" width="9.140625" style="65" customWidth="1"/>
    <col min="15363" max="15363" width="11" style="65" customWidth="1"/>
    <col min="15364" max="15364" width="9.140625" style="65"/>
    <col min="15365" max="15365" width="5" style="65" customWidth="1"/>
    <col min="15366" max="15366" width="17.5703125" style="65" customWidth="1"/>
    <col min="15367" max="15371" width="9.140625" style="65"/>
    <col min="15372" max="15372" width="3.140625" style="65" customWidth="1"/>
    <col min="15373" max="15374" width="0" style="65" hidden="1" customWidth="1"/>
    <col min="15375" max="15615" width="9.140625" style="65"/>
    <col min="15616" max="15616" width="34.42578125" style="65" customWidth="1"/>
    <col min="15617" max="15617" width="19.28515625" style="65" customWidth="1"/>
    <col min="15618" max="15618" width="9.140625" style="65" customWidth="1"/>
    <col min="15619" max="15619" width="11" style="65" customWidth="1"/>
    <col min="15620" max="15620" width="9.140625" style="65"/>
    <col min="15621" max="15621" width="5" style="65" customWidth="1"/>
    <col min="15622" max="15622" width="17.5703125" style="65" customWidth="1"/>
    <col min="15623" max="15627" width="9.140625" style="65"/>
    <col min="15628" max="15628" width="3.140625" style="65" customWidth="1"/>
    <col min="15629" max="15630" width="0" style="65" hidden="1" customWidth="1"/>
    <col min="15631" max="15871" width="9.140625" style="65"/>
    <col min="15872" max="15872" width="34.42578125" style="65" customWidth="1"/>
    <col min="15873" max="15873" width="19.28515625" style="65" customWidth="1"/>
    <col min="15874" max="15874" width="9.140625" style="65" customWidth="1"/>
    <col min="15875" max="15875" width="11" style="65" customWidth="1"/>
    <col min="15876" max="15876" width="9.140625" style="65"/>
    <col min="15877" max="15877" width="5" style="65" customWidth="1"/>
    <col min="15878" max="15878" width="17.5703125" style="65" customWidth="1"/>
    <col min="15879" max="15883" width="9.140625" style="65"/>
    <col min="15884" max="15884" width="3.140625" style="65" customWidth="1"/>
    <col min="15885" max="15886" width="0" style="65" hidden="1" customWidth="1"/>
    <col min="15887" max="16127" width="9.140625" style="65"/>
    <col min="16128" max="16128" width="34.42578125" style="65" customWidth="1"/>
    <col min="16129" max="16129" width="19.28515625" style="65" customWidth="1"/>
    <col min="16130" max="16130" width="9.140625" style="65" customWidth="1"/>
    <col min="16131" max="16131" width="11" style="65" customWidth="1"/>
    <col min="16132" max="16132" width="9.140625" style="65"/>
    <col min="16133" max="16133" width="5" style="65" customWidth="1"/>
    <col min="16134" max="16134" width="17.5703125" style="65" customWidth="1"/>
    <col min="16135" max="16139" width="9.140625" style="65"/>
    <col min="16140" max="16140" width="3.140625" style="65" customWidth="1"/>
    <col min="16141" max="16142" width="0" style="65" hidden="1" customWidth="1"/>
    <col min="16143" max="16384" width="9.140625" style="65"/>
  </cols>
  <sheetData>
    <row r="1" spans="1:14" s="64" customFormat="1">
      <c r="A1" s="82"/>
      <c r="B1" s="441"/>
      <c r="C1" s="441"/>
      <c r="D1" s="441"/>
      <c r="E1" s="441"/>
      <c r="F1" s="441"/>
      <c r="G1" s="441"/>
      <c r="H1" s="441"/>
      <c r="I1" s="441"/>
      <c r="J1" s="441"/>
      <c r="K1" s="441"/>
      <c r="L1" s="441"/>
      <c r="M1" s="441"/>
      <c r="N1" s="442"/>
    </row>
    <row r="2" spans="1:14" s="64" customFormat="1" ht="18" customHeight="1">
      <c r="A2" s="1002"/>
      <c r="B2" s="1003"/>
      <c r="C2" s="1003"/>
      <c r="D2" s="1003"/>
      <c r="E2" s="1003"/>
      <c r="F2" s="1003"/>
      <c r="G2" s="1003"/>
      <c r="H2" s="1003"/>
      <c r="I2" s="1003"/>
      <c r="J2" s="1003"/>
      <c r="K2" s="1003"/>
      <c r="L2" s="1003"/>
      <c r="M2" s="1003"/>
      <c r="N2" s="1004"/>
    </row>
    <row r="3" spans="1:14" s="64" customFormat="1" ht="18" customHeight="1">
      <c r="A3" s="1005"/>
      <c r="B3" s="1006"/>
      <c r="C3" s="1006"/>
      <c r="D3" s="1006"/>
      <c r="E3" s="1006"/>
      <c r="F3" s="1006"/>
      <c r="G3" s="1006"/>
      <c r="H3" s="1006"/>
      <c r="I3" s="1006"/>
      <c r="J3" s="1006"/>
      <c r="K3" s="1006"/>
      <c r="L3" s="1006"/>
      <c r="M3" s="1006"/>
      <c r="N3" s="1007"/>
    </row>
    <row r="4" spans="1:14" s="64" customFormat="1" ht="18" customHeight="1">
      <c r="A4" s="1005"/>
      <c r="B4" s="1006"/>
      <c r="C4" s="1006"/>
      <c r="D4" s="1006"/>
      <c r="E4" s="1006"/>
      <c r="F4" s="1006"/>
      <c r="G4" s="1006"/>
      <c r="H4" s="1006"/>
      <c r="I4" s="1006"/>
      <c r="J4" s="1006"/>
      <c r="K4" s="1006"/>
      <c r="L4" s="1006"/>
      <c r="M4" s="1006"/>
      <c r="N4" s="1007"/>
    </row>
    <row r="5" spans="1:14" s="64" customFormat="1" ht="41.25" customHeight="1">
      <c r="A5" s="1008" t="str">
        <f>'RESUMO MODULO MINIMO'!A1</f>
        <v>EXECUÇÃO DE SERVIÇOS DE PAVIMENTAÇÃO EM TRATAMENTO SUPERFICIAL DUPLO (TSD) EM VIAS URBANAS E RURAIS DE MUNICÍPIOS DIVERSOS, INSERIDOS NA ÁREA DE ATUAÇÃO DA 2ª SUPERINTENDÊNCIA REGIONAL DA CODEVASF, NO ESTADO DA BAHIA</v>
      </c>
      <c r="B5" s="1009"/>
      <c r="C5" s="1009"/>
      <c r="D5" s="1009"/>
      <c r="E5" s="1009"/>
      <c r="F5" s="1009"/>
      <c r="G5" s="1009"/>
      <c r="H5" s="1009"/>
      <c r="I5" s="1009"/>
      <c r="J5" s="1009"/>
      <c r="K5" s="1009"/>
      <c r="L5" s="1009"/>
      <c r="M5" s="1009"/>
      <c r="N5" s="1010"/>
    </row>
    <row r="6" spans="1:14" ht="18" customHeight="1">
      <c r="A6" s="150"/>
      <c r="B6" s="151"/>
      <c r="C6" s="151"/>
      <c r="D6" s="152"/>
      <c r="E6" s="153"/>
      <c r="F6" s="154"/>
      <c r="G6" s="154"/>
      <c r="H6" s="154"/>
      <c r="I6" s="154"/>
      <c r="J6" s="155"/>
      <c r="K6" s="155"/>
      <c r="L6" s="155"/>
      <c r="M6" s="155"/>
      <c r="N6" s="156"/>
    </row>
    <row r="7" spans="1:14">
      <c r="A7" s="1011" t="s">
        <v>562</v>
      </c>
      <c r="B7" s="1012"/>
      <c r="C7" s="1012"/>
      <c r="D7" s="1012"/>
      <c r="E7" s="1012"/>
      <c r="F7" s="1012"/>
      <c r="G7" s="1012"/>
      <c r="H7" s="1012"/>
      <c r="I7" s="1012"/>
      <c r="J7" s="1012"/>
      <c r="K7" s="1012"/>
      <c r="L7" s="1012"/>
      <c r="M7" s="1012"/>
      <c r="N7" s="1013"/>
    </row>
    <row r="8" spans="1:14">
      <c r="A8" s="1011"/>
      <c r="B8" s="1012"/>
      <c r="C8" s="1012"/>
      <c r="D8" s="1012"/>
      <c r="E8" s="1012"/>
      <c r="F8" s="1012"/>
      <c r="G8" s="1012"/>
      <c r="H8" s="1012"/>
      <c r="I8" s="1012"/>
      <c r="J8" s="1012"/>
      <c r="K8" s="1012"/>
      <c r="L8" s="1012"/>
      <c r="M8" s="1012"/>
      <c r="N8" s="1013"/>
    </row>
    <row r="9" spans="1:14" ht="15.75">
      <c r="A9" s="157"/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8"/>
      <c r="M9" s="158"/>
      <c r="N9" s="159"/>
    </row>
    <row r="10" spans="1:14" ht="15.75">
      <c r="A10" s="991" t="s">
        <v>73</v>
      </c>
      <c r="B10" s="992"/>
      <c r="C10" s="160"/>
      <c r="D10" s="160"/>
      <c r="E10" s="160"/>
      <c r="F10" s="160"/>
      <c r="G10" s="160"/>
      <c r="H10" s="161"/>
      <c r="I10" s="160"/>
      <c r="J10" s="162"/>
      <c r="K10" s="162"/>
      <c r="L10" s="162"/>
      <c r="M10" s="162"/>
      <c r="N10" s="163"/>
    </row>
    <row r="11" spans="1:14" ht="20.25">
      <c r="A11" s="147"/>
      <c r="B11" s="148"/>
      <c r="C11" s="164" t="s">
        <v>74</v>
      </c>
      <c r="D11" s="164" t="s">
        <v>75</v>
      </c>
      <c r="E11" s="164" t="s">
        <v>76</v>
      </c>
      <c r="F11" s="999" t="s">
        <v>563</v>
      </c>
      <c r="G11" s="999"/>
      <c r="H11" s="999"/>
      <c r="I11" s="999"/>
      <c r="J11" s="999"/>
      <c r="K11" s="999"/>
      <c r="L11" s="999"/>
      <c r="M11" s="999"/>
      <c r="N11" s="1000"/>
    </row>
    <row r="12" spans="1:14" ht="12.75" customHeight="1">
      <c r="A12" s="995" t="s">
        <v>77</v>
      </c>
      <c r="B12" s="996"/>
      <c r="C12" s="165">
        <v>1</v>
      </c>
      <c r="D12" s="166">
        <v>1</v>
      </c>
      <c r="E12" s="167">
        <f>C12*D12</f>
        <v>1</v>
      </c>
      <c r="F12" s="999"/>
      <c r="G12" s="999"/>
      <c r="H12" s="999"/>
      <c r="I12" s="999"/>
      <c r="J12" s="999"/>
      <c r="K12" s="999"/>
      <c r="L12" s="999"/>
      <c r="M12" s="999"/>
      <c r="N12" s="1000"/>
    </row>
    <row r="13" spans="1:14" ht="12.75" customHeight="1">
      <c r="A13" s="995" t="s">
        <v>78</v>
      </c>
      <c r="B13" s="996"/>
      <c r="C13" s="165">
        <v>1</v>
      </c>
      <c r="D13" s="166">
        <v>1</v>
      </c>
      <c r="E13" s="167">
        <f>C13*D13</f>
        <v>1</v>
      </c>
      <c r="F13" s="148"/>
      <c r="G13" s="148"/>
      <c r="H13" s="148"/>
      <c r="I13" s="1001">
        <v>183</v>
      </c>
      <c r="J13" s="1001"/>
      <c r="K13" s="1001" t="s">
        <v>564</v>
      </c>
      <c r="L13" s="148"/>
      <c r="M13" s="148"/>
      <c r="N13" s="149"/>
    </row>
    <row r="14" spans="1:14" ht="12.75" customHeight="1">
      <c r="A14" s="995" t="s">
        <v>501</v>
      </c>
      <c r="B14" s="996"/>
      <c r="C14" s="165">
        <f>I13</f>
        <v>183</v>
      </c>
      <c r="D14" s="166">
        <v>1</v>
      </c>
      <c r="E14" s="167">
        <f>C14*D14</f>
        <v>183</v>
      </c>
      <c r="F14" s="516"/>
      <c r="G14" s="148"/>
      <c r="H14" s="148"/>
      <c r="I14" s="1001"/>
      <c r="J14" s="1001"/>
      <c r="K14" s="1001"/>
      <c r="L14" s="148"/>
      <c r="M14" s="148"/>
      <c r="N14" s="149"/>
    </row>
    <row r="15" spans="1:14" ht="12.75" customHeight="1">
      <c r="A15" s="995" t="s">
        <v>502</v>
      </c>
      <c r="B15" s="996"/>
      <c r="C15" s="165">
        <f>I13</f>
        <v>183</v>
      </c>
      <c r="D15" s="166">
        <v>1</v>
      </c>
      <c r="E15" s="167">
        <f>C15*D15</f>
        <v>183</v>
      </c>
      <c r="F15" s="516"/>
      <c r="G15" s="148"/>
      <c r="H15" s="148"/>
      <c r="I15" s="148"/>
      <c r="J15" s="148"/>
      <c r="K15" s="148"/>
      <c r="L15" s="148"/>
      <c r="M15" s="148"/>
      <c r="N15" s="149"/>
    </row>
    <row r="16" spans="1:14" ht="12.75" customHeight="1">
      <c r="A16" s="997" t="s">
        <v>79</v>
      </c>
      <c r="B16" s="998"/>
      <c r="C16" s="998"/>
      <c r="D16" s="998"/>
      <c r="E16" s="168">
        <f>E12+E14</f>
        <v>184</v>
      </c>
      <c r="F16" s="148"/>
      <c r="G16" s="148"/>
      <c r="H16" s="148"/>
      <c r="I16" s="148"/>
      <c r="J16" s="148"/>
      <c r="K16" s="148"/>
      <c r="L16" s="148"/>
      <c r="M16" s="148"/>
      <c r="N16" s="149"/>
    </row>
    <row r="17" spans="1:14" ht="12.75" customHeight="1">
      <c r="A17" s="997" t="s">
        <v>80</v>
      </c>
      <c r="B17" s="998"/>
      <c r="C17" s="998"/>
      <c r="D17" s="998"/>
      <c r="E17" s="168">
        <f>E13+E15</f>
        <v>184</v>
      </c>
      <c r="F17" s="148"/>
      <c r="G17" s="148"/>
      <c r="H17" s="148"/>
      <c r="I17" s="985"/>
      <c r="J17" s="985"/>
      <c r="K17" s="148"/>
      <c r="L17" s="148"/>
      <c r="M17" s="148"/>
      <c r="N17" s="149"/>
    </row>
    <row r="18" spans="1:14" ht="23.25">
      <c r="A18" s="169"/>
      <c r="B18" s="170"/>
      <c r="C18" s="170"/>
      <c r="D18" s="170"/>
      <c r="E18" s="170"/>
      <c r="F18" s="170"/>
      <c r="G18" s="145"/>
      <c r="H18" s="145"/>
      <c r="I18" s="145"/>
      <c r="J18" s="145"/>
      <c r="K18" s="145"/>
      <c r="L18" s="145"/>
      <c r="M18" s="145"/>
      <c r="N18" s="146"/>
    </row>
    <row r="19" spans="1:14">
      <c r="A19" s="171"/>
      <c r="B19" s="172"/>
      <c r="C19" s="172"/>
      <c r="D19" s="172"/>
      <c r="E19" s="145"/>
      <c r="F19" s="145"/>
      <c r="G19" s="145"/>
      <c r="H19" s="145"/>
      <c r="I19" s="145"/>
      <c r="J19" s="145"/>
      <c r="K19" s="145"/>
      <c r="L19" s="145"/>
      <c r="M19" s="145"/>
      <c r="N19" s="146"/>
    </row>
    <row r="20" spans="1:14" ht="15.75">
      <c r="A20" s="991" t="s">
        <v>81</v>
      </c>
      <c r="B20" s="992"/>
      <c r="C20" s="160"/>
      <c r="D20" s="160"/>
      <c r="E20" s="160"/>
      <c r="F20" s="160"/>
      <c r="G20" s="160"/>
      <c r="H20" s="161"/>
      <c r="I20" s="160"/>
      <c r="J20" s="162"/>
      <c r="K20" s="162"/>
      <c r="L20" s="162"/>
      <c r="M20" s="162"/>
      <c r="N20" s="163"/>
    </row>
    <row r="21" spans="1:14">
      <c r="A21" s="173"/>
      <c r="B21" s="145"/>
      <c r="C21" s="145"/>
      <c r="D21" s="443" t="s">
        <v>674</v>
      </c>
      <c r="E21" s="443"/>
      <c r="F21" s="443"/>
      <c r="H21" s="444">
        <v>10.8</v>
      </c>
      <c r="I21" s="443" t="s">
        <v>82</v>
      </c>
      <c r="J21" s="145"/>
      <c r="K21" s="145"/>
      <c r="L21" s="145"/>
      <c r="M21" s="145"/>
      <c r="N21" s="146"/>
    </row>
    <row r="22" spans="1:14">
      <c r="A22" s="173"/>
      <c r="B22" s="145"/>
      <c r="C22" s="145"/>
      <c r="D22" s="443" t="s">
        <v>675</v>
      </c>
      <c r="E22" s="443"/>
      <c r="F22" s="443"/>
      <c r="H22" s="444">
        <v>27</v>
      </c>
      <c r="I22" s="443" t="s">
        <v>82</v>
      </c>
      <c r="J22" s="145"/>
      <c r="K22" s="145"/>
      <c r="L22" s="145"/>
      <c r="M22" s="145"/>
      <c r="N22" s="146"/>
    </row>
    <row r="23" spans="1:14" ht="12.75" customHeight="1">
      <c r="A23" s="173"/>
      <c r="B23" s="145"/>
      <c r="C23" s="145"/>
      <c r="D23" s="443" t="s">
        <v>676</v>
      </c>
      <c r="E23" s="443"/>
      <c r="F23" s="443"/>
      <c r="H23" s="444">
        <v>0.8</v>
      </c>
      <c r="I23" s="443" t="s">
        <v>82</v>
      </c>
      <c r="J23" s="145"/>
      <c r="K23" s="145"/>
      <c r="L23" s="145"/>
      <c r="M23" s="145"/>
      <c r="N23" s="146"/>
    </row>
    <row r="24" spans="1:14" ht="12.75" customHeight="1">
      <c r="A24" s="173"/>
      <c r="B24" s="145"/>
      <c r="C24" s="145"/>
      <c r="D24" s="443" t="s">
        <v>677</v>
      </c>
      <c r="E24" s="443"/>
      <c r="F24" s="443"/>
      <c r="H24" s="444">
        <v>11.481</v>
      </c>
      <c r="I24" s="443" t="s">
        <v>82</v>
      </c>
      <c r="J24" s="145"/>
      <c r="K24" s="145"/>
      <c r="L24" s="145"/>
      <c r="M24" s="145"/>
      <c r="N24" s="146"/>
    </row>
    <row r="25" spans="1:14" ht="15.75">
      <c r="A25" s="157"/>
      <c r="B25" s="158"/>
      <c r="C25" s="172"/>
      <c r="D25" s="443" t="s">
        <v>678</v>
      </c>
      <c r="E25" s="443"/>
      <c r="F25" s="443"/>
      <c r="H25" s="444">
        <v>23.13</v>
      </c>
      <c r="I25" s="443" t="s">
        <v>82</v>
      </c>
      <c r="J25" s="145"/>
      <c r="K25" s="145"/>
      <c r="L25" s="145"/>
      <c r="M25" s="145"/>
      <c r="N25" s="146"/>
    </row>
    <row r="26" spans="1:14">
      <c r="A26" s="173"/>
      <c r="B26" s="145"/>
      <c r="C26" s="145"/>
      <c r="D26" s="443" t="s">
        <v>679</v>
      </c>
      <c r="E26" s="443"/>
      <c r="F26" s="443"/>
      <c r="H26" s="444">
        <v>4.22</v>
      </c>
      <c r="I26" s="443" t="s">
        <v>82</v>
      </c>
      <c r="J26" s="145"/>
      <c r="K26" s="145"/>
      <c r="L26" s="145"/>
      <c r="M26" s="145"/>
      <c r="N26" s="146"/>
    </row>
    <row r="27" spans="1:14">
      <c r="A27" s="173"/>
      <c r="B27" s="145"/>
      <c r="C27" s="145"/>
      <c r="D27" s="172" t="s">
        <v>680</v>
      </c>
      <c r="E27" s="172"/>
      <c r="F27" s="172"/>
      <c r="H27" s="444">
        <v>16.7</v>
      </c>
      <c r="I27" s="172" t="s">
        <v>82</v>
      </c>
      <c r="J27" s="145"/>
      <c r="K27" s="145"/>
      <c r="L27" s="145"/>
      <c r="M27" s="145"/>
      <c r="N27" s="146"/>
    </row>
    <row r="28" spans="1:14" ht="12.75" customHeight="1">
      <c r="A28" s="173"/>
      <c r="B28" s="145"/>
      <c r="C28" s="145"/>
      <c r="D28" s="145"/>
      <c r="E28" s="172"/>
      <c r="F28" s="172"/>
      <c r="G28" s="172"/>
      <c r="H28" s="174"/>
      <c r="I28" s="172"/>
      <c r="J28" s="145"/>
      <c r="K28" s="145"/>
      <c r="L28" s="145"/>
      <c r="M28" s="175"/>
      <c r="N28" s="146"/>
    </row>
    <row r="29" spans="1:14" ht="12.75" customHeight="1">
      <c r="A29" s="173"/>
      <c r="B29" s="145"/>
      <c r="C29" s="145"/>
      <c r="D29" s="145"/>
      <c r="E29" s="176" t="s">
        <v>83</v>
      </c>
      <c r="F29" s="172"/>
      <c r="G29" s="172"/>
      <c r="H29" s="740">
        <f>SUM(H21:H27)</f>
        <v>94.131</v>
      </c>
      <c r="I29" s="172" t="s">
        <v>82</v>
      </c>
      <c r="J29" s="145"/>
      <c r="K29" s="145"/>
      <c r="L29" s="145"/>
      <c r="M29" s="175"/>
      <c r="N29" s="146"/>
    </row>
    <row r="30" spans="1:14" ht="12.75" customHeight="1">
      <c r="A30" s="178"/>
      <c r="B30" s="179"/>
      <c r="C30" s="179"/>
      <c r="D30" s="179"/>
      <c r="E30" s="179"/>
      <c r="F30" s="179"/>
      <c r="G30" s="179"/>
      <c r="H30" s="179"/>
      <c r="I30" s="179"/>
      <c r="J30" s="179"/>
      <c r="K30" s="179"/>
      <c r="L30" s="179"/>
      <c r="M30" s="179"/>
      <c r="N30" s="180"/>
    </row>
    <row r="31" spans="1:14" ht="15.75">
      <c r="A31" s="991" t="s">
        <v>84</v>
      </c>
      <c r="B31" s="992" t="s">
        <v>85</v>
      </c>
      <c r="C31" s="162"/>
      <c r="D31" s="162"/>
      <c r="E31" s="162"/>
      <c r="F31" s="162"/>
      <c r="G31" s="162"/>
      <c r="H31" s="162"/>
      <c r="I31" s="162"/>
      <c r="J31" s="162"/>
      <c r="K31" s="162"/>
      <c r="L31" s="162"/>
      <c r="M31" s="162"/>
      <c r="N31" s="163"/>
    </row>
    <row r="32" spans="1:14">
      <c r="A32" s="993" t="s">
        <v>79</v>
      </c>
      <c r="B32" s="994"/>
      <c r="C32" s="994"/>
      <c r="D32" s="994"/>
      <c r="E32" s="181">
        <f>E16*H29</f>
        <v>17320.103999999999</v>
      </c>
      <c r="F32" s="182" t="s">
        <v>86</v>
      </c>
      <c r="G32" s="183"/>
      <c r="H32" s="183"/>
      <c r="I32" s="183"/>
      <c r="J32" s="183"/>
      <c r="K32" s="183"/>
      <c r="L32" s="183"/>
      <c r="M32" s="183"/>
      <c r="N32" s="184"/>
    </row>
    <row r="33" spans="1:19">
      <c r="A33" s="993" t="s">
        <v>80</v>
      </c>
      <c r="B33" s="994"/>
      <c r="C33" s="994"/>
      <c r="D33" s="994"/>
      <c r="E33" s="181">
        <f>E17*H29</f>
        <v>17320.103999999999</v>
      </c>
      <c r="F33" s="182" t="s">
        <v>86</v>
      </c>
      <c r="G33" s="183"/>
      <c r="H33" s="183"/>
      <c r="I33" s="183"/>
      <c r="J33" s="183"/>
      <c r="K33" s="183"/>
      <c r="L33" s="183"/>
      <c r="M33" s="183"/>
      <c r="N33" s="184"/>
    </row>
    <row r="34" spans="1:19">
      <c r="A34" s="84"/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6"/>
    </row>
    <row r="35" spans="1:19">
      <c r="A35" s="83"/>
    </row>
    <row r="36" spans="1:19">
      <c r="A36" s="84"/>
      <c r="B36" s="85"/>
      <c r="C36" s="85"/>
      <c r="D36" s="85"/>
      <c r="E36" s="85"/>
      <c r="F36" s="85"/>
      <c r="G36" s="85"/>
      <c r="H36" s="85"/>
      <c r="I36" s="85"/>
      <c r="J36" s="85"/>
      <c r="K36" s="85"/>
      <c r="L36" s="85"/>
      <c r="M36" s="85"/>
      <c r="N36" s="85"/>
    </row>
    <row r="40" spans="1:19" ht="14.25">
      <c r="A40" s="295" t="s">
        <v>330</v>
      </c>
      <c r="B40" s="989" t="s">
        <v>331</v>
      </c>
      <c r="C40" s="989"/>
      <c r="D40" s="989"/>
      <c r="E40" s="989"/>
      <c r="F40" s="989"/>
      <c r="G40" s="989"/>
      <c r="H40" s="989"/>
      <c r="I40" s="432" t="s">
        <v>393</v>
      </c>
      <c r="J40" s="432"/>
      <c r="K40" s="432"/>
      <c r="L40" s="432"/>
      <c r="M40" s="432"/>
      <c r="N40" s="432"/>
      <c r="O40" s="432"/>
      <c r="P40" s="432"/>
      <c r="Q40" s="432"/>
      <c r="R40" s="432"/>
      <c r="S40" s="432"/>
    </row>
    <row r="41" spans="1:19" ht="14.25">
      <c r="A41" s="295" t="s">
        <v>336</v>
      </c>
      <c r="B41" s="989" t="s">
        <v>337</v>
      </c>
      <c r="C41" s="989"/>
      <c r="D41" s="989"/>
      <c r="E41" s="989"/>
      <c r="F41" s="989"/>
      <c r="G41" s="989"/>
      <c r="H41" s="989"/>
      <c r="I41" s="432" t="s">
        <v>393</v>
      </c>
      <c r="J41" s="432"/>
      <c r="K41" s="432"/>
      <c r="L41" s="432"/>
      <c r="M41" s="432"/>
      <c r="N41" s="432"/>
      <c r="O41" s="432"/>
      <c r="P41" s="432"/>
      <c r="Q41" s="432"/>
      <c r="R41" s="432"/>
      <c r="S41" s="432"/>
    </row>
    <row r="42" spans="1:19" ht="14.25">
      <c r="A42" s="307" t="s">
        <v>311</v>
      </c>
      <c r="B42" s="988" t="s">
        <v>312</v>
      </c>
      <c r="C42" s="988"/>
      <c r="D42" s="988"/>
      <c r="E42" s="988"/>
      <c r="F42" s="988"/>
      <c r="G42" s="988"/>
      <c r="H42" s="988"/>
      <c r="I42" s="432" t="s">
        <v>393</v>
      </c>
      <c r="J42" s="432"/>
      <c r="K42" s="432"/>
      <c r="L42" s="432"/>
      <c r="M42" s="432"/>
      <c r="N42" s="432"/>
      <c r="O42" s="432"/>
      <c r="P42" s="432"/>
      <c r="Q42" s="432"/>
      <c r="R42" s="432"/>
      <c r="S42" s="432"/>
    </row>
    <row r="43" spans="1:19" ht="14.25">
      <c r="A43" s="295" t="s">
        <v>334</v>
      </c>
      <c r="B43" s="989" t="s">
        <v>335</v>
      </c>
      <c r="C43" s="989"/>
      <c r="D43" s="989"/>
      <c r="E43" s="989"/>
      <c r="F43" s="989"/>
      <c r="G43" s="989"/>
      <c r="H43" s="989"/>
      <c r="I43" s="432" t="s">
        <v>393</v>
      </c>
      <c r="J43" s="432"/>
      <c r="K43" s="432"/>
      <c r="L43" s="432"/>
      <c r="M43" s="432"/>
      <c r="N43" s="432"/>
      <c r="O43" s="432"/>
      <c r="P43" s="432"/>
      <c r="Q43" s="432"/>
      <c r="R43" s="432"/>
      <c r="S43" s="432"/>
    </row>
    <row r="44" spans="1:19" ht="14.25">
      <c r="A44" s="307" t="s">
        <v>319</v>
      </c>
      <c r="B44" s="988" t="s">
        <v>320</v>
      </c>
      <c r="C44" s="988"/>
      <c r="D44" s="988"/>
      <c r="E44" s="988"/>
      <c r="F44" s="988"/>
      <c r="G44" s="988"/>
      <c r="H44" s="988"/>
      <c r="I44" s="432" t="s">
        <v>393</v>
      </c>
      <c r="J44" s="432"/>
      <c r="K44" s="432"/>
      <c r="L44" s="432"/>
      <c r="M44" s="432"/>
      <c r="N44" s="432"/>
      <c r="O44" s="432"/>
      <c r="P44" s="432"/>
      <c r="Q44" s="432"/>
      <c r="R44" s="432"/>
      <c r="S44" s="432"/>
    </row>
    <row r="45" spans="1:19" ht="14.25">
      <c r="A45" s="295" t="s">
        <v>332</v>
      </c>
      <c r="B45" s="989" t="s">
        <v>333</v>
      </c>
      <c r="C45" s="989"/>
      <c r="D45" s="989"/>
      <c r="E45" s="989"/>
      <c r="F45" s="989"/>
      <c r="G45" s="989"/>
      <c r="H45" s="989"/>
      <c r="I45" s="432" t="s">
        <v>393</v>
      </c>
      <c r="J45" s="432"/>
      <c r="K45" s="432"/>
      <c r="L45" s="432"/>
      <c r="M45" s="432"/>
      <c r="N45" s="432"/>
      <c r="O45" s="432"/>
      <c r="P45" s="432"/>
      <c r="Q45" s="432"/>
      <c r="R45" s="432"/>
      <c r="S45" s="432"/>
    </row>
    <row r="46" spans="1:19" ht="14.25">
      <c r="A46" s="307" t="s">
        <v>302</v>
      </c>
      <c r="B46" s="990" t="s">
        <v>303</v>
      </c>
      <c r="C46" s="990"/>
      <c r="D46" s="990"/>
      <c r="E46" s="990"/>
      <c r="F46" s="990"/>
      <c r="G46" s="990"/>
      <c r="H46" s="990"/>
      <c r="I46" s="432" t="s">
        <v>393</v>
      </c>
      <c r="J46" s="432"/>
      <c r="K46" s="432"/>
      <c r="L46" s="432"/>
      <c r="M46" s="432"/>
      <c r="N46" s="432"/>
      <c r="O46" s="432"/>
      <c r="P46" s="432"/>
      <c r="Q46" s="432"/>
      <c r="R46" s="432"/>
      <c r="S46" s="432"/>
    </row>
    <row r="47" spans="1:19" ht="14.25">
      <c r="A47" s="307" t="s">
        <v>309</v>
      </c>
      <c r="B47" s="988" t="s">
        <v>310</v>
      </c>
      <c r="C47" s="988"/>
      <c r="D47" s="988"/>
      <c r="E47" s="988"/>
      <c r="F47" s="988"/>
      <c r="G47" s="988"/>
      <c r="H47" s="988"/>
      <c r="I47" s="432" t="s">
        <v>393</v>
      </c>
      <c r="J47" s="432"/>
      <c r="K47" s="432"/>
      <c r="L47" s="432"/>
      <c r="M47" s="432"/>
      <c r="N47" s="432"/>
      <c r="O47" s="432"/>
      <c r="P47" s="432"/>
      <c r="Q47" s="432"/>
      <c r="R47" s="432"/>
      <c r="S47" s="432"/>
    </row>
    <row r="48" spans="1:19" ht="14.25">
      <c r="A48" s="307" t="s">
        <v>315</v>
      </c>
      <c r="B48" s="988" t="s">
        <v>316</v>
      </c>
      <c r="C48" s="988"/>
      <c r="D48" s="988"/>
      <c r="E48" s="988"/>
      <c r="F48" s="988"/>
      <c r="G48" s="988"/>
      <c r="H48" s="988"/>
      <c r="I48" s="432" t="s">
        <v>393</v>
      </c>
      <c r="J48" s="432"/>
      <c r="K48" s="432"/>
      <c r="L48" s="432"/>
      <c r="M48" s="432"/>
      <c r="N48" s="432"/>
      <c r="O48" s="432"/>
      <c r="P48" s="432"/>
      <c r="Q48" s="432"/>
      <c r="R48" s="432"/>
      <c r="S48" s="432"/>
    </row>
    <row r="49" spans="1:19" ht="14.25">
      <c r="A49" s="307" t="s">
        <v>313</v>
      </c>
      <c r="B49" s="988" t="s">
        <v>314</v>
      </c>
      <c r="C49" s="988"/>
      <c r="D49" s="988"/>
      <c r="E49" s="988"/>
      <c r="F49" s="988"/>
      <c r="G49" s="988"/>
      <c r="H49" s="988"/>
      <c r="I49" s="432" t="s">
        <v>393</v>
      </c>
      <c r="J49" s="432"/>
      <c r="K49" s="432"/>
      <c r="L49" s="432"/>
      <c r="M49" s="432"/>
      <c r="N49" s="432"/>
      <c r="O49" s="432"/>
      <c r="P49" s="432"/>
      <c r="Q49" s="432"/>
      <c r="R49" s="432"/>
      <c r="S49" s="432"/>
    </row>
    <row r="50" spans="1:19" ht="14.25">
      <c r="A50" s="307" t="s">
        <v>304</v>
      </c>
      <c r="B50" s="988" t="s">
        <v>305</v>
      </c>
      <c r="C50" s="988"/>
      <c r="D50" s="988"/>
      <c r="E50" s="988"/>
      <c r="F50" s="988"/>
      <c r="G50" s="988"/>
      <c r="H50" s="988"/>
      <c r="I50" s="432" t="s">
        <v>393</v>
      </c>
      <c r="J50" s="432"/>
      <c r="K50" s="432"/>
      <c r="L50" s="432"/>
      <c r="M50" s="432"/>
      <c r="N50" s="432"/>
      <c r="O50" s="432"/>
      <c r="P50" s="432"/>
      <c r="Q50" s="432"/>
      <c r="R50" s="432"/>
      <c r="S50" s="432"/>
    </row>
    <row r="51" spans="1:19" ht="14.25">
      <c r="A51" s="307" t="s">
        <v>285</v>
      </c>
      <c r="B51" s="988" t="s">
        <v>286</v>
      </c>
      <c r="C51" s="988"/>
      <c r="D51" s="988"/>
      <c r="E51" s="988"/>
      <c r="F51" s="988"/>
      <c r="G51" s="988"/>
      <c r="H51" s="988"/>
      <c r="I51" s="432" t="s">
        <v>393</v>
      </c>
      <c r="J51" s="432"/>
      <c r="K51" s="432"/>
      <c r="L51" s="432"/>
      <c r="M51" s="432"/>
      <c r="N51" s="432"/>
      <c r="O51" s="432"/>
      <c r="P51" s="432"/>
      <c r="Q51" s="432"/>
      <c r="R51" s="432"/>
      <c r="S51" s="432"/>
    </row>
    <row r="52" spans="1:19" ht="14.25">
      <c r="A52" s="307"/>
      <c r="B52" s="435"/>
      <c r="C52" s="435"/>
      <c r="D52" s="435"/>
      <c r="E52" s="435"/>
      <c r="F52" s="435"/>
      <c r="G52" s="435"/>
      <c r="H52" s="435"/>
      <c r="I52" s="432"/>
      <c r="J52" s="432"/>
      <c r="K52" s="432"/>
      <c r="L52" s="432"/>
      <c r="M52" s="432"/>
      <c r="N52" s="432"/>
      <c r="O52" s="432"/>
      <c r="P52" s="432"/>
      <c r="Q52" s="432"/>
      <c r="R52" s="432"/>
      <c r="S52" s="432"/>
    </row>
    <row r="53" spans="1:19" ht="14.25">
      <c r="A53" s="307"/>
      <c r="B53" s="435"/>
      <c r="C53" s="435"/>
      <c r="D53" s="435"/>
      <c r="E53" s="435"/>
      <c r="F53" s="435"/>
      <c r="G53" s="435"/>
      <c r="H53" s="435"/>
      <c r="I53" s="432"/>
      <c r="J53" s="432"/>
      <c r="K53" s="432"/>
      <c r="L53" s="432"/>
      <c r="M53" s="432"/>
      <c r="N53" s="432"/>
      <c r="O53" s="432"/>
      <c r="P53" s="432"/>
      <c r="Q53" s="432"/>
      <c r="R53" s="432"/>
      <c r="S53" s="432"/>
    </row>
    <row r="54" spans="1:19" ht="14.25">
      <c r="A54" s="295" t="s">
        <v>339</v>
      </c>
      <c r="B54" s="989" t="s">
        <v>340</v>
      </c>
      <c r="C54" s="989"/>
      <c r="D54" s="989"/>
      <c r="E54" s="989"/>
      <c r="F54" s="989"/>
      <c r="G54" s="989"/>
      <c r="H54" s="989"/>
      <c r="I54" s="432" t="s">
        <v>394</v>
      </c>
      <c r="J54" s="432"/>
      <c r="K54" s="432"/>
      <c r="L54" s="432"/>
      <c r="M54" s="432"/>
      <c r="N54" s="432"/>
      <c r="O54" s="432"/>
      <c r="P54" s="432"/>
      <c r="Q54" s="432"/>
      <c r="R54" s="432"/>
      <c r="S54" s="432"/>
    </row>
    <row r="55" spans="1:19" ht="14.25">
      <c r="A55" s="307" t="s">
        <v>277</v>
      </c>
      <c r="B55" s="988" t="s">
        <v>278</v>
      </c>
      <c r="C55" s="988"/>
      <c r="D55" s="988"/>
      <c r="E55" s="988"/>
      <c r="F55" s="988"/>
      <c r="G55" s="988"/>
      <c r="H55" s="988"/>
      <c r="I55" s="432" t="s">
        <v>394</v>
      </c>
      <c r="J55" s="432"/>
      <c r="K55" s="432"/>
      <c r="L55" s="432"/>
      <c r="M55" s="432"/>
      <c r="N55" s="432"/>
      <c r="O55" s="432"/>
      <c r="P55" s="432"/>
      <c r="Q55" s="432"/>
      <c r="R55" s="432"/>
      <c r="S55" s="432"/>
    </row>
    <row r="56" spans="1:19" ht="14.25">
      <c r="A56" s="295" t="s">
        <v>274</v>
      </c>
      <c r="B56" s="989" t="s">
        <v>275</v>
      </c>
      <c r="C56" s="989"/>
      <c r="D56" s="989"/>
      <c r="E56" s="989"/>
      <c r="F56" s="989"/>
      <c r="G56" s="989"/>
      <c r="H56" s="989"/>
      <c r="I56" s="432" t="s">
        <v>394</v>
      </c>
      <c r="J56" s="432"/>
      <c r="K56" s="432"/>
      <c r="L56" s="432"/>
      <c r="M56" s="432"/>
      <c r="N56" s="432"/>
      <c r="O56" s="432"/>
      <c r="P56" s="432"/>
      <c r="Q56" s="432"/>
      <c r="R56" s="432"/>
      <c r="S56" s="432"/>
    </row>
    <row r="57" spans="1:19" ht="14.25">
      <c r="A57" s="307" t="s">
        <v>321</v>
      </c>
      <c r="B57" s="988" t="s">
        <v>322</v>
      </c>
      <c r="C57" s="988"/>
      <c r="D57" s="988"/>
      <c r="E57" s="988"/>
      <c r="F57" s="988"/>
      <c r="G57" s="988"/>
      <c r="H57" s="988"/>
      <c r="I57" s="432" t="s">
        <v>394</v>
      </c>
      <c r="J57" s="432"/>
      <c r="K57" s="432"/>
      <c r="L57" s="432"/>
      <c r="M57" s="432"/>
      <c r="N57" s="432"/>
      <c r="O57" s="432"/>
      <c r="P57" s="432"/>
      <c r="Q57" s="432"/>
      <c r="R57" s="432"/>
      <c r="S57" s="432"/>
    </row>
    <row r="58" spans="1:19" ht="14.25">
      <c r="A58" s="307" t="s">
        <v>299</v>
      </c>
      <c r="B58" s="988" t="s">
        <v>300</v>
      </c>
      <c r="C58" s="988"/>
      <c r="D58" s="988"/>
      <c r="E58" s="988"/>
      <c r="F58" s="988"/>
      <c r="G58" s="988"/>
      <c r="H58" s="988"/>
      <c r="I58" s="432" t="s">
        <v>394</v>
      </c>
      <c r="J58" s="432"/>
      <c r="K58" s="432"/>
      <c r="L58" s="432"/>
      <c r="M58" s="432"/>
      <c r="N58" s="432"/>
      <c r="O58" s="432"/>
      <c r="P58" s="432"/>
      <c r="Q58" s="432"/>
      <c r="R58" s="432"/>
      <c r="S58" s="432"/>
    </row>
    <row r="59" spans="1:19" ht="14.25">
      <c r="A59" s="307" t="s">
        <v>323</v>
      </c>
      <c r="B59" s="988" t="s">
        <v>324</v>
      </c>
      <c r="C59" s="988"/>
      <c r="D59" s="988"/>
      <c r="E59" s="988"/>
      <c r="F59" s="988"/>
      <c r="G59" s="988"/>
      <c r="H59" s="988"/>
      <c r="I59" s="432" t="s">
        <v>394</v>
      </c>
      <c r="J59" s="432"/>
      <c r="K59" s="432"/>
      <c r="L59" s="432"/>
      <c r="M59" s="432"/>
      <c r="N59" s="432"/>
      <c r="O59" s="432"/>
      <c r="P59" s="432"/>
      <c r="Q59" s="432"/>
      <c r="R59" s="432"/>
      <c r="S59" s="432"/>
    </row>
    <row r="60" spans="1:19" ht="14.25">
      <c r="A60" s="307" t="s">
        <v>207</v>
      </c>
      <c r="B60" s="988" t="s">
        <v>208</v>
      </c>
      <c r="C60" s="988"/>
      <c r="D60" s="988"/>
      <c r="E60" s="988"/>
      <c r="F60" s="988"/>
      <c r="G60" s="988"/>
      <c r="H60" s="988"/>
      <c r="I60" s="432" t="s">
        <v>394</v>
      </c>
      <c r="J60" s="432"/>
      <c r="K60" s="432"/>
      <c r="L60" s="432"/>
      <c r="M60" s="432"/>
      <c r="N60" s="432"/>
      <c r="O60" s="432"/>
      <c r="P60" s="432"/>
      <c r="Q60" s="432"/>
      <c r="R60" s="432"/>
      <c r="S60" s="432"/>
    </row>
    <row r="61" spans="1:19" ht="14.25">
      <c r="A61" s="307" t="s">
        <v>279</v>
      </c>
      <c r="B61" s="988" t="s">
        <v>280</v>
      </c>
      <c r="C61" s="988"/>
      <c r="D61" s="988"/>
      <c r="E61" s="988"/>
      <c r="F61" s="988"/>
      <c r="G61" s="988"/>
      <c r="H61" s="988"/>
      <c r="I61" s="432" t="s">
        <v>394</v>
      </c>
      <c r="J61" s="432"/>
      <c r="K61" s="432"/>
      <c r="L61" s="432"/>
      <c r="M61" s="432"/>
      <c r="N61" s="432"/>
      <c r="O61" s="432"/>
      <c r="P61" s="432"/>
      <c r="Q61" s="432"/>
      <c r="R61" s="432"/>
      <c r="S61" s="432"/>
    </row>
    <row r="62" spans="1:19" ht="14.25">
      <c r="A62" s="307"/>
      <c r="B62" s="435"/>
      <c r="C62" s="435"/>
      <c r="D62" s="435"/>
      <c r="E62" s="435"/>
      <c r="F62" s="435"/>
      <c r="G62" s="435"/>
      <c r="H62" s="435"/>
      <c r="I62" s="432"/>
      <c r="J62" s="432"/>
      <c r="K62" s="432"/>
      <c r="L62" s="432"/>
      <c r="M62" s="432"/>
      <c r="N62" s="432"/>
      <c r="O62" s="432"/>
      <c r="P62" s="432"/>
      <c r="Q62" s="432"/>
      <c r="R62" s="432"/>
      <c r="S62" s="432"/>
    </row>
    <row r="63" spans="1:19" ht="14.25">
      <c r="A63" s="433" t="s">
        <v>283</v>
      </c>
      <c r="B63" s="986" t="s">
        <v>284</v>
      </c>
      <c r="C63" s="986"/>
      <c r="D63" s="986"/>
      <c r="E63" s="986"/>
      <c r="F63" s="986"/>
      <c r="G63" s="986"/>
      <c r="H63" s="986"/>
      <c r="I63" s="434" t="s">
        <v>388</v>
      </c>
      <c r="J63" s="432"/>
      <c r="K63" s="432"/>
      <c r="L63" s="432"/>
      <c r="M63" s="432"/>
      <c r="N63" s="432"/>
      <c r="O63" s="432"/>
      <c r="P63" s="432"/>
      <c r="Q63" s="432"/>
      <c r="R63" s="432"/>
      <c r="S63" s="432"/>
    </row>
    <row r="64" spans="1:19" ht="14.25">
      <c r="A64" s="433" t="s">
        <v>291</v>
      </c>
      <c r="B64" s="987" t="s">
        <v>292</v>
      </c>
      <c r="C64" s="987"/>
      <c r="D64" s="987"/>
      <c r="E64" s="987"/>
      <c r="F64" s="987"/>
      <c r="G64" s="987"/>
      <c r="H64" s="987"/>
      <c r="I64" s="434" t="s">
        <v>388</v>
      </c>
      <c r="J64" s="434"/>
      <c r="K64" s="434"/>
      <c r="L64" s="434"/>
      <c r="M64" s="434"/>
      <c r="N64" s="434"/>
      <c r="O64" s="434"/>
      <c r="P64" s="434"/>
      <c r="Q64" s="434"/>
      <c r="R64" s="434"/>
      <c r="S64" s="434"/>
    </row>
    <row r="65" spans="1:61" ht="14.25">
      <c r="A65" s="433" t="s">
        <v>281</v>
      </c>
      <c r="B65" s="986" t="s">
        <v>282</v>
      </c>
      <c r="C65" s="986"/>
      <c r="D65" s="986"/>
      <c r="E65" s="986"/>
      <c r="F65" s="986"/>
      <c r="G65" s="986"/>
      <c r="H65" s="986"/>
      <c r="I65" s="434" t="s">
        <v>388</v>
      </c>
      <c r="J65" s="432"/>
      <c r="K65" s="432"/>
      <c r="L65" s="432"/>
      <c r="M65" s="432"/>
      <c r="N65" s="432"/>
      <c r="O65" s="432"/>
      <c r="P65" s="432"/>
      <c r="Q65" s="432"/>
      <c r="R65" s="432"/>
      <c r="S65" s="432"/>
    </row>
    <row r="66" spans="1:61" ht="15">
      <c r="A66" s="433" t="s">
        <v>295</v>
      </c>
      <c r="B66" s="987" t="s">
        <v>296</v>
      </c>
      <c r="C66" s="987"/>
      <c r="D66" s="987"/>
      <c r="E66" s="987"/>
      <c r="F66" s="987"/>
      <c r="G66" s="987"/>
      <c r="H66" s="987"/>
      <c r="I66" s="434" t="s">
        <v>388</v>
      </c>
      <c r="J66" s="432"/>
      <c r="K66" s="432"/>
      <c r="L66" s="432"/>
      <c r="M66" s="432"/>
      <c r="N66" s="432"/>
      <c r="O66" s="432"/>
      <c r="P66" s="432"/>
      <c r="Q66" s="432"/>
      <c r="R66" s="432"/>
      <c r="S66" s="432"/>
      <c r="BI66" s="88"/>
    </row>
    <row r="67" spans="1:61" ht="14.25">
      <c r="A67" s="433" t="s">
        <v>293</v>
      </c>
      <c r="B67" s="986" t="s">
        <v>294</v>
      </c>
      <c r="C67" s="986"/>
      <c r="D67" s="986"/>
      <c r="E67" s="986"/>
      <c r="F67" s="986"/>
      <c r="G67" s="986"/>
      <c r="H67" s="986"/>
      <c r="I67" s="434" t="s">
        <v>388</v>
      </c>
      <c r="J67" s="432"/>
      <c r="K67" s="432"/>
      <c r="L67" s="432"/>
      <c r="M67" s="432"/>
      <c r="N67" s="432"/>
      <c r="O67" s="432"/>
      <c r="P67" s="432"/>
      <c r="Q67" s="432"/>
      <c r="R67" s="432"/>
      <c r="S67" s="432"/>
    </row>
    <row r="68" spans="1:61" ht="14.25">
      <c r="A68" s="433" t="s">
        <v>236</v>
      </c>
      <c r="B68" s="986" t="s">
        <v>237</v>
      </c>
      <c r="C68" s="986"/>
      <c r="D68" s="986"/>
      <c r="E68" s="986"/>
      <c r="F68" s="986"/>
      <c r="G68" s="986"/>
      <c r="H68" s="986"/>
      <c r="I68" s="434" t="s">
        <v>388</v>
      </c>
      <c r="J68" s="432"/>
      <c r="K68" s="432"/>
      <c r="L68" s="432"/>
      <c r="M68" s="432"/>
      <c r="N68" s="432"/>
      <c r="O68" s="432"/>
      <c r="P68" s="432"/>
      <c r="Q68" s="432"/>
      <c r="R68" s="432"/>
      <c r="S68" s="432"/>
    </row>
    <row r="69" spans="1:61" ht="14.25">
      <c r="A69" s="433" t="s">
        <v>289</v>
      </c>
      <c r="B69" s="987" t="s">
        <v>290</v>
      </c>
      <c r="C69" s="987"/>
      <c r="D69" s="987"/>
      <c r="E69" s="987"/>
      <c r="F69" s="987"/>
      <c r="G69" s="987"/>
      <c r="H69" s="987"/>
      <c r="I69" s="434" t="s">
        <v>388</v>
      </c>
      <c r="J69" s="432"/>
      <c r="K69" s="432"/>
      <c r="L69" s="432"/>
      <c r="M69" s="432"/>
      <c r="N69" s="432"/>
      <c r="O69" s="432"/>
      <c r="P69" s="432"/>
      <c r="Q69" s="432"/>
      <c r="R69" s="432"/>
      <c r="S69" s="432"/>
    </row>
    <row r="70" spans="1:61" ht="14.25">
      <c r="A70" s="433" t="s">
        <v>287</v>
      </c>
      <c r="B70" s="986" t="s">
        <v>288</v>
      </c>
      <c r="C70" s="986"/>
      <c r="D70" s="986"/>
      <c r="E70" s="986"/>
      <c r="F70" s="986"/>
      <c r="G70" s="986"/>
      <c r="H70" s="986"/>
      <c r="I70" s="434" t="s">
        <v>388</v>
      </c>
      <c r="J70" s="432"/>
      <c r="K70" s="432"/>
      <c r="L70" s="432"/>
      <c r="M70" s="432"/>
      <c r="N70" s="432"/>
      <c r="O70" s="432"/>
      <c r="P70" s="432"/>
      <c r="Q70" s="432"/>
      <c r="R70" s="432"/>
      <c r="S70" s="432"/>
    </row>
    <row r="71" spans="1:61">
      <c r="A71" s="65"/>
      <c r="B71" s="65"/>
      <c r="C71" s="65"/>
      <c r="D71" s="65"/>
      <c r="E71" s="65"/>
      <c r="F71" s="65"/>
      <c r="G71" s="65"/>
      <c r="H71" s="65"/>
      <c r="I71" s="65"/>
      <c r="J71" s="65"/>
      <c r="K71" s="65"/>
      <c r="L71" s="65"/>
      <c r="M71" s="65"/>
      <c r="N71" s="65"/>
    </row>
  </sheetData>
  <mergeCells count="48">
    <mergeCell ref="F11:N12"/>
    <mergeCell ref="I13:J14"/>
    <mergeCell ref="K13:K14"/>
    <mergeCell ref="A10:B10"/>
    <mergeCell ref="A2:N2"/>
    <mergeCell ref="A3:N3"/>
    <mergeCell ref="A4:N4"/>
    <mergeCell ref="A5:N5"/>
    <mergeCell ref="A7:N8"/>
    <mergeCell ref="A20:B20"/>
    <mergeCell ref="A31:B31"/>
    <mergeCell ref="A32:D32"/>
    <mergeCell ref="A33:D33"/>
    <mergeCell ref="A12:B12"/>
    <mergeCell ref="A13:B13"/>
    <mergeCell ref="A14:B14"/>
    <mergeCell ref="A15:B15"/>
    <mergeCell ref="A16:D16"/>
    <mergeCell ref="A17:D17"/>
    <mergeCell ref="B40:H40"/>
    <mergeCell ref="B41:H41"/>
    <mergeCell ref="B42:H42"/>
    <mergeCell ref="B43:H43"/>
    <mergeCell ref="B44:H44"/>
    <mergeCell ref="B54:H54"/>
    <mergeCell ref="B55:H55"/>
    <mergeCell ref="B56:H56"/>
    <mergeCell ref="B45:H45"/>
    <mergeCell ref="B46:H46"/>
    <mergeCell ref="B47:H47"/>
    <mergeCell ref="B48:H48"/>
    <mergeCell ref="B49:H49"/>
    <mergeCell ref="I17:J17"/>
    <mergeCell ref="B68:H68"/>
    <mergeCell ref="B69:H69"/>
    <mergeCell ref="B70:H70"/>
    <mergeCell ref="B63:H63"/>
    <mergeCell ref="B64:H64"/>
    <mergeCell ref="B65:H65"/>
    <mergeCell ref="B66:H66"/>
    <mergeCell ref="B67:H67"/>
    <mergeCell ref="B57:H57"/>
    <mergeCell ref="B58:H58"/>
    <mergeCell ref="B59:H59"/>
    <mergeCell ref="B60:H60"/>
    <mergeCell ref="B61:H61"/>
    <mergeCell ref="B50:H50"/>
    <mergeCell ref="B51:H51"/>
  </mergeCells>
  <phoneticPr fontId="85"/>
  <printOptions horizontalCentered="1"/>
  <pageMargins left="0.51181102362204722" right="0.51181102362204722" top="0.78740157480314965" bottom="0.78740157480314965" header="0.31496062992125984" footer="0.31496062992125984"/>
  <pageSetup paperSize="9" scale="69" orientation="landscape" r:id="rId1"/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BI71"/>
  <sheetViews>
    <sheetView showGridLines="0" view="pageBreakPreview" topLeftCell="A7" zoomScaleSheetLayoutView="100" workbookViewId="0">
      <selection activeCell="I15" sqref="I15"/>
    </sheetView>
  </sheetViews>
  <sheetFormatPr defaultRowHeight="12.75"/>
  <cols>
    <col min="1" max="1" width="9.140625" style="64"/>
    <col min="2" max="2" width="34.42578125" style="64" customWidth="1"/>
    <col min="3" max="3" width="17.5703125" style="64" bestFit="1" customWidth="1"/>
    <col min="4" max="4" width="8" style="64" bestFit="1" customWidth="1"/>
    <col min="5" max="5" width="46.28515625" style="64" bestFit="1" customWidth="1"/>
    <col min="6" max="6" width="9.140625" style="64"/>
    <col min="7" max="7" width="5" style="64" customWidth="1"/>
    <col min="8" max="8" width="17.5703125" style="64" customWidth="1"/>
    <col min="9" max="13" width="9.140625" style="64"/>
    <col min="14" max="14" width="3.140625" style="64" customWidth="1"/>
    <col min="15" max="255" width="9.140625" style="65"/>
    <col min="256" max="256" width="34.42578125" style="65" customWidth="1"/>
    <col min="257" max="257" width="19.28515625" style="65" customWidth="1"/>
    <col min="258" max="258" width="9.140625" style="65" customWidth="1"/>
    <col min="259" max="259" width="11" style="65" customWidth="1"/>
    <col min="260" max="260" width="9.140625" style="65"/>
    <col min="261" max="261" width="5" style="65" customWidth="1"/>
    <col min="262" max="262" width="17.5703125" style="65" customWidth="1"/>
    <col min="263" max="267" width="9.140625" style="65"/>
    <col min="268" max="268" width="3.140625" style="65" customWidth="1"/>
    <col min="269" max="270" width="0" style="65" hidden="1" customWidth="1"/>
    <col min="271" max="511" width="9.140625" style="65"/>
    <col min="512" max="512" width="34.42578125" style="65" customWidth="1"/>
    <col min="513" max="513" width="19.28515625" style="65" customWidth="1"/>
    <col min="514" max="514" width="9.140625" style="65" customWidth="1"/>
    <col min="515" max="515" width="11" style="65" customWidth="1"/>
    <col min="516" max="516" width="9.140625" style="65"/>
    <col min="517" max="517" width="5" style="65" customWidth="1"/>
    <col min="518" max="518" width="17.5703125" style="65" customWidth="1"/>
    <col min="519" max="523" width="9.140625" style="65"/>
    <col min="524" max="524" width="3.140625" style="65" customWidth="1"/>
    <col min="525" max="526" width="0" style="65" hidden="1" customWidth="1"/>
    <col min="527" max="767" width="9.140625" style="65"/>
    <col min="768" max="768" width="34.42578125" style="65" customWidth="1"/>
    <col min="769" max="769" width="19.28515625" style="65" customWidth="1"/>
    <col min="770" max="770" width="9.140625" style="65" customWidth="1"/>
    <col min="771" max="771" width="11" style="65" customWidth="1"/>
    <col min="772" max="772" width="9.140625" style="65"/>
    <col min="773" max="773" width="5" style="65" customWidth="1"/>
    <col min="774" max="774" width="17.5703125" style="65" customWidth="1"/>
    <col min="775" max="779" width="9.140625" style="65"/>
    <col min="780" max="780" width="3.140625" style="65" customWidth="1"/>
    <col min="781" max="782" width="0" style="65" hidden="1" customWidth="1"/>
    <col min="783" max="1023" width="9.140625" style="65"/>
    <col min="1024" max="1024" width="34.42578125" style="65" customWidth="1"/>
    <col min="1025" max="1025" width="19.28515625" style="65" customWidth="1"/>
    <col min="1026" max="1026" width="9.140625" style="65" customWidth="1"/>
    <col min="1027" max="1027" width="11" style="65" customWidth="1"/>
    <col min="1028" max="1028" width="9.140625" style="65"/>
    <col min="1029" max="1029" width="5" style="65" customWidth="1"/>
    <col min="1030" max="1030" width="17.5703125" style="65" customWidth="1"/>
    <col min="1031" max="1035" width="9.140625" style="65"/>
    <col min="1036" max="1036" width="3.140625" style="65" customWidth="1"/>
    <col min="1037" max="1038" width="0" style="65" hidden="1" customWidth="1"/>
    <col min="1039" max="1279" width="9.140625" style="65"/>
    <col min="1280" max="1280" width="34.42578125" style="65" customWidth="1"/>
    <col min="1281" max="1281" width="19.28515625" style="65" customWidth="1"/>
    <col min="1282" max="1282" width="9.140625" style="65" customWidth="1"/>
    <col min="1283" max="1283" width="11" style="65" customWidth="1"/>
    <col min="1284" max="1284" width="9.140625" style="65"/>
    <col min="1285" max="1285" width="5" style="65" customWidth="1"/>
    <col min="1286" max="1286" width="17.5703125" style="65" customWidth="1"/>
    <col min="1287" max="1291" width="9.140625" style="65"/>
    <col min="1292" max="1292" width="3.140625" style="65" customWidth="1"/>
    <col min="1293" max="1294" width="0" style="65" hidden="1" customWidth="1"/>
    <col min="1295" max="1535" width="9.140625" style="65"/>
    <col min="1536" max="1536" width="34.42578125" style="65" customWidth="1"/>
    <col min="1537" max="1537" width="19.28515625" style="65" customWidth="1"/>
    <col min="1538" max="1538" width="9.140625" style="65" customWidth="1"/>
    <col min="1539" max="1539" width="11" style="65" customWidth="1"/>
    <col min="1540" max="1540" width="9.140625" style="65"/>
    <col min="1541" max="1541" width="5" style="65" customWidth="1"/>
    <col min="1542" max="1542" width="17.5703125" style="65" customWidth="1"/>
    <col min="1543" max="1547" width="9.140625" style="65"/>
    <col min="1548" max="1548" width="3.140625" style="65" customWidth="1"/>
    <col min="1549" max="1550" width="0" style="65" hidden="1" customWidth="1"/>
    <col min="1551" max="1791" width="9.140625" style="65"/>
    <col min="1792" max="1792" width="34.42578125" style="65" customWidth="1"/>
    <col min="1793" max="1793" width="19.28515625" style="65" customWidth="1"/>
    <col min="1794" max="1794" width="9.140625" style="65" customWidth="1"/>
    <col min="1795" max="1795" width="11" style="65" customWidth="1"/>
    <col min="1796" max="1796" width="9.140625" style="65"/>
    <col min="1797" max="1797" width="5" style="65" customWidth="1"/>
    <col min="1798" max="1798" width="17.5703125" style="65" customWidth="1"/>
    <col min="1799" max="1803" width="9.140625" style="65"/>
    <col min="1804" max="1804" width="3.140625" style="65" customWidth="1"/>
    <col min="1805" max="1806" width="0" style="65" hidden="1" customWidth="1"/>
    <col min="1807" max="2047" width="9.140625" style="65"/>
    <col min="2048" max="2048" width="34.42578125" style="65" customWidth="1"/>
    <col min="2049" max="2049" width="19.28515625" style="65" customWidth="1"/>
    <col min="2050" max="2050" width="9.140625" style="65" customWidth="1"/>
    <col min="2051" max="2051" width="11" style="65" customWidth="1"/>
    <col min="2052" max="2052" width="9.140625" style="65"/>
    <col min="2053" max="2053" width="5" style="65" customWidth="1"/>
    <col min="2054" max="2054" width="17.5703125" style="65" customWidth="1"/>
    <col min="2055" max="2059" width="9.140625" style="65"/>
    <col min="2060" max="2060" width="3.140625" style="65" customWidth="1"/>
    <col min="2061" max="2062" width="0" style="65" hidden="1" customWidth="1"/>
    <col min="2063" max="2303" width="9.140625" style="65"/>
    <col min="2304" max="2304" width="34.42578125" style="65" customWidth="1"/>
    <col min="2305" max="2305" width="19.28515625" style="65" customWidth="1"/>
    <col min="2306" max="2306" width="9.140625" style="65" customWidth="1"/>
    <col min="2307" max="2307" width="11" style="65" customWidth="1"/>
    <col min="2308" max="2308" width="9.140625" style="65"/>
    <col min="2309" max="2309" width="5" style="65" customWidth="1"/>
    <col min="2310" max="2310" width="17.5703125" style="65" customWidth="1"/>
    <col min="2311" max="2315" width="9.140625" style="65"/>
    <col min="2316" max="2316" width="3.140625" style="65" customWidth="1"/>
    <col min="2317" max="2318" width="0" style="65" hidden="1" customWidth="1"/>
    <col min="2319" max="2559" width="9.140625" style="65"/>
    <col min="2560" max="2560" width="34.42578125" style="65" customWidth="1"/>
    <col min="2561" max="2561" width="19.28515625" style="65" customWidth="1"/>
    <col min="2562" max="2562" width="9.140625" style="65" customWidth="1"/>
    <col min="2563" max="2563" width="11" style="65" customWidth="1"/>
    <col min="2564" max="2564" width="9.140625" style="65"/>
    <col min="2565" max="2565" width="5" style="65" customWidth="1"/>
    <col min="2566" max="2566" width="17.5703125" style="65" customWidth="1"/>
    <col min="2567" max="2571" width="9.140625" style="65"/>
    <col min="2572" max="2572" width="3.140625" style="65" customWidth="1"/>
    <col min="2573" max="2574" width="0" style="65" hidden="1" customWidth="1"/>
    <col min="2575" max="2815" width="9.140625" style="65"/>
    <col min="2816" max="2816" width="34.42578125" style="65" customWidth="1"/>
    <col min="2817" max="2817" width="19.28515625" style="65" customWidth="1"/>
    <col min="2818" max="2818" width="9.140625" style="65" customWidth="1"/>
    <col min="2819" max="2819" width="11" style="65" customWidth="1"/>
    <col min="2820" max="2820" width="9.140625" style="65"/>
    <col min="2821" max="2821" width="5" style="65" customWidth="1"/>
    <col min="2822" max="2822" width="17.5703125" style="65" customWidth="1"/>
    <col min="2823" max="2827" width="9.140625" style="65"/>
    <col min="2828" max="2828" width="3.140625" style="65" customWidth="1"/>
    <col min="2829" max="2830" width="0" style="65" hidden="1" customWidth="1"/>
    <col min="2831" max="3071" width="9.140625" style="65"/>
    <col min="3072" max="3072" width="34.42578125" style="65" customWidth="1"/>
    <col min="3073" max="3073" width="19.28515625" style="65" customWidth="1"/>
    <col min="3074" max="3074" width="9.140625" style="65" customWidth="1"/>
    <col min="3075" max="3075" width="11" style="65" customWidth="1"/>
    <col min="3076" max="3076" width="9.140625" style="65"/>
    <col min="3077" max="3077" width="5" style="65" customWidth="1"/>
    <col min="3078" max="3078" width="17.5703125" style="65" customWidth="1"/>
    <col min="3079" max="3083" width="9.140625" style="65"/>
    <col min="3084" max="3084" width="3.140625" style="65" customWidth="1"/>
    <col min="3085" max="3086" width="0" style="65" hidden="1" customWidth="1"/>
    <col min="3087" max="3327" width="9.140625" style="65"/>
    <col min="3328" max="3328" width="34.42578125" style="65" customWidth="1"/>
    <col min="3329" max="3329" width="19.28515625" style="65" customWidth="1"/>
    <col min="3330" max="3330" width="9.140625" style="65" customWidth="1"/>
    <col min="3331" max="3331" width="11" style="65" customWidth="1"/>
    <col min="3332" max="3332" width="9.140625" style="65"/>
    <col min="3333" max="3333" width="5" style="65" customWidth="1"/>
    <col min="3334" max="3334" width="17.5703125" style="65" customWidth="1"/>
    <col min="3335" max="3339" width="9.140625" style="65"/>
    <col min="3340" max="3340" width="3.140625" style="65" customWidth="1"/>
    <col min="3341" max="3342" width="0" style="65" hidden="1" customWidth="1"/>
    <col min="3343" max="3583" width="9.140625" style="65"/>
    <col min="3584" max="3584" width="34.42578125" style="65" customWidth="1"/>
    <col min="3585" max="3585" width="19.28515625" style="65" customWidth="1"/>
    <col min="3586" max="3586" width="9.140625" style="65" customWidth="1"/>
    <col min="3587" max="3587" width="11" style="65" customWidth="1"/>
    <col min="3588" max="3588" width="9.140625" style="65"/>
    <col min="3589" max="3589" width="5" style="65" customWidth="1"/>
    <col min="3590" max="3590" width="17.5703125" style="65" customWidth="1"/>
    <col min="3591" max="3595" width="9.140625" style="65"/>
    <col min="3596" max="3596" width="3.140625" style="65" customWidth="1"/>
    <col min="3597" max="3598" width="0" style="65" hidden="1" customWidth="1"/>
    <col min="3599" max="3839" width="9.140625" style="65"/>
    <col min="3840" max="3840" width="34.42578125" style="65" customWidth="1"/>
    <col min="3841" max="3841" width="19.28515625" style="65" customWidth="1"/>
    <col min="3842" max="3842" width="9.140625" style="65" customWidth="1"/>
    <col min="3843" max="3843" width="11" style="65" customWidth="1"/>
    <col min="3844" max="3844" width="9.140625" style="65"/>
    <col min="3845" max="3845" width="5" style="65" customWidth="1"/>
    <col min="3846" max="3846" width="17.5703125" style="65" customWidth="1"/>
    <col min="3847" max="3851" width="9.140625" style="65"/>
    <col min="3852" max="3852" width="3.140625" style="65" customWidth="1"/>
    <col min="3853" max="3854" width="0" style="65" hidden="1" customWidth="1"/>
    <col min="3855" max="4095" width="9.140625" style="65"/>
    <col min="4096" max="4096" width="34.42578125" style="65" customWidth="1"/>
    <col min="4097" max="4097" width="19.28515625" style="65" customWidth="1"/>
    <col min="4098" max="4098" width="9.140625" style="65" customWidth="1"/>
    <col min="4099" max="4099" width="11" style="65" customWidth="1"/>
    <col min="4100" max="4100" width="9.140625" style="65"/>
    <col min="4101" max="4101" width="5" style="65" customWidth="1"/>
    <col min="4102" max="4102" width="17.5703125" style="65" customWidth="1"/>
    <col min="4103" max="4107" width="9.140625" style="65"/>
    <col min="4108" max="4108" width="3.140625" style="65" customWidth="1"/>
    <col min="4109" max="4110" width="0" style="65" hidden="1" customWidth="1"/>
    <col min="4111" max="4351" width="9.140625" style="65"/>
    <col min="4352" max="4352" width="34.42578125" style="65" customWidth="1"/>
    <col min="4353" max="4353" width="19.28515625" style="65" customWidth="1"/>
    <col min="4354" max="4354" width="9.140625" style="65" customWidth="1"/>
    <col min="4355" max="4355" width="11" style="65" customWidth="1"/>
    <col min="4356" max="4356" width="9.140625" style="65"/>
    <col min="4357" max="4357" width="5" style="65" customWidth="1"/>
    <col min="4358" max="4358" width="17.5703125" style="65" customWidth="1"/>
    <col min="4359" max="4363" width="9.140625" style="65"/>
    <col min="4364" max="4364" width="3.140625" style="65" customWidth="1"/>
    <col min="4365" max="4366" width="0" style="65" hidden="1" customWidth="1"/>
    <col min="4367" max="4607" width="9.140625" style="65"/>
    <col min="4608" max="4608" width="34.42578125" style="65" customWidth="1"/>
    <col min="4609" max="4609" width="19.28515625" style="65" customWidth="1"/>
    <col min="4610" max="4610" width="9.140625" style="65" customWidth="1"/>
    <col min="4611" max="4611" width="11" style="65" customWidth="1"/>
    <col min="4612" max="4612" width="9.140625" style="65"/>
    <col min="4613" max="4613" width="5" style="65" customWidth="1"/>
    <col min="4614" max="4614" width="17.5703125" style="65" customWidth="1"/>
    <col min="4615" max="4619" width="9.140625" style="65"/>
    <col min="4620" max="4620" width="3.140625" style="65" customWidth="1"/>
    <col min="4621" max="4622" width="0" style="65" hidden="1" customWidth="1"/>
    <col min="4623" max="4863" width="9.140625" style="65"/>
    <col min="4864" max="4864" width="34.42578125" style="65" customWidth="1"/>
    <col min="4865" max="4865" width="19.28515625" style="65" customWidth="1"/>
    <col min="4866" max="4866" width="9.140625" style="65" customWidth="1"/>
    <col min="4867" max="4867" width="11" style="65" customWidth="1"/>
    <col min="4868" max="4868" width="9.140625" style="65"/>
    <col min="4869" max="4869" width="5" style="65" customWidth="1"/>
    <col min="4870" max="4870" width="17.5703125" style="65" customWidth="1"/>
    <col min="4871" max="4875" width="9.140625" style="65"/>
    <col min="4876" max="4876" width="3.140625" style="65" customWidth="1"/>
    <col min="4877" max="4878" width="0" style="65" hidden="1" customWidth="1"/>
    <col min="4879" max="5119" width="9.140625" style="65"/>
    <col min="5120" max="5120" width="34.42578125" style="65" customWidth="1"/>
    <col min="5121" max="5121" width="19.28515625" style="65" customWidth="1"/>
    <col min="5122" max="5122" width="9.140625" style="65" customWidth="1"/>
    <col min="5123" max="5123" width="11" style="65" customWidth="1"/>
    <col min="5124" max="5124" width="9.140625" style="65"/>
    <col min="5125" max="5125" width="5" style="65" customWidth="1"/>
    <col min="5126" max="5126" width="17.5703125" style="65" customWidth="1"/>
    <col min="5127" max="5131" width="9.140625" style="65"/>
    <col min="5132" max="5132" width="3.140625" style="65" customWidth="1"/>
    <col min="5133" max="5134" width="0" style="65" hidden="1" customWidth="1"/>
    <col min="5135" max="5375" width="9.140625" style="65"/>
    <col min="5376" max="5376" width="34.42578125" style="65" customWidth="1"/>
    <col min="5377" max="5377" width="19.28515625" style="65" customWidth="1"/>
    <col min="5378" max="5378" width="9.140625" style="65" customWidth="1"/>
    <col min="5379" max="5379" width="11" style="65" customWidth="1"/>
    <col min="5380" max="5380" width="9.140625" style="65"/>
    <col min="5381" max="5381" width="5" style="65" customWidth="1"/>
    <col min="5382" max="5382" width="17.5703125" style="65" customWidth="1"/>
    <col min="5383" max="5387" width="9.140625" style="65"/>
    <col min="5388" max="5388" width="3.140625" style="65" customWidth="1"/>
    <col min="5389" max="5390" width="0" style="65" hidden="1" customWidth="1"/>
    <col min="5391" max="5631" width="9.140625" style="65"/>
    <col min="5632" max="5632" width="34.42578125" style="65" customWidth="1"/>
    <col min="5633" max="5633" width="19.28515625" style="65" customWidth="1"/>
    <col min="5634" max="5634" width="9.140625" style="65" customWidth="1"/>
    <col min="5635" max="5635" width="11" style="65" customWidth="1"/>
    <col min="5636" max="5636" width="9.140625" style="65"/>
    <col min="5637" max="5637" width="5" style="65" customWidth="1"/>
    <col min="5638" max="5638" width="17.5703125" style="65" customWidth="1"/>
    <col min="5639" max="5643" width="9.140625" style="65"/>
    <col min="5644" max="5644" width="3.140625" style="65" customWidth="1"/>
    <col min="5645" max="5646" width="0" style="65" hidden="1" customWidth="1"/>
    <col min="5647" max="5887" width="9.140625" style="65"/>
    <col min="5888" max="5888" width="34.42578125" style="65" customWidth="1"/>
    <col min="5889" max="5889" width="19.28515625" style="65" customWidth="1"/>
    <col min="5890" max="5890" width="9.140625" style="65" customWidth="1"/>
    <col min="5891" max="5891" width="11" style="65" customWidth="1"/>
    <col min="5892" max="5892" width="9.140625" style="65"/>
    <col min="5893" max="5893" width="5" style="65" customWidth="1"/>
    <col min="5894" max="5894" width="17.5703125" style="65" customWidth="1"/>
    <col min="5895" max="5899" width="9.140625" style="65"/>
    <col min="5900" max="5900" width="3.140625" style="65" customWidth="1"/>
    <col min="5901" max="5902" width="0" style="65" hidden="1" customWidth="1"/>
    <col min="5903" max="6143" width="9.140625" style="65"/>
    <col min="6144" max="6144" width="34.42578125" style="65" customWidth="1"/>
    <col min="6145" max="6145" width="19.28515625" style="65" customWidth="1"/>
    <col min="6146" max="6146" width="9.140625" style="65" customWidth="1"/>
    <col min="6147" max="6147" width="11" style="65" customWidth="1"/>
    <col min="6148" max="6148" width="9.140625" style="65"/>
    <col min="6149" max="6149" width="5" style="65" customWidth="1"/>
    <col min="6150" max="6150" width="17.5703125" style="65" customWidth="1"/>
    <col min="6151" max="6155" width="9.140625" style="65"/>
    <col min="6156" max="6156" width="3.140625" style="65" customWidth="1"/>
    <col min="6157" max="6158" width="0" style="65" hidden="1" customWidth="1"/>
    <col min="6159" max="6399" width="9.140625" style="65"/>
    <col min="6400" max="6400" width="34.42578125" style="65" customWidth="1"/>
    <col min="6401" max="6401" width="19.28515625" style="65" customWidth="1"/>
    <col min="6402" max="6402" width="9.140625" style="65" customWidth="1"/>
    <col min="6403" max="6403" width="11" style="65" customWidth="1"/>
    <col min="6404" max="6404" width="9.140625" style="65"/>
    <col min="6405" max="6405" width="5" style="65" customWidth="1"/>
    <col min="6406" max="6406" width="17.5703125" style="65" customWidth="1"/>
    <col min="6407" max="6411" width="9.140625" style="65"/>
    <col min="6412" max="6412" width="3.140625" style="65" customWidth="1"/>
    <col min="6413" max="6414" width="0" style="65" hidden="1" customWidth="1"/>
    <col min="6415" max="6655" width="9.140625" style="65"/>
    <col min="6656" max="6656" width="34.42578125" style="65" customWidth="1"/>
    <col min="6657" max="6657" width="19.28515625" style="65" customWidth="1"/>
    <col min="6658" max="6658" width="9.140625" style="65" customWidth="1"/>
    <col min="6659" max="6659" width="11" style="65" customWidth="1"/>
    <col min="6660" max="6660" width="9.140625" style="65"/>
    <col min="6661" max="6661" width="5" style="65" customWidth="1"/>
    <col min="6662" max="6662" width="17.5703125" style="65" customWidth="1"/>
    <col min="6663" max="6667" width="9.140625" style="65"/>
    <col min="6668" max="6668" width="3.140625" style="65" customWidth="1"/>
    <col min="6669" max="6670" width="0" style="65" hidden="1" customWidth="1"/>
    <col min="6671" max="6911" width="9.140625" style="65"/>
    <col min="6912" max="6912" width="34.42578125" style="65" customWidth="1"/>
    <col min="6913" max="6913" width="19.28515625" style="65" customWidth="1"/>
    <col min="6914" max="6914" width="9.140625" style="65" customWidth="1"/>
    <col min="6915" max="6915" width="11" style="65" customWidth="1"/>
    <col min="6916" max="6916" width="9.140625" style="65"/>
    <col min="6917" max="6917" width="5" style="65" customWidth="1"/>
    <col min="6918" max="6918" width="17.5703125" style="65" customWidth="1"/>
    <col min="6919" max="6923" width="9.140625" style="65"/>
    <col min="6924" max="6924" width="3.140625" style="65" customWidth="1"/>
    <col min="6925" max="6926" width="0" style="65" hidden="1" customWidth="1"/>
    <col min="6927" max="7167" width="9.140625" style="65"/>
    <col min="7168" max="7168" width="34.42578125" style="65" customWidth="1"/>
    <col min="7169" max="7169" width="19.28515625" style="65" customWidth="1"/>
    <col min="7170" max="7170" width="9.140625" style="65" customWidth="1"/>
    <col min="7171" max="7171" width="11" style="65" customWidth="1"/>
    <col min="7172" max="7172" width="9.140625" style="65"/>
    <col min="7173" max="7173" width="5" style="65" customWidth="1"/>
    <col min="7174" max="7174" width="17.5703125" style="65" customWidth="1"/>
    <col min="7175" max="7179" width="9.140625" style="65"/>
    <col min="7180" max="7180" width="3.140625" style="65" customWidth="1"/>
    <col min="7181" max="7182" width="0" style="65" hidden="1" customWidth="1"/>
    <col min="7183" max="7423" width="9.140625" style="65"/>
    <col min="7424" max="7424" width="34.42578125" style="65" customWidth="1"/>
    <col min="7425" max="7425" width="19.28515625" style="65" customWidth="1"/>
    <col min="7426" max="7426" width="9.140625" style="65" customWidth="1"/>
    <col min="7427" max="7427" width="11" style="65" customWidth="1"/>
    <col min="7428" max="7428" width="9.140625" style="65"/>
    <col min="7429" max="7429" width="5" style="65" customWidth="1"/>
    <col min="7430" max="7430" width="17.5703125" style="65" customWidth="1"/>
    <col min="7431" max="7435" width="9.140625" style="65"/>
    <col min="7436" max="7436" width="3.140625" style="65" customWidth="1"/>
    <col min="7437" max="7438" width="0" style="65" hidden="1" customWidth="1"/>
    <col min="7439" max="7679" width="9.140625" style="65"/>
    <col min="7680" max="7680" width="34.42578125" style="65" customWidth="1"/>
    <col min="7681" max="7681" width="19.28515625" style="65" customWidth="1"/>
    <col min="7682" max="7682" width="9.140625" style="65" customWidth="1"/>
    <col min="7683" max="7683" width="11" style="65" customWidth="1"/>
    <col min="7684" max="7684" width="9.140625" style="65"/>
    <col min="7685" max="7685" width="5" style="65" customWidth="1"/>
    <col min="7686" max="7686" width="17.5703125" style="65" customWidth="1"/>
    <col min="7687" max="7691" width="9.140625" style="65"/>
    <col min="7692" max="7692" width="3.140625" style="65" customWidth="1"/>
    <col min="7693" max="7694" width="0" style="65" hidden="1" customWidth="1"/>
    <col min="7695" max="7935" width="9.140625" style="65"/>
    <col min="7936" max="7936" width="34.42578125" style="65" customWidth="1"/>
    <col min="7937" max="7937" width="19.28515625" style="65" customWidth="1"/>
    <col min="7938" max="7938" width="9.140625" style="65" customWidth="1"/>
    <col min="7939" max="7939" width="11" style="65" customWidth="1"/>
    <col min="7940" max="7940" width="9.140625" style="65"/>
    <col min="7941" max="7941" width="5" style="65" customWidth="1"/>
    <col min="7942" max="7942" width="17.5703125" style="65" customWidth="1"/>
    <col min="7943" max="7947" width="9.140625" style="65"/>
    <col min="7948" max="7948" width="3.140625" style="65" customWidth="1"/>
    <col min="7949" max="7950" width="0" style="65" hidden="1" customWidth="1"/>
    <col min="7951" max="8191" width="9.140625" style="65"/>
    <col min="8192" max="8192" width="34.42578125" style="65" customWidth="1"/>
    <col min="8193" max="8193" width="19.28515625" style="65" customWidth="1"/>
    <col min="8194" max="8194" width="9.140625" style="65" customWidth="1"/>
    <col min="8195" max="8195" width="11" style="65" customWidth="1"/>
    <col min="8196" max="8196" width="9.140625" style="65"/>
    <col min="8197" max="8197" width="5" style="65" customWidth="1"/>
    <col min="8198" max="8198" width="17.5703125" style="65" customWidth="1"/>
    <col min="8199" max="8203" width="9.140625" style="65"/>
    <col min="8204" max="8204" width="3.140625" style="65" customWidth="1"/>
    <col min="8205" max="8206" width="0" style="65" hidden="1" customWidth="1"/>
    <col min="8207" max="8447" width="9.140625" style="65"/>
    <col min="8448" max="8448" width="34.42578125" style="65" customWidth="1"/>
    <col min="8449" max="8449" width="19.28515625" style="65" customWidth="1"/>
    <col min="8450" max="8450" width="9.140625" style="65" customWidth="1"/>
    <col min="8451" max="8451" width="11" style="65" customWidth="1"/>
    <col min="8452" max="8452" width="9.140625" style="65"/>
    <col min="8453" max="8453" width="5" style="65" customWidth="1"/>
    <col min="8454" max="8454" width="17.5703125" style="65" customWidth="1"/>
    <col min="8455" max="8459" width="9.140625" style="65"/>
    <col min="8460" max="8460" width="3.140625" style="65" customWidth="1"/>
    <col min="8461" max="8462" width="0" style="65" hidden="1" customWidth="1"/>
    <col min="8463" max="8703" width="9.140625" style="65"/>
    <col min="8704" max="8704" width="34.42578125" style="65" customWidth="1"/>
    <col min="8705" max="8705" width="19.28515625" style="65" customWidth="1"/>
    <col min="8706" max="8706" width="9.140625" style="65" customWidth="1"/>
    <col min="8707" max="8707" width="11" style="65" customWidth="1"/>
    <col min="8708" max="8708" width="9.140625" style="65"/>
    <col min="8709" max="8709" width="5" style="65" customWidth="1"/>
    <col min="8710" max="8710" width="17.5703125" style="65" customWidth="1"/>
    <col min="8711" max="8715" width="9.140625" style="65"/>
    <col min="8716" max="8716" width="3.140625" style="65" customWidth="1"/>
    <col min="8717" max="8718" width="0" style="65" hidden="1" customWidth="1"/>
    <col min="8719" max="8959" width="9.140625" style="65"/>
    <col min="8960" max="8960" width="34.42578125" style="65" customWidth="1"/>
    <col min="8961" max="8961" width="19.28515625" style="65" customWidth="1"/>
    <col min="8962" max="8962" width="9.140625" style="65" customWidth="1"/>
    <col min="8963" max="8963" width="11" style="65" customWidth="1"/>
    <col min="8964" max="8964" width="9.140625" style="65"/>
    <col min="8965" max="8965" width="5" style="65" customWidth="1"/>
    <col min="8966" max="8966" width="17.5703125" style="65" customWidth="1"/>
    <col min="8967" max="8971" width="9.140625" style="65"/>
    <col min="8972" max="8972" width="3.140625" style="65" customWidth="1"/>
    <col min="8973" max="8974" width="0" style="65" hidden="1" customWidth="1"/>
    <col min="8975" max="9215" width="9.140625" style="65"/>
    <col min="9216" max="9216" width="34.42578125" style="65" customWidth="1"/>
    <col min="9217" max="9217" width="19.28515625" style="65" customWidth="1"/>
    <col min="9218" max="9218" width="9.140625" style="65" customWidth="1"/>
    <col min="9219" max="9219" width="11" style="65" customWidth="1"/>
    <col min="9220" max="9220" width="9.140625" style="65"/>
    <col min="9221" max="9221" width="5" style="65" customWidth="1"/>
    <col min="9222" max="9222" width="17.5703125" style="65" customWidth="1"/>
    <col min="9223" max="9227" width="9.140625" style="65"/>
    <col min="9228" max="9228" width="3.140625" style="65" customWidth="1"/>
    <col min="9229" max="9230" width="0" style="65" hidden="1" customWidth="1"/>
    <col min="9231" max="9471" width="9.140625" style="65"/>
    <col min="9472" max="9472" width="34.42578125" style="65" customWidth="1"/>
    <col min="9473" max="9473" width="19.28515625" style="65" customWidth="1"/>
    <col min="9474" max="9474" width="9.140625" style="65" customWidth="1"/>
    <col min="9475" max="9475" width="11" style="65" customWidth="1"/>
    <col min="9476" max="9476" width="9.140625" style="65"/>
    <col min="9477" max="9477" width="5" style="65" customWidth="1"/>
    <col min="9478" max="9478" width="17.5703125" style="65" customWidth="1"/>
    <col min="9479" max="9483" width="9.140625" style="65"/>
    <col min="9484" max="9484" width="3.140625" style="65" customWidth="1"/>
    <col min="9485" max="9486" width="0" style="65" hidden="1" customWidth="1"/>
    <col min="9487" max="9727" width="9.140625" style="65"/>
    <col min="9728" max="9728" width="34.42578125" style="65" customWidth="1"/>
    <col min="9729" max="9729" width="19.28515625" style="65" customWidth="1"/>
    <col min="9730" max="9730" width="9.140625" style="65" customWidth="1"/>
    <col min="9731" max="9731" width="11" style="65" customWidth="1"/>
    <col min="9732" max="9732" width="9.140625" style="65"/>
    <col min="9733" max="9733" width="5" style="65" customWidth="1"/>
    <col min="9734" max="9734" width="17.5703125" style="65" customWidth="1"/>
    <col min="9735" max="9739" width="9.140625" style="65"/>
    <col min="9740" max="9740" width="3.140625" style="65" customWidth="1"/>
    <col min="9741" max="9742" width="0" style="65" hidden="1" customWidth="1"/>
    <col min="9743" max="9983" width="9.140625" style="65"/>
    <col min="9984" max="9984" width="34.42578125" style="65" customWidth="1"/>
    <col min="9985" max="9985" width="19.28515625" style="65" customWidth="1"/>
    <col min="9986" max="9986" width="9.140625" style="65" customWidth="1"/>
    <col min="9987" max="9987" width="11" style="65" customWidth="1"/>
    <col min="9988" max="9988" width="9.140625" style="65"/>
    <col min="9989" max="9989" width="5" style="65" customWidth="1"/>
    <col min="9990" max="9990" width="17.5703125" style="65" customWidth="1"/>
    <col min="9991" max="9995" width="9.140625" style="65"/>
    <col min="9996" max="9996" width="3.140625" style="65" customWidth="1"/>
    <col min="9997" max="9998" width="0" style="65" hidden="1" customWidth="1"/>
    <col min="9999" max="10239" width="9.140625" style="65"/>
    <col min="10240" max="10240" width="34.42578125" style="65" customWidth="1"/>
    <col min="10241" max="10241" width="19.28515625" style="65" customWidth="1"/>
    <col min="10242" max="10242" width="9.140625" style="65" customWidth="1"/>
    <col min="10243" max="10243" width="11" style="65" customWidth="1"/>
    <col min="10244" max="10244" width="9.140625" style="65"/>
    <col min="10245" max="10245" width="5" style="65" customWidth="1"/>
    <col min="10246" max="10246" width="17.5703125" style="65" customWidth="1"/>
    <col min="10247" max="10251" width="9.140625" style="65"/>
    <col min="10252" max="10252" width="3.140625" style="65" customWidth="1"/>
    <col min="10253" max="10254" width="0" style="65" hidden="1" customWidth="1"/>
    <col min="10255" max="10495" width="9.140625" style="65"/>
    <col min="10496" max="10496" width="34.42578125" style="65" customWidth="1"/>
    <col min="10497" max="10497" width="19.28515625" style="65" customWidth="1"/>
    <col min="10498" max="10498" width="9.140625" style="65" customWidth="1"/>
    <col min="10499" max="10499" width="11" style="65" customWidth="1"/>
    <col min="10500" max="10500" width="9.140625" style="65"/>
    <col min="10501" max="10501" width="5" style="65" customWidth="1"/>
    <col min="10502" max="10502" width="17.5703125" style="65" customWidth="1"/>
    <col min="10503" max="10507" width="9.140625" style="65"/>
    <col min="10508" max="10508" width="3.140625" style="65" customWidth="1"/>
    <col min="10509" max="10510" width="0" style="65" hidden="1" customWidth="1"/>
    <col min="10511" max="10751" width="9.140625" style="65"/>
    <col min="10752" max="10752" width="34.42578125" style="65" customWidth="1"/>
    <col min="10753" max="10753" width="19.28515625" style="65" customWidth="1"/>
    <col min="10754" max="10754" width="9.140625" style="65" customWidth="1"/>
    <col min="10755" max="10755" width="11" style="65" customWidth="1"/>
    <col min="10756" max="10756" width="9.140625" style="65"/>
    <col min="10757" max="10757" width="5" style="65" customWidth="1"/>
    <col min="10758" max="10758" width="17.5703125" style="65" customWidth="1"/>
    <col min="10759" max="10763" width="9.140625" style="65"/>
    <col min="10764" max="10764" width="3.140625" style="65" customWidth="1"/>
    <col min="10765" max="10766" width="0" style="65" hidden="1" customWidth="1"/>
    <col min="10767" max="11007" width="9.140625" style="65"/>
    <col min="11008" max="11008" width="34.42578125" style="65" customWidth="1"/>
    <col min="11009" max="11009" width="19.28515625" style="65" customWidth="1"/>
    <col min="11010" max="11010" width="9.140625" style="65" customWidth="1"/>
    <col min="11011" max="11011" width="11" style="65" customWidth="1"/>
    <col min="11012" max="11012" width="9.140625" style="65"/>
    <col min="11013" max="11013" width="5" style="65" customWidth="1"/>
    <col min="11014" max="11014" width="17.5703125" style="65" customWidth="1"/>
    <col min="11015" max="11019" width="9.140625" style="65"/>
    <col min="11020" max="11020" width="3.140625" style="65" customWidth="1"/>
    <col min="11021" max="11022" width="0" style="65" hidden="1" customWidth="1"/>
    <col min="11023" max="11263" width="9.140625" style="65"/>
    <col min="11264" max="11264" width="34.42578125" style="65" customWidth="1"/>
    <col min="11265" max="11265" width="19.28515625" style="65" customWidth="1"/>
    <col min="11266" max="11266" width="9.140625" style="65" customWidth="1"/>
    <col min="11267" max="11267" width="11" style="65" customWidth="1"/>
    <col min="11268" max="11268" width="9.140625" style="65"/>
    <col min="11269" max="11269" width="5" style="65" customWidth="1"/>
    <col min="11270" max="11270" width="17.5703125" style="65" customWidth="1"/>
    <col min="11271" max="11275" width="9.140625" style="65"/>
    <col min="11276" max="11276" width="3.140625" style="65" customWidth="1"/>
    <col min="11277" max="11278" width="0" style="65" hidden="1" customWidth="1"/>
    <col min="11279" max="11519" width="9.140625" style="65"/>
    <col min="11520" max="11520" width="34.42578125" style="65" customWidth="1"/>
    <col min="11521" max="11521" width="19.28515625" style="65" customWidth="1"/>
    <col min="11522" max="11522" width="9.140625" style="65" customWidth="1"/>
    <col min="11523" max="11523" width="11" style="65" customWidth="1"/>
    <col min="11524" max="11524" width="9.140625" style="65"/>
    <col min="11525" max="11525" width="5" style="65" customWidth="1"/>
    <col min="11526" max="11526" width="17.5703125" style="65" customWidth="1"/>
    <col min="11527" max="11531" width="9.140625" style="65"/>
    <col min="11532" max="11532" width="3.140625" style="65" customWidth="1"/>
    <col min="11533" max="11534" width="0" style="65" hidden="1" customWidth="1"/>
    <col min="11535" max="11775" width="9.140625" style="65"/>
    <col min="11776" max="11776" width="34.42578125" style="65" customWidth="1"/>
    <col min="11777" max="11777" width="19.28515625" style="65" customWidth="1"/>
    <col min="11778" max="11778" width="9.140625" style="65" customWidth="1"/>
    <col min="11779" max="11779" width="11" style="65" customWidth="1"/>
    <col min="11780" max="11780" width="9.140625" style="65"/>
    <col min="11781" max="11781" width="5" style="65" customWidth="1"/>
    <col min="11782" max="11782" width="17.5703125" style="65" customWidth="1"/>
    <col min="11783" max="11787" width="9.140625" style="65"/>
    <col min="11788" max="11788" width="3.140625" style="65" customWidth="1"/>
    <col min="11789" max="11790" width="0" style="65" hidden="1" customWidth="1"/>
    <col min="11791" max="12031" width="9.140625" style="65"/>
    <col min="12032" max="12032" width="34.42578125" style="65" customWidth="1"/>
    <col min="12033" max="12033" width="19.28515625" style="65" customWidth="1"/>
    <col min="12034" max="12034" width="9.140625" style="65" customWidth="1"/>
    <col min="12035" max="12035" width="11" style="65" customWidth="1"/>
    <col min="12036" max="12036" width="9.140625" style="65"/>
    <col min="12037" max="12037" width="5" style="65" customWidth="1"/>
    <col min="12038" max="12038" width="17.5703125" style="65" customWidth="1"/>
    <col min="12039" max="12043" width="9.140625" style="65"/>
    <col min="12044" max="12044" width="3.140625" style="65" customWidth="1"/>
    <col min="12045" max="12046" width="0" style="65" hidden="1" customWidth="1"/>
    <col min="12047" max="12287" width="9.140625" style="65"/>
    <col min="12288" max="12288" width="34.42578125" style="65" customWidth="1"/>
    <col min="12289" max="12289" width="19.28515625" style="65" customWidth="1"/>
    <col min="12290" max="12290" width="9.140625" style="65" customWidth="1"/>
    <col min="12291" max="12291" width="11" style="65" customWidth="1"/>
    <col min="12292" max="12292" width="9.140625" style="65"/>
    <col min="12293" max="12293" width="5" style="65" customWidth="1"/>
    <col min="12294" max="12294" width="17.5703125" style="65" customWidth="1"/>
    <col min="12295" max="12299" width="9.140625" style="65"/>
    <col min="12300" max="12300" width="3.140625" style="65" customWidth="1"/>
    <col min="12301" max="12302" width="0" style="65" hidden="1" customWidth="1"/>
    <col min="12303" max="12543" width="9.140625" style="65"/>
    <col min="12544" max="12544" width="34.42578125" style="65" customWidth="1"/>
    <col min="12545" max="12545" width="19.28515625" style="65" customWidth="1"/>
    <col min="12546" max="12546" width="9.140625" style="65" customWidth="1"/>
    <col min="12547" max="12547" width="11" style="65" customWidth="1"/>
    <col min="12548" max="12548" width="9.140625" style="65"/>
    <col min="12549" max="12549" width="5" style="65" customWidth="1"/>
    <col min="12550" max="12550" width="17.5703125" style="65" customWidth="1"/>
    <col min="12551" max="12555" width="9.140625" style="65"/>
    <col min="12556" max="12556" width="3.140625" style="65" customWidth="1"/>
    <col min="12557" max="12558" width="0" style="65" hidden="1" customWidth="1"/>
    <col min="12559" max="12799" width="9.140625" style="65"/>
    <col min="12800" max="12800" width="34.42578125" style="65" customWidth="1"/>
    <col min="12801" max="12801" width="19.28515625" style="65" customWidth="1"/>
    <col min="12802" max="12802" width="9.140625" style="65" customWidth="1"/>
    <col min="12803" max="12803" width="11" style="65" customWidth="1"/>
    <col min="12804" max="12804" width="9.140625" style="65"/>
    <col min="12805" max="12805" width="5" style="65" customWidth="1"/>
    <col min="12806" max="12806" width="17.5703125" style="65" customWidth="1"/>
    <col min="12807" max="12811" width="9.140625" style="65"/>
    <col min="12812" max="12812" width="3.140625" style="65" customWidth="1"/>
    <col min="12813" max="12814" width="0" style="65" hidden="1" customWidth="1"/>
    <col min="12815" max="13055" width="9.140625" style="65"/>
    <col min="13056" max="13056" width="34.42578125" style="65" customWidth="1"/>
    <col min="13057" max="13057" width="19.28515625" style="65" customWidth="1"/>
    <col min="13058" max="13058" width="9.140625" style="65" customWidth="1"/>
    <col min="13059" max="13059" width="11" style="65" customWidth="1"/>
    <col min="13060" max="13060" width="9.140625" style="65"/>
    <col min="13061" max="13061" width="5" style="65" customWidth="1"/>
    <col min="13062" max="13062" width="17.5703125" style="65" customWidth="1"/>
    <col min="13063" max="13067" width="9.140625" style="65"/>
    <col min="13068" max="13068" width="3.140625" style="65" customWidth="1"/>
    <col min="13069" max="13070" width="0" style="65" hidden="1" customWidth="1"/>
    <col min="13071" max="13311" width="9.140625" style="65"/>
    <col min="13312" max="13312" width="34.42578125" style="65" customWidth="1"/>
    <col min="13313" max="13313" width="19.28515625" style="65" customWidth="1"/>
    <col min="13314" max="13314" width="9.140625" style="65" customWidth="1"/>
    <col min="13315" max="13315" width="11" style="65" customWidth="1"/>
    <col min="13316" max="13316" width="9.140625" style="65"/>
    <col min="13317" max="13317" width="5" style="65" customWidth="1"/>
    <col min="13318" max="13318" width="17.5703125" style="65" customWidth="1"/>
    <col min="13319" max="13323" width="9.140625" style="65"/>
    <col min="13324" max="13324" width="3.140625" style="65" customWidth="1"/>
    <col min="13325" max="13326" width="0" style="65" hidden="1" customWidth="1"/>
    <col min="13327" max="13567" width="9.140625" style="65"/>
    <col min="13568" max="13568" width="34.42578125" style="65" customWidth="1"/>
    <col min="13569" max="13569" width="19.28515625" style="65" customWidth="1"/>
    <col min="13570" max="13570" width="9.140625" style="65" customWidth="1"/>
    <col min="13571" max="13571" width="11" style="65" customWidth="1"/>
    <col min="13572" max="13572" width="9.140625" style="65"/>
    <col min="13573" max="13573" width="5" style="65" customWidth="1"/>
    <col min="13574" max="13574" width="17.5703125" style="65" customWidth="1"/>
    <col min="13575" max="13579" width="9.140625" style="65"/>
    <col min="13580" max="13580" width="3.140625" style="65" customWidth="1"/>
    <col min="13581" max="13582" width="0" style="65" hidden="1" customWidth="1"/>
    <col min="13583" max="13823" width="9.140625" style="65"/>
    <col min="13824" max="13824" width="34.42578125" style="65" customWidth="1"/>
    <col min="13825" max="13825" width="19.28515625" style="65" customWidth="1"/>
    <col min="13826" max="13826" width="9.140625" style="65" customWidth="1"/>
    <col min="13827" max="13827" width="11" style="65" customWidth="1"/>
    <col min="13828" max="13828" width="9.140625" style="65"/>
    <col min="13829" max="13829" width="5" style="65" customWidth="1"/>
    <col min="13830" max="13830" width="17.5703125" style="65" customWidth="1"/>
    <col min="13831" max="13835" width="9.140625" style="65"/>
    <col min="13836" max="13836" width="3.140625" style="65" customWidth="1"/>
    <col min="13837" max="13838" width="0" style="65" hidden="1" customWidth="1"/>
    <col min="13839" max="14079" width="9.140625" style="65"/>
    <col min="14080" max="14080" width="34.42578125" style="65" customWidth="1"/>
    <col min="14081" max="14081" width="19.28515625" style="65" customWidth="1"/>
    <col min="14082" max="14082" width="9.140625" style="65" customWidth="1"/>
    <col min="14083" max="14083" width="11" style="65" customWidth="1"/>
    <col min="14084" max="14084" width="9.140625" style="65"/>
    <col min="14085" max="14085" width="5" style="65" customWidth="1"/>
    <col min="14086" max="14086" width="17.5703125" style="65" customWidth="1"/>
    <col min="14087" max="14091" width="9.140625" style="65"/>
    <col min="14092" max="14092" width="3.140625" style="65" customWidth="1"/>
    <col min="14093" max="14094" width="0" style="65" hidden="1" customWidth="1"/>
    <col min="14095" max="14335" width="9.140625" style="65"/>
    <col min="14336" max="14336" width="34.42578125" style="65" customWidth="1"/>
    <col min="14337" max="14337" width="19.28515625" style="65" customWidth="1"/>
    <col min="14338" max="14338" width="9.140625" style="65" customWidth="1"/>
    <col min="14339" max="14339" width="11" style="65" customWidth="1"/>
    <col min="14340" max="14340" width="9.140625" style="65"/>
    <col min="14341" max="14341" width="5" style="65" customWidth="1"/>
    <col min="14342" max="14342" width="17.5703125" style="65" customWidth="1"/>
    <col min="14343" max="14347" width="9.140625" style="65"/>
    <col min="14348" max="14348" width="3.140625" style="65" customWidth="1"/>
    <col min="14349" max="14350" width="0" style="65" hidden="1" customWidth="1"/>
    <col min="14351" max="14591" width="9.140625" style="65"/>
    <col min="14592" max="14592" width="34.42578125" style="65" customWidth="1"/>
    <col min="14593" max="14593" width="19.28515625" style="65" customWidth="1"/>
    <col min="14594" max="14594" width="9.140625" style="65" customWidth="1"/>
    <col min="14595" max="14595" width="11" style="65" customWidth="1"/>
    <col min="14596" max="14596" width="9.140625" style="65"/>
    <col min="14597" max="14597" width="5" style="65" customWidth="1"/>
    <col min="14598" max="14598" width="17.5703125" style="65" customWidth="1"/>
    <col min="14599" max="14603" width="9.140625" style="65"/>
    <col min="14604" max="14604" width="3.140625" style="65" customWidth="1"/>
    <col min="14605" max="14606" width="0" style="65" hidden="1" customWidth="1"/>
    <col min="14607" max="14847" width="9.140625" style="65"/>
    <col min="14848" max="14848" width="34.42578125" style="65" customWidth="1"/>
    <col min="14849" max="14849" width="19.28515625" style="65" customWidth="1"/>
    <col min="14850" max="14850" width="9.140625" style="65" customWidth="1"/>
    <col min="14851" max="14851" width="11" style="65" customWidth="1"/>
    <col min="14852" max="14852" width="9.140625" style="65"/>
    <col min="14853" max="14853" width="5" style="65" customWidth="1"/>
    <col min="14854" max="14854" width="17.5703125" style="65" customWidth="1"/>
    <col min="14855" max="14859" width="9.140625" style="65"/>
    <col min="14860" max="14860" width="3.140625" style="65" customWidth="1"/>
    <col min="14861" max="14862" width="0" style="65" hidden="1" customWidth="1"/>
    <col min="14863" max="15103" width="9.140625" style="65"/>
    <col min="15104" max="15104" width="34.42578125" style="65" customWidth="1"/>
    <col min="15105" max="15105" width="19.28515625" style="65" customWidth="1"/>
    <col min="15106" max="15106" width="9.140625" style="65" customWidth="1"/>
    <col min="15107" max="15107" width="11" style="65" customWidth="1"/>
    <col min="15108" max="15108" width="9.140625" style="65"/>
    <col min="15109" max="15109" width="5" style="65" customWidth="1"/>
    <col min="15110" max="15110" width="17.5703125" style="65" customWidth="1"/>
    <col min="15111" max="15115" width="9.140625" style="65"/>
    <col min="15116" max="15116" width="3.140625" style="65" customWidth="1"/>
    <col min="15117" max="15118" width="0" style="65" hidden="1" customWidth="1"/>
    <col min="15119" max="15359" width="9.140625" style="65"/>
    <col min="15360" max="15360" width="34.42578125" style="65" customWidth="1"/>
    <col min="15361" max="15361" width="19.28515625" style="65" customWidth="1"/>
    <col min="15362" max="15362" width="9.140625" style="65" customWidth="1"/>
    <col min="15363" max="15363" width="11" style="65" customWidth="1"/>
    <col min="15364" max="15364" width="9.140625" style="65"/>
    <col min="15365" max="15365" width="5" style="65" customWidth="1"/>
    <col min="15366" max="15366" width="17.5703125" style="65" customWidth="1"/>
    <col min="15367" max="15371" width="9.140625" style="65"/>
    <col min="15372" max="15372" width="3.140625" style="65" customWidth="1"/>
    <col min="15373" max="15374" width="0" style="65" hidden="1" customWidth="1"/>
    <col min="15375" max="15615" width="9.140625" style="65"/>
    <col min="15616" max="15616" width="34.42578125" style="65" customWidth="1"/>
    <col min="15617" max="15617" width="19.28515625" style="65" customWidth="1"/>
    <col min="15618" max="15618" width="9.140625" style="65" customWidth="1"/>
    <col min="15619" max="15619" width="11" style="65" customWidth="1"/>
    <col min="15620" max="15620" width="9.140625" style="65"/>
    <col min="15621" max="15621" width="5" style="65" customWidth="1"/>
    <col min="15622" max="15622" width="17.5703125" style="65" customWidth="1"/>
    <col min="15623" max="15627" width="9.140625" style="65"/>
    <col min="15628" max="15628" width="3.140625" style="65" customWidth="1"/>
    <col min="15629" max="15630" width="0" style="65" hidden="1" customWidth="1"/>
    <col min="15631" max="15871" width="9.140625" style="65"/>
    <col min="15872" max="15872" width="34.42578125" style="65" customWidth="1"/>
    <col min="15873" max="15873" width="19.28515625" style="65" customWidth="1"/>
    <col min="15874" max="15874" width="9.140625" style="65" customWidth="1"/>
    <col min="15875" max="15875" width="11" style="65" customWidth="1"/>
    <col min="15876" max="15876" width="9.140625" style="65"/>
    <col min="15877" max="15877" width="5" style="65" customWidth="1"/>
    <col min="15878" max="15878" width="17.5703125" style="65" customWidth="1"/>
    <col min="15879" max="15883" width="9.140625" style="65"/>
    <col min="15884" max="15884" width="3.140625" style="65" customWidth="1"/>
    <col min="15885" max="15886" width="0" style="65" hidden="1" customWidth="1"/>
    <col min="15887" max="16127" width="9.140625" style="65"/>
    <col min="16128" max="16128" width="34.42578125" style="65" customWidth="1"/>
    <col min="16129" max="16129" width="19.28515625" style="65" customWidth="1"/>
    <col min="16130" max="16130" width="9.140625" style="65" customWidth="1"/>
    <col min="16131" max="16131" width="11" style="65" customWidth="1"/>
    <col min="16132" max="16132" width="9.140625" style="65"/>
    <col min="16133" max="16133" width="5" style="65" customWidth="1"/>
    <col min="16134" max="16134" width="17.5703125" style="65" customWidth="1"/>
    <col min="16135" max="16139" width="9.140625" style="65"/>
    <col min="16140" max="16140" width="3.140625" style="65" customWidth="1"/>
    <col min="16141" max="16142" width="0" style="65" hidden="1" customWidth="1"/>
    <col min="16143" max="16384" width="9.140625" style="65"/>
  </cols>
  <sheetData>
    <row r="1" spans="1:14" s="64" customFormat="1">
      <c r="A1" s="82"/>
      <c r="B1" s="441"/>
      <c r="C1" s="441"/>
      <c r="D1" s="441"/>
      <c r="E1" s="441"/>
      <c r="F1" s="441"/>
      <c r="G1" s="441"/>
      <c r="H1" s="441"/>
      <c r="I1" s="441"/>
      <c r="J1" s="441"/>
      <c r="K1" s="441"/>
      <c r="L1" s="441"/>
      <c r="M1" s="441"/>
      <c r="N1" s="442"/>
    </row>
    <row r="2" spans="1:14" s="64" customFormat="1" ht="18" customHeight="1">
      <c r="A2" s="1002"/>
      <c r="B2" s="1003"/>
      <c r="C2" s="1003"/>
      <c r="D2" s="1003"/>
      <c r="E2" s="1003"/>
      <c r="F2" s="1003"/>
      <c r="G2" s="1003"/>
      <c r="H2" s="1003"/>
      <c r="I2" s="1003"/>
      <c r="J2" s="1003"/>
      <c r="K2" s="1003"/>
      <c r="L2" s="1003"/>
      <c r="M2" s="1003"/>
      <c r="N2" s="1004"/>
    </row>
    <row r="3" spans="1:14" s="64" customFormat="1" ht="18" customHeight="1">
      <c r="A3" s="1005"/>
      <c r="B3" s="1006"/>
      <c r="C3" s="1006"/>
      <c r="D3" s="1006"/>
      <c r="E3" s="1006"/>
      <c r="F3" s="1006"/>
      <c r="G3" s="1006"/>
      <c r="H3" s="1006"/>
      <c r="I3" s="1006"/>
      <c r="J3" s="1006"/>
      <c r="K3" s="1006"/>
      <c r="L3" s="1006"/>
      <c r="M3" s="1006"/>
      <c r="N3" s="1007"/>
    </row>
    <row r="4" spans="1:14" s="64" customFormat="1" ht="18" customHeight="1">
      <c r="A4" s="1005"/>
      <c r="B4" s="1006"/>
      <c r="C4" s="1006"/>
      <c r="D4" s="1006"/>
      <c r="E4" s="1006"/>
      <c r="F4" s="1006"/>
      <c r="G4" s="1006"/>
      <c r="H4" s="1006"/>
      <c r="I4" s="1006"/>
      <c r="J4" s="1006"/>
      <c r="K4" s="1006"/>
      <c r="L4" s="1006"/>
      <c r="M4" s="1006"/>
      <c r="N4" s="1007"/>
    </row>
    <row r="5" spans="1:14" s="64" customFormat="1" ht="41.25" customHeight="1">
      <c r="A5" s="1008" t="str">
        <f>'RESUMO MODULO MINIMO'!A1</f>
        <v>EXECUÇÃO DE SERVIÇOS DE PAVIMENTAÇÃO EM TRATAMENTO SUPERFICIAL DUPLO (TSD) EM VIAS URBANAS E RURAIS DE MUNICÍPIOS DIVERSOS, INSERIDOS NA ÁREA DE ATUAÇÃO DA 2ª SUPERINTENDÊNCIA REGIONAL DA CODEVASF, NO ESTADO DA BAHIA</v>
      </c>
      <c r="B5" s="1009"/>
      <c r="C5" s="1009"/>
      <c r="D5" s="1009"/>
      <c r="E5" s="1009"/>
      <c r="F5" s="1009"/>
      <c r="G5" s="1009"/>
      <c r="H5" s="1009"/>
      <c r="I5" s="1009"/>
      <c r="J5" s="1009"/>
      <c r="K5" s="1009"/>
      <c r="L5" s="1009"/>
      <c r="M5" s="1009"/>
      <c r="N5" s="1010"/>
    </row>
    <row r="6" spans="1:14" ht="18" customHeight="1">
      <c r="A6" s="150"/>
      <c r="B6" s="151"/>
      <c r="C6" s="151"/>
      <c r="D6" s="152"/>
      <c r="E6" s="153"/>
      <c r="F6" s="154"/>
      <c r="G6" s="154"/>
      <c r="H6" s="154"/>
      <c r="I6" s="154"/>
      <c r="J6" s="155"/>
      <c r="K6" s="155"/>
      <c r="L6" s="155"/>
      <c r="M6" s="155"/>
      <c r="N6" s="156"/>
    </row>
    <row r="7" spans="1:14">
      <c r="A7" s="1011" t="s">
        <v>574</v>
      </c>
      <c r="B7" s="1012"/>
      <c r="C7" s="1012"/>
      <c r="D7" s="1012"/>
      <c r="E7" s="1012"/>
      <c r="F7" s="1012"/>
      <c r="G7" s="1012"/>
      <c r="H7" s="1012"/>
      <c r="I7" s="1012"/>
      <c r="J7" s="1012"/>
      <c r="K7" s="1012"/>
      <c r="L7" s="1012"/>
      <c r="M7" s="1012"/>
      <c r="N7" s="1013"/>
    </row>
    <row r="8" spans="1:14">
      <c r="A8" s="1011"/>
      <c r="B8" s="1012"/>
      <c r="C8" s="1012"/>
      <c r="D8" s="1012"/>
      <c r="E8" s="1012"/>
      <c r="F8" s="1012"/>
      <c r="G8" s="1012"/>
      <c r="H8" s="1012"/>
      <c r="I8" s="1012"/>
      <c r="J8" s="1012"/>
      <c r="K8" s="1012"/>
      <c r="L8" s="1012"/>
      <c r="M8" s="1012"/>
      <c r="N8" s="1013"/>
    </row>
    <row r="9" spans="1:14" ht="15.75">
      <c r="A9" s="157"/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8"/>
      <c r="M9" s="158"/>
      <c r="N9" s="159"/>
    </row>
    <row r="10" spans="1:14" ht="15.75">
      <c r="A10" s="991" t="s">
        <v>73</v>
      </c>
      <c r="B10" s="992"/>
      <c r="C10" s="160"/>
      <c r="D10" s="160"/>
      <c r="E10" s="160"/>
      <c r="F10" s="160"/>
      <c r="G10" s="160"/>
      <c r="H10" s="161"/>
      <c r="I10" s="160"/>
      <c r="J10" s="162"/>
      <c r="K10" s="162"/>
      <c r="L10" s="162"/>
      <c r="M10" s="162"/>
      <c r="N10" s="163"/>
    </row>
    <row r="11" spans="1:14" ht="20.25" customHeight="1">
      <c r="A11" s="147"/>
      <c r="B11" s="148"/>
      <c r="C11" s="164" t="s">
        <v>74</v>
      </c>
      <c r="D11" s="164" t="s">
        <v>75</v>
      </c>
      <c r="E11" s="164" t="s">
        <v>76</v>
      </c>
      <c r="F11" s="999" t="s">
        <v>572</v>
      </c>
      <c r="G11" s="999"/>
      <c r="H11" s="999"/>
      <c r="I11" s="999"/>
      <c r="J11" s="999"/>
      <c r="K11" s="999"/>
      <c r="L11" s="999"/>
      <c r="M11" s="999"/>
      <c r="N11" s="1000"/>
    </row>
    <row r="12" spans="1:14" ht="12.75" customHeight="1">
      <c r="A12" s="995" t="s">
        <v>77</v>
      </c>
      <c r="B12" s="996"/>
      <c r="C12" s="165">
        <v>1</v>
      </c>
      <c r="D12" s="166">
        <v>1</v>
      </c>
      <c r="E12" s="167">
        <f>C12*D12</f>
        <v>1</v>
      </c>
      <c r="F12" s="999"/>
      <c r="G12" s="999"/>
      <c r="H12" s="999"/>
      <c r="I12" s="999"/>
      <c r="J12" s="999"/>
      <c r="K12" s="999"/>
      <c r="L12" s="999"/>
      <c r="M12" s="999"/>
      <c r="N12" s="1000"/>
    </row>
    <row r="13" spans="1:14" ht="12.75" customHeight="1">
      <c r="A13" s="995" t="s">
        <v>78</v>
      </c>
      <c r="B13" s="996"/>
      <c r="C13" s="165">
        <v>1</v>
      </c>
      <c r="D13" s="166">
        <v>1</v>
      </c>
      <c r="E13" s="167">
        <f>C13*D13</f>
        <v>1</v>
      </c>
      <c r="F13" s="148"/>
      <c r="G13" s="148"/>
      <c r="H13" s="148"/>
      <c r="I13" s="1001">
        <v>125</v>
      </c>
      <c r="J13" s="1001"/>
      <c r="K13" s="1001" t="s">
        <v>564</v>
      </c>
      <c r="L13" s="148"/>
      <c r="M13" s="148"/>
      <c r="N13" s="149"/>
    </row>
    <row r="14" spans="1:14" ht="12.75" customHeight="1">
      <c r="A14" s="995" t="s">
        <v>501</v>
      </c>
      <c r="B14" s="996"/>
      <c r="C14" s="165">
        <f>I13</f>
        <v>125</v>
      </c>
      <c r="D14" s="166">
        <v>1</v>
      </c>
      <c r="E14" s="167">
        <f>C14*D14</f>
        <v>125</v>
      </c>
      <c r="F14" s="516"/>
      <c r="G14" s="148"/>
      <c r="H14" s="148"/>
      <c r="I14" s="1001"/>
      <c r="J14" s="1001"/>
      <c r="K14" s="1001"/>
      <c r="L14" s="148"/>
      <c r="M14" s="148"/>
      <c r="N14" s="149"/>
    </row>
    <row r="15" spans="1:14" ht="12.75" customHeight="1">
      <c r="A15" s="995" t="s">
        <v>502</v>
      </c>
      <c r="B15" s="996"/>
      <c r="C15" s="165">
        <f>I13</f>
        <v>125</v>
      </c>
      <c r="D15" s="166">
        <v>1</v>
      </c>
      <c r="E15" s="167">
        <f>C15*D15</f>
        <v>125</v>
      </c>
      <c r="F15" s="516"/>
      <c r="G15" s="148"/>
      <c r="H15" s="148"/>
      <c r="I15" s="148"/>
      <c r="J15" s="148"/>
      <c r="K15" s="148"/>
      <c r="L15" s="148"/>
      <c r="M15" s="148"/>
      <c r="N15" s="149"/>
    </row>
    <row r="16" spans="1:14" ht="12.75" customHeight="1">
      <c r="A16" s="997" t="s">
        <v>79</v>
      </c>
      <c r="B16" s="998"/>
      <c r="C16" s="998"/>
      <c r="D16" s="998"/>
      <c r="E16" s="168">
        <f>E12+E14</f>
        <v>126</v>
      </c>
      <c r="F16" s="148"/>
      <c r="G16" s="148"/>
      <c r="H16" s="148"/>
      <c r="I16" s="148"/>
      <c r="J16" s="148"/>
      <c r="K16" s="148"/>
      <c r="L16" s="148"/>
      <c r="M16" s="148"/>
      <c r="N16" s="149"/>
    </row>
    <row r="17" spans="1:14" ht="12.75" customHeight="1">
      <c r="A17" s="997" t="s">
        <v>80</v>
      </c>
      <c r="B17" s="998"/>
      <c r="C17" s="998"/>
      <c r="D17" s="998"/>
      <c r="E17" s="168">
        <f>E13+E15</f>
        <v>126</v>
      </c>
      <c r="F17" s="148"/>
      <c r="G17" s="148"/>
      <c r="H17" s="148"/>
      <c r="I17" s="148"/>
      <c r="J17" s="148"/>
      <c r="K17" s="148"/>
      <c r="L17" s="148"/>
      <c r="M17" s="148"/>
      <c r="N17" s="149"/>
    </row>
    <row r="18" spans="1:14" ht="23.25">
      <c r="A18" s="169"/>
      <c r="B18" s="170"/>
      <c r="C18" s="170"/>
      <c r="D18" s="170"/>
      <c r="E18" s="170"/>
      <c r="F18" s="170"/>
      <c r="G18" s="145"/>
      <c r="H18" s="145"/>
      <c r="I18" s="145"/>
      <c r="J18" s="145"/>
      <c r="K18" s="145"/>
      <c r="L18" s="145"/>
      <c r="M18" s="145"/>
      <c r="N18" s="146"/>
    </row>
    <row r="19" spans="1:14">
      <c r="A19" s="171"/>
      <c r="B19" s="172"/>
      <c r="C19" s="172"/>
      <c r="D19" s="172"/>
      <c r="E19" s="145"/>
      <c r="F19" s="145"/>
      <c r="G19" s="145"/>
      <c r="H19" s="145"/>
      <c r="I19" s="145"/>
      <c r="J19" s="145"/>
      <c r="K19" s="145"/>
      <c r="L19" s="145"/>
      <c r="M19" s="145"/>
      <c r="N19" s="146"/>
    </row>
    <row r="20" spans="1:14" ht="15.75">
      <c r="A20" s="991" t="s">
        <v>81</v>
      </c>
      <c r="B20" s="992"/>
      <c r="C20" s="160"/>
      <c r="D20" s="160"/>
      <c r="E20" s="160"/>
      <c r="F20" s="160"/>
      <c r="G20" s="160"/>
      <c r="H20" s="161"/>
      <c r="I20" s="160"/>
      <c r="J20" s="162"/>
      <c r="K20" s="162"/>
      <c r="L20" s="162"/>
      <c r="M20" s="162"/>
      <c r="N20" s="163"/>
    </row>
    <row r="21" spans="1:14">
      <c r="A21" s="173"/>
      <c r="B21" s="145"/>
      <c r="C21" s="145"/>
      <c r="D21" s="443" t="s">
        <v>674</v>
      </c>
      <c r="E21" s="443"/>
      <c r="F21" s="443"/>
      <c r="H21" s="444">
        <v>10.8</v>
      </c>
      <c r="I21" s="443" t="s">
        <v>82</v>
      </c>
      <c r="J21" s="145"/>
      <c r="K21" s="145"/>
      <c r="L21" s="145"/>
      <c r="M21" s="145"/>
      <c r="N21" s="146"/>
    </row>
    <row r="22" spans="1:14">
      <c r="A22" s="173"/>
      <c r="B22" s="145"/>
      <c r="C22" s="145"/>
      <c r="D22" s="443" t="s">
        <v>675</v>
      </c>
      <c r="E22" s="443"/>
      <c r="F22" s="443"/>
      <c r="H22" s="444">
        <v>27</v>
      </c>
      <c r="I22" s="443" t="s">
        <v>82</v>
      </c>
      <c r="J22" s="145"/>
      <c r="K22" s="145"/>
      <c r="L22" s="145"/>
      <c r="M22" s="145"/>
      <c r="N22" s="146"/>
    </row>
    <row r="23" spans="1:14" ht="12.75" customHeight="1">
      <c r="A23" s="173"/>
      <c r="B23" s="145"/>
      <c r="C23" s="145"/>
      <c r="D23" s="443" t="s">
        <v>676</v>
      </c>
      <c r="E23" s="443"/>
      <c r="F23" s="443"/>
      <c r="H23" s="444">
        <v>0.8</v>
      </c>
      <c r="I23" s="443" t="s">
        <v>82</v>
      </c>
      <c r="J23" s="145"/>
      <c r="K23" s="145"/>
      <c r="L23" s="145"/>
      <c r="M23" s="145"/>
      <c r="N23" s="146"/>
    </row>
    <row r="24" spans="1:14" ht="12.75" customHeight="1">
      <c r="A24" s="173"/>
      <c r="B24" s="145"/>
      <c r="C24" s="145"/>
      <c r="D24" s="443" t="s">
        <v>677</v>
      </c>
      <c r="E24" s="443"/>
      <c r="F24" s="443"/>
      <c r="H24" s="444">
        <v>11.481</v>
      </c>
      <c r="I24" s="443" t="s">
        <v>82</v>
      </c>
      <c r="J24" s="145"/>
      <c r="K24" s="145"/>
      <c r="L24" s="145"/>
      <c r="M24" s="145"/>
      <c r="N24" s="146"/>
    </row>
    <row r="25" spans="1:14" ht="15.75">
      <c r="A25" s="157"/>
      <c r="B25" s="158"/>
      <c r="C25" s="172"/>
      <c r="D25" s="443" t="s">
        <v>678</v>
      </c>
      <c r="E25" s="443"/>
      <c r="F25" s="443"/>
      <c r="H25" s="444">
        <v>23.125</v>
      </c>
      <c r="I25" s="443" t="s">
        <v>82</v>
      </c>
      <c r="J25" s="145"/>
      <c r="K25" s="145"/>
      <c r="L25" s="145"/>
      <c r="M25" s="145"/>
      <c r="N25" s="146"/>
    </row>
    <row r="26" spans="1:14">
      <c r="A26" s="173"/>
      <c r="B26" s="145"/>
      <c r="C26" s="145"/>
      <c r="D26" s="443" t="s">
        <v>679</v>
      </c>
      <c r="E26" s="443"/>
      <c r="F26" s="443"/>
      <c r="H26" s="444">
        <v>4.22</v>
      </c>
      <c r="I26" s="443" t="s">
        <v>82</v>
      </c>
      <c r="J26" s="145"/>
      <c r="K26" s="145"/>
      <c r="L26" s="145"/>
      <c r="M26" s="145"/>
      <c r="N26" s="146"/>
    </row>
    <row r="27" spans="1:14">
      <c r="A27" s="173"/>
      <c r="B27" s="145"/>
      <c r="C27" s="145"/>
      <c r="D27" s="172" t="s">
        <v>680</v>
      </c>
      <c r="E27" s="172"/>
      <c r="F27" s="172"/>
      <c r="H27" s="444">
        <v>16.7</v>
      </c>
      <c r="I27" s="172" t="s">
        <v>82</v>
      </c>
      <c r="J27" s="145"/>
      <c r="K27" s="145"/>
      <c r="L27" s="145"/>
      <c r="M27" s="145"/>
      <c r="N27" s="146"/>
    </row>
    <row r="28" spans="1:14" ht="12.75" customHeight="1">
      <c r="A28" s="173"/>
      <c r="B28" s="145"/>
      <c r="C28" s="145"/>
      <c r="D28" s="145"/>
      <c r="E28" s="172"/>
      <c r="F28" s="172"/>
      <c r="G28" s="172"/>
      <c r="H28" s="174"/>
      <c r="I28" s="172"/>
      <c r="J28" s="145"/>
      <c r="K28" s="145"/>
      <c r="L28" s="145"/>
      <c r="M28" s="175"/>
      <c r="N28" s="146"/>
    </row>
    <row r="29" spans="1:14" ht="12.75" customHeight="1">
      <c r="A29" s="173"/>
      <c r="B29" s="145"/>
      <c r="C29" s="145"/>
      <c r="D29" s="145"/>
      <c r="E29" s="176" t="s">
        <v>83</v>
      </c>
      <c r="F29" s="172"/>
      <c r="G29" s="172"/>
      <c r="H29" s="177">
        <f>ROUND(SUM(H20:H27),2)</f>
        <v>94.13</v>
      </c>
      <c r="I29" s="172" t="s">
        <v>82</v>
      </c>
      <c r="J29" s="145"/>
      <c r="K29" s="145"/>
      <c r="L29" s="145"/>
      <c r="M29" s="175"/>
      <c r="N29" s="146"/>
    </row>
    <row r="30" spans="1:14" ht="12.75" customHeight="1">
      <c r="A30" s="178"/>
      <c r="B30" s="179"/>
      <c r="C30" s="179"/>
      <c r="D30" s="179"/>
      <c r="E30" s="179"/>
      <c r="F30" s="179"/>
      <c r="G30" s="179"/>
      <c r="H30" s="179"/>
      <c r="I30" s="179"/>
      <c r="J30" s="179"/>
      <c r="K30" s="179"/>
      <c r="L30" s="179"/>
      <c r="M30" s="179"/>
      <c r="N30" s="180"/>
    </row>
    <row r="31" spans="1:14" ht="15.75">
      <c r="A31" s="991" t="s">
        <v>84</v>
      </c>
      <c r="B31" s="992" t="s">
        <v>85</v>
      </c>
      <c r="C31" s="162"/>
      <c r="D31" s="162"/>
      <c r="E31" s="162"/>
      <c r="F31" s="162"/>
      <c r="G31" s="162"/>
      <c r="H31" s="162"/>
      <c r="I31" s="162"/>
      <c r="J31" s="162"/>
      <c r="K31" s="162"/>
      <c r="L31" s="162"/>
      <c r="M31" s="162"/>
      <c r="N31" s="163"/>
    </row>
    <row r="32" spans="1:14">
      <c r="A32" s="993" t="s">
        <v>79</v>
      </c>
      <c r="B32" s="994"/>
      <c r="C32" s="994"/>
      <c r="D32" s="994"/>
      <c r="E32" s="181">
        <f>E16*H29</f>
        <v>11860.38</v>
      </c>
      <c r="F32" s="182" t="s">
        <v>86</v>
      </c>
      <c r="G32" s="183"/>
      <c r="H32" s="183"/>
      <c r="I32" s="183"/>
      <c r="J32" s="183"/>
      <c r="K32" s="183"/>
      <c r="L32" s="183"/>
      <c r="M32" s="183"/>
      <c r="N32" s="184"/>
    </row>
    <row r="33" spans="1:19">
      <c r="A33" s="993" t="s">
        <v>80</v>
      </c>
      <c r="B33" s="994"/>
      <c r="C33" s="994"/>
      <c r="D33" s="994"/>
      <c r="E33" s="181">
        <f>E17*H29</f>
        <v>11860.38</v>
      </c>
      <c r="F33" s="182" t="s">
        <v>86</v>
      </c>
      <c r="G33" s="183"/>
      <c r="H33" s="183"/>
      <c r="I33" s="183"/>
      <c r="J33" s="183"/>
      <c r="K33" s="183"/>
      <c r="L33" s="183"/>
      <c r="M33" s="183"/>
      <c r="N33" s="184"/>
    </row>
    <row r="34" spans="1:19">
      <c r="A34" s="84"/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6"/>
    </row>
    <row r="35" spans="1:19">
      <c r="A35" s="83"/>
    </row>
    <row r="36" spans="1:19">
      <c r="A36" s="84"/>
      <c r="B36" s="85"/>
      <c r="C36" s="85"/>
      <c r="D36" s="85"/>
      <c r="E36" s="85"/>
      <c r="F36" s="85"/>
      <c r="G36" s="85"/>
      <c r="H36" s="85"/>
      <c r="I36" s="85"/>
      <c r="J36" s="85"/>
      <c r="K36" s="85"/>
      <c r="L36" s="85"/>
      <c r="M36" s="85"/>
      <c r="N36" s="85"/>
    </row>
    <row r="40" spans="1:19" ht="14.25">
      <c r="A40" s="295" t="s">
        <v>330</v>
      </c>
      <c r="B40" s="989" t="s">
        <v>331</v>
      </c>
      <c r="C40" s="989"/>
      <c r="D40" s="989"/>
      <c r="E40" s="989"/>
      <c r="F40" s="989"/>
      <c r="G40" s="989"/>
      <c r="H40" s="989"/>
      <c r="I40" s="432" t="s">
        <v>393</v>
      </c>
      <c r="J40" s="432"/>
      <c r="K40" s="432"/>
      <c r="L40" s="432"/>
      <c r="M40" s="432"/>
      <c r="N40" s="432"/>
      <c r="O40" s="432"/>
      <c r="P40" s="432"/>
      <c r="Q40" s="432"/>
      <c r="R40" s="432"/>
      <c r="S40" s="432"/>
    </row>
    <row r="41" spans="1:19" ht="14.25">
      <c r="A41" s="295" t="s">
        <v>336</v>
      </c>
      <c r="B41" s="989" t="s">
        <v>337</v>
      </c>
      <c r="C41" s="989"/>
      <c r="D41" s="989"/>
      <c r="E41" s="989"/>
      <c r="F41" s="989"/>
      <c r="G41" s="989"/>
      <c r="H41" s="989"/>
      <c r="I41" s="432" t="s">
        <v>393</v>
      </c>
      <c r="J41" s="432"/>
      <c r="K41" s="432"/>
      <c r="L41" s="432"/>
      <c r="M41" s="432"/>
      <c r="N41" s="432"/>
      <c r="O41" s="432"/>
      <c r="P41" s="432"/>
      <c r="Q41" s="432"/>
      <c r="R41" s="432"/>
      <c r="S41" s="432"/>
    </row>
    <row r="42" spans="1:19" ht="14.25">
      <c r="A42" s="307" t="s">
        <v>311</v>
      </c>
      <c r="B42" s="988" t="s">
        <v>312</v>
      </c>
      <c r="C42" s="988"/>
      <c r="D42" s="988"/>
      <c r="E42" s="988"/>
      <c r="F42" s="988"/>
      <c r="G42" s="988"/>
      <c r="H42" s="988"/>
      <c r="I42" s="432" t="s">
        <v>393</v>
      </c>
      <c r="J42" s="432"/>
      <c r="K42" s="432"/>
      <c r="L42" s="432"/>
      <c r="M42" s="432"/>
      <c r="N42" s="432"/>
      <c r="O42" s="432"/>
      <c r="P42" s="432"/>
      <c r="Q42" s="432"/>
      <c r="R42" s="432"/>
      <c r="S42" s="432"/>
    </row>
    <row r="43" spans="1:19" ht="14.25">
      <c r="A43" s="295" t="s">
        <v>334</v>
      </c>
      <c r="B43" s="989" t="s">
        <v>335</v>
      </c>
      <c r="C43" s="989"/>
      <c r="D43" s="989"/>
      <c r="E43" s="989"/>
      <c r="F43" s="989"/>
      <c r="G43" s="989"/>
      <c r="H43" s="989"/>
      <c r="I43" s="432" t="s">
        <v>393</v>
      </c>
      <c r="J43" s="432"/>
      <c r="K43" s="432"/>
      <c r="L43" s="432"/>
      <c r="M43" s="432"/>
      <c r="N43" s="432"/>
      <c r="O43" s="432"/>
      <c r="P43" s="432"/>
      <c r="Q43" s="432"/>
      <c r="R43" s="432"/>
      <c r="S43" s="432"/>
    </row>
    <row r="44" spans="1:19" ht="14.25">
      <c r="A44" s="307" t="s">
        <v>319</v>
      </c>
      <c r="B44" s="988" t="s">
        <v>320</v>
      </c>
      <c r="C44" s="988"/>
      <c r="D44" s="988"/>
      <c r="E44" s="988"/>
      <c r="F44" s="988"/>
      <c r="G44" s="988"/>
      <c r="H44" s="988"/>
      <c r="I44" s="432" t="s">
        <v>393</v>
      </c>
      <c r="J44" s="432"/>
      <c r="K44" s="432"/>
      <c r="L44" s="432"/>
      <c r="M44" s="432"/>
      <c r="N44" s="432"/>
      <c r="O44" s="432"/>
      <c r="P44" s="432"/>
      <c r="Q44" s="432"/>
      <c r="R44" s="432"/>
      <c r="S44" s="432"/>
    </row>
    <row r="45" spans="1:19" ht="14.25">
      <c r="A45" s="295" t="s">
        <v>332</v>
      </c>
      <c r="B45" s="989" t="s">
        <v>333</v>
      </c>
      <c r="C45" s="989"/>
      <c r="D45" s="989"/>
      <c r="E45" s="989"/>
      <c r="F45" s="989"/>
      <c r="G45" s="989"/>
      <c r="H45" s="989"/>
      <c r="I45" s="432" t="s">
        <v>393</v>
      </c>
      <c r="J45" s="432"/>
      <c r="K45" s="432"/>
      <c r="L45" s="432"/>
      <c r="M45" s="432"/>
      <c r="N45" s="432"/>
      <c r="O45" s="432"/>
      <c r="P45" s="432"/>
      <c r="Q45" s="432"/>
      <c r="R45" s="432"/>
      <c r="S45" s="432"/>
    </row>
    <row r="46" spans="1:19" ht="14.25">
      <c r="A46" s="307" t="s">
        <v>302</v>
      </c>
      <c r="B46" s="990" t="s">
        <v>303</v>
      </c>
      <c r="C46" s="990"/>
      <c r="D46" s="990"/>
      <c r="E46" s="990"/>
      <c r="F46" s="990"/>
      <c r="G46" s="990"/>
      <c r="H46" s="990"/>
      <c r="I46" s="432" t="s">
        <v>393</v>
      </c>
      <c r="J46" s="432"/>
      <c r="K46" s="432"/>
      <c r="L46" s="432"/>
      <c r="M46" s="432"/>
      <c r="N46" s="432"/>
      <c r="O46" s="432"/>
      <c r="P46" s="432"/>
      <c r="Q46" s="432"/>
      <c r="R46" s="432"/>
      <c r="S46" s="432"/>
    </row>
    <row r="47" spans="1:19" ht="14.25">
      <c r="A47" s="307" t="s">
        <v>309</v>
      </c>
      <c r="B47" s="988" t="s">
        <v>310</v>
      </c>
      <c r="C47" s="988"/>
      <c r="D47" s="988"/>
      <c r="E47" s="988"/>
      <c r="F47" s="988"/>
      <c r="G47" s="988"/>
      <c r="H47" s="988"/>
      <c r="I47" s="432" t="s">
        <v>393</v>
      </c>
      <c r="J47" s="432"/>
      <c r="K47" s="432"/>
      <c r="L47" s="432"/>
      <c r="M47" s="432"/>
      <c r="N47" s="432"/>
      <c r="O47" s="432"/>
      <c r="P47" s="432"/>
      <c r="Q47" s="432"/>
      <c r="R47" s="432"/>
      <c r="S47" s="432"/>
    </row>
    <row r="48" spans="1:19" ht="14.25">
      <c r="A48" s="307" t="s">
        <v>315</v>
      </c>
      <c r="B48" s="988" t="s">
        <v>316</v>
      </c>
      <c r="C48" s="988"/>
      <c r="D48" s="988"/>
      <c r="E48" s="988"/>
      <c r="F48" s="988"/>
      <c r="G48" s="988"/>
      <c r="H48" s="988"/>
      <c r="I48" s="432" t="s">
        <v>393</v>
      </c>
      <c r="J48" s="432"/>
      <c r="K48" s="432"/>
      <c r="L48" s="432"/>
      <c r="M48" s="432"/>
      <c r="N48" s="432"/>
      <c r="O48" s="432"/>
      <c r="P48" s="432"/>
      <c r="Q48" s="432"/>
      <c r="R48" s="432"/>
      <c r="S48" s="432"/>
    </row>
    <row r="49" spans="1:19" ht="14.25">
      <c r="A49" s="307" t="s">
        <v>313</v>
      </c>
      <c r="B49" s="988" t="s">
        <v>314</v>
      </c>
      <c r="C49" s="988"/>
      <c r="D49" s="988"/>
      <c r="E49" s="988"/>
      <c r="F49" s="988"/>
      <c r="G49" s="988"/>
      <c r="H49" s="988"/>
      <c r="I49" s="432" t="s">
        <v>393</v>
      </c>
      <c r="J49" s="432"/>
      <c r="K49" s="432"/>
      <c r="L49" s="432"/>
      <c r="M49" s="432"/>
      <c r="N49" s="432"/>
      <c r="O49" s="432"/>
      <c r="P49" s="432"/>
      <c r="Q49" s="432"/>
      <c r="R49" s="432"/>
      <c r="S49" s="432"/>
    </row>
    <row r="50" spans="1:19" ht="14.25">
      <c r="A50" s="307" t="s">
        <v>304</v>
      </c>
      <c r="B50" s="988" t="s">
        <v>305</v>
      </c>
      <c r="C50" s="988"/>
      <c r="D50" s="988"/>
      <c r="E50" s="988"/>
      <c r="F50" s="988"/>
      <c r="G50" s="988"/>
      <c r="H50" s="988"/>
      <c r="I50" s="432" t="s">
        <v>393</v>
      </c>
      <c r="J50" s="432"/>
      <c r="K50" s="432"/>
      <c r="L50" s="432"/>
      <c r="M50" s="432"/>
      <c r="N50" s="432"/>
      <c r="O50" s="432"/>
      <c r="P50" s="432"/>
      <c r="Q50" s="432"/>
      <c r="R50" s="432"/>
      <c r="S50" s="432"/>
    </row>
    <row r="51" spans="1:19" ht="14.25">
      <c r="A51" s="307" t="s">
        <v>285</v>
      </c>
      <c r="B51" s="988" t="s">
        <v>286</v>
      </c>
      <c r="C51" s="988"/>
      <c r="D51" s="988"/>
      <c r="E51" s="988"/>
      <c r="F51" s="988"/>
      <c r="G51" s="988"/>
      <c r="H51" s="988"/>
      <c r="I51" s="432" t="s">
        <v>393</v>
      </c>
      <c r="J51" s="432"/>
      <c r="K51" s="432"/>
      <c r="L51" s="432"/>
      <c r="M51" s="432"/>
      <c r="N51" s="432"/>
      <c r="O51" s="432"/>
      <c r="P51" s="432"/>
      <c r="Q51" s="432"/>
      <c r="R51" s="432"/>
      <c r="S51" s="432"/>
    </row>
    <row r="52" spans="1:19" ht="14.25">
      <c r="A52" s="307"/>
      <c r="B52" s="563"/>
      <c r="C52" s="563"/>
      <c r="D52" s="563"/>
      <c r="E52" s="563"/>
      <c r="F52" s="563"/>
      <c r="G52" s="563"/>
      <c r="H52" s="563"/>
      <c r="I52" s="432"/>
      <c r="J52" s="432"/>
      <c r="K52" s="432"/>
      <c r="L52" s="432"/>
      <c r="M52" s="432"/>
      <c r="N52" s="432"/>
      <c r="O52" s="432"/>
      <c r="P52" s="432"/>
      <c r="Q52" s="432"/>
      <c r="R52" s="432"/>
      <c r="S52" s="432"/>
    </row>
    <row r="53" spans="1:19" ht="14.25">
      <c r="A53" s="307"/>
      <c r="B53" s="563"/>
      <c r="C53" s="563"/>
      <c r="D53" s="563"/>
      <c r="E53" s="563"/>
      <c r="F53" s="563"/>
      <c r="G53" s="563"/>
      <c r="H53" s="563"/>
      <c r="I53" s="432"/>
      <c r="J53" s="432"/>
      <c r="K53" s="432"/>
      <c r="L53" s="432"/>
      <c r="M53" s="432"/>
      <c r="N53" s="432"/>
      <c r="O53" s="432"/>
      <c r="P53" s="432"/>
      <c r="Q53" s="432"/>
      <c r="R53" s="432"/>
      <c r="S53" s="432"/>
    </row>
    <row r="54" spans="1:19" ht="14.25">
      <c r="A54" s="295" t="s">
        <v>339</v>
      </c>
      <c r="B54" s="989" t="s">
        <v>340</v>
      </c>
      <c r="C54" s="989"/>
      <c r="D54" s="989"/>
      <c r="E54" s="989"/>
      <c r="F54" s="989"/>
      <c r="G54" s="989"/>
      <c r="H54" s="989"/>
      <c r="I54" s="432" t="s">
        <v>394</v>
      </c>
      <c r="J54" s="432"/>
      <c r="K54" s="432"/>
      <c r="L54" s="432"/>
      <c r="M54" s="432"/>
      <c r="N54" s="432"/>
      <c r="O54" s="432"/>
      <c r="P54" s="432"/>
      <c r="Q54" s="432"/>
      <c r="R54" s="432"/>
      <c r="S54" s="432"/>
    </row>
    <row r="55" spans="1:19" ht="14.25">
      <c r="A55" s="307" t="s">
        <v>277</v>
      </c>
      <c r="B55" s="988" t="s">
        <v>278</v>
      </c>
      <c r="C55" s="988"/>
      <c r="D55" s="988"/>
      <c r="E55" s="988"/>
      <c r="F55" s="988"/>
      <c r="G55" s="988"/>
      <c r="H55" s="988"/>
      <c r="I55" s="432" t="s">
        <v>394</v>
      </c>
      <c r="J55" s="432"/>
      <c r="K55" s="432"/>
      <c r="L55" s="432"/>
      <c r="M55" s="432"/>
      <c r="N55" s="432"/>
      <c r="O55" s="432"/>
      <c r="P55" s="432"/>
      <c r="Q55" s="432"/>
      <c r="R55" s="432"/>
      <c r="S55" s="432"/>
    </row>
    <row r="56" spans="1:19" ht="14.25">
      <c r="A56" s="295" t="s">
        <v>274</v>
      </c>
      <c r="B56" s="989" t="s">
        <v>275</v>
      </c>
      <c r="C56" s="989"/>
      <c r="D56" s="989"/>
      <c r="E56" s="989"/>
      <c r="F56" s="989"/>
      <c r="G56" s="989"/>
      <c r="H56" s="989"/>
      <c r="I56" s="432" t="s">
        <v>394</v>
      </c>
      <c r="J56" s="432"/>
      <c r="K56" s="432"/>
      <c r="L56" s="432"/>
      <c r="M56" s="432"/>
      <c r="N56" s="432"/>
      <c r="O56" s="432"/>
      <c r="P56" s="432"/>
      <c r="Q56" s="432"/>
      <c r="R56" s="432"/>
      <c r="S56" s="432"/>
    </row>
    <row r="57" spans="1:19" ht="14.25">
      <c r="A57" s="307" t="s">
        <v>321</v>
      </c>
      <c r="B57" s="988" t="s">
        <v>322</v>
      </c>
      <c r="C57" s="988"/>
      <c r="D57" s="988"/>
      <c r="E57" s="988"/>
      <c r="F57" s="988"/>
      <c r="G57" s="988"/>
      <c r="H57" s="988"/>
      <c r="I57" s="432" t="s">
        <v>394</v>
      </c>
      <c r="J57" s="432"/>
      <c r="K57" s="432"/>
      <c r="L57" s="432"/>
      <c r="M57" s="432"/>
      <c r="N57" s="432"/>
      <c r="O57" s="432"/>
      <c r="P57" s="432"/>
      <c r="Q57" s="432"/>
      <c r="R57" s="432"/>
      <c r="S57" s="432"/>
    </row>
    <row r="58" spans="1:19" ht="14.25">
      <c r="A58" s="307" t="s">
        <v>299</v>
      </c>
      <c r="B58" s="988" t="s">
        <v>300</v>
      </c>
      <c r="C58" s="988"/>
      <c r="D58" s="988"/>
      <c r="E58" s="988"/>
      <c r="F58" s="988"/>
      <c r="G58" s="988"/>
      <c r="H58" s="988"/>
      <c r="I58" s="432" t="s">
        <v>394</v>
      </c>
      <c r="J58" s="432"/>
      <c r="K58" s="432"/>
      <c r="L58" s="432"/>
      <c r="M58" s="432"/>
      <c r="N58" s="432"/>
      <c r="O58" s="432"/>
      <c r="P58" s="432"/>
      <c r="Q58" s="432"/>
      <c r="R58" s="432"/>
      <c r="S58" s="432"/>
    </row>
    <row r="59" spans="1:19" ht="14.25">
      <c r="A59" s="307" t="s">
        <v>323</v>
      </c>
      <c r="B59" s="988" t="s">
        <v>324</v>
      </c>
      <c r="C59" s="988"/>
      <c r="D59" s="988"/>
      <c r="E59" s="988"/>
      <c r="F59" s="988"/>
      <c r="G59" s="988"/>
      <c r="H59" s="988"/>
      <c r="I59" s="432" t="s">
        <v>394</v>
      </c>
      <c r="J59" s="432"/>
      <c r="K59" s="432"/>
      <c r="L59" s="432"/>
      <c r="M59" s="432"/>
      <c r="N59" s="432"/>
      <c r="O59" s="432"/>
      <c r="P59" s="432"/>
      <c r="Q59" s="432"/>
      <c r="R59" s="432"/>
      <c r="S59" s="432"/>
    </row>
    <row r="60" spans="1:19" ht="14.25">
      <c r="A60" s="307" t="s">
        <v>207</v>
      </c>
      <c r="B60" s="988" t="s">
        <v>208</v>
      </c>
      <c r="C60" s="988"/>
      <c r="D60" s="988"/>
      <c r="E60" s="988"/>
      <c r="F60" s="988"/>
      <c r="G60" s="988"/>
      <c r="H60" s="988"/>
      <c r="I60" s="432" t="s">
        <v>394</v>
      </c>
      <c r="J60" s="432"/>
      <c r="K60" s="432"/>
      <c r="L60" s="432"/>
      <c r="M60" s="432"/>
      <c r="N60" s="432"/>
      <c r="O60" s="432"/>
      <c r="P60" s="432"/>
      <c r="Q60" s="432"/>
      <c r="R60" s="432"/>
      <c r="S60" s="432"/>
    </row>
    <row r="61" spans="1:19" ht="14.25">
      <c r="A61" s="307" t="s">
        <v>279</v>
      </c>
      <c r="B61" s="988" t="s">
        <v>280</v>
      </c>
      <c r="C61" s="988"/>
      <c r="D61" s="988"/>
      <c r="E61" s="988"/>
      <c r="F61" s="988"/>
      <c r="G61" s="988"/>
      <c r="H61" s="988"/>
      <c r="I61" s="432" t="s">
        <v>394</v>
      </c>
      <c r="J61" s="432"/>
      <c r="K61" s="432"/>
      <c r="L61" s="432"/>
      <c r="M61" s="432"/>
      <c r="N61" s="432"/>
      <c r="O61" s="432"/>
      <c r="P61" s="432"/>
      <c r="Q61" s="432"/>
      <c r="R61" s="432"/>
      <c r="S61" s="432"/>
    </row>
    <row r="62" spans="1:19" ht="14.25">
      <c r="A62" s="307"/>
      <c r="B62" s="563"/>
      <c r="C62" s="563"/>
      <c r="D62" s="563"/>
      <c r="E62" s="563"/>
      <c r="F62" s="563"/>
      <c r="G62" s="563"/>
      <c r="H62" s="563"/>
      <c r="I62" s="432"/>
      <c r="J62" s="432"/>
      <c r="K62" s="432"/>
      <c r="L62" s="432"/>
      <c r="M62" s="432"/>
      <c r="N62" s="432"/>
      <c r="O62" s="432"/>
      <c r="P62" s="432"/>
      <c r="Q62" s="432"/>
      <c r="R62" s="432"/>
      <c r="S62" s="432"/>
    </row>
    <row r="63" spans="1:19" ht="14.25">
      <c r="A63" s="433" t="s">
        <v>283</v>
      </c>
      <c r="B63" s="986" t="s">
        <v>284</v>
      </c>
      <c r="C63" s="986"/>
      <c r="D63" s="986"/>
      <c r="E63" s="986"/>
      <c r="F63" s="986"/>
      <c r="G63" s="986"/>
      <c r="H63" s="986"/>
      <c r="I63" s="434" t="s">
        <v>388</v>
      </c>
      <c r="J63" s="432"/>
      <c r="K63" s="432"/>
      <c r="L63" s="432"/>
      <c r="M63" s="432"/>
      <c r="N63" s="432"/>
      <c r="O63" s="432"/>
      <c r="P63" s="432"/>
      <c r="Q63" s="432"/>
      <c r="R63" s="432"/>
      <c r="S63" s="432"/>
    </row>
    <row r="64" spans="1:19" ht="14.25">
      <c r="A64" s="433" t="s">
        <v>291</v>
      </c>
      <c r="B64" s="987" t="s">
        <v>292</v>
      </c>
      <c r="C64" s="987"/>
      <c r="D64" s="987"/>
      <c r="E64" s="987"/>
      <c r="F64" s="987"/>
      <c r="G64" s="987"/>
      <c r="H64" s="987"/>
      <c r="I64" s="434" t="s">
        <v>388</v>
      </c>
      <c r="J64" s="434"/>
      <c r="K64" s="434"/>
      <c r="L64" s="434"/>
      <c r="M64" s="434"/>
      <c r="N64" s="434"/>
      <c r="O64" s="434"/>
      <c r="P64" s="434"/>
      <c r="Q64" s="434"/>
      <c r="R64" s="434"/>
      <c r="S64" s="434"/>
    </row>
    <row r="65" spans="1:61" ht="14.25">
      <c r="A65" s="433" t="s">
        <v>281</v>
      </c>
      <c r="B65" s="986" t="s">
        <v>282</v>
      </c>
      <c r="C65" s="986"/>
      <c r="D65" s="986"/>
      <c r="E65" s="986"/>
      <c r="F65" s="986"/>
      <c r="G65" s="986"/>
      <c r="H65" s="986"/>
      <c r="I65" s="434" t="s">
        <v>388</v>
      </c>
      <c r="J65" s="432"/>
      <c r="K65" s="432"/>
      <c r="L65" s="432"/>
      <c r="M65" s="432"/>
      <c r="N65" s="432"/>
      <c r="O65" s="432"/>
      <c r="P65" s="432"/>
      <c r="Q65" s="432"/>
      <c r="R65" s="432"/>
      <c r="S65" s="432"/>
    </row>
    <row r="66" spans="1:61" ht="15">
      <c r="A66" s="433" t="s">
        <v>295</v>
      </c>
      <c r="B66" s="987" t="s">
        <v>296</v>
      </c>
      <c r="C66" s="987"/>
      <c r="D66" s="987"/>
      <c r="E66" s="987"/>
      <c r="F66" s="987"/>
      <c r="G66" s="987"/>
      <c r="H66" s="987"/>
      <c r="I66" s="434" t="s">
        <v>388</v>
      </c>
      <c r="J66" s="432"/>
      <c r="K66" s="432"/>
      <c r="L66" s="432"/>
      <c r="M66" s="432"/>
      <c r="N66" s="432"/>
      <c r="O66" s="432"/>
      <c r="P66" s="432"/>
      <c r="Q66" s="432"/>
      <c r="R66" s="432"/>
      <c r="S66" s="432"/>
      <c r="BI66" s="88"/>
    </row>
    <row r="67" spans="1:61" ht="14.25">
      <c r="A67" s="433" t="s">
        <v>293</v>
      </c>
      <c r="B67" s="986" t="s">
        <v>294</v>
      </c>
      <c r="C67" s="986"/>
      <c r="D67" s="986"/>
      <c r="E67" s="986"/>
      <c r="F67" s="986"/>
      <c r="G67" s="986"/>
      <c r="H67" s="986"/>
      <c r="I67" s="434" t="s">
        <v>388</v>
      </c>
      <c r="J67" s="432"/>
      <c r="K67" s="432"/>
      <c r="L67" s="432"/>
      <c r="M67" s="432"/>
      <c r="N67" s="432"/>
      <c r="O67" s="432"/>
      <c r="P67" s="432"/>
      <c r="Q67" s="432"/>
      <c r="R67" s="432"/>
      <c r="S67" s="432"/>
    </row>
    <row r="68" spans="1:61" ht="14.25">
      <c r="A68" s="433" t="s">
        <v>236</v>
      </c>
      <c r="B68" s="986" t="s">
        <v>237</v>
      </c>
      <c r="C68" s="986"/>
      <c r="D68" s="986"/>
      <c r="E68" s="986"/>
      <c r="F68" s="986"/>
      <c r="G68" s="986"/>
      <c r="H68" s="986"/>
      <c r="I68" s="434" t="s">
        <v>388</v>
      </c>
      <c r="J68" s="432"/>
      <c r="K68" s="432"/>
      <c r="L68" s="432"/>
      <c r="M68" s="432"/>
      <c r="N68" s="432"/>
      <c r="O68" s="432"/>
      <c r="P68" s="432"/>
      <c r="Q68" s="432"/>
      <c r="R68" s="432"/>
      <c r="S68" s="432"/>
    </row>
    <row r="69" spans="1:61" ht="14.25">
      <c r="A69" s="433" t="s">
        <v>289</v>
      </c>
      <c r="B69" s="987" t="s">
        <v>290</v>
      </c>
      <c r="C69" s="987"/>
      <c r="D69" s="987"/>
      <c r="E69" s="987"/>
      <c r="F69" s="987"/>
      <c r="G69" s="987"/>
      <c r="H69" s="987"/>
      <c r="I69" s="434" t="s">
        <v>388</v>
      </c>
      <c r="J69" s="432"/>
      <c r="K69" s="432"/>
      <c r="L69" s="432"/>
      <c r="M69" s="432"/>
      <c r="N69" s="432"/>
      <c r="O69" s="432"/>
      <c r="P69" s="432"/>
      <c r="Q69" s="432"/>
      <c r="R69" s="432"/>
      <c r="S69" s="432"/>
    </row>
    <row r="70" spans="1:61" ht="14.25">
      <c r="A70" s="433" t="s">
        <v>287</v>
      </c>
      <c r="B70" s="986" t="s">
        <v>288</v>
      </c>
      <c r="C70" s="986"/>
      <c r="D70" s="986"/>
      <c r="E70" s="986"/>
      <c r="F70" s="986"/>
      <c r="G70" s="986"/>
      <c r="H70" s="986"/>
      <c r="I70" s="434" t="s">
        <v>388</v>
      </c>
      <c r="J70" s="432"/>
      <c r="K70" s="432"/>
      <c r="L70" s="432"/>
      <c r="M70" s="432"/>
      <c r="N70" s="432"/>
      <c r="O70" s="432"/>
      <c r="P70" s="432"/>
      <c r="Q70" s="432"/>
      <c r="R70" s="432"/>
      <c r="S70" s="432"/>
    </row>
    <row r="71" spans="1:61">
      <c r="A71" s="65"/>
      <c r="B71" s="65"/>
      <c r="C71" s="65"/>
      <c r="D71" s="65"/>
      <c r="E71" s="65"/>
      <c r="F71" s="65"/>
      <c r="G71" s="65"/>
      <c r="H71" s="65"/>
      <c r="I71" s="65"/>
      <c r="J71" s="65"/>
      <c r="K71" s="65"/>
      <c r="L71" s="65"/>
      <c r="M71" s="65"/>
      <c r="N71" s="65"/>
    </row>
  </sheetData>
  <mergeCells count="47">
    <mergeCell ref="B69:H69"/>
    <mergeCell ref="B70:H70"/>
    <mergeCell ref="F11:N12"/>
    <mergeCell ref="I13:J14"/>
    <mergeCell ref="K13:K14"/>
    <mergeCell ref="B63:H63"/>
    <mergeCell ref="B64:H64"/>
    <mergeCell ref="B65:H65"/>
    <mergeCell ref="B66:H66"/>
    <mergeCell ref="B67:H67"/>
    <mergeCell ref="B68:H68"/>
    <mergeCell ref="B56:H56"/>
    <mergeCell ref="B57:H57"/>
    <mergeCell ref="B58:H58"/>
    <mergeCell ref="B59:H59"/>
    <mergeCell ref="B60:H60"/>
    <mergeCell ref="B61:H61"/>
    <mergeCell ref="B48:H48"/>
    <mergeCell ref="B49:H49"/>
    <mergeCell ref="B50:H50"/>
    <mergeCell ref="B51:H51"/>
    <mergeCell ref="B54:H54"/>
    <mergeCell ref="B55:H55"/>
    <mergeCell ref="B47:H47"/>
    <mergeCell ref="A20:B20"/>
    <mergeCell ref="A31:B31"/>
    <mergeCell ref="A32:D32"/>
    <mergeCell ref="A33:D33"/>
    <mergeCell ref="B40:H40"/>
    <mergeCell ref="B41:H41"/>
    <mergeCell ref="B42:H42"/>
    <mergeCell ref="B43:H43"/>
    <mergeCell ref="B44:H44"/>
    <mergeCell ref="B45:H45"/>
    <mergeCell ref="B46:H46"/>
    <mergeCell ref="A17:D17"/>
    <mergeCell ref="A2:N2"/>
    <mergeCell ref="A3:N3"/>
    <mergeCell ref="A4:N4"/>
    <mergeCell ref="A5:N5"/>
    <mergeCell ref="A7:N8"/>
    <mergeCell ref="A10:B10"/>
    <mergeCell ref="A12:B12"/>
    <mergeCell ref="A13:B13"/>
    <mergeCell ref="A14:B14"/>
    <mergeCell ref="A15:B15"/>
    <mergeCell ref="A16:D1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9" orientation="landscape" r:id="rId1"/>
  <drawing r:id="rId2"/>
  <legacyDrawingHF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BI71"/>
  <sheetViews>
    <sheetView showGridLines="0" view="pageBreakPreview" zoomScaleSheetLayoutView="100" workbookViewId="0">
      <selection activeCell="I15" sqref="I15"/>
    </sheetView>
  </sheetViews>
  <sheetFormatPr defaultRowHeight="12.75"/>
  <cols>
    <col min="1" max="1" width="9.140625" style="64"/>
    <col min="2" max="2" width="34.42578125" style="64" customWidth="1"/>
    <col min="3" max="3" width="17.5703125" style="64" bestFit="1" customWidth="1"/>
    <col min="4" max="4" width="8" style="64" bestFit="1" customWidth="1"/>
    <col min="5" max="5" width="46.28515625" style="64" bestFit="1" customWidth="1"/>
    <col min="6" max="6" width="9.140625" style="64"/>
    <col min="7" max="7" width="5" style="64" customWidth="1"/>
    <col min="8" max="8" width="17.5703125" style="64" customWidth="1"/>
    <col min="9" max="13" width="9.140625" style="64"/>
    <col min="14" max="14" width="3.140625" style="64" customWidth="1"/>
    <col min="15" max="255" width="9.140625" style="65"/>
    <col min="256" max="256" width="34.42578125" style="65" customWidth="1"/>
    <col min="257" max="257" width="19.28515625" style="65" customWidth="1"/>
    <col min="258" max="258" width="9.140625" style="65" customWidth="1"/>
    <col min="259" max="259" width="11" style="65" customWidth="1"/>
    <col min="260" max="260" width="9.140625" style="65"/>
    <col min="261" max="261" width="5" style="65" customWidth="1"/>
    <col min="262" max="262" width="17.5703125" style="65" customWidth="1"/>
    <col min="263" max="267" width="9.140625" style="65"/>
    <col min="268" max="268" width="3.140625" style="65" customWidth="1"/>
    <col min="269" max="270" width="0" style="65" hidden="1" customWidth="1"/>
    <col min="271" max="511" width="9.140625" style="65"/>
    <col min="512" max="512" width="34.42578125" style="65" customWidth="1"/>
    <col min="513" max="513" width="19.28515625" style="65" customWidth="1"/>
    <col min="514" max="514" width="9.140625" style="65" customWidth="1"/>
    <col min="515" max="515" width="11" style="65" customWidth="1"/>
    <col min="516" max="516" width="9.140625" style="65"/>
    <col min="517" max="517" width="5" style="65" customWidth="1"/>
    <col min="518" max="518" width="17.5703125" style="65" customWidth="1"/>
    <col min="519" max="523" width="9.140625" style="65"/>
    <col min="524" max="524" width="3.140625" style="65" customWidth="1"/>
    <col min="525" max="526" width="0" style="65" hidden="1" customWidth="1"/>
    <col min="527" max="767" width="9.140625" style="65"/>
    <col min="768" max="768" width="34.42578125" style="65" customWidth="1"/>
    <col min="769" max="769" width="19.28515625" style="65" customWidth="1"/>
    <col min="770" max="770" width="9.140625" style="65" customWidth="1"/>
    <col min="771" max="771" width="11" style="65" customWidth="1"/>
    <col min="772" max="772" width="9.140625" style="65"/>
    <col min="773" max="773" width="5" style="65" customWidth="1"/>
    <col min="774" max="774" width="17.5703125" style="65" customWidth="1"/>
    <col min="775" max="779" width="9.140625" style="65"/>
    <col min="780" max="780" width="3.140625" style="65" customWidth="1"/>
    <col min="781" max="782" width="0" style="65" hidden="1" customWidth="1"/>
    <col min="783" max="1023" width="9.140625" style="65"/>
    <col min="1024" max="1024" width="34.42578125" style="65" customWidth="1"/>
    <col min="1025" max="1025" width="19.28515625" style="65" customWidth="1"/>
    <col min="1026" max="1026" width="9.140625" style="65" customWidth="1"/>
    <col min="1027" max="1027" width="11" style="65" customWidth="1"/>
    <col min="1028" max="1028" width="9.140625" style="65"/>
    <col min="1029" max="1029" width="5" style="65" customWidth="1"/>
    <col min="1030" max="1030" width="17.5703125" style="65" customWidth="1"/>
    <col min="1031" max="1035" width="9.140625" style="65"/>
    <col min="1036" max="1036" width="3.140625" style="65" customWidth="1"/>
    <col min="1037" max="1038" width="0" style="65" hidden="1" customWidth="1"/>
    <col min="1039" max="1279" width="9.140625" style="65"/>
    <col min="1280" max="1280" width="34.42578125" style="65" customWidth="1"/>
    <col min="1281" max="1281" width="19.28515625" style="65" customWidth="1"/>
    <col min="1282" max="1282" width="9.140625" style="65" customWidth="1"/>
    <col min="1283" max="1283" width="11" style="65" customWidth="1"/>
    <col min="1284" max="1284" width="9.140625" style="65"/>
    <col min="1285" max="1285" width="5" style="65" customWidth="1"/>
    <col min="1286" max="1286" width="17.5703125" style="65" customWidth="1"/>
    <col min="1287" max="1291" width="9.140625" style="65"/>
    <col min="1292" max="1292" width="3.140625" style="65" customWidth="1"/>
    <col min="1293" max="1294" width="0" style="65" hidden="1" customWidth="1"/>
    <col min="1295" max="1535" width="9.140625" style="65"/>
    <col min="1536" max="1536" width="34.42578125" style="65" customWidth="1"/>
    <col min="1537" max="1537" width="19.28515625" style="65" customWidth="1"/>
    <col min="1538" max="1538" width="9.140625" style="65" customWidth="1"/>
    <col min="1539" max="1539" width="11" style="65" customWidth="1"/>
    <col min="1540" max="1540" width="9.140625" style="65"/>
    <col min="1541" max="1541" width="5" style="65" customWidth="1"/>
    <col min="1542" max="1542" width="17.5703125" style="65" customWidth="1"/>
    <col min="1543" max="1547" width="9.140625" style="65"/>
    <col min="1548" max="1548" width="3.140625" style="65" customWidth="1"/>
    <col min="1549" max="1550" width="0" style="65" hidden="1" customWidth="1"/>
    <col min="1551" max="1791" width="9.140625" style="65"/>
    <col min="1792" max="1792" width="34.42578125" style="65" customWidth="1"/>
    <col min="1793" max="1793" width="19.28515625" style="65" customWidth="1"/>
    <col min="1794" max="1794" width="9.140625" style="65" customWidth="1"/>
    <col min="1795" max="1795" width="11" style="65" customWidth="1"/>
    <col min="1796" max="1796" width="9.140625" style="65"/>
    <col min="1797" max="1797" width="5" style="65" customWidth="1"/>
    <col min="1798" max="1798" width="17.5703125" style="65" customWidth="1"/>
    <col min="1799" max="1803" width="9.140625" style="65"/>
    <col min="1804" max="1804" width="3.140625" style="65" customWidth="1"/>
    <col min="1805" max="1806" width="0" style="65" hidden="1" customWidth="1"/>
    <col min="1807" max="2047" width="9.140625" style="65"/>
    <col min="2048" max="2048" width="34.42578125" style="65" customWidth="1"/>
    <col min="2049" max="2049" width="19.28515625" style="65" customWidth="1"/>
    <col min="2050" max="2050" width="9.140625" style="65" customWidth="1"/>
    <col min="2051" max="2051" width="11" style="65" customWidth="1"/>
    <col min="2052" max="2052" width="9.140625" style="65"/>
    <col min="2053" max="2053" width="5" style="65" customWidth="1"/>
    <col min="2054" max="2054" width="17.5703125" style="65" customWidth="1"/>
    <col min="2055" max="2059" width="9.140625" style="65"/>
    <col min="2060" max="2060" width="3.140625" style="65" customWidth="1"/>
    <col min="2061" max="2062" width="0" style="65" hidden="1" customWidth="1"/>
    <col min="2063" max="2303" width="9.140625" style="65"/>
    <col min="2304" max="2304" width="34.42578125" style="65" customWidth="1"/>
    <col min="2305" max="2305" width="19.28515625" style="65" customWidth="1"/>
    <col min="2306" max="2306" width="9.140625" style="65" customWidth="1"/>
    <col min="2307" max="2307" width="11" style="65" customWidth="1"/>
    <col min="2308" max="2308" width="9.140625" style="65"/>
    <col min="2309" max="2309" width="5" style="65" customWidth="1"/>
    <col min="2310" max="2310" width="17.5703125" style="65" customWidth="1"/>
    <col min="2311" max="2315" width="9.140625" style="65"/>
    <col min="2316" max="2316" width="3.140625" style="65" customWidth="1"/>
    <col min="2317" max="2318" width="0" style="65" hidden="1" customWidth="1"/>
    <col min="2319" max="2559" width="9.140625" style="65"/>
    <col min="2560" max="2560" width="34.42578125" style="65" customWidth="1"/>
    <col min="2561" max="2561" width="19.28515625" style="65" customWidth="1"/>
    <col min="2562" max="2562" width="9.140625" style="65" customWidth="1"/>
    <col min="2563" max="2563" width="11" style="65" customWidth="1"/>
    <col min="2564" max="2564" width="9.140625" style="65"/>
    <col min="2565" max="2565" width="5" style="65" customWidth="1"/>
    <col min="2566" max="2566" width="17.5703125" style="65" customWidth="1"/>
    <col min="2567" max="2571" width="9.140625" style="65"/>
    <col min="2572" max="2572" width="3.140625" style="65" customWidth="1"/>
    <col min="2573" max="2574" width="0" style="65" hidden="1" customWidth="1"/>
    <col min="2575" max="2815" width="9.140625" style="65"/>
    <col min="2816" max="2816" width="34.42578125" style="65" customWidth="1"/>
    <col min="2817" max="2817" width="19.28515625" style="65" customWidth="1"/>
    <col min="2818" max="2818" width="9.140625" style="65" customWidth="1"/>
    <col min="2819" max="2819" width="11" style="65" customWidth="1"/>
    <col min="2820" max="2820" width="9.140625" style="65"/>
    <col min="2821" max="2821" width="5" style="65" customWidth="1"/>
    <col min="2822" max="2822" width="17.5703125" style="65" customWidth="1"/>
    <col min="2823" max="2827" width="9.140625" style="65"/>
    <col min="2828" max="2828" width="3.140625" style="65" customWidth="1"/>
    <col min="2829" max="2830" width="0" style="65" hidden="1" customWidth="1"/>
    <col min="2831" max="3071" width="9.140625" style="65"/>
    <col min="3072" max="3072" width="34.42578125" style="65" customWidth="1"/>
    <col min="3073" max="3073" width="19.28515625" style="65" customWidth="1"/>
    <col min="3074" max="3074" width="9.140625" style="65" customWidth="1"/>
    <col min="3075" max="3075" width="11" style="65" customWidth="1"/>
    <col min="3076" max="3076" width="9.140625" style="65"/>
    <col min="3077" max="3077" width="5" style="65" customWidth="1"/>
    <col min="3078" max="3078" width="17.5703125" style="65" customWidth="1"/>
    <col min="3079" max="3083" width="9.140625" style="65"/>
    <col min="3084" max="3084" width="3.140625" style="65" customWidth="1"/>
    <col min="3085" max="3086" width="0" style="65" hidden="1" customWidth="1"/>
    <col min="3087" max="3327" width="9.140625" style="65"/>
    <col min="3328" max="3328" width="34.42578125" style="65" customWidth="1"/>
    <col min="3329" max="3329" width="19.28515625" style="65" customWidth="1"/>
    <col min="3330" max="3330" width="9.140625" style="65" customWidth="1"/>
    <col min="3331" max="3331" width="11" style="65" customWidth="1"/>
    <col min="3332" max="3332" width="9.140625" style="65"/>
    <col min="3333" max="3333" width="5" style="65" customWidth="1"/>
    <col min="3334" max="3334" width="17.5703125" style="65" customWidth="1"/>
    <col min="3335" max="3339" width="9.140625" style="65"/>
    <col min="3340" max="3340" width="3.140625" style="65" customWidth="1"/>
    <col min="3341" max="3342" width="0" style="65" hidden="1" customWidth="1"/>
    <col min="3343" max="3583" width="9.140625" style="65"/>
    <col min="3584" max="3584" width="34.42578125" style="65" customWidth="1"/>
    <col min="3585" max="3585" width="19.28515625" style="65" customWidth="1"/>
    <col min="3586" max="3586" width="9.140625" style="65" customWidth="1"/>
    <col min="3587" max="3587" width="11" style="65" customWidth="1"/>
    <col min="3588" max="3588" width="9.140625" style="65"/>
    <col min="3589" max="3589" width="5" style="65" customWidth="1"/>
    <col min="3590" max="3590" width="17.5703125" style="65" customWidth="1"/>
    <col min="3591" max="3595" width="9.140625" style="65"/>
    <col min="3596" max="3596" width="3.140625" style="65" customWidth="1"/>
    <col min="3597" max="3598" width="0" style="65" hidden="1" customWidth="1"/>
    <col min="3599" max="3839" width="9.140625" style="65"/>
    <col min="3840" max="3840" width="34.42578125" style="65" customWidth="1"/>
    <col min="3841" max="3841" width="19.28515625" style="65" customWidth="1"/>
    <col min="3842" max="3842" width="9.140625" style="65" customWidth="1"/>
    <col min="3843" max="3843" width="11" style="65" customWidth="1"/>
    <col min="3844" max="3844" width="9.140625" style="65"/>
    <col min="3845" max="3845" width="5" style="65" customWidth="1"/>
    <col min="3846" max="3846" width="17.5703125" style="65" customWidth="1"/>
    <col min="3847" max="3851" width="9.140625" style="65"/>
    <col min="3852" max="3852" width="3.140625" style="65" customWidth="1"/>
    <col min="3853" max="3854" width="0" style="65" hidden="1" customWidth="1"/>
    <col min="3855" max="4095" width="9.140625" style="65"/>
    <col min="4096" max="4096" width="34.42578125" style="65" customWidth="1"/>
    <col min="4097" max="4097" width="19.28515625" style="65" customWidth="1"/>
    <col min="4098" max="4098" width="9.140625" style="65" customWidth="1"/>
    <col min="4099" max="4099" width="11" style="65" customWidth="1"/>
    <col min="4100" max="4100" width="9.140625" style="65"/>
    <col min="4101" max="4101" width="5" style="65" customWidth="1"/>
    <col min="4102" max="4102" width="17.5703125" style="65" customWidth="1"/>
    <col min="4103" max="4107" width="9.140625" style="65"/>
    <col min="4108" max="4108" width="3.140625" style="65" customWidth="1"/>
    <col min="4109" max="4110" width="0" style="65" hidden="1" customWidth="1"/>
    <col min="4111" max="4351" width="9.140625" style="65"/>
    <col min="4352" max="4352" width="34.42578125" style="65" customWidth="1"/>
    <col min="4353" max="4353" width="19.28515625" style="65" customWidth="1"/>
    <col min="4354" max="4354" width="9.140625" style="65" customWidth="1"/>
    <col min="4355" max="4355" width="11" style="65" customWidth="1"/>
    <col min="4356" max="4356" width="9.140625" style="65"/>
    <col min="4357" max="4357" width="5" style="65" customWidth="1"/>
    <col min="4358" max="4358" width="17.5703125" style="65" customWidth="1"/>
    <col min="4359" max="4363" width="9.140625" style="65"/>
    <col min="4364" max="4364" width="3.140625" style="65" customWidth="1"/>
    <col min="4365" max="4366" width="0" style="65" hidden="1" customWidth="1"/>
    <col min="4367" max="4607" width="9.140625" style="65"/>
    <col min="4608" max="4608" width="34.42578125" style="65" customWidth="1"/>
    <col min="4609" max="4609" width="19.28515625" style="65" customWidth="1"/>
    <col min="4610" max="4610" width="9.140625" style="65" customWidth="1"/>
    <col min="4611" max="4611" width="11" style="65" customWidth="1"/>
    <col min="4612" max="4612" width="9.140625" style="65"/>
    <col min="4613" max="4613" width="5" style="65" customWidth="1"/>
    <col min="4614" max="4614" width="17.5703125" style="65" customWidth="1"/>
    <col min="4615" max="4619" width="9.140625" style="65"/>
    <col min="4620" max="4620" width="3.140625" style="65" customWidth="1"/>
    <col min="4621" max="4622" width="0" style="65" hidden="1" customWidth="1"/>
    <col min="4623" max="4863" width="9.140625" style="65"/>
    <col min="4864" max="4864" width="34.42578125" style="65" customWidth="1"/>
    <col min="4865" max="4865" width="19.28515625" style="65" customWidth="1"/>
    <col min="4866" max="4866" width="9.140625" style="65" customWidth="1"/>
    <col min="4867" max="4867" width="11" style="65" customWidth="1"/>
    <col min="4868" max="4868" width="9.140625" style="65"/>
    <col min="4869" max="4869" width="5" style="65" customWidth="1"/>
    <col min="4870" max="4870" width="17.5703125" style="65" customWidth="1"/>
    <col min="4871" max="4875" width="9.140625" style="65"/>
    <col min="4876" max="4876" width="3.140625" style="65" customWidth="1"/>
    <col min="4877" max="4878" width="0" style="65" hidden="1" customWidth="1"/>
    <col min="4879" max="5119" width="9.140625" style="65"/>
    <col min="5120" max="5120" width="34.42578125" style="65" customWidth="1"/>
    <col min="5121" max="5121" width="19.28515625" style="65" customWidth="1"/>
    <col min="5122" max="5122" width="9.140625" style="65" customWidth="1"/>
    <col min="5123" max="5123" width="11" style="65" customWidth="1"/>
    <col min="5124" max="5124" width="9.140625" style="65"/>
    <col min="5125" max="5125" width="5" style="65" customWidth="1"/>
    <col min="5126" max="5126" width="17.5703125" style="65" customWidth="1"/>
    <col min="5127" max="5131" width="9.140625" style="65"/>
    <col min="5132" max="5132" width="3.140625" style="65" customWidth="1"/>
    <col min="5133" max="5134" width="0" style="65" hidden="1" customWidth="1"/>
    <col min="5135" max="5375" width="9.140625" style="65"/>
    <col min="5376" max="5376" width="34.42578125" style="65" customWidth="1"/>
    <col min="5377" max="5377" width="19.28515625" style="65" customWidth="1"/>
    <col min="5378" max="5378" width="9.140625" style="65" customWidth="1"/>
    <col min="5379" max="5379" width="11" style="65" customWidth="1"/>
    <col min="5380" max="5380" width="9.140625" style="65"/>
    <col min="5381" max="5381" width="5" style="65" customWidth="1"/>
    <col min="5382" max="5382" width="17.5703125" style="65" customWidth="1"/>
    <col min="5383" max="5387" width="9.140625" style="65"/>
    <col min="5388" max="5388" width="3.140625" style="65" customWidth="1"/>
    <col min="5389" max="5390" width="0" style="65" hidden="1" customWidth="1"/>
    <col min="5391" max="5631" width="9.140625" style="65"/>
    <col min="5632" max="5632" width="34.42578125" style="65" customWidth="1"/>
    <col min="5633" max="5633" width="19.28515625" style="65" customWidth="1"/>
    <col min="5634" max="5634" width="9.140625" style="65" customWidth="1"/>
    <col min="5635" max="5635" width="11" style="65" customWidth="1"/>
    <col min="5636" max="5636" width="9.140625" style="65"/>
    <col min="5637" max="5637" width="5" style="65" customWidth="1"/>
    <col min="5638" max="5638" width="17.5703125" style="65" customWidth="1"/>
    <col min="5639" max="5643" width="9.140625" style="65"/>
    <col min="5644" max="5644" width="3.140625" style="65" customWidth="1"/>
    <col min="5645" max="5646" width="0" style="65" hidden="1" customWidth="1"/>
    <col min="5647" max="5887" width="9.140625" style="65"/>
    <col min="5888" max="5888" width="34.42578125" style="65" customWidth="1"/>
    <col min="5889" max="5889" width="19.28515625" style="65" customWidth="1"/>
    <col min="5890" max="5890" width="9.140625" style="65" customWidth="1"/>
    <col min="5891" max="5891" width="11" style="65" customWidth="1"/>
    <col min="5892" max="5892" width="9.140625" style="65"/>
    <col min="5893" max="5893" width="5" style="65" customWidth="1"/>
    <col min="5894" max="5894" width="17.5703125" style="65" customWidth="1"/>
    <col min="5895" max="5899" width="9.140625" style="65"/>
    <col min="5900" max="5900" width="3.140625" style="65" customWidth="1"/>
    <col min="5901" max="5902" width="0" style="65" hidden="1" customWidth="1"/>
    <col min="5903" max="6143" width="9.140625" style="65"/>
    <col min="6144" max="6144" width="34.42578125" style="65" customWidth="1"/>
    <col min="6145" max="6145" width="19.28515625" style="65" customWidth="1"/>
    <col min="6146" max="6146" width="9.140625" style="65" customWidth="1"/>
    <col min="6147" max="6147" width="11" style="65" customWidth="1"/>
    <col min="6148" max="6148" width="9.140625" style="65"/>
    <col min="6149" max="6149" width="5" style="65" customWidth="1"/>
    <col min="6150" max="6150" width="17.5703125" style="65" customWidth="1"/>
    <col min="6151" max="6155" width="9.140625" style="65"/>
    <col min="6156" max="6156" width="3.140625" style="65" customWidth="1"/>
    <col min="6157" max="6158" width="0" style="65" hidden="1" customWidth="1"/>
    <col min="6159" max="6399" width="9.140625" style="65"/>
    <col min="6400" max="6400" width="34.42578125" style="65" customWidth="1"/>
    <col min="6401" max="6401" width="19.28515625" style="65" customWidth="1"/>
    <col min="6402" max="6402" width="9.140625" style="65" customWidth="1"/>
    <col min="6403" max="6403" width="11" style="65" customWidth="1"/>
    <col min="6404" max="6404" width="9.140625" style="65"/>
    <col min="6405" max="6405" width="5" style="65" customWidth="1"/>
    <col min="6406" max="6406" width="17.5703125" style="65" customWidth="1"/>
    <col min="6407" max="6411" width="9.140625" style="65"/>
    <col min="6412" max="6412" width="3.140625" style="65" customWidth="1"/>
    <col min="6413" max="6414" width="0" style="65" hidden="1" customWidth="1"/>
    <col min="6415" max="6655" width="9.140625" style="65"/>
    <col min="6656" max="6656" width="34.42578125" style="65" customWidth="1"/>
    <col min="6657" max="6657" width="19.28515625" style="65" customWidth="1"/>
    <col min="6658" max="6658" width="9.140625" style="65" customWidth="1"/>
    <col min="6659" max="6659" width="11" style="65" customWidth="1"/>
    <col min="6660" max="6660" width="9.140625" style="65"/>
    <col min="6661" max="6661" width="5" style="65" customWidth="1"/>
    <col min="6662" max="6662" width="17.5703125" style="65" customWidth="1"/>
    <col min="6663" max="6667" width="9.140625" style="65"/>
    <col min="6668" max="6668" width="3.140625" style="65" customWidth="1"/>
    <col min="6669" max="6670" width="0" style="65" hidden="1" customWidth="1"/>
    <col min="6671" max="6911" width="9.140625" style="65"/>
    <col min="6912" max="6912" width="34.42578125" style="65" customWidth="1"/>
    <col min="6913" max="6913" width="19.28515625" style="65" customWidth="1"/>
    <col min="6914" max="6914" width="9.140625" style="65" customWidth="1"/>
    <col min="6915" max="6915" width="11" style="65" customWidth="1"/>
    <col min="6916" max="6916" width="9.140625" style="65"/>
    <col min="6917" max="6917" width="5" style="65" customWidth="1"/>
    <col min="6918" max="6918" width="17.5703125" style="65" customWidth="1"/>
    <col min="6919" max="6923" width="9.140625" style="65"/>
    <col min="6924" max="6924" width="3.140625" style="65" customWidth="1"/>
    <col min="6925" max="6926" width="0" style="65" hidden="1" customWidth="1"/>
    <col min="6927" max="7167" width="9.140625" style="65"/>
    <col min="7168" max="7168" width="34.42578125" style="65" customWidth="1"/>
    <col min="7169" max="7169" width="19.28515625" style="65" customWidth="1"/>
    <col min="7170" max="7170" width="9.140625" style="65" customWidth="1"/>
    <col min="7171" max="7171" width="11" style="65" customWidth="1"/>
    <col min="7172" max="7172" width="9.140625" style="65"/>
    <col min="7173" max="7173" width="5" style="65" customWidth="1"/>
    <col min="7174" max="7174" width="17.5703125" style="65" customWidth="1"/>
    <col min="7175" max="7179" width="9.140625" style="65"/>
    <col min="7180" max="7180" width="3.140625" style="65" customWidth="1"/>
    <col min="7181" max="7182" width="0" style="65" hidden="1" customWidth="1"/>
    <col min="7183" max="7423" width="9.140625" style="65"/>
    <col min="7424" max="7424" width="34.42578125" style="65" customWidth="1"/>
    <col min="7425" max="7425" width="19.28515625" style="65" customWidth="1"/>
    <col min="7426" max="7426" width="9.140625" style="65" customWidth="1"/>
    <col min="7427" max="7427" width="11" style="65" customWidth="1"/>
    <col min="7428" max="7428" width="9.140625" style="65"/>
    <col min="7429" max="7429" width="5" style="65" customWidth="1"/>
    <col min="7430" max="7430" width="17.5703125" style="65" customWidth="1"/>
    <col min="7431" max="7435" width="9.140625" style="65"/>
    <col min="7436" max="7436" width="3.140625" style="65" customWidth="1"/>
    <col min="7437" max="7438" width="0" style="65" hidden="1" customWidth="1"/>
    <col min="7439" max="7679" width="9.140625" style="65"/>
    <col min="7680" max="7680" width="34.42578125" style="65" customWidth="1"/>
    <col min="7681" max="7681" width="19.28515625" style="65" customWidth="1"/>
    <col min="7682" max="7682" width="9.140625" style="65" customWidth="1"/>
    <col min="7683" max="7683" width="11" style="65" customWidth="1"/>
    <col min="7684" max="7684" width="9.140625" style="65"/>
    <col min="7685" max="7685" width="5" style="65" customWidth="1"/>
    <col min="7686" max="7686" width="17.5703125" style="65" customWidth="1"/>
    <col min="7687" max="7691" width="9.140625" style="65"/>
    <col min="7692" max="7692" width="3.140625" style="65" customWidth="1"/>
    <col min="7693" max="7694" width="0" style="65" hidden="1" customWidth="1"/>
    <col min="7695" max="7935" width="9.140625" style="65"/>
    <col min="7936" max="7936" width="34.42578125" style="65" customWidth="1"/>
    <col min="7937" max="7937" width="19.28515625" style="65" customWidth="1"/>
    <col min="7938" max="7938" width="9.140625" style="65" customWidth="1"/>
    <col min="7939" max="7939" width="11" style="65" customWidth="1"/>
    <col min="7940" max="7940" width="9.140625" style="65"/>
    <col min="7941" max="7941" width="5" style="65" customWidth="1"/>
    <col min="7942" max="7942" width="17.5703125" style="65" customWidth="1"/>
    <col min="7943" max="7947" width="9.140625" style="65"/>
    <col min="7948" max="7948" width="3.140625" style="65" customWidth="1"/>
    <col min="7949" max="7950" width="0" style="65" hidden="1" customWidth="1"/>
    <col min="7951" max="8191" width="9.140625" style="65"/>
    <col min="8192" max="8192" width="34.42578125" style="65" customWidth="1"/>
    <col min="8193" max="8193" width="19.28515625" style="65" customWidth="1"/>
    <col min="8194" max="8194" width="9.140625" style="65" customWidth="1"/>
    <col min="8195" max="8195" width="11" style="65" customWidth="1"/>
    <col min="8196" max="8196" width="9.140625" style="65"/>
    <col min="8197" max="8197" width="5" style="65" customWidth="1"/>
    <col min="8198" max="8198" width="17.5703125" style="65" customWidth="1"/>
    <col min="8199" max="8203" width="9.140625" style="65"/>
    <col min="8204" max="8204" width="3.140625" style="65" customWidth="1"/>
    <col min="8205" max="8206" width="0" style="65" hidden="1" customWidth="1"/>
    <col min="8207" max="8447" width="9.140625" style="65"/>
    <col min="8448" max="8448" width="34.42578125" style="65" customWidth="1"/>
    <col min="8449" max="8449" width="19.28515625" style="65" customWidth="1"/>
    <col min="8450" max="8450" width="9.140625" style="65" customWidth="1"/>
    <col min="8451" max="8451" width="11" style="65" customWidth="1"/>
    <col min="8452" max="8452" width="9.140625" style="65"/>
    <col min="8453" max="8453" width="5" style="65" customWidth="1"/>
    <col min="8454" max="8454" width="17.5703125" style="65" customWidth="1"/>
    <col min="8455" max="8459" width="9.140625" style="65"/>
    <col min="8460" max="8460" width="3.140625" style="65" customWidth="1"/>
    <col min="8461" max="8462" width="0" style="65" hidden="1" customWidth="1"/>
    <col min="8463" max="8703" width="9.140625" style="65"/>
    <col min="8704" max="8704" width="34.42578125" style="65" customWidth="1"/>
    <col min="8705" max="8705" width="19.28515625" style="65" customWidth="1"/>
    <col min="8706" max="8706" width="9.140625" style="65" customWidth="1"/>
    <col min="8707" max="8707" width="11" style="65" customWidth="1"/>
    <col min="8708" max="8708" width="9.140625" style="65"/>
    <col min="8709" max="8709" width="5" style="65" customWidth="1"/>
    <col min="8710" max="8710" width="17.5703125" style="65" customWidth="1"/>
    <col min="8711" max="8715" width="9.140625" style="65"/>
    <col min="8716" max="8716" width="3.140625" style="65" customWidth="1"/>
    <col min="8717" max="8718" width="0" style="65" hidden="1" customWidth="1"/>
    <col min="8719" max="8959" width="9.140625" style="65"/>
    <col min="8960" max="8960" width="34.42578125" style="65" customWidth="1"/>
    <col min="8961" max="8961" width="19.28515625" style="65" customWidth="1"/>
    <col min="8962" max="8962" width="9.140625" style="65" customWidth="1"/>
    <col min="8963" max="8963" width="11" style="65" customWidth="1"/>
    <col min="8964" max="8964" width="9.140625" style="65"/>
    <col min="8965" max="8965" width="5" style="65" customWidth="1"/>
    <col min="8966" max="8966" width="17.5703125" style="65" customWidth="1"/>
    <col min="8967" max="8971" width="9.140625" style="65"/>
    <col min="8972" max="8972" width="3.140625" style="65" customWidth="1"/>
    <col min="8973" max="8974" width="0" style="65" hidden="1" customWidth="1"/>
    <col min="8975" max="9215" width="9.140625" style="65"/>
    <col min="9216" max="9216" width="34.42578125" style="65" customWidth="1"/>
    <col min="9217" max="9217" width="19.28515625" style="65" customWidth="1"/>
    <col min="9218" max="9218" width="9.140625" style="65" customWidth="1"/>
    <col min="9219" max="9219" width="11" style="65" customWidth="1"/>
    <col min="9220" max="9220" width="9.140625" style="65"/>
    <col min="9221" max="9221" width="5" style="65" customWidth="1"/>
    <col min="9222" max="9222" width="17.5703125" style="65" customWidth="1"/>
    <col min="9223" max="9227" width="9.140625" style="65"/>
    <col min="9228" max="9228" width="3.140625" style="65" customWidth="1"/>
    <col min="9229" max="9230" width="0" style="65" hidden="1" customWidth="1"/>
    <col min="9231" max="9471" width="9.140625" style="65"/>
    <col min="9472" max="9472" width="34.42578125" style="65" customWidth="1"/>
    <col min="9473" max="9473" width="19.28515625" style="65" customWidth="1"/>
    <col min="9474" max="9474" width="9.140625" style="65" customWidth="1"/>
    <col min="9475" max="9475" width="11" style="65" customWidth="1"/>
    <col min="9476" max="9476" width="9.140625" style="65"/>
    <col min="9477" max="9477" width="5" style="65" customWidth="1"/>
    <col min="9478" max="9478" width="17.5703125" style="65" customWidth="1"/>
    <col min="9479" max="9483" width="9.140625" style="65"/>
    <col min="9484" max="9484" width="3.140625" style="65" customWidth="1"/>
    <col min="9485" max="9486" width="0" style="65" hidden="1" customWidth="1"/>
    <col min="9487" max="9727" width="9.140625" style="65"/>
    <col min="9728" max="9728" width="34.42578125" style="65" customWidth="1"/>
    <col min="9729" max="9729" width="19.28515625" style="65" customWidth="1"/>
    <col min="9730" max="9730" width="9.140625" style="65" customWidth="1"/>
    <col min="9731" max="9731" width="11" style="65" customWidth="1"/>
    <col min="9732" max="9732" width="9.140625" style="65"/>
    <col min="9733" max="9733" width="5" style="65" customWidth="1"/>
    <col min="9734" max="9734" width="17.5703125" style="65" customWidth="1"/>
    <col min="9735" max="9739" width="9.140625" style="65"/>
    <col min="9740" max="9740" width="3.140625" style="65" customWidth="1"/>
    <col min="9741" max="9742" width="0" style="65" hidden="1" customWidth="1"/>
    <col min="9743" max="9983" width="9.140625" style="65"/>
    <col min="9984" max="9984" width="34.42578125" style="65" customWidth="1"/>
    <col min="9985" max="9985" width="19.28515625" style="65" customWidth="1"/>
    <col min="9986" max="9986" width="9.140625" style="65" customWidth="1"/>
    <col min="9987" max="9987" width="11" style="65" customWidth="1"/>
    <col min="9988" max="9988" width="9.140625" style="65"/>
    <col min="9989" max="9989" width="5" style="65" customWidth="1"/>
    <col min="9990" max="9990" width="17.5703125" style="65" customWidth="1"/>
    <col min="9991" max="9995" width="9.140625" style="65"/>
    <col min="9996" max="9996" width="3.140625" style="65" customWidth="1"/>
    <col min="9997" max="9998" width="0" style="65" hidden="1" customWidth="1"/>
    <col min="9999" max="10239" width="9.140625" style="65"/>
    <col min="10240" max="10240" width="34.42578125" style="65" customWidth="1"/>
    <col min="10241" max="10241" width="19.28515625" style="65" customWidth="1"/>
    <col min="10242" max="10242" width="9.140625" style="65" customWidth="1"/>
    <col min="10243" max="10243" width="11" style="65" customWidth="1"/>
    <col min="10244" max="10244" width="9.140625" style="65"/>
    <col min="10245" max="10245" width="5" style="65" customWidth="1"/>
    <col min="10246" max="10246" width="17.5703125" style="65" customWidth="1"/>
    <col min="10247" max="10251" width="9.140625" style="65"/>
    <col min="10252" max="10252" width="3.140625" style="65" customWidth="1"/>
    <col min="10253" max="10254" width="0" style="65" hidden="1" customWidth="1"/>
    <col min="10255" max="10495" width="9.140625" style="65"/>
    <col min="10496" max="10496" width="34.42578125" style="65" customWidth="1"/>
    <col min="10497" max="10497" width="19.28515625" style="65" customWidth="1"/>
    <col min="10498" max="10498" width="9.140625" style="65" customWidth="1"/>
    <col min="10499" max="10499" width="11" style="65" customWidth="1"/>
    <col min="10500" max="10500" width="9.140625" style="65"/>
    <col min="10501" max="10501" width="5" style="65" customWidth="1"/>
    <col min="10502" max="10502" width="17.5703125" style="65" customWidth="1"/>
    <col min="10503" max="10507" width="9.140625" style="65"/>
    <col min="10508" max="10508" width="3.140625" style="65" customWidth="1"/>
    <col min="10509" max="10510" width="0" style="65" hidden="1" customWidth="1"/>
    <col min="10511" max="10751" width="9.140625" style="65"/>
    <col min="10752" max="10752" width="34.42578125" style="65" customWidth="1"/>
    <col min="10753" max="10753" width="19.28515625" style="65" customWidth="1"/>
    <col min="10754" max="10754" width="9.140625" style="65" customWidth="1"/>
    <col min="10755" max="10755" width="11" style="65" customWidth="1"/>
    <col min="10756" max="10756" width="9.140625" style="65"/>
    <col min="10757" max="10757" width="5" style="65" customWidth="1"/>
    <col min="10758" max="10758" width="17.5703125" style="65" customWidth="1"/>
    <col min="10759" max="10763" width="9.140625" style="65"/>
    <col min="10764" max="10764" width="3.140625" style="65" customWidth="1"/>
    <col min="10765" max="10766" width="0" style="65" hidden="1" customWidth="1"/>
    <col min="10767" max="11007" width="9.140625" style="65"/>
    <col min="11008" max="11008" width="34.42578125" style="65" customWidth="1"/>
    <col min="11009" max="11009" width="19.28515625" style="65" customWidth="1"/>
    <col min="11010" max="11010" width="9.140625" style="65" customWidth="1"/>
    <col min="11011" max="11011" width="11" style="65" customWidth="1"/>
    <col min="11012" max="11012" width="9.140625" style="65"/>
    <col min="11013" max="11013" width="5" style="65" customWidth="1"/>
    <col min="11014" max="11014" width="17.5703125" style="65" customWidth="1"/>
    <col min="11015" max="11019" width="9.140625" style="65"/>
    <col min="11020" max="11020" width="3.140625" style="65" customWidth="1"/>
    <col min="11021" max="11022" width="0" style="65" hidden="1" customWidth="1"/>
    <col min="11023" max="11263" width="9.140625" style="65"/>
    <col min="11264" max="11264" width="34.42578125" style="65" customWidth="1"/>
    <col min="11265" max="11265" width="19.28515625" style="65" customWidth="1"/>
    <col min="11266" max="11266" width="9.140625" style="65" customWidth="1"/>
    <col min="11267" max="11267" width="11" style="65" customWidth="1"/>
    <col min="11268" max="11268" width="9.140625" style="65"/>
    <col min="11269" max="11269" width="5" style="65" customWidth="1"/>
    <col min="11270" max="11270" width="17.5703125" style="65" customWidth="1"/>
    <col min="11271" max="11275" width="9.140625" style="65"/>
    <col min="11276" max="11276" width="3.140625" style="65" customWidth="1"/>
    <col min="11277" max="11278" width="0" style="65" hidden="1" customWidth="1"/>
    <col min="11279" max="11519" width="9.140625" style="65"/>
    <col min="11520" max="11520" width="34.42578125" style="65" customWidth="1"/>
    <col min="11521" max="11521" width="19.28515625" style="65" customWidth="1"/>
    <col min="11522" max="11522" width="9.140625" style="65" customWidth="1"/>
    <col min="11523" max="11523" width="11" style="65" customWidth="1"/>
    <col min="11524" max="11524" width="9.140625" style="65"/>
    <col min="11525" max="11525" width="5" style="65" customWidth="1"/>
    <col min="11526" max="11526" width="17.5703125" style="65" customWidth="1"/>
    <col min="11527" max="11531" width="9.140625" style="65"/>
    <col min="11532" max="11532" width="3.140625" style="65" customWidth="1"/>
    <col min="11533" max="11534" width="0" style="65" hidden="1" customWidth="1"/>
    <col min="11535" max="11775" width="9.140625" style="65"/>
    <col min="11776" max="11776" width="34.42578125" style="65" customWidth="1"/>
    <col min="11777" max="11777" width="19.28515625" style="65" customWidth="1"/>
    <col min="11778" max="11778" width="9.140625" style="65" customWidth="1"/>
    <col min="11779" max="11779" width="11" style="65" customWidth="1"/>
    <col min="11780" max="11780" width="9.140625" style="65"/>
    <col min="11781" max="11781" width="5" style="65" customWidth="1"/>
    <col min="11782" max="11782" width="17.5703125" style="65" customWidth="1"/>
    <col min="11783" max="11787" width="9.140625" style="65"/>
    <col min="11788" max="11788" width="3.140625" style="65" customWidth="1"/>
    <col min="11789" max="11790" width="0" style="65" hidden="1" customWidth="1"/>
    <col min="11791" max="12031" width="9.140625" style="65"/>
    <col min="12032" max="12032" width="34.42578125" style="65" customWidth="1"/>
    <col min="12033" max="12033" width="19.28515625" style="65" customWidth="1"/>
    <col min="12034" max="12034" width="9.140625" style="65" customWidth="1"/>
    <col min="12035" max="12035" width="11" style="65" customWidth="1"/>
    <col min="12036" max="12036" width="9.140625" style="65"/>
    <col min="12037" max="12037" width="5" style="65" customWidth="1"/>
    <col min="12038" max="12038" width="17.5703125" style="65" customWidth="1"/>
    <col min="12039" max="12043" width="9.140625" style="65"/>
    <col min="12044" max="12044" width="3.140625" style="65" customWidth="1"/>
    <col min="12045" max="12046" width="0" style="65" hidden="1" customWidth="1"/>
    <col min="12047" max="12287" width="9.140625" style="65"/>
    <col min="12288" max="12288" width="34.42578125" style="65" customWidth="1"/>
    <col min="12289" max="12289" width="19.28515625" style="65" customWidth="1"/>
    <col min="12290" max="12290" width="9.140625" style="65" customWidth="1"/>
    <col min="12291" max="12291" width="11" style="65" customWidth="1"/>
    <col min="12292" max="12292" width="9.140625" style="65"/>
    <col min="12293" max="12293" width="5" style="65" customWidth="1"/>
    <col min="12294" max="12294" width="17.5703125" style="65" customWidth="1"/>
    <col min="12295" max="12299" width="9.140625" style="65"/>
    <col min="12300" max="12300" width="3.140625" style="65" customWidth="1"/>
    <col min="12301" max="12302" width="0" style="65" hidden="1" customWidth="1"/>
    <col min="12303" max="12543" width="9.140625" style="65"/>
    <col min="12544" max="12544" width="34.42578125" style="65" customWidth="1"/>
    <col min="12545" max="12545" width="19.28515625" style="65" customWidth="1"/>
    <col min="12546" max="12546" width="9.140625" style="65" customWidth="1"/>
    <col min="12547" max="12547" width="11" style="65" customWidth="1"/>
    <col min="12548" max="12548" width="9.140625" style="65"/>
    <col min="12549" max="12549" width="5" style="65" customWidth="1"/>
    <col min="12550" max="12550" width="17.5703125" style="65" customWidth="1"/>
    <col min="12551" max="12555" width="9.140625" style="65"/>
    <col min="12556" max="12556" width="3.140625" style="65" customWidth="1"/>
    <col min="12557" max="12558" width="0" style="65" hidden="1" customWidth="1"/>
    <col min="12559" max="12799" width="9.140625" style="65"/>
    <col min="12800" max="12800" width="34.42578125" style="65" customWidth="1"/>
    <col min="12801" max="12801" width="19.28515625" style="65" customWidth="1"/>
    <col min="12802" max="12802" width="9.140625" style="65" customWidth="1"/>
    <col min="12803" max="12803" width="11" style="65" customWidth="1"/>
    <col min="12804" max="12804" width="9.140625" style="65"/>
    <col min="12805" max="12805" width="5" style="65" customWidth="1"/>
    <col min="12806" max="12806" width="17.5703125" style="65" customWidth="1"/>
    <col min="12807" max="12811" width="9.140625" style="65"/>
    <col min="12812" max="12812" width="3.140625" style="65" customWidth="1"/>
    <col min="12813" max="12814" width="0" style="65" hidden="1" customWidth="1"/>
    <col min="12815" max="13055" width="9.140625" style="65"/>
    <col min="13056" max="13056" width="34.42578125" style="65" customWidth="1"/>
    <col min="13057" max="13057" width="19.28515625" style="65" customWidth="1"/>
    <col min="13058" max="13058" width="9.140625" style="65" customWidth="1"/>
    <col min="13059" max="13059" width="11" style="65" customWidth="1"/>
    <col min="13060" max="13060" width="9.140625" style="65"/>
    <col min="13061" max="13061" width="5" style="65" customWidth="1"/>
    <col min="13062" max="13062" width="17.5703125" style="65" customWidth="1"/>
    <col min="13063" max="13067" width="9.140625" style="65"/>
    <col min="13068" max="13068" width="3.140625" style="65" customWidth="1"/>
    <col min="13069" max="13070" width="0" style="65" hidden="1" customWidth="1"/>
    <col min="13071" max="13311" width="9.140625" style="65"/>
    <col min="13312" max="13312" width="34.42578125" style="65" customWidth="1"/>
    <col min="13313" max="13313" width="19.28515625" style="65" customWidth="1"/>
    <col min="13314" max="13314" width="9.140625" style="65" customWidth="1"/>
    <col min="13315" max="13315" width="11" style="65" customWidth="1"/>
    <col min="13316" max="13316" width="9.140625" style="65"/>
    <col min="13317" max="13317" width="5" style="65" customWidth="1"/>
    <col min="13318" max="13318" width="17.5703125" style="65" customWidth="1"/>
    <col min="13319" max="13323" width="9.140625" style="65"/>
    <col min="13324" max="13324" width="3.140625" style="65" customWidth="1"/>
    <col min="13325" max="13326" width="0" style="65" hidden="1" customWidth="1"/>
    <col min="13327" max="13567" width="9.140625" style="65"/>
    <col min="13568" max="13568" width="34.42578125" style="65" customWidth="1"/>
    <col min="13569" max="13569" width="19.28515625" style="65" customWidth="1"/>
    <col min="13570" max="13570" width="9.140625" style="65" customWidth="1"/>
    <col min="13571" max="13571" width="11" style="65" customWidth="1"/>
    <col min="13572" max="13572" width="9.140625" style="65"/>
    <col min="13573" max="13573" width="5" style="65" customWidth="1"/>
    <col min="13574" max="13574" width="17.5703125" style="65" customWidth="1"/>
    <col min="13575" max="13579" width="9.140625" style="65"/>
    <col min="13580" max="13580" width="3.140625" style="65" customWidth="1"/>
    <col min="13581" max="13582" width="0" style="65" hidden="1" customWidth="1"/>
    <col min="13583" max="13823" width="9.140625" style="65"/>
    <col min="13824" max="13824" width="34.42578125" style="65" customWidth="1"/>
    <col min="13825" max="13825" width="19.28515625" style="65" customWidth="1"/>
    <col min="13826" max="13826" width="9.140625" style="65" customWidth="1"/>
    <col min="13827" max="13827" width="11" style="65" customWidth="1"/>
    <col min="13828" max="13828" width="9.140625" style="65"/>
    <col min="13829" max="13829" width="5" style="65" customWidth="1"/>
    <col min="13830" max="13830" width="17.5703125" style="65" customWidth="1"/>
    <col min="13831" max="13835" width="9.140625" style="65"/>
    <col min="13836" max="13836" width="3.140625" style="65" customWidth="1"/>
    <col min="13837" max="13838" width="0" style="65" hidden="1" customWidth="1"/>
    <col min="13839" max="14079" width="9.140625" style="65"/>
    <col min="14080" max="14080" width="34.42578125" style="65" customWidth="1"/>
    <col min="14081" max="14081" width="19.28515625" style="65" customWidth="1"/>
    <col min="14082" max="14082" width="9.140625" style="65" customWidth="1"/>
    <col min="14083" max="14083" width="11" style="65" customWidth="1"/>
    <col min="14084" max="14084" width="9.140625" style="65"/>
    <col min="14085" max="14085" width="5" style="65" customWidth="1"/>
    <col min="14086" max="14086" width="17.5703125" style="65" customWidth="1"/>
    <col min="14087" max="14091" width="9.140625" style="65"/>
    <col min="14092" max="14092" width="3.140625" style="65" customWidth="1"/>
    <col min="14093" max="14094" width="0" style="65" hidden="1" customWidth="1"/>
    <col min="14095" max="14335" width="9.140625" style="65"/>
    <col min="14336" max="14336" width="34.42578125" style="65" customWidth="1"/>
    <col min="14337" max="14337" width="19.28515625" style="65" customWidth="1"/>
    <col min="14338" max="14338" width="9.140625" style="65" customWidth="1"/>
    <col min="14339" max="14339" width="11" style="65" customWidth="1"/>
    <col min="14340" max="14340" width="9.140625" style="65"/>
    <col min="14341" max="14341" width="5" style="65" customWidth="1"/>
    <col min="14342" max="14342" width="17.5703125" style="65" customWidth="1"/>
    <col min="14343" max="14347" width="9.140625" style="65"/>
    <col min="14348" max="14348" width="3.140625" style="65" customWidth="1"/>
    <col min="14349" max="14350" width="0" style="65" hidden="1" customWidth="1"/>
    <col min="14351" max="14591" width="9.140625" style="65"/>
    <col min="14592" max="14592" width="34.42578125" style="65" customWidth="1"/>
    <col min="14593" max="14593" width="19.28515625" style="65" customWidth="1"/>
    <col min="14594" max="14594" width="9.140625" style="65" customWidth="1"/>
    <col min="14595" max="14595" width="11" style="65" customWidth="1"/>
    <col min="14596" max="14596" width="9.140625" style="65"/>
    <col min="14597" max="14597" width="5" style="65" customWidth="1"/>
    <col min="14598" max="14598" width="17.5703125" style="65" customWidth="1"/>
    <col min="14599" max="14603" width="9.140625" style="65"/>
    <col min="14604" max="14604" width="3.140625" style="65" customWidth="1"/>
    <col min="14605" max="14606" width="0" style="65" hidden="1" customWidth="1"/>
    <col min="14607" max="14847" width="9.140625" style="65"/>
    <col min="14848" max="14848" width="34.42578125" style="65" customWidth="1"/>
    <col min="14849" max="14849" width="19.28515625" style="65" customWidth="1"/>
    <col min="14850" max="14850" width="9.140625" style="65" customWidth="1"/>
    <col min="14851" max="14851" width="11" style="65" customWidth="1"/>
    <col min="14852" max="14852" width="9.140625" style="65"/>
    <col min="14853" max="14853" width="5" style="65" customWidth="1"/>
    <col min="14854" max="14854" width="17.5703125" style="65" customWidth="1"/>
    <col min="14855" max="14859" width="9.140625" style="65"/>
    <col min="14860" max="14860" width="3.140625" style="65" customWidth="1"/>
    <col min="14861" max="14862" width="0" style="65" hidden="1" customWidth="1"/>
    <col min="14863" max="15103" width="9.140625" style="65"/>
    <col min="15104" max="15104" width="34.42578125" style="65" customWidth="1"/>
    <col min="15105" max="15105" width="19.28515625" style="65" customWidth="1"/>
    <col min="15106" max="15106" width="9.140625" style="65" customWidth="1"/>
    <col min="15107" max="15107" width="11" style="65" customWidth="1"/>
    <col min="15108" max="15108" width="9.140625" style="65"/>
    <col min="15109" max="15109" width="5" style="65" customWidth="1"/>
    <col min="15110" max="15110" width="17.5703125" style="65" customWidth="1"/>
    <col min="15111" max="15115" width="9.140625" style="65"/>
    <col min="15116" max="15116" width="3.140625" style="65" customWidth="1"/>
    <col min="15117" max="15118" width="0" style="65" hidden="1" customWidth="1"/>
    <col min="15119" max="15359" width="9.140625" style="65"/>
    <col min="15360" max="15360" width="34.42578125" style="65" customWidth="1"/>
    <col min="15361" max="15361" width="19.28515625" style="65" customWidth="1"/>
    <col min="15362" max="15362" width="9.140625" style="65" customWidth="1"/>
    <col min="15363" max="15363" width="11" style="65" customWidth="1"/>
    <col min="15364" max="15364" width="9.140625" style="65"/>
    <col min="15365" max="15365" width="5" style="65" customWidth="1"/>
    <col min="15366" max="15366" width="17.5703125" style="65" customWidth="1"/>
    <col min="15367" max="15371" width="9.140625" style="65"/>
    <col min="15372" max="15372" width="3.140625" style="65" customWidth="1"/>
    <col min="15373" max="15374" width="0" style="65" hidden="1" customWidth="1"/>
    <col min="15375" max="15615" width="9.140625" style="65"/>
    <col min="15616" max="15616" width="34.42578125" style="65" customWidth="1"/>
    <col min="15617" max="15617" width="19.28515625" style="65" customWidth="1"/>
    <col min="15618" max="15618" width="9.140625" style="65" customWidth="1"/>
    <col min="15619" max="15619" width="11" style="65" customWidth="1"/>
    <col min="15620" max="15620" width="9.140625" style="65"/>
    <col min="15621" max="15621" width="5" style="65" customWidth="1"/>
    <col min="15622" max="15622" width="17.5703125" style="65" customWidth="1"/>
    <col min="15623" max="15627" width="9.140625" style="65"/>
    <col min="15628" max="15628" width="3.140625" style="65" customWidth="1"/>
    <col min="15629" max="15630" width="0" style="65" hidden="1" customWidth="1"/>
    <col min="15631" max="15871" width="9.140625" style="65"/>
    <col min="15872" max="15872" width="34.42578125" style="65" customWidth="1"/>
    <col min="15873" max="15873" width="19.28515625" style="65" customWidth="1"/>
    <col min="15874" max="15874" width="9.140625" style="65" customWidth="1"/>
    <col min="15875" max="15875" width="11" style="65" customWidth="1"/>
    <col min="15876" max="15876" width="9.140625" style="65"/>
    <col min="15877" max="15877" width="5" style="65" customWidth="1"/>
    <col min="15878" max="15878" width="17.5703125" style="65" customWidth="1"/>
    <col min="15879" max="15883" width="9.140625" style="65"/>
    <col min="15884" max="15884" width="3.140625" style="65" customWidth="1"/>
    <col min="15885" max="15886" width="0" style="65" hidden="1" customWidth="1"/>
    <col min="15887" max="16127" width="9.140625" style="65"/>
    <col min="16128" max="16128" width="34.42578125" style="65" customWidth="1"/>
    <col min="16129" max="16129" width="19.28515625" style="65" customWidth="1"/>
    <col min="16130" max="16130" width="9.140625" style="65" customWidth="1"/>
    <col min="16131" max="16131" width="11" style="65" customWidth="1"/>
    <col min="16132" max="16132" width="9.140625" style="65"/>
    <col min="16133" max="16133" width="5" style="65" customWidth="1"/>
    <col min="16134" max="16134" width="17.5703125" style="65" customWidth="1"/>
    <col min="16135" max="16139" width="9.140625" style="65"/>
    <col min="16140" max="16140" width="3.140625" style="65" customWidth="1"/>
    <col min="16141" max="16142" width="0" style="65" hidden="1" customWidth="1"/>
    <col min="16143" max="16384" width="9.140625" style="65"/>
  </cols>
  <sheetData>
    <row r="1" spans="1:14" s="64" customFormat="1">
      <c r="A1" s="82"/>
      <c r="B1" s="441"/>
      <c r="C1" s="441"/>
      <c r="D1" s="441"/>
      <c r="E1" s="441"/>
      <c r="F1" s="441"/>
      <c r="G1" s="441"/>
      <c r="H1" s="441"/>
      <c r="I1" s="441"/>
      <c r="J1" s="441"/>
      <c r="K1" s="441"/>
      <c r="L1" s="441"/>
      <c r="M1" s="441"/>
      <c r="N1" s="442"/>
    </row>
    <row r="2" spans="1:14" s="64" customFormat="1" ht="18" customHeight="1">
      <c r="A2" s="1002"/>
      <c r="B2" s="1003"/>
      <c r="C2" s="1003"/>
      <c r="D2" s="1003"/>
      <c r="E2" s="1003"/>
      <c r="F2" s="1003"/>
      <c r="G2" s="1003"/>
      <c r="H2" s="1003"/>
      <c r="I2" s="1003"/>
      <c r="J2" s="1003"/>
      <c r="K2" s="1003"/>
      <c r="L2" s="1003"/>
      <c r="M2" s="1003"/>
      <c r="N2" s="1004"/>
    </row>
    <row r="3" spans="1:14" s="64" customFormat="1" ht="18" customHeight="1">
      <c r="A3" s="1005"/>
      <c r="B3" s="1006"/>
      <c r="C3" s="1006"/>
      <c r="D3" s="1006"/>
      <c r="E3" s="1006"/>
      <c r="F3" s="1006"/>
      <c r="G3" s="1006"/>
      <c r="H3" s="1006"/>
      <c r="I3" s="1006"/>
      <c r="J3" s="1006"/>
      <c r="K3" s="1006"/>
      <c r="L3" s="1006"/>
      <c r="M3" s="1006"/>
      <c r="N3" s="1007"/>
    </row>
    <row r="4" spans="1:14" s="64" customFormat="1" ht="18" customHeight="1">
      <c r="A4" s="1005"/>
      <c r="B4" s="1006"/>
      <c r="C4" s="1006"/>
      <c r="D4" s="1006"/>
      <c r="E4" s="1006"/>
      <c r="F4" s="1006"/>
      <c r="G4" s="1006"/>
      <c r="H4" s="1006"/>
      <c r="I4" s="1006"/>
      <c r="J4" s="1006"/>
      <c r="K4" s="1006"/>
      <c r="L4" s="1006"/>
      <c r="M4" s="1006"/>
      <c r="N4" s="1007"/>
    </row>
    <row r="5" spans="1:14" s="64" customFormat="1" ht="41.25" customHeight="1">
      <c r="A5" s="1008" t="str">
        <f>'RESUMO MODULO MINIMO'!A1</f>
        <v>EXECUÇÃO DE SERVIÇOS DE PAVIMENTAÇÃO EM TRATAMENTO SUPERFICIAL DUPLO (TSD) EM VIAS URBANAS E RURAIS DE MUNICÍPIOS DIVERSOS, INSERIDOS NA ÁREA DE ATUAÇÃO DA 2ª SUPERINTENDÊNCIA REGIONAL DA CODEVASF, NO ESTADO DA BAHIA</v>
      </c>
      <c r="B5" s="1009"/>
      <c r="C5" s="1009"/>
      <c r="D5" s="1009"/>
      <c r="E5" s="1009"/>
      <c r="F5" s="1009"/>
      <c r="G5" s="1009"/>
      <c r="H5" s="1009"/>
      <c r="I5" s="1009"/>
      <c r="J5" s="1009"/>
      <c r="K5" s="1009"/>
      <c r="L5" s="1009"/>
      <c r="M5" s="1009"/>
      <c r="N5" s="1010"/>
    </row>
    <row r="6" spans="1:14" ht="18" customHeight="1">
      <c r="A6" s="150"/>
      <c r="B6" s="151"/>
      <c r="C6" s="151"/>
      <c r="D6" s="152"/>
      <c r="E6" s="153"/>
      <c r="F6" s="154"/>
      <c r="G6" s="154"/>
      <c r="H6" s="154"/>
      <c r="I6" s="154"/>
      <c r="J6" s="155"/>
      <c r="K6" s="155"/>
      <c r="L6" s="155"/>
      <c r="M6" s="155"/>
      <c r="N6" s="156"/>
    </row>
    <row r="7" spans="1:14">
      <c r="A7" s="1011" t="s">
        <v>575</v>
      </c>
      <c r="B7" s="1012"/>
      <c r="C7" s="1012"/>
      <c r="D7" s="1012"/>
      <c r="E7" s="1012"/>
      <c r="F7" s="1012"/>
      <c r="G7" s="1012"/>
      <c r="H7" s="1012"/>
      <c r="I7" s="1012"/>
      <c r="J7" s="1012"/>
      <c r="K7" s="1012"/>
      <c r="L7" s="1012"/>
      <c r="M7" s="1012"/>
      <c r="N7" s="1013"/>
    </row>
    <row r="8" spans="1:14">
      <c r="A8" s="1011"/>
      <c r="B8" s="1012"/>
      <c r="C8" s="1012"/>
      <c r="D8" s="1012"/>
      <c r="E8" s="1012"/>
      <c r="F8" s="1012"/>
      <c r="G8" s="1012"/>
      <c r="H8" s="1012"/>
      <c r="I8" s="1012"/>
      <c r="J8" s="1012"/>
      <c r="K8" s="1012"/>
      <c r="L8" s="1012"/>
      <c r="M8" s="1012"/>
      <c r="N8" s="1013"/>
    </row>
    <row r="9" spans="1:14" ht="15.75">
      <c r="A9" s="157"/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8"/>
      <c r="M9" s="158"/>
      <c r="N9" s="159"/>
    </row>
    <row r="10" spans="1:14" ht="15.75">
      <c r="A10" s="991" t="s">
        <v>73</v>
      </c>
      <c r="B10" s="992"/>
      <c r="C10" s="160"/>
      <c r="D10" s="160"/>
      <c r="E10" s="160"/>
      <c r="F10" s="160"/>
      <c r="G10" s="160"/>
      <c r="H10" s="161"/>
      <c r="I10" s="160"/>
      <c r="J10" s="162"/>
      <c r="K10" s="162"/>
      <c r="L10" s="162"/>
      <c r="M10" s="162"/>
      <c r="N10" s="163"/>
    </row>
    <row r="11" spans="1:14" ht="20.25">
      <c r="A11" s="147"/>
      <c r="B11" s="148"/>
      <c r="C11" s="164" t="s">
        <v>74</v>
      </c>
      <c r="D11" s="164" t="s">
        <v>75</v>
      </c>
      <c r="E11" s="164" t="s">
        <v>76</v>
      </c>
      <c r="F11" s="999" t="s">
        <v>573</v>
      </c>
      <c r="G11" s="999"/>
      <c r="H11" s="999"/>
      <c r="I11" s="999"/>
      <c r="J11" s="999"/>
      <c r="K11" s="999"/>
      <c r="L11" s="999"/>
      <c r="M11" s="999"/>
      <c r="N11" s="1000"/>
    </row>
    <row r="12" spans="1:14" ht="12.75" customHeight="1">
      <c r="A12" s="995" t="s">
        <v>77</v>
      </c>
      <c r="B12" s="996"/>
      <c r="C12" s="165">
        <v>1</v>
      </c>
      <c r="D12" s="166">
        <v>1</v>
      </c>
      <c r="E12" s="167">
        <f>C12*D12</f>
        <v>1</v>
      </c>
      <c r="F12" s="999"/>
      <c r="G12" s="999"/>
      <c r="H12" s="999"/>
      <c r="I12" s="999"/>
      <c r="J12" s="999"/>
      <c r="K12" s="999"/>
      <c r="L12" s="999"/>
      <c r="M12" s="999"/>
      <c r="N12" s="1000"/>
    </row>
    <row r="13" spans="1:14" ht="12.75" customHeight="1">
      <c r="A13" s="995" t="s">
        <v>78</v>
      </c>
      <c r="B13" s="996"/>
      <c r="C13" s="165">
        <v>1</v>
      </c>
      <c r="D13" s="166">
        <v>1</v>
      </c>
      <c r="E13" s="167">
        <f>C13*D13</f>
        <v>1</v>
      </c>
      <c r="F13" s="148"/>
      <c r="G13" s="148"/>
      <c r="H13" s="148"/>
      <c r="I13" s="1001">
        <v>240</v>
      </c>
      <c r="J13" s="1001"/>
      <c r="K13" s="1001" t="s">
        <v>564</v>
      </c>
      <c r="L13" s="148"/>
      <c r="M13" s="148"/>
      <c r="N13" s="149"/>
    </row>
    <row r="14" spans="1:14" ht="12.75" customHeight="1">
      <c r="A14" s="995" t="s">
        <v>501</v>
      </c>
      <c r="B14" s="996"/>
      <c r="C14" s="165">
        <f>I13</f>
        <v>240</v>
      </c>
      <c r="D14" s="166">
        <v>1</v>
      </c>
      <c r="E14" s="167">
        <f>C14*D14</f>
        <v>240</v>
      </c>
      <c r="F14" s="516"/>
      <c r="G14" s="148"/>
      <c r="H14" s="148"/>
      <c r="I14" s="1001"/>
      <c r="J14" s="1001"/>
      <c r="K14" s="1001"/>
      <c r="L14" s="148"/>
      <c r="M14" s="148"/>
      <c r="N14" s="149"/>
    </row>
    <row r="15" spans="1:14" ht="12.75" customHeight="1">
      <c r="A15" s="995" t="s">
        <v>502</v>
      </c>
      <c r="B15" s="996"/>
      <c r="C15" s="165">
        <f>I13</f>
        <v>240</v>
      </c>
      <c r="D15" s="166">
        <v>1</v>
      </c>
      <c r="E15" s="167">
        <f>C15*D15</f>
        <v>240</v>
      </c>
      <c r="F15" s="516"/>
      <c r="G15" s="148"/>
      <c r="H15" s="148"/>
      <c r="I15" s="148"/>
      <c r="J15" s="148"/>
      <c r="K15" s="148"/>
      <c r="L15" s="148"/>
      <c r="M15" s="148"/>
      <c r="N15" s="149"/>
    </row>
    <row r="16" spans="1:14" ht="12.75" customHeight="1">
      <c r="A16" s="997" t="s">
        <v>79</v>
      </c>
      <c r="B16" s="998"/>
      <c r="C16" s="998"/>
      <c r="D16" s="998"/>
      <c r="E16" s="168">
        <f>E12+E14</f>
        <v>241</v>
      </c>
      <c r="F16" s="148"/>
      <c r="G16" s="148"/>
      <c r="H16" s="148"/>
      <c r="I16" s="148"/>
      <c r="J16" s="148"/>
      <c r="K16" s="148"/>
      <c r="L16" s="148"/>
      <c r="M16" s="148"/>
      <c r="N16" s="149"/>
    </row>
    <row r="17" spans="1:14" ht="12.75" customHeight="1">
      <c r="A17" s="997" t="s">
        <v>80</v>
      </c>
      <c r="B17" s="998"/>
      <c r="C17" s="998"/>
      <c r="D17" s="998"/>
      <c r="E17" s="168">
        <f>E13+E15</f>
        <v>241</v>
      </c>
      <c r="F17" s="148"/>
      <c r="G17" s="148"/>
      <c r="H17" s="148"/>
      <c r="I17" s="148"/>
      <c r="J17" s="148"/>
      <c r="K17" s="148"/>
      <c r="L17" s="148"/>
      <c r="M17" s="148"/>
      <c r="N17" s="149"/>
    </row>
    <row r="18" spans="1:14" ht="23.25">
      <c r="A18" s="169"/>
      <c r="B18" s="170"/>
      <c r="C18" s="170"/>
      <c r="D18" s="170"/>
      <c r="E18" s="170"/>
      <c r="F18" s="170"/>
      <c r="G18" s="145"/>
      <c r="H18" s="145"/>
      <c r="I18" s="145"/>
      <c r="J18" s="145"/>
      <c r="K18" s="145"/>
      <c r="L18" s="145"/>
      <c r="M18" s="145"/>
      <c r="N18" s="146"/>
    </row>
    <row r="19" spans="1:14">
      <c r="A19" s="171"/>
      <c r="B19" s="172"/>
      <c r="C19" s="172"/>
      <c r="D19" s="172"/>
      <c r="E19" s="145"/>
      <c r="F19" s="145"/>
      <c r="G19" s="145"/>
      <c r="H19" s="145"/>
      <c r="I19" s="145"/>
      <c r="J19" s="145"/>
      <c r="K19" s="145"/>
      <c r="L19" s="145"/>
      <c r="M19" s="145"/>
      <c r="N19" s="146"/>
    </row>
    <row r="20" spans="1:14" ht="15.75">
      <c r="A20" s="991" t="s">
        <v>81</v>
      </c>
      <c r="B20" s="992"/>
      <c r="C20" s="160"/>
      <c r="D20" s="160"/>
      <c r="E20" s="160"/>
      <c r="F20" s="160"/>
      <c r="G20" s="160"/>
      <c r="H20" s="161"/>
      <c r="I20" s="160"/>
      <c r="J20" s="162"/>
      <c r="K20" s="162"/>
      <c r="L20" s="162"/>
      <c r="M20" s="162"/>
      <c r="N20" s="163"/>
    </row>
    <row r="21" spans="1:14">
      <c r="A21" s="173"/>
      <c r="B21" s="145"/>
      <c r="C21" s="145"/>
      <c r="D21" s="443" t="s">
        <v>674</v>
      </c>
      <c r="E21" s="443"/>
      <c r="F21" s="443"/>
      <c r="H21" s="444">
        <v>10.8</v>
      </c>
      <c r="I21" s="443" t="s">
        <v>82</v>
      </c>
      <c r="J21" s="145"/>
      <c r="K21" s="145"/>
      <c r="L21" s="145"/>
      <c r="M21" s="145"/>
      <c r="N21" s="146"/>
    </row>
    <row r="22" spans="1:14">
      <c r="A22" s="173"/>
      <c r="B22" s="145"/>
      <c r="C22" s="145"/>
      <c r="D22" s="443" t="s">
        <v>675</v>
      </c>
      <c r="E22" s="443"/>
      <c r="F22" s="443"/>
      <c r="H22" s="444">
        <v>27</v>
      </c>
      <c r="I22" s="443" t="s">
        <v>82</v>
      </c>
      <c r="J22" s="145"/>
      <c r="K22" s="145"/>
      <c r="L22" s="145"/>
      <c r="M22" s="145"/>
      <c r="N22" s="146"/>
    </row>
    <row r="23" spans="1:14" ht="12.75" customHeight="1">
      <c r="A23" s="173"/>
      <c r="B23" s="145"/>
      <c r="C23" s="145"/>
      <c r="D23" s="443" t="s">
        <v>676</v>
      </c>
      <c r="E23" s="443"/>
      <c r="F23" s="443"/>
      <c r="H23" s="444">
        <v>0.8</v>
      </c>
      <c r="I23" s="443" t="s">
        <v>82</v>
      </c>
      <c r="J23" s="145"/>
      <c r="K23" s="145"/>
      <c r="L23" s="145"/>
      <c r="M23" s="145"/>
      <c r="N23" s="146"/>
    </row>
    <row r="24" spans="1:14" ht="12.75" customHeight="1">
      <c r="A24" s="173"/>
      <c r="B24" s="145"/>
      <c r="C24" s="145"/>
      <c r="D24" s="443" t="s">
        <v>677</v>
      </c>
      <c r="E24" s="443"/>
      <c r="F24" s="443"/>
      <c r="H24" s="444">
        <v>11.481</v>
      </c>
      <c r="I24" s="443" t="s">
        <v>82</v>
      </c>
      <c r="J24" s="145"/>
      <c r="K24" s="145"/>
      <c r="L24" s="145"/>
      <c r="M24" s="145"/>
      <c r="N24" s="146"/>
    </row>
    <row r="25" spans="1:14" ht="15.75">
      <c r="A25" s="157"/>
      <c r="B25" s="158"/>
      <c r="C25" s="172"/>
      <c r="D25" s="443" t="s">
        <v>678</v>
      </c>
      <c r="E25" s="443"/>
      <c r="F25" s="443"/>
      <c r="H25" s="444">
        <v>23.125</v>
      </c>
      <c r="I25" s="443" t="s">
        <v>82</v>
      </c>
      <c r="J25" s="145"/>
      <c r="K25" s="145"/>
      <c r="L25" s="145"/>
      <c r="M25" s="145"/>
      <c r="N25" s="146"/>
    </row>
    <row r="26" spans="1:14">
      <c r="A26" s="173"/>
      <c r="B26" s="145"/>
      <c r="C26" s="145"/>
      <c r="D26" s="443" t="s">
        <v>679</v>
      </c>
      <c r="E26" s="443"/>
      <c r="F26" s="443"/>
      <c r="H26" s="444">
        <v>4.22</v>
      </c>
      <c r="I26" s="443" t="s">
        <v>82</v>
      </c>
      <c r="J26" s="145"/>
      <c r="K26" s="145"/>
      <c r="L26" s="145"/>
      <c r="M26" s="145"/>
      <c r="N26" s="146"/>
    </row>
    <row r="27" spans="1:14">
      <c r="A27" s="173"/>
      <c r="B27" s="145"/>
      <c r="C27" s="145"/>
      <c r="D27" s="172" t="s">
        <v>680</v>
      </c>
      <c r="E27" s="172"/>
      <c r="F27" s="172"/>
      <c r="H27" s="444">
        <v>16.7</v>
      </c>
      <c r="I27" s="172" t="s">
        <v>82</v>
      </c>
      <c r="J27" s="145"/>
      <c r="K27" s="145"/>
      <c r="L27" s="145"/>
      <c r="M27" s="145"/>
      <c r="N27" s="146"/>
    </row>
    <row r="28" spans="1:14" ht="12.75" customHeight="1">
      <c r="A28" s="173"/>
      <c r="B28" s="145"/>
      <c r="C28" s="145"/>
      <c r="D28" s="145"/>
      <c r="E28" s="172"/>
      <c r="F28" s="172"/>
      <c r="G28" s="172"/>
      <c r="H28" s="174"/>
      <c r="I28" s="172"/>
      <c r="J28" s="145"/>
      <c r="K28" s="145"/>
      <c r="L28" s="145"/>
      <c r="M28" s="175"/>
      <c r="N28" s="146"/>
    </row>
    <row r="29" spans="1:14" ht="12.75" customHeight="1">
      <c r="A29" s="173"/>
      <c r="B29" s="145"/>
      <c r="C29" s="145"/>
      <c r="D29" s="145"/>
      <c r="E29" s="176" t="s">
        <v>83</v>
      </c>
      <c r="F29" s="172"/>
      <c r="G29" s="172"/>
      <c r="H29" s="177">
        <f>ROUND(SUM(H20:H27),2)</f>
        <v>94.13</v>
      </c>
      <c r="I29" s="172" t="s">
        <v>82</v>
      </c>
      <c r="J29" s="145"/>
      <c r="K29" s="145"/>
      <c r="L29" s="145"/>
      <c r="M29" s="175"/>
      <c r="N29" s="146"/>
    </row>
    <row r="30" spans="1:14" ht="12.75" customHeight="1">
      <c r="A30" s="178"/>
      <c r="B30" s="179"/>
      <c r="C30" s="179"/>
      <c r="D30" s="179"/>
      <c r="E30" s="179"/>
      <c r="F30" s="179"/>
      <c r="G30" s="179"/>
      <c r="H30" s="179"/>
      <c r="I30" s="179"/>
      <c r="J30" s="179"/>
      <c r="K30" s="179"/>
      <c r="L30" s="179"/>
      <c r="M30" s="179"/>
      <c r="N30" s="180"/>
    </row>
    <row r="31" spans="1:14" ht="15.75">
      <c r="A31" s="991" t="s">
        <v>84</v>
      </c>
      <c r="B31" s="992" t="s">
        <v>85</v>
      </c>
      <c r="C31" s="162"/>
      <c r="D31" s="162"/>
      <c r="E31" s="162"/>
      <c r="F31" s="162"/>
      <c r="G31" s="162"/>
      <c r="H31" s="162"/>
      <c r="I31" s="162"/>
      <c r="J31" s="162"/>
      <c r="K31" s="162"/>
      <c r="L31" s="162"/>
      <c r="M31" s="162"/>
      <c r="N31" s="163"/>
    </row>
    <row r="32" spans="1:14">
      <c r="A32" s="993" t="s">
        <v>79</v>
      </c>
      <c r="B32" s="994"/>
      <c r="C32" s="994"/>
      <c r="D32" s="994"/>
      <c r="E32" s="181">
        <f>E16*H29</f>
        <v>22685.329999999998</v>
      </c>
      <c r="F32" s="182" t="s">
        <v>86</v>
      </c>
      <c r="G32" s="183"/>
      <c r="H32" s="183"/>
      <c r="I32" s="183"/>
      <c r="J32" s="183"/>
      <c r="K32" s="183"/>
      <c r="L32" s="183"/>
      <c r="M32" s="183"/>
      <c r="N32" s="184"/>
    </row>
    <row r="33" spans="1:19">
      <c r="A33" s="993" t="s">
        <v>80</v>
      </c>
      <c r="B33" s="994"/>
      <c r="C33" s="994"/>
      <c r="D33" s="994"/>
      <c r="E33" s="181">
        <f>E17*H29</f>
        <v>22685.329999999998</v>
      </c>
      <c r="F33" s="182" t="s">
        <v>86</v>
      </c>
      <c r="G33" s="183"/>
      <c r="H33" s="183"/>
      <c r="I33" s="183"/>
      <c r="J33" s="183"/>
      <c r="K33" s="183"/>
      <c r="L33" s="183"/>
      <c r="M33" s="183"/>
      <c r="N33" s="184"/>
    </row>
    <row r="34" spans="1:19">
      <c r="A34" s="84"/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6"/>
    </row>
    <row r="35" spans="1:19">
      <c r="A35" s="83"/>
    </row>
    <row r="36" spans="1:19">
      <c r="A36" s="84"/>
      <c r="B36" s="85"/>
      <c r="C36" s="85"/>
      <c r="D36" s="85"/>
      <c r="E36" s="85"/>
      <c r="F36" s="85"/>
      <c r="G36" s="85"/>
      <c r="H36" s="85"/>
      <c r="I36" s="85"/>
      <c r="J36" s="85"/>
      <c r="K36" s="85"/>
      <c r="L36" s="85"/>
      <c r="M36" s="85"/>
      <c r="N36" s="85"/>
    </row>
    <row r="40" spans="1:19" ht="14.25">
      <c r="A40" s="295" t="s">
        <v>330</v>
      </c>
      <c r="B40" s="989" t="s">
        <v>331</v>
      </c>
      <c r="C40" s="989"/>
      <c r="D40" s="989"/>
      <c r="E40" s="989"/>
      <c r="F40" s="989"/>
      <c r="G40" s="989"/>
      <c r="H40" s="989"/>
      <c r="I40" s="432" t="s">
        <v>393</v>
      </c>
      <c r="J40" s="432"/>
      <c r="K40" s="432"/>
      <c r="L40" s="432"/>
      <c r="M40" s="432"/>
      <c r="N40" s="432"/>
      <c r="O40" s="432"/>
      <c r="P40" s="432"/>
      <c r="Q40" s="432"/>
      <c r="R40" s="432"/>
      <c r="S40" s="432"/>
    </row>
    <row r="41" spans="1:19" ht="14.25">
      <c r="A41" s="295" t="s">
        <v>336</v>
      </c>
      <c r="B41" s="989" t="s">
        <v>337</v>
      </c>
      <c r="C41" s="989"/>
      <c r="D41" s="989"/>
      <c r="E41" s="989"/>
      <c r="F41" s="989"/>
      <c r="G41" s="989"/>
      <c r="H41" s="989"/>
      <c r="I41" s="432" t="s">
        <v>393</v>
      </c>
      <c r="J41" s="432"/>
      <c r="K41" s="432"/>
      <c r="L41" s="432"/>
      <c r="M41" s="432"/>
      <c r="N41" s="432"/>
      <c r="O41" s="432"/>
      <c r="P41" s="432"/>
      <c r="Q41" s="432"/>
      <c r="R41" s="432"/>
      <c r="S41" s="432"/>
    </row>
    <row r="42" spans="1:19" ht="14.25">
      <c r="A42" s="307" t="s">
        <v>311</v>
      </c>
      <c r="B42" s="988" t="s">
        <v>312</v>
      </c>
      <c r="C42" s="988"/>
      <c r="D42" s="988"/>
      <c r="E42" s="988"/>
      <c r="F42" s="988"/>
      <c r="G42" s="988"/>
      <c r="H42" s="988"/>
      <c r="I42" s="432" t="s">
        <v>393</v>
      </c>
      <c r="J42" s="432"/>
      <c r="K42" s="432"/>
      <c r="L42" s="432"/>
      <c r="M42" s="432"/>
      <c r="N42" s="432"/>
      <c r="O42" s="432"/>
      <c r="P42" s="432"/>
      <c r="Q42" s="432"/>
      <c r="R42" s="432"/>
      <c r="S42" s="432"/>
    </row>
    <row r="43" spans="1:19" ht="14.25">
      <c r="A43" s="295" t="s">
        <v>334</v>
      </c>
      <c r="B43" s="989" t="s">
        <v>335</v>
      </c>
      <c r="C43" s="989"/>
      <c r="D43" s="989"/>
      <c r="E43" s="989"/>
      <c r="F43" s="989"/>
      <c r="G43" s="989"/>
      <c r="H43" s="989"/>
      <c r="I43" s="432" t="s">
        <v>393</v>
      </c>
      <c r="J43" s="432"/>
      <c r="K43" s="432"/>
      <c r="L43" s="432"/>
      <c r="M43" s="432"/>
      <c r="N43" s="432"/>
      <c r="O43" s="432"/>
      <c r="P43" s="432"/>
      <c r="Q43" s="432"/>
      <c r="R43" s="432"/>
      <c r="S43" s="432"/>
    </row>
    <row r="44" spans="1:19" ht="14.25">
      <c r="A44" s="307" t="s">
        <v>319</v>
      </c>
      <c r="B44" s="988" t="s">
        <v>320</v>
      </c>
      <c r="C44" s="988"/>
      <c r="D44" s="988"/>
      <c r="E44" s="988"/>
      <c r="F44" s="988"/>
      <c r="G44" s="988"/>
      <c r="H44" s="988"/>
      <c r="I44" s="432" t="s">
        <v>393</v>
      </c>
      <c r="J44" s="432"/>
      <c r="K44" s="432"/>
      <c r="L44" s="432"/>
      <c r="M44" s="432"/>
      <c r="N44" s="432"/>
      <c r="O44" s="432"/>
      <c r="P44" s="432"/>
      <c r="Q44" s="432"/>
      <c r="R44" s="432"/>
      <c r="S44" s="432"/>
    </row>
    <row r="45" spans="1:19" ht="14.25">
      <c r="A45" s="295" t="s">
        <v>332</v>
      </c>
      <c r="B45" s="989" t="s">
        <v>333</v>
      </c>
      <c r="C45" s="989"/>
      <c r="D45" s="989"/>
      <c r="E45" s="989"/>
      <c r="F45" s="989"/>
      <c r="G45" s="989"/>
      <c r="H45" s="989"/>
      <c r="I45" s="432" t="s">
        <v>393</v>
      </c>
      <c r="J45" s="432"/>
      <c r="K45" s="432"/>
      <c r="L45" s="432"/>
      <c r="M45" s="432"/>
      <c r="N45" s="432"/>
      <c r="O45" s="432"/>
      <c r="P45" s="432"/>
      <c r="Q45" s="432"/>
      <c r="R45" s="432"/>
      <c r="S45" s="432"/>
    </row>
    <row r="46" spans="1:19" ht="14.25">
      <c r="A46" s="307" t="s">
        <v>302</v>
      </c>
      <c r="B46" s="990" t="s">
        <v>303</v>
      </c>
      <c r="C46" s="990"/>
      <c r="D46" s="990"/>
      <c r="E46" s="990"/>
      <c r="F46" s="990"/>
      <c r="G46" s="990"/>
      <c r="H46" s="990"/>
      <c r="I46" s="432" t="s">
        <v>393</v>
      </c>
      <c r="J46" s="432"/>
      <c r="K46" s="432"/>
      <c r="L46" s="432"/>
      <c r="M46" s="432"/>
      <c r="N46" s="432"/>
      <c r="O46" s="432"/>
      <c r="P46" s="432"/>
      <c r="Q46" s="432"/>
      <c r="R46" s="432"/>
      <c r="S46" s="432"/>
    </row>
    <row r="47" spans="1:19" ht="14.25">
      <c r="A47" s="307" t="s">
        <v>309</v>
      </c>
      <c r="B47" s="988" t="s">
        <v>310</v>
      </c>
      <c r="C47" s="988"/>
      <c r="D47" s="988"/>
      <c r="E47" s="988"/>
      <c r="F47" s="988"/>
      <c r="G47" s="988"/>
      <c r="H47" s="988"/>
      <c r="I47" s="432" t="s">
        <v>393</v>
      </c>
      <c r="J47" s="432"/>
      <c r="K47" s="432"/>
      <c r="L47" s="432"/>
      <c r="M47" s="432"/>
      <c r="N47" s="432"/>
      <c r="O47" s="432"/>
      <c r="P47" s="432"/>
      <c r="Q47" s="432"/>
      <c r="R47" s="432"/>
      <c r="S47" s="432"/>
    </row>
    <row r="48" spans="1:19" ht="14.25">
      <c r="A48" s="307" t="s">
        <v>315</v>
      </c>
      <c r="B48" s="988" t="s">
        <v>316</v>
      </c>
      <c r="C48" s="988"/>
      <c r="D48" s="988"/>
      <c r="E48" s="988"/>
      <c r="F48" s="988"/>
      <c r="G48" s="988"/>
      <c r="H48" s="988"/>
      <c r="I48" s="432" t="s">
        <v>393</v>
      </c>
      <c r="J48" s="432"/>
      <c r="K48" s="432"/>
      <c r="L48" s="432"/>
      <c r="M48" s="432"/>
      <c r="N48" s="432"/>
      <c r="O48" s="432"/>
      <c r="P48" s="432"/>
      <c r="Q48" s="432"/>
      <c r="R48" s="432"/>
      <c r="S48" s="432"/>
    </row>
    <row r="49" spans="1:19" ht="14.25">
      <c r="A49" s="307" t="s">
        <v>313</v>
      </c>
      <c r="B49" s="988" t="s">
        <v>314</v>
      </c>
      <c r="C49" s="988"/>
      <c r="D49" s="988"/>
      <c r="E49" s="988"/>
      <c r="F49" s="988"/>
      <c r="G49" s="988"/>
      <c r="H49" s="988"/>
      <c r="I49" s="432" t="s">
        <v>393</v>
      </c>
      <c r="J49" s="432"/>
      <c r="K49" s="432"/>
      <c r="L49" s="432"/>
      <c r="M49" s="432"/>
      <c r="N49" s="432"/>
      <c r="O49" s="432"/>
      <c r="P49" s="432"/>
      <c r="Q49" s="432"/>
      <c r="R49" s="432"/>
      <c r="S49" s="432"/>
    </row>
    <row r="50" spans="1:19" ht="14.25">
      <c r="A50" s="307" t="s">
        <v>304</v>
      </c>
      <c r="B50" s="988" t="s">
        <v>305</v>
      </c>
      <c r="C50" s="988"/>
      <c r="D50" s="988"/>
      <c r="E50" s="988"/>
      <c r="F50" s="988"/>
      <c r="G50" s="988"/>
      <c r="H50" s="988"/>
      <c r="I50" s="432" t="s">
        <v>393</v>
      </c>
      <c r="J50" s="432"/>
      <c r="K50" s="432"/>
      <c r="L50" s="432"/>
      <c r="M50" s="432"/>
      <c r="N50" s="432"/>
      <c r="O50" s="432"/>
      <c r="P50" s="432"/>
      <c r="Q50" s="432"/>
      <c r="R50" s="432"/>
      <c r="S50" s="432"/>
    </row>
    <row r="51" spans="1:19" ht="14.25">
      <c r="A51" s="307" t="s">
        <v>285</v>
      </c>
      <c r="B51" s="988" t="s">
        <v>286</v>
      </c>
      <c r="C51" s="988"/>
      <c r="D51" s="988"/>
      <c r="E51" s="988"/>
      <c r="F51" s="988"/>
      <c r="G51" s="988"/>
      <c r="H51" s="988"/>
      <c r="I51" s="432" t="s">
        <v>393</v>
      </c>
      <c r="J51" s="432"/>
      <c r="K51" s="432"/>
      <c r="L51" s="432"/>
      <c r="M51" s="432"/>
      <c r="N51" s="432"/>
      <c r="O51" s="432"/>
      <c r="P51" s="432"/>
      <c r="Q51" s="432"/>
      <c r="R51" s="432"/>
      <c r="S51" s="432"/>
    </row>
    <row r="52" spans="1:19" ht="14.25">
      <c r="A52" s="307"/>
      <c r="B52" s="563"/>
      <c r="C52" s="563"/>
      <c r="D52" s="563"/>
      <c r="E52" s="563"/>
      <c r="F52" s="563"/>
      <c r="G52" s="563"/>
      <c r="H52" s="563"/>
      <c r="I52" s="432"/>
      <c r="J52" s="432"/>
      <c r="K52" s="432"/>
      <c r="L52" s="432"/>
      <c r="M52" s="432"/>
      <c r="N52" s="432"/>
      <c r="O52" s="432"/>
      <c r="P52" s="432"/>
      <c r="Q52" s="432"/>
      <c r="R52" s="432"/>
      <c r="S52" s="432"/>
    </row>
    <row r="53" spans="1:19" ht="14.25">
      <c r="A53" s="307"/>
      <c r="B53" s="563"/>
      <c r="C53" s="563"/>
      <c r="D53" s="563"/>
      <c r="E53" s="563"/>
      <c r="F53" s="563"/>
      <c r="G53" s="563"/>
      <c r="H53" s="563"/>
      <c r="I53" s="432"/>
      <c r="J53" s="432"/>
      <c r="K53" s="432"/>
      <c r="L53" s="432"/>
      <c r="M53" s="432"/>
      <c r="N53" s="432"/>
      <c r="O53" s="432"/>
      <c r="P53" s="432"/>
      <c r="Q53" s="432"/>
      <c r="R53" s="432"/>
      <c r="S53" s="432"/>
    </row>
    <row r="54" spans="1:19" ht="14.25">
      <c r="A54" s="295" t="s">
        <v>339</v>
      </c>
      <c r="B54" s="989" t="s">
        <v>340</v>
      </c>
      <c r="C54" s="989"/>
      <c r="D54" s="989"/>
      <c r="E54" s="989"/>
      <c r="F54" s="989"/>
      <c r="G54" s="989"/>
      <c r="H54" s="989"/>
      <c r="I54" s="432" t="s">
        <v>394</v>
      </c>
      <c r="J54" s="432"/>
      <c r="K54" s="432"/>
      <c r="L54" s="432"/>
      <c r="M54" s="432"/>
      <c r="N54" s="432"/>
      <c r="O54" s="432"/>
      <c r="P54" s="432"/>
      <c r="Q54" s="432"/>
      <c r="R54" s="432"/>
      <c r="S54" s="432"/>
    </row>
    <row r="55" spans="1:19" ht="14.25">
      <c r="A55" s="307" t="s">
        <v>277</v>
      </c>
      <c r="B55" s="988" t="s">
        <v>278</v>
      </c>
      <c r="C55" s="988"/>
      <c r="D55" s="988"/>
      <c r="E55" s="988"/>
      <c r="F55" s="988"/>
      <c r="G55" s="988"/>
      <c r="H55" s="988"/>
      <c r="I55" s="432" t="s">
        <v>394</v>
      </c>
      <c r="J55" s="432"/>
      <c r="K55" s="432"/>
      <c r="L55" s="432"/>
      <c r="M55" s="432"/>
      <c r="N55" s="432"/>
      <c r="O55" s="432"/>
      <c r="P55" s="432"/>
      <c r="Q55" s="432"/>
      <c r="R55" s="432"/>
      <c r="S55" s="432"/>
    </row>
    <row r="56" spans="1:19" ht="14.25">
      <c r="A56" s="295" t="s">
        <v>274</v>
      </c>
      <c r="B56" s="989" t="s">
        <v>275</v>
      </c>
      <c r="C56" s="989"/>
      <c r="D56" s="989"/>
      <c r="E56" s="989"/>
      <c r="F56" s="989"/>
      <c r="G56" s="989"/>
      <c r="H56" s="989"/>
      <c r="I56" s="432" t="s">
        <v>394</v>
      </c>
      <c r="J56" s="432"/>
      <c r="K56" s="432"/>
      <c r="L56" s="432"/>
      <c r="M56" s="432"/>
      <c r="N56" s="432"/>
      <c r="O56" s="432"/>
      <c r="P56" s="432"/>
      <c r="Q56" s="432"/>
      <c r="R56" s="432"/>
      <c r="S56" s="432"/>
    </row>
    <row r="57" spans="1:19" ht="14.25">
      <c r="A57" s="307" t="s">
        <v>321</v>
      </c>
      <c r="B57" s="988" t="s">
        <v>322</v>
      </c>
      <c r="C57" s="988"/>
      <c r="D57" s="988"/>
      <c r="E57" s="988"/>
      <c r="F57" s="988"/>
      <c r="G57" s="988"/>
      <c r="H57" s="988"/>
      <c r="I57" s="432" t="s">
        <v>394</v>
      </c>
      <c r="J57" s="432"/>
      <c r="K57" s="432"/>
      <c r="L57" s="432"/>
      <c r="M57" s="432"/>
      <c r="N57" s="432"/>
      <c r="O57" s="432"/>
      <c r="P57" s="432"/>
      <c r="Q57" s="432"/>
      <c r="R57" s="432"/>
      <c r="S57" s="432"/>
    </row>
    <row r="58" spans="1:19" ht="14.25">
      <c r="A58" s="307" t="s">
        <v>299</v>
      </c>
      <c r="B58" s="988" t="s">
        <v>300</v>
      </c>
      <c r="C58" s="988"/>
      <c r="D58" s="988"/>
      <c r="E58" s="988"/>
      <c r="F58" s="988"/>
      <c r="G58" s="988"/>
      <c r="H58" s="988"/>
      <c r="I58" s="432" t="s">
        <v>394</v>
      </c>
      <c r="J58" s="432"/>
      <c r="K58" s="432"/>
      <c r="L58" s="432"/>
      <c r="M58" s="432"/>
      <c r="N58" s="432"/>
      <c r="O58" s="432"/>
      <c r="P58" s="432"/>
      <c r="Q58" s="432"/>
      <c r="R58" s="432"/>
      <c r="S58" s="432"/>
    </row>
    <row r="59" spans="1:19" ht="14.25">
      <c r="A59" s="307" t="s">
        <v>323</v>
      </c>
      <c r="B59" s="988" t="s">
        <v>324</v>
      </c>
      <c r="C59" s="988"/>
      <c r="D59" s="988"/>
      <c r="E59" s="988"/>
      <c r="F59" s="988"/>
      <c r="G59" s="988"/>
      <c r="H59" s="988"/>
      <c r="I59" s="432" t="s">
        <v>394</v>
      </c>
      <c r="J59" s="432"/>
      <c r="K59" s="432"/>
      <c r="L59" s="432"/>
      <c r="M59" s="432"/>
      <c r="N59" s="432"/>
      <c r="O59" s="432"/>
      <c r="P59" s="432"/>
      <c r="Q59" s="432"/>
      <c r="R59" s="432"/>
      <c r="S59" s="432"/>
    </row>
    <row r="60" spans="1:19" ht="14.25">
      <c r="A60" s="307" t="s">
        <v>207</v>
      </c>
      <c r="B60" s="988" t="s">
        <v>208</v>
      </c>
      <c r="C60" s="988"/>
      <c r="D60" s="988"/>
      <c r="E60" s="988"/>
      <c r="F60" s="988"/>
      <c r="G60" s="988"/>
      <c r="H60" s="988"/>
      <c r="I60" s="432" t="s">
        <v>394</v>
      </c>
      <c r="J60" s="432"/>
      <c r="K60" s="432"/>
      <c r="L60" s="432"/>
      <c r="M60" s="432"/>
      <c r="N60" s="432"/>
      <c r="O60" s="432"/>
      <c r="P60" s="432"/>
      <c r="Q60" s="432"/>
      <c r="R60" s="432"/>
      <c r="S60" s="432"/>
    </row>
    <row r="61" spans="1:19" ht="14.25">
      <c r="A61" s="307" t="s">
        <v>279</v>
      </c>
      <c r="B61" s="988" t="s">
        <v>280</v>
      </c>
      <c r="C61" s="988"/>
      <c r="D61" s="988"/>
      <c r="E61" s="988"/>
      <c r="F61" s="988"/>
      <c r="G61" s="988"/>
      <c r="H61" s="988"/>
      <c r="I61" s="432" t="s">
        <v>394</v>
      </c>
      <c r="J61" s="432"/>
      <c r="K61" s="432"/>
      <c r="L61" s="432"/>
      <c r="M61" s="432"/>
      <c r="N61" s="432"/>
      <c r="O61" s="432"/>
      <c r="P61" s="432"/>
      <c r="Q61" s="432"/>
      <c r="R61" s="432"/>
      <c r="S61" s="432"/>
    </row>
    <row r="62" spans="1:19" ht="14.25">
      <c r="A62" s="307"/>
      <c r="B62" s="563"/>
      <c r="C62" s="563"/>
      <c r="D62" s="563"/>
      <c r="E62" s="563"/>
      <c r="F62" s="563"/>
      <c r="G62" s="563"/>
      <c r="H62" s="563"/>
      <c r="I62" s="432"/>
      <c r="J62" s="432"/>
      <c r="K62" s="432"/>
      <c r="L62" s="432"/>
      <c r="M62" s="432"/>
      <c r="N62" s="432"/>
      <c r="O62" s="432"/>
      <c r="P62" s="432"/>
      <c r="Q62" s="432"/>
      <c r="R62" s="432"/>
      <c r="S62" s="432"/>
    </row>
    <row r="63" spans="1:19" ht="14.25">
      <c r="A63" s="433" t="s">
        <v>283</v>
      </c>
      <c r="B63" s="986" t="s">
        <v>284</v>
      </c>
      <c r="C63" s="986"/>
      <c r="D63" s="986"/>
      <c r="E63" s="986"/>
      <c r="F63" s="986"/>
      <c r="G63" s="986"/>
      <c r="H63" s="986"/>
      <c r="I63" s="434" t="s">
        <v>388</v>
      </c>
      <c r="J63" s="432"/>
      <c r="K63" s="432"/>
      <c r="L63" s="432"/>
      <c r="M63" s="432"/>
      <c r="N63" s="432"/>
      <c r="O63" s="432"/>
      <c r="P63" s="432"/>
      <c r="Q63" s="432"/>
      <c r="R63" s="432"/>
      <c r="S63" s="432"/>
    </row>
    <row r="64" spans="1:19" ht="14.25">
      <c r="A64" s="433" t="s">
        <v>291</v>
      </c>
      <c r="B64" s="987" t="s">
        <v>292</v>
      </c>
      <c r="C64" s="987"/>
      <c r="D64" s="987"/>
      <c r="E64" s="987"/>
      <c r="F64" s="987"/>
      <c r="G64" s="987"/>
      <c r="H64" s="987"/>
      <c r="I64" s="434" t="s">
        <v>388</v>
      </c>
      <c r="J64" s="434"/>
      <c r="K64" s="434"/>
      <c r="L64" s="434"/>
      <c r="M64" s="434"/>
      <c r="N64" s="434"/>
      <c r="O64" s="434"/>
      <c r="P64" s="434"/>
      <c r="Q64" s="434"/>
      <c r="R64" s="434"/>
      <c r="S64" s="434"/>
    </row>
    <row r="65" spans="1:61" ht="14.25">
      <c r="A65" s="433" t="s">
        <v>281</v>
      </c>
      <c r="B65" s="986" t="s">
        <v>282</v>
      </c>
      <c r="C65" s="986"/>
      <c r="D65" s="986"/>
      <c r="E65" s="986"/>
      <c r="F65" s="986"/>
      <c r="G65" s="986"/>
      <c r="H65" s="986"/>
      <c r="I65" s="434" t="s">
        <v>388</v>
      </c>
      <c r="J65" s="432"/>
      <c r="K65" s="432"/>
      <c r="L65" s="432"/>
      <c r="M65" s="432"/>
      <c r="N65" s="432"/>
      <c r="O65" s="432"/>
      <c r="P65" s="432"/>
      <c r="Q65" s="432"/>
      <c r="R65" s="432"/>
      <c r="S65" s="432"/>
    </row>
    <row r="66" spans="1:61" ht="15">
      <c r="A66" s="433" t="s">
        <v>295</v>
      </c>
      <c r="B66" s="987" t="s">
        <v>296</v>
      </c>
      <c r="C66" s="987"/>
      <c r="D66" s="987"/>
      <c r="E66" s="987"/>
      <c r="F66" s="987"/>
      <c r="G66" s="987"/>
      <c r="H66" s="987"/>
      <c r="I66" s="434" t="s">
        <v>388</v>
      </c>
      <c r="J66" s="432"/>
      <c r="K66" s="432"/>
      <c r="L66" s="432"/>
      <c r="M66" s="432"/>
      <c r="N66" s="432"/>
      <c r="O66" s="432"/>
      <c r="P66" s="432"/>
      <c r="Q66" s="432"/>
      <c r="R66" s="432"/>
      <c r="S66" s="432"/>
      <c r="BI66" s="88"/>
    </row>
    <row r="67" spans="1:61" ht="14.25">
      <c r="A67" s="433" t="s">
        <v>293</v>
      </c>
      <c r="B67" s="986" t="s">
        <v>294</v>
      </c>
      <c r="C67" s="986"/>
      <c r="D67" s="986"/>
      <c r="E67" s="986"/>
      <c r="F67" s="986"/>
      <c r="G67" s="986"/>
      <c r="H67" s="986"/>
      <c r="I67" s="434" t="s">
        <v>388</v>
      </c>
      <c r="J67" s="432"/>
      <c r="K67" s="432"/>
      <c r="L67" s="432"/>
      <c r="M67" s="432"/>
      <c r="N67" s="432"/>
      <c r="O67" s="432"/>
      <c r="P67" s="432"/>
      <c r="Q67" s="432"/>
      <c r="R67" s="432"/>
      <c r="S67" s="432"/>
    </row>
    <row r="68" spans="1:61" ht="14.25">
      <c r="A68" s="433" t="s">
        <v>236</v>
      </c>
      <c r="B68" s="986" t="s">
        <v>237</v>
      </c>
      <c r="C68" s="986"/>
      <c r="D68" s="986"/>
      <c r="E68" s="986"/>
      <c r="F68" s="986"/>
      <c r="G68" s="986"/>
      <c r="H68" s="986"/>
      <c r="I68" s="434" t="s">
        <v>388</v>
      </c>
      <c r="J68" s="432"/>
      <c r="K68" s="432"/>
      <c r="L68" s="432"/>
      <c r="M68" s="432"/>
      <c r="N68" s="432"/>
      <c r="O68" s="432"/>
      <c r="P68" s="432"/>
      <c r="Q68" s="432"/>
      <c r="R68" s="432"/>
      <c r="S68" s="432"/>
    </row>
    <row r="69" spans="1:61" ht="14.25">
      <c r="A69" s="433" t="s">
        <v>289</v>
      </c>
      <c r="B69" s="987" t="s">
        <v>290</v>
      </c>
      <c r="C69" s="987"/>
      <c r="D69" s="987"/>
      <c r="E69" s="987"/>
      <c r="F69" s="987"/>
      <c r="G69" s="987"/>
      <c r="H69" s="987"/>
      <c r="I69" s="434" t="s">
        <v>388</v>
      </c>
      <c r="J69" s="432"/>
      <c r="K69" s="432"/>
      <c r="L69" s="432"/>
      <c r="M69" s="432"/>
      <c r="N69" s="432"/>
      <c r="O69" s="432"/>
      <c r="P69" s="432"/>
      <c r="Q69" s="432"/>
      <c r="R69" s="432"/>
      <c r="S69" s="432"/>
    </row>
    <row r="70" spans="1:61" ht="14.25">
      <c r="A70" s="433" t="s">
        <v>287</v>
      </c>
      <c r="B70" s="986" t="s">
        <v>288</v>
      </c>
      <c r="C70" s="986"/>
      <c r="D70" s="986"/>
      <c r="E70" s="986"/>
      <c r="F70" s="986"/>
      <c r="G70" s="986"/>
      <c r="H70" s="986"/>
      <c r="I70" s="434" t="s">
        <v>388</v>
      </c>
      <c r="J70" s="432"/>
      <c r="K70" s="432"/>
      <c r="L70" s="432"/>
      <c r="M70" s="432"/>
      <c r="N70" s="432"/>
      <c r="O70" s="432"/>
      <c r="P70" s="432"/>
      <c r="Q70" s="432"/>
      <c r="R70" s="432"/>
      <c r="S70" s="432"/>
    </row>
    <row r="71" spans="1:61">
      <c r="A71" s="65"/>
      <c r="B71" s="65"/>
      <c r="C71" s="65"/>
      <c r="D71" s="65"/>
      <c r="E71" s="65"/>
      <c r="F71" s="65"/>
      <c r="G71" s="65"/>
      <c r="H71" s="65"/>
      <c r="I71" s="65"/>
      <c r="J71" s="65"/>
      <c r="K71" s="65"/>
      <c r="L71" s="65"/>
      <c r="M71" s="65"/>
      <c r="N71" s="65"/>
    </row>
  </sheetData>
  <mergeCells count="47">
    <mergeCell ref="B69:H69"/>
    <mergeCell ref="B70:H70"/>
    <mergeCell ref="F11:N12"/>
    <mergeCell ref="I13:J14"/>
    <mergeCell ref="K13:K14"/>
    <mergeCell ref="B63:H63"/>
    <mergeCell ref="B64:H64"/>
    <mergeCell ref="B65:H65"/>
    <mergeCell ref="B66:H66"/>
    <mergeCell ref="B67:H67"/>
    <mergeCell ref="B68:H68"/>
    <mergeCell ref="B56:H56"/>
    <mergeCell ref="B57:H57"/>
    <mergeCell ref="B58:H58"/>
    <mergeCell ref="B59:H59"/>
    <mergeCell ref="B60:H60"/>
    <mergeCell ref="B61:H61"/>
    <mergeCell ref="B48:H48"/>
    <mergeCell ref="B49:H49"/>
    <mergeCell ref="B50:H50"/>
    <mergeCell ref="B51:H51"/>
    <mergeCell ref="B54:H54"/>
    <mergeCell ref="B55:H55"/>
    <mergeCell ref="B47:H47"/>
    <mergeCell ref="A20:B20"/>
    <mergeCell ref="A31:B31"/>
    <mergeCell ref="A32:D32"/>
    <mergeCell ref="A33:D33"/>
    <mergeCell ref="B40:H40"/>
    <mergeCell ref="B41:H41"/>
    <mergeCell ref="B42:H42"/>
    <mergeCell ref="B43:H43"/>
    <mergeCell ref="B44:H44"/>
    <mergeCell ref="B45:H45"/>
    <mergeCell ref="B46:H46"/>
    <mergeCell ref="A17:D17"/>
    <mergeCell ref="A2:N2"/>
    <mergeCell ref="A3:N3"/>
    <mergeCell ref="A4:N4"/>
    <mergeCell ref="A5:N5"/>
    <mergeCell ref="A7:N8"/>
    <mergeCell ref="A10:B10"/>
    <mergeCell ref="A12:B12"/>
    <mergeCell ref="A13:B13"/>
    <mergeCell ref="A14:B14"/>
    <mergeCell ref="A15:B15"/>
    <mergeCell ref="A16:D1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9" orientation="landscape" r:id="rId1"/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S38"/>
  <sheetViews>
    <sheetView view="pageBreakPreview" topLeftCell="D1" zoomScale="85" zoomScaleSheetLayoutView="85" workbookViewId="0">
      <selection activeCell="O28" sqref="O28"/>
    </sheetView>
  </sheetViews>
  <sheetFormatPr defaultColWidth="8.85546875" defaultRowHeight="14.25" customHeight="1" zeroHeight="1"/>
  <cols>
    <col min="1" max="1" width="11.85546875" style="351" customWidth="1"/>
    <col min="2" max="2" width="46.42578125" style="351" customWidth="1"/>
    <col min="3" max="3" width="22.85546875" style="351" bestFit="1" customWidth="1"/>
    <col min="4" max="13" width="14.140625" style="351" customWidth="1"/>
    <col min="14" max="14" width="15" style="351" customWidth="1"/>
    <col min="15" max="15" width="17.42578125" style="351" customWidth="1"/>
    <col min="16" max="16" width="8.85546875" style="351"/>
    <col min="17" max="17" width="17" style="351" customWidth="1"/>
    <col min="18" max="18" width="15" style="351" customWidth="1"/>
    <col min="19" max="19" width="14.5703125" style="351" bestFit="1" customWidth="1"/>
    <col min="20" max="16384" width="8.85546875" style="351"/>
  </cols>
  <sheetData>
    <row r="1" spans="1:19" ht="53.25" customHeight="1">
      <c r="A1" s="350"/>
      <c r="B1" s="350"/>
      <c r="D1" s="352"/>
      <c r="E1" s="353"/>
      <c r="F1" s="353"/>
      <c r="G1" s="353"/>
      <c r="H1" s="353"/>
      <c r="I1" s="353"/>
      <c r="J1" s="353"/>
      <c r="K1" s="353"/>
      <c r="L1" s="353"/>
      <c r="M1" s="352"/>
      <c r="N1" s="353"/>
      <c r="O1" s="353"/>
      <c r="P1" s="353"/>
    </row>
    <row r="2" spans="1:19" ht="37.5" customHeight="1">
      <c r="A2" s="803" t="str">
        <f>'RESUMO MODULO MINIMO'!$A$5</f>
        <v>EXECUÇÃO DE SERVIÇOS DE PAVIMENTAÇÃO EM TRATAMENTO SUPERFICIAL DUPLO (TSD) EM VIAS URBANAS E RURAIS DE MUNICÍPIOS DIVERSOS, INSERIDOS NA ÁREA DE ATUAÇÃO DA 2ª SUPERINTENDÊNCIA REGIONAL DA CODEVASF, NO ESTADO DA BAHIA</v>
      </c>
      <c r="B2" s="803"/>
      <c r="C2" s="803"/>
      <c r="D2" s="803"/>
      <c r="E2" s="803"/>
      <c r="F2" s="803"/>
      <c r="G2" s="803"/>
      <c r="H2" s="803"/>
      <c r="I2" s="803"/>
      <c r="J2" s="803"/>
      <c r="K2" s="803"/>
      <c r="L2" s="803"/>
      <c r="M2" s="803"/>
      <c r="N2" s="803"/>
      <c r="O2" s="803"/>
      <c r="P2" s="412"/>
    </row>
    <row r="3" spans="1:19" ht="15.75" customHeight="1">
      <c r="A3" s="802" t="s">
        <v>509</v>
      </c>
      <c r="B3" s="802"/>
      <c r="C3" s="802"/>
      <c r="D3" s="802"/>
      <c r="E3" s="802"/>
      <c r="F3" s="802"/>
      <c r="G3" s="802"/>
      <c r="H3" s="802"/>
      <c r="I3" s="802"/>
      <c r="J3" s="802"/>
      <c r="K3" s="802"/>
      <c r="L3" s="802"/>
      <c r="M3" s="802"/>
      <c r="N3" s="802"/>
      <c r="O3" s="802"/>
      <c r="P3" s="413"/>
    </row>
    <row r="4" spans="1:19" ht="15.75" thickBot="1">
      <c r="A4" s="436" t="s">
        <v>163</v>
      </c>
      <c r="B4" s="437" t="s">
        <v>344</v>
      </c>
      <c r="C4" s="438" t="s">
        <v>362</v>
      </c>
      <c r="D4" s="439" t="s">
        <v>363</v>
      </c>
      <c r="E4" s="439" t="s">
        <v>364</v>
      </c>
      <c r="F4" s="439" t="s">
        <v>365</v>
      </c>
      <c r="G4" s="439" t="s">
        <v>366</v>
      </c>
      <c r="H4" s="439" t="s">
        <v>367</v>
      </c>
      <c r="I4" s="439" t="s">
        <v>368</v>
      </c>
      <c r="J4" s="439" t="s">
        <v>369</v>
      </c>
      <c r="K4" s="439" t="s">
        <v>370</v>
      </c>
      <c r="L4" s="439" t="s">
        <v>371</v>
      </c>
      <c r="M4" s="439" t="s">
        <v>372</v>
      </c>
      <c r="N4" s="439" t="s">
        <v>373</v>
      </c>
      <c r="O4" s="440" t="s">
        <v>374</v>
      </c>
    </row>
    <row r="5" spans="1:19">
      <c r="A5" s="355"/>
      <c r="B5" s="356" t="str">
        <f>'RESUMO MODULO MINIMO'!$D$11</f>
        <v>MOBILIZAÇÃO</v>
      </c>
      <c r="C5" s="357">
        <v>1</v>
      </c>
      <c r="D5" s="358"/>
      <c r="E5" s="358">
        <f>$C$5/11</f>
        <v>9.0909090909090912E-2</v>
      </c>
      <c r="F5" s="358">
        <f t="shared" ref="F5:O5" si="0">$C$5/11</f>
        <v>9.0909090909090912E-2</v>
      </c>
      <c r="G5" s="358">
        <f t="shared" si="0"/>
        <v>9.0909090909090912E-2</v>
      </c>
      <c r="H5" s="358">
        <f t="shared" si="0"/>
        <v>9.0909090909090912E-2</v>
      </c>
      <c r="I5" s="358">
        <f t="shared" si="0"/>
        <v>9.0909090909090912E-2</v>
      </c>
      <c r="J5" s="358">
        <f t="shared" si="0"/>
        <v>9.0909090909090912E-2</v>
      </c>
      <c r="K5" s="358">
        <f t="shared" si="0"/>
        <v>9.0909090909090912E-2</v>
      </c>
      <c r="L5" s="358">
        <f t="shared" si="0"/>
        <v>9.0909090909090912E-2</v>
      </c>
      <c r="M5" s="358">
        <f t="shared" si="0"/>
        <v>9.0909090909090912E-2</v>
      </c>
      <c r="N5" s="358">
        <f t="shared" si="0"/>
        <v>9.0909090909090912E-2</v>
      </c>
      <c r="O5" s="358">
        <f t="shared" si="0"/>
        <v>9.0909090909090912E-2</v>
      </c>
      <c r="Q5" s="359">
        <f>SUM(D5:O5)</f>
        <v>1.0000000000000002</v>
      </c>
    </row>
    <row r="6" spans="1:19" ht="15" thickBot="1">
      <c r="A6" s="360"/>
      <c r="B6" s="361"/>
      <c r="C6" s="362">
        <f>SUM('RESUMO MODULO MINIMO'!L12:L14)</f>
        <v>29269.488052999997</v>
      </c>
      <c r="D6" s="363"/>
      <c r="E6" s="363">
        <f t="shared" ref="E6:O6" si="1">$C$6*E5</f>
        <v>2660.8625502727273</v>
      </c>
      <c r="F6" s="363">
        <f t="shared" si="1"/>
        <v>2660.8625502727273</v>
      </c>
      <c r="G6" s="363">
        <f t="shared" si="1"/>
        <v>2660.8625502727273</v>
      </c>
      <c r="H6" s="363">
        <f t="shared" si="1"/>
        <v>2660.8625502727273</v>
      </c>
      <c r="I6" s="363">
        <f t="shared" si="1"/>
        <v>2660.8625502727273</v>
      </c>
      <c r="J6" s="363">
        <f t="shared" si="1"/>
        <v>2660.8625502727273</v>
      </c>
      <c r="K6" s="363">
        <f t="shared" si="1"/>
        <v>2660.8625502727273</v>
      </c>
      <c r="L6" s="363">
        <f t="shared" si="1"/>
        <v>2660.8625502727273</v>
      </c>
      <c r="M6" s="363">
        <f t="shared" si="1"/>
        <v>2660.8625502727273</v>
      </c>
      <c r="N6" s="363">
        <f t="shared" si="1"/>
        <v>2660.8625502727273</v>
      </c>
      <c r="O6" s="363">
        <f t="shared" si="1"/>
        <v>2660.8625502727273</v>
      </c>
      <c r="Q6" s="364">
        <f>SUM(D6:O6)</f>
        <v>29269.488052999994</v>
      </c>
      <c r="R6" s="364">
        <f>C6</f>
        <v>29269.488052999997</v>
      </c>
      <c r="S6" s="364">
        <f>Q6-R6</f>
        <v>0</v>
      </c>
    </row>
    <row r="7" spans="1:19" ht="15" customHeight="1" thickTop="1">
      <c r="A7" s="365"/>
      <c r="B7" s="366" t="str">
        <f>'RESUMO MODULO MINIMO'!D15</f>
        <v>TERRAPLEANGEM</v>
      </c>
      <c r="C7" s="367">
        <v>1</v>
      </c>
      <c r="D7" s="368"/>
      <c r="E7" s="368"/>
      <c r="F7" s="369">
        <f>$C$9/10</f>
        <v>0.1</v>
      </c>
      <c r="G7" s="369">
        <f t="shared" ref="G7:O9" si="2">$C$9/10</f>
        <v>0.1</v>
      </c>
      <c r="H7" s="369">
        <f t="shared" si="2"/>
        <v>0.1</v>
      </c>
      <c r="I7" s="369">
        <f t="shared" si="2"/>
        <v>0.1</v>
      </c>
      <c r="J7" s="369">
        <f t="shared" si="2"/>
        <v>0.1</v>
      </c>
      <c r="K7" s="369">
        <f t="shared" si="2"/>
        <v>0.1</v>
      </c>
      <c r="L7" s="369">
        <f t="shared" si="2"/>
        <v>0.1</v>
      </c>
      <c r="M7" s="369">
        <f t="shared" si="2"/>
        <v>0.1</v>
      </c>
      <c r="N7" s="369">
        <f t="shared" si="2"/>
        <v>0.1</v>
      </c>
      <c r="O7" s="369">
        <f t="shared" si="2"/>
        <v>0.1</v>
      </c>
      <c r="Q7" s="359">
        <f t="shared" ref="Q7:Q12" si="3">SUM(F7:O7)</f>
        <v>0.99999999999999989</v>
      </c>
      <c r="S7" s="364"/>
    </row>
    <row r="8" spans="1:19" ht="15" thickBot="1">
      <c r="A8" s="371"/>
      <c r="B8" s="372"/>
      <c r="C8" s="373">
        <f>SUM('RESUMO MODULO MINIMO'!L16:L18)</f>
        <v>18964.436399999999</v>
      </c>
      <c r="D8" s="374"/>
      <c r="E8" s="374"/>
      <c r="F8" s="375">
        <f>$C$8*F7</f>
        <v>1896.44364</v>
      </c>
      <c r="G8" s="375">
        <f t="shared" ref="G8:O8" si="4">$C$8*G7</f>
        <v>1896.44364</v>
      </c>
      <c r="H8" s="375">
        <f t="shared" si="4"/>
        <v>1896.44364</v>
      </c>
      <c r="I8" s="375">
        <f t="shared" si="4"/>
        <v>1896.44364</v>
      </c>
      <c r="J8" s="375">
        <f t="shared" si="4"/>
        <v>1896.44364</v>
      </c>
      <c r="K8" s="375">
        <f t="shared" si="4"/>
        <v>1896.44364</v>
      </c>
      <c r="L8" s="375">
        <f t="shared" si="4"/>
        <v>1896.44364</v>
      </c>
      <c r="M8" s="375">
        <f t="shared" si="4"/>
        <v>1896.44364</v>
      </c>
      <c r="N8" s="375">
        <f t="shared" si="4"/>
        <v>1896.44364</v>
      </c>
      <c r="O8" s="375">
        <f t="shared" si="4"/>
        <v>1896.44364</v>
      </c>
      <c r="Q8" s="364">
        <f t="shared" si="3"/>
        <v>18964.436399999999</v>
      </c>
      <c r="R8" s="364">
        <f>C8</f>
        <v>18964.436399999999</v>
      </c>
      <c r="S8" s="364">
        <f>Q8-R8</f>
        <v>0</v>
      </c>
    </row>
    <row r="9" spans="1:19" ht="15" customHeight="1" thickTop="1">
      <c r="A9" s="365"/>
      <c r="B9" s="366" t="str">
        <f>'RESUMO MODULO MINIMO'!$D$19</f>
        <v>PAVIMENTAÇÃO</v>
      </c>
      <c r="C9" s="367">
        <v>1</v>
      </c>
      <c r="D9" s="368"/>
      <c r="E9" s="368"/>
      <c r="F9" s="369">
        <f>$C$9/10</f>
        <v>0.1</v>
      </c>
      <c r="G9" s="369">
        <f t="shared" si="2"/>
        <v>0.1</v>
      </c>
      <c r="H9" s="369">
        <f t="shared" si="2"/>
        <v>0.1</v>
      </c>
      <c r="I9" s="369">
        <f t="shared" si="2"/>
        <v>0.1</v>
      </c>
      <c r="J9" s="369">
        <f t="shared" si="2"/>
        <v>0.1</v>
      </c>
      <c r="K9" s="369">
        <f t="shared" si="2"/>
        <v>0.1</v>
      </c>
      <c r="L9" s="369">
        <f t="shared" si="2"/>
        <v>0.1</v>
      </c>
      <c r="M9" s="369">
        <f t="shared" si="2"/>
        <v>0.1</v>
      </c>
      <c r="N9" s="369">
        <f t="shared" si="2"/>
        <v>0.1</v>
      </c>
      <c r="O9" s="369">
        <f t="shared" si="2"/>
        <v>0.1</v>
      </c>
      <c r="Q9" s="359">
        <f t="shared" si="3"/>
        <v>0.99999999999999989</v>
      </c>
      <c r="S9" s="364"/>
    </row>
    <row r="10" spans="1:19" ht="15" thickBot="1">
      <c r="A10" s="371"/>
      <c r="B10" s="372"/>
      <c r="C10" s="373">
        <f>SUM('RESUMO MODULO MINIMO'!L20:L22)</f>
        <v>59203.246829999996</v>
      </c>
      <c r="D10" s="374"/>
      <c r="E10" s="374"/>
      <c r="F10" s="375">
        <f>$C$10*F9</f>
        <v>5920.3246829999998</v>
      </c>
      <c r="G10" s="375">
        <f t="shared" ref="G10:O10" si="5">$C$10*G9</f>
        <v>5920.3246829999998</v>
      </c>
      <c r="H10" s="375">
        <f t="shared" si="5"/>
        <v>5920.3246829999998</v>
      </c>
      <c r="I10" s="375">
        <f t="shared" si="5"/>
        <v>5920.3246829999998</v>
      </c>
      <c r="J10" s="375">
        <f t="shared" si="5"/>
        <v>5920.3246829999998</v>
      </c>
      <c r="K10" s="375">
        <f t="shared" si="5"/>
        <v>5920.3246829999998</v>
      </c>
      <c r="L10" s="375">
        <f t="shared" si="5"/>
        <v>5920.3246829999998</v>
      </c>
      <c r="M10" s="375">
        <f t="shared" si="5"/>
        <v>5920.3246829999998</v>
      </c>
      <c r="N10" s="375">
        <f t="shared" si="5"/>
        <v>5920.3246829999998</v>
      </c>
      <c r="O10" s="375">
        <f t="shared" si="5"/>
        <v>5920.3246829999998</v>
      </c>
      <c r="Q10" s="364">
        <f t="shared" si="3"/>
        <v>59203.246829999996</v>
      </c>
      <c r="R10" s="364">
        <f>C10</f>
        <v>59203.246829999996</v>
      </c>
      <c r="S10" s="364">
        <f>Q10-R10</f>
        <v>0</v>
      </c>
    </row>
    <row r="11" spans="1:19" ht="15" customHeight="1" thickTop="1">
      <c r="A11" s="365"/>
      <c r="B11" s="377" t="str">
        <f>'RESUMO MODULO MINIMO'!$D$29</f>
        <v>SINALIZAÇÃO</v>
      </c>
      <c r="C11" s="378">
        <v>1</v>
      </c>
      <c r="D11" s="368"/>
      <c r="E11" s="368"/>
      <c r="F11" s="369">
        <f>$C$11/10</f>
        <v>0.1</v>
      </c>
      <c r="G11" s="369">
        <f>(100%-$F$11)/9</f>
        <v>0.1</v>
      </c>
      <c r="H11" s="369">
        <f t="shared" ref="H11:O11" si="6">(100%-$F$11)/9</f>
        <v>0.1</v>
      </c>
      <c r="I11" s="369">
        <f t="shared" si="6"/>
        <v>0.1</v>
      </c>
      <c r="J11" s="369">
        <f t="shared" si="6"/>
        <v>0.1</v>
      </c>
      <c r="K11" s="369">
        <f t="shared" si="6"/>
        <v>0.1</v>
      </c>
      <c r="L11" s="369">
        <f t="shared" si="6"/>
        <v>0.1</v>
      </c>
      <c r="M11" s="369">
        <f t="shared" si="6"/>
        <v>0.1</v>
      </c>
      <c r="N11" s="369">
        <f t="shared" si="6"/>
        <v>0.1</v>
      </c>
      <c r="O11" s="370">
        <f t="shared" si="6"/>
        <v>0.1</v>
      </c>
      <c r="Q11" s="359">
        <f t="shared" si="3"/>
        <v>0.99999999999999989</v>
      </c>
      <c r="S11" s="364"/>
    </row>
    <row r="12" spans="1:19" ht="15" thickBot="1">
      <c r="A12" s="360"/>
      <c r="B12" s="361"/>
      <c r="C12" s="379">
        <f>SUM('RESUMO MODULO MINIMO'!L30:L31)</f>
        <v>539.83078499999988</v>
      </c>
      <c r="D12" s="380"/>
      <c r="E12" s="380"/>
      <c r="F12" s="375">
        <f t="shared" ref="F12:O12" si="7">$C$12*F11</f>
        <v>53.983078499999991</v>
      </c>
      <c r="G12" s="375">
        <f t="shared" si="7"/>
        <v>53.983078499999991</v>
      </c>
      <c r="H12" s="375">
        <f t="shared" si="7"/>
        <v>53.983078499999991</v>
      </c>
      <c r="I12" s="375">
        <f t="shared" si="7"/>
        <v>53.983078499999991</v>
      </c>
      <c r="J12" s="375">
        <f t="shared" si="7"/>
        <v>53.983078499999991</v>
      </c>
      <c r="K12" s="375">
        <f t="shared" si="7"/>
        <v>53.983078499999991</v>
      </c>
      <c r="L12" s="375">
        <f t="shared" si="7"/>
        <v>53.983078499999991</v>
      </c>
      <c r="M12" s="375">
        <f t="shared" si="7"/>
        <v>53.983078499999991</v>
      </c>
      <c r="N12" s="375">
        <f t="shared" si="7"/>
        <v>53.983078499999991</v>
      </c>
      <c r="O12" s="375">
        <f t="shared" si="7"/>
        <v>53.983078499999991</v>
      </c>
      <c r="Q12" s="364">
        <f t="shared" si="3"/>
        <v>539.83078499999988</v>
      </c>
      <c r="R12" s="364">
        <f>C12</f>
        <v>539.83078499999988</v>
      </c>
      <c r="S12" s="364">
        <f>Q12-R12</f>
        <v>0</v>
      </c>
    </row>
    <row r="13" spans="1:19" ht="15" thickTop="1">
      <c r="A13" s="381"/>
      <c r="B13" s="382" t="str">
        <f>'RESUMO MODULO MINIMO'!$D$32</f>
        <v>DRENAGEM</v>
      </c>
      <c r="C13" s="383">
        <v>1</v>
      </c>
      <c r="D13" s="384"/>
      <c r="E13" s="384"/>
      <c r="F13" s="369">
        <f>$C$13/10</f>
        <v>0.1</v>
      </c>
      <c r="G13" s="369">
        <f t="shared" ref="G13:O13" si="8">$C$13/10</f>
        <v>0.1</v>
      </c>
      <c r="H13" s="369">
        <f t="shared" si="8"/>
        <v>0.1</v>
      </c>
      <c r="I13" s="369">
        <f t="shared" si="8"/>
        <v>0.1</v>
      </c>
      <c r="J13" s="369">
        <f t="shared" si="8"/>
        <v>0.1</v>
      </c>
      <c r="K13" s="369">
        <f t="shared" si="8"/>
        <v>0.1</v>
      </c>
      <c r="L13" s="369">
        <f t="shared" si="8"/>
        <v>0.1</v>
      </c>
      <c r="M13" s="369">
        <f t="shared" si="8"/>
        <v>0.1</v>
      </c>
      <c r="N13" s="369">
        <f t="shared" si="8"/>
        <v>0.1</v>
      </c>
      <c r="O13" s="369">
        <f t="shared" si="8"/>
        <v>0.1</v>
      </c>
      <c r="Q13" s="359">
        <f t="shared" ref="Q13:Q20" si="9">SUM(D13:O13)</f>
        <v>0.99999999999999989</v>
      </c>
      <c r="S13" s="364"/>
    </row>
    <row r="14" spans="1:19" ht="15" thickBot="1">
      <c r="A14" s="385"/>
      <c r="B14" s="386"/>
      <c r="C14" s="387">
        <f>SUM('RESUMO MODULO MINIMO'!L33)</f>
        <v>95317.013999999996</v>
      </c>
      <c r="D14" s="375"/>
      <c r="E14" s="375"/>
      <c r="F14" s="375">
        <f>$C$14*F13</f>
        <v>9531.7013999999999</v>
      </c>
      <c r="G14" s="375">
        <f t="shared" ref="G14:O14" si="10">$C$14*G13</f>
        <v>9531.7013999999999</v>
      </c>
      <c r="H14" s="375">
        <f t="shared" si="10"/>
        <v>9531.7013999999999</v>
      </c>
      <c r="I14" s="375">
        <f t="shared" si="10"/>
        <v>9531.7013999999999</v>
      </c>
      <c r="J14" s="375">
        <f t="shared" si="10"/>
        <v>9531.7013999999999</v>
      </c>
      <c r="K14" s="375">
        <f t="shared" si="10"/>
        <v>9531.7013999999999</v>
      </c>
      <c r="L14" s="375">
        <f t="shared" si="10"/>
        <v>9531.7013999999999</v>
      </c>
      <c r="M14" s="375">
        <f t="shared" si="10"/>
        <v>9531.7013999999999</v>
      </c>
      <c r="N14" s="375">
        <f t="shared" si="10"/>
        <v>9531.7013999999999</v>
      </c>
      <c r="O14" s="375">
        <f t="shared" si="10"/>
        <v>9531.7013999999999</v>
      </c>
      <c r="Q14" s="364">
        <f t="shared" si="9"/>
        <v>95317.01400000001</v>
      </c>
      <c r="R14" s="364">
        <f>C14</f>
        <v>95317.013999999996</v>
      </c>
      <c r="S14" s="364">
        <f>Q14-R14</f>
        <v>0</v>
      </c>
    </row>
    <row r="15" spans="1:19" ht="12" customHeight="1" thickTop="1">
      <c r="A15" s="365"/>
      <c r="B15" s="377" t="str">
        <f>'RESUMO MODULO MINIMO'!$D$34</f>
        <v>LIMPEZA GERAL</v>
      </c>
      <c r="C15" s="367">
        <v>1</v>
      </c>
      <c r="D15" s="369"/>
      <c r="E15" s="369"/>
      <c r="F15" s="369">
        <f>100%/10</f>
        <v>0.1</v>
      </c>
      <c r="G15" s="369">
        <f t="shared" ref="G15:O17" si="11">100%/10</f>
        <v>0.1</v>
      </c>
      <c r="H15" s="369">
        <f t="shared" si="11"/>
        <v>0.1</v>
      </c>
      <c r="I15" s="369">
        <f t="shared" si="11"/>
        <v>0.1</v>
      </c>
      <c r="J15" s="369">
        <f t="shared" si="11"/>
        <v>0.1</v>
      </c>
      <c r="K15" s="369">
        <f t="shared" si="11"/>
        <v>0.1</v>
      </c>
      <c r="L15" s="369">
        <f t="shared" si="11"/>
        <v>0.1</v>
      </c>
      <c r="M15" s="369">
        <f t="shared" si="11"/>
        <v>0.1</v>
      </c>
      <c r="N15" s="369">
        <f t="shared" si="11"/>
        <v>0.1</v>
      </c>
      <c r="O15" s="369">
        <f t="shared" si="11"/>
        <v>0.1</v>
      </c>
      <c r="Q15" s="359">
        <f t="shared" si="9"/>
        <v>0.99999999999999989</v>
      </c>
      <c r="S15" s="364"/>
    </row>
    <row r="16" spans="1:19" ht="15" thickBot="1">
      <c r="A16" s="388"/>
      <c r="B16" s="389"/>
      <c r="C16" s="390">
        <f>SUM('RESUMO MODULO MINIMO'!L35)</f>
        <v>10020.348</v>
      </c>
      <c r="D16" s="375"/>
      <c r="E16" s="375"/>
      <c r="F16" s="375">
        <f t="shared" ref="F16:O16" si="12">$C$16*F15</f>
        <v>1002.0348</v>
      </c>
      <c r="G16" s="375">
        <f t="shared" si="12"/>
        <v>1002.0348</v>
      </c>
      <c r="H16" s="375">
        <f t="shared" si="12"/>
        <v>1002.0348</v>
      </c>
      <c r="I16" s="375">
        <f t="shared" si="12"/>
        <v>1002.0348</v>
      </c>
      <c r="J16" s="375">
        <f t="shared" si="12"/>
        <v>1002.0348</v>
      </c>
      <c r="K16" s="375">
        <f t="shared" si="12"/>
        <v>1002.0348</v>
      </c>
      <c r="L16" s="375">
        <f t="shared" si="12"/>
        <v>1002.0348</v>
      </c>
      <c r="M16" s="375">
        <f t="shared" si="12"/>
        <v>1002.0348</v>
      </c>
      <c r="N16" s="375">
        <f t="shared" si="12"/>
        <v>1002.0348</v>
      </c>
      <c r="O16" s="375">
        <f t="shared" si="12"/>
        <v>1002.0348</v>
      </c>
      <c r="Q16" s="364">
        <f t="shared" si="9"/>
        <v>10020.348</v>
      </c>
      <c r="R16" s="364">
        <f>C16</f>
        <v>10020.348</v>
      </c>
      <c r="S16" s="364">
        <f>Q16-R16</f>
        <v>0</v>
      </c>
    </row>
    <row r="17" spans="1:19" ht="12" customHeight="1" thickTop="1">
      <c r="A17" s="365"/>
      <c r="B17" s="377" t="str">
        <f>'RESUMO MODULO MINIMO'!D36</f>
        <v>SERVIÇOS COMPLEMENTARES</v>
      </c>
      <c r="C17" s="367">
        <v>1</v>
      </c>
      <c r="D17" s="369"/>
      <c r="E17" s="369"/>
      <c r="F17" s="369">
        <f>100%/10</f>
        <v>0.1</v>
      </c>
      <c r="G17" s="369">
        <f t="shared" si="11"/>
        <v>0.1</v>
      </c>
      <c r="H17" s="369">
        <f t="shared" si="11"/>
        <v>0.1</v>
      </c>
      <c r="I17" s="369">
        <f t="shared" si="11"/>
        <v>0.1</v>
      </c>
      <c r="J17" s="369">
        <f t="shared" si="11"/>
        <v>0.1</v>
      </c>
      <c r="K17" s="369">
        <f t="shared" si="11"/>
        <v>0.1</v>
      </c>
      <c r="L17" s="369">
        <f t="shared" si="11"/>
        <v>0.1</v>
      </c>
      <c r="M17" s="369">
        <f t="shared" si="11"/>
        <v>0.1</v>
      </c>
      <c r="N17" s="369">
        <f t="shared" si="11"/>
        <v>0.1</v>
      </c>
      <c r="O17" s="369">
        <f t="shared" si="11"/>
        <v>0.1</v>
      </c>
      <c r="Q17" s="359">
        <f t="shared" si="9"/>
        <v>0.99999999999999989</v>
      </c>
      <c r="S17" s="364"/>
    </row>
    <row r="18" spans="1:19" ht="15" thickBot="1">
      <c r="A18" s="388"/>
      <c r="B18" s="389"/>
      <c r="C18" s="390">
        <f>'RESUMO MODULO MINIMO'!L37</f>
        <v>2808.1715999999997</v>
      </c>
      <c r="D18" s="375"/>
      <c r="E18" s="375"/>
      <c r="F18" s="375">
        <f>$C$18*F17</f>
        <v>280.81716</v>
      </c>
      <c r="G18" s="375">
        <f t="shared" ref="G18:O18" si="13">$C$18*G17</f>
        <v>280.81716</v>
      </c>
      <c r="H18" s="375">
        <f t="shared" si="13"/>
        <v>280.81716</v>
      </c>
      <c r="I18" s="375">
        <f t="shared" si="13"/>
        <v>280.81716</v>
      </c>
      <c r="J18" s="375">
        <f t="shared" si="13"/>
        <v>280.81716</v>
      </c>
      <c r="K18" s="375">
        <f t="shared" si="13"/>
        <v>280.81716</v>
      </c>
      <c r="L18" s="375">
        <f t="shared" si="13"/>
        <v>280.81716</v>
      </c>
      <c r="M18" s="375">
        <f t="shared" si="13"/>
        <v>280.81716</v>
      </c>
      <c r="N18" s="375">
        <f t="shared" si="13"/>
        <v>280.81716</v>
      </c>
      <c r="O18" s="375">
        <f t="shared" si="13"/>
        <v>280.81716</v>
      </c>
      <c r="Q18" s="364">
        <f t="shared" si="9"/>
        <v>2808.1716000000001</v>
      </c>
      <c r="R18" s="364">
        <f>C18</f>
        <v>2808.1715999999997</v>
      </c>
      <c r="S18" s="364">
        <f>Q18-R18</f>
        <v>0</v>
      </c>
    </row>
    <row r="19" spans="1:19" ht="12" customHeight="1" thickTop="1">
      <c r="A19" s="365"/>
      <c r="B19" s="377" t="str">
        <f>'RESUMO MODULO MINIMO'!$D$38</f>
        <v>PROJETO EXECUTIVO</v>
      </c>
      <c r="C19" s="367">
        <v>1</v>
      </c>
      <c r="D19" s="369">
        <v>0.5</v>
      </c>
      <c r="E19" s="369">
        <v>0.5</v>
      </c>
      <c r="F19" s="369"/>
      <c r="G19" s="369"/>
      <c r="H19" s="369"/>
      <c r="I19" s="369"/>
      <c r="J19" s="369"/>
      <c r="K19" s="369"/>
      <c r="L19" s="369"/>
      <c r="M19" s="369"/>
      <c r="N19" s="369"/>
      <c r="O19" s="370"/>
      <c r="Q19" s="359">
        <f t="shared" si="9"/>
        <v>1</v>
      </c>
      <c r="S19" s="364"/>
    </row>
    <row r="20" spans="1:19" ht="15" thickBot="1">
      <c r="A20" s="388"/>
      <c r="B20" s="389"/>
      <c r="C20" s="390">
        <f>'RESUMO MODULO MINIMO'!L39</f>
        <v>17988.132863999999</v>
      </c>
      <c r="D20" s="375">
        <f>$C$20*D19</f>
        <v>8994.0664319999996</v>
      </c>
      <c r="E20" s="375">
        <f>$C$20*E19</f>
        <v>8994.0664319999996</v>
      </c>
      <c r="F20" s="375"/>
      <c r="G20" s="375"/>
      <c r="H20" s="375"/>
      <c r="I20" s="375"/>
      <c r="J20" s="375"/>
      <c r="K20" s="375"/>
      <c r="L20" s="375"/>
      <c r="M20" s="375"/>
      <c r="N20" s="375"/>
      <c r="O20" s="376"/>
      <c r="Q20" s="364">
        <f t="shared" si="9"/>
        <v>17988.132863999999</v>
      </c>
      <c r="R20" s="364">
        <f>C20</f>
        <v>17988.132863999999</v>
      </c>
      <c r="S20" s="364">
        <f>Q20-R20</f>
        <v>0</v>
      </c>
    </row>
    <row r="21" spans="1:19" ht="15" thickTop="1">
      <c r="A21" s="414"/>
      <c r="B21" s="415"/>
      <c r="C21" s="416"/>
      <c r="D21" s="417"/>
      <c r="E21" s="417"/>
      <c r="F21" s="417"/>
      <c r="G21" s="417"/>
      <c r="H21" s="417"/>
      <c r="I21" s="417"/>
      <c r="J21" s="417"/>
      <c r="K21" s="417"/>
      <c r="L21" s="417"/>
      <c r="M21" s="417"/>
      <c r="N21" s="417"/>
      <c r="O21" s="418"/>
      <c r="Q21" s="364"/>
      <c r="R21" s="364"/>
      <c r="S21" s="364"/>
    </row>
    <row r="22" spans="1:19">
      <c r="A22" s="804" t="s">
        <v>375</v>
      </c>
      <c r="B22" s="805"/>
      <c r="C22" s="391"/>
      <c r="D22" s="392">
        <f>SUM(D6+D8+D10+D12+D14+D16+D18+D20)/$O$27</f>
        <v>1.6354037253924314E-2</v>
      </c>
      <c r="E22" s="392">
        <f t="shared" ref="E22:O22" si="14">SUM(E6+E8+E10+E12+E14+E16+E18+E20)/$O$27</f>
        <v>2.1192320982839987E-2</v>
      </c>
      <c r="F22" s="392">
        <f t="shared" si="14"/>
        <v>3.8814035685036025E-2</v>
      </c>
      <c r="G22" s="392">
        <f t="shared" si="14"/>
        <v>3.8814035685036025E-2</v>
      </c>
      <c r="H22" s="392">
        <f t="shared" si="14"/>
        <v>3.8814035685036025E-2</v>
      </c>
      <c r="I22" s="392">
        <f t="shared" si="14"/>
        <v>3.8814035685036025E-2</v>
      </c>
      <c r="J22" s="392">
        <f t="shared" si="14"/>
        <v>3.8814035685036025E-2</v>
      </c>
      <c r="K22" s="392">
        <f t="shared" si="14"/>
        <v>3.8814035685036025E-2</v>
      </c>
      <c r="L22" s="392">
        <f t="shared" si="14"/>
        <v>3.8814035685036025E-2</v>
      </c>
      <c r="M22" s="392">
        <f t="shared" si="14"/>
        <v>3.8814035685036025E-2</v>
      </c>
      <c r="N22" s="392">
        <f t="shared" si="14"/>
        <v>3.8814035685036025E-2</v>
      </c>
      <c r="O22" s="392">
        <f t="shared" si="14"/>
        <v>3.8814035685036025E-2</v>
      </c>
      <c r="Q22" s="359"/>
      <c r="S22" s="364"/>
    </row>
    <row r="23" spans="1:19">
      <c r="A23" s="806" t="s">
        <v>230</v>
      </c>
      <c r="B23" s="807"/>
      <c r="C23" s="393"/>
      <c r="D23" s="394">
        <f>$O$27*D22</f>
        <v>8994.0664319999996</v>
      </c>
      <c r="E23" s="394">
        <f>$O$27*E22</f>
        <v>11654.928982272726</v>
      </c>
      <c r="F23" s="394">
        <f t="shared" ref="F23:O23" si="15">$O$27*F22</f>
        <v>21346.167311772726</v>
      </c>
      <c r="G23" s="394">
        <f t="shared" si="15"/>
        <v>21346.167311772726</v>
      </c>
      <c r="H23" s="394">
        <f t="shared" si="15"/>
        <v>21346.167311772726</v>
      </c>
      <c r="I23" s="394">
        <f t="shared" si="15"/>
        <v>21346.167311772726</v>
      </c>
      <c r="J23" s="394">
        <f t="shared" si="15"/>
        <v>21346.167311772726</v>
      </c>
      <c r="K23" s="394">
        <f t="shared" si="15"/>
        <v>21346.167311772726</v>
      </c>
      <c r="L23" s="394">
        <f t="shared" si="15"/>
        <v>21346.167311772726</v>
      </c>
      <c r="M23" s="394">
        <f t="shared" si="15"/>
        <v>21346.167311772726</v>
      </c>
      <c r="N23" s="394">
        <f t="shared" si="15"/>
        <v>21346.167311772726</v>
      </c>
      <c r="O23" s="395">
        <f t="shared" si="15"/>
        <v>21346.167311772726</v>
      </c>
      <c r="P23" s="364"/>
      <c r="Q23" s="364"/>
      <c r="R23" s="364"/>
      <c r="S23" s="364"/>
    </row>
    <row r="24" spans="1:19">
      <c r="A24" s="806" t="s">
        <v>376</v>
      </c>
      <c r="B24" s="807"/>
      <c r="C24" s="396"/>
      <c r="D24" s="397">
        <f>D22</f>
        <v>1.6354037253924314E-2</v>
      </c>
      <c r="E24" s="397">
        <f>D24+E22</f>
        <v>3.7546358236764305E-2</v>
      </c>
      <c r="F24" s="397">
        <f t="shared" ref="F24:O25" si="16">E24+F22</f>
        <v>7.6360393921800329E-2</v>
      </c>
      <c r="G24" s="397">
        <f t="shared" si="16"/>
        <v>0.11517442960683635</v>
      </c>
      <c r="H24" s="397">
        <f t="shared" si="16"/>
        <v>0.15398846529187238</v>
      </c>
      <c r="I24" s="397">
        <f t="shared" si="16"/>
        <v>0.1928025009769084</v>
      </c>
      <c r="J24" s="397">
        <f t="shared" si="16"/>
        <v>0.23161653666194443</v>
      </c>
      <c r="K24" s="397">
        <f t="shared" si="16"/>
        <v>0.27043057234698042</v>
      </c>
      <c r="L24" s="397">
        <f t="shared" si="16"/>
        <v>0.30924460803201648</v>
      </c>
      <c r="M24" s="397">
        <f t="shared" si="16"/>
        <v>0.34805864371705253</v>
      </c>
      <c r="N24" s="397">
        <f t="shared" si="16"/>
        <v>0.38687267940208858</v>
      </c>
      <c r="O24" s="398">
        <f t="shared" si="16"/>
        <v>0.42568671508712463</v>
      </c>
      <c r="Q24" s="359"/>
      <c r="S24" s="364"/>
    </row>
    <row r="25" spans="1:19" ht="15" thickBot="1">
      <c r="A25" s="800" t="s">
        <v>377</v>
      </c>
      <c r="B25" s="801"/>
      <c r="C25" s="399"/>
      <c r="D25" s="400">
        <f>D23</f>
        <v>8994.0664319999996</v>
      </c>
      <c r="E25" s="400">
        <f>D25+E23</f>
        <v>20648.995414272726</v>
      </c>
      <c r="F25" s="400">
        <f t="shared" si="16"/>
        <v>41995.162726045455</v>
      </c>
      <c r="G25" s="400">
        <f t="shared" si="16"/>
        <v>63341.330037818181</v>
      </c>
      <c r="H25" s="400">
        <f t="shared" si="16"/>
        <v>84687.497349590907</v>
      </c>
      <c r="I25" s="400">
        <f t="shared" si="16"/>
        <v>106033.66466136364</v>
      </c>
      <c r="J25" s="400">
        <f t="shared" si="16"/>
        <v>127379.83197313637</v>
      </c>
      <c r="K25" s="400">
        <f t="shared" si="16"/>
        <v>148725.99928490911</v>
      </c>
      <c r="L25" s="400">
        <f t="shared" si="16"/>
        <v>170072.16659668184</v>
      </c>
      <c r="M25" s="400">
        <f t="shared" si="16"/>
        <v>191418.33390845457</v>
      </c>
      <c r="N25" s="400">
        <f t="shared" si="16"/>
        <v>212764.50122022731</v>
      </c>
      <c r="O25" s="401">
        <f t="shared" si="16"/>
        <v>234110.66853200004</v>
      </c>
      <c r="P25" s="364"/>
      <c r="Q25" s="364"/>
      <c r="R25" s="364"/>
      <c r="S25" s="364"/>
    </row>
    <row r="26" spans="1:19" ht="15" thickBot="1">
      <c r="A26" s="402"/>
      <c r="B26" s="402"/>
      <c r="C26" s="402"/>
      <c r="D26" s="402"/>
      <c r="E26" s="402"/>
      <c r="F26" s="402"/>
      <c r="G26" s="402"/>
      <c r="H26" s="402"/>
      <c r="I26" s="402"/>
      <c r="J26" s="402"/>
      <c r="K26" s="402"/>
      <c r="L26" s="402"/>
      <c r="M26" s="402"/>
      <c r="N26" s="402"/>
      <c r="O26" s="402"/>
      <c r="P26" s="402"/>
    </row>
    <row r="27" spans="1:19" ht="15" thickBot="1">
      <c r="A27" s="403"/>
      <c r="B27" s="404"/>
      <c r="C27" s="405"/>
      <c r="D27" s="406" t="s">
        <v>378</v>
      </c>
      <c r="E27" s="407"/>
      <c r="F27" s="407"/>
      <c r="G27" s="407"/>
      <c r="H27" s="407"/>
      <c r="I27" s="407"/>
      <c r="J27" s="407"/>
      <c r="K27" s="407"/>
      <c r="L27" s="407"/>
      <c r="M27" s="407"/>
      <c r="N27" s="407" t="s">
        <v>379</v>
      </c>
      <c r="O27" s="408">
        <f>'RESUMO MODULO MINIMO'!L40</f>
        <v>549960.00634900003</v>
      </c>
      <c r="P27" s="354"/>
    </row>
    <row r="28" spans="1:19" ht="16.5" customHeight="1">
      <c r="A28" s="409"/>
      <c r="B28" s="410"/>
      <c r="C28" s="409"/>
      <c r="D28" s="409"/>
      <c r="E28" s="409"/>
      <c r="F28" s="409"/>
      <c r="G28" s="409"/>
      <c r="H28" s="409"/>
      <c r="I28" s="409"/>
      <c r="J28" s="409"/>
      <c r="K28" s="409"/>
      <c r="L28" s="409"/>
      <c r="M28" s="409"/>
      <c r="N28" s="409"/>
      <c r="O28" s="411"/>
      <c r="P28" s="409"/>
    </row>
    <row r="29" spans="1:19" ht="14.25" customHeight="1"/>
    <row r="30" spans="1:19" ht="14.25" customHeight="1"/>
    <row r="31" spans="1:19" ht="14.25" customHeight="1"/>
    <row r="32" spans="1:19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</sheetData>
  <mergeCells count="6">
    <mergeCell ref="A25:B25"/>
    <mergeCell ref="A3:O3"/>
    <mergeCell ref="A2:O2"/>
    <mergeCell ref="A22:B22"/>
    <mergeCell ref="A23:B23"/>
    <mergeCell ref="A24:B24"/>
  </mergeCells>
  <phoneticPr fontId="85"/>
  <printOptions horizontalCentered="1"/>
  <pageMargins left="0.15" right="0.16" top="0.78740157480314965" bottom="0.78740157480314965" header="0.31496062992125984" footer="0.31496062992125984"/>
  <pageSetup paperSize="9" scale="52" orientation="landscape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28"/>
  <sheetViews>
    <sheetView showGridLines="0" view="pageBreakPreview" zoomScale="115" zoomScaleSheetLayoutView="115" workbookViewId="0">
      <selection activeCell="C11" sqref="C11"/>
    </sheetView>
  </sheetViews>
  <sheetFormatPr defaultColWidth="9.140625" defaultRowHeight="15"/>
  <cols>
    <col min="1" max="1" width="9.140625" style="484"/>
    <col min="2" max="2" width="33.85546875" style="484" bestFit="1" customWidth="1"/>
    <col min="3" max="3" width="14.28515625" style="485" bestFit="1" customWidth="1"/>
    <col min="4" max="4" width="11.140625" style="485" bestFit="1" customWidth="1"/>
    <col min="5" max="16384" width="9.140625" style="484"/>
  </cols>
  <sheetData>
    <row r="1" spans="1:4" ht="27" customHeight="1">
      <c r="A1" s="1017" t="s">
        <v>452</v>
      </c>
      <c r="B1" s="1017"/>
      <c r="C1" s="1017"/>
      <c r="D1" s="1017"/>
    </row>
    <row r="3" spans="1:4">
      <c r="A3" s="1018" t="s">
        <v>453</v>
      </c>
      <c r="B3" s="1018"/>
      <c r="C3" s="485" t="s">
        <v>454</v>
      </c>
      <c r="D3" s="485" t="s">
        <v>455</v>
      </c>
    </row>
    <row r="5" spans="1:4">
      <c r="A5" s="484" t="s">
        <v>456</v>
      </c>
    </row>
    <row r="6" spans="1:4">
      <c r="B6" s="484" t="s">
        <v>457</v>
      </c>
      <c r="C6" s="485">
        <f>(97.78*5)+(97.78*5)</f>
        <v>977.8</v>
      </c>
      <c r="D6" s="1019">
        <f>SUM(C6:C7)</f>
        <v>1699.5</v>
      </c>
    </row>
    <row r="7" spans="1:4">
      <c r="B7" s="484" t="s">
        <v>458</v>
      </c>
      <c r="C7" s="485">
        <f>(16.41*10)+(27.88*20)</f>
        <v>721.7</v>
      </c>
      <c r="D7" s="1019"/>
    </row>
    <row r="8" spans="1:4">
      <c r="A8" s="484" t="s">
        <v>459</v>
      </c>
      <c r="D8" s="486"/>
    </row>
    <row r="9" spans="1:4">
      <c r="B9" s="484" t="s">
        <v>520</v>
      </c>
      <c r="D9" s="486">
        <f>0.7079*D6</f>
        <v>1203.0760499999999</v>
      </c>
    </row>
    <row r="10" spans="1:4">
      <c r="A10" s="1015" t="s">
        <v>460</v>
      </c>
      <c r="B10" s="1015"/>
      <c r="D10" s="486"/>
    </row>
    <row r="11" spans="1:4">
      <c r="A11" s="487"/>
      <c r="B11" s="487" t="s">
        <v>461</v>
      </c>
      <c r="C11" s="485">
        <v>808.93</v>
      </c>
      <c r="D11" s="1019">
        <f>SUM(C11:C13)</f>
        <v>1492.33</v>
      </c>
    </row>
    <row r="12" spans="1:4">
      <c r="B12" s="484" t="s">
        <v>462</v>
      </c>
      <c r="C12" s="485">
        <f>(10*27.69)+4.8*80</f>
        <v>660.90000000000009</v>
      </c>
      <c r="D12" s="1019"/>
    </row>
    <row r="13" spans="1:4">
      <c r="B13" s="484" t="s">
        <v>463</v>
      </c>
      <c r="C13" s="485">
        <f>10*2.25</f>
        <v>22.5</v>
      </c>
      <c r="D13" s="1019"/>
    </row>
    <row r="14" spans="1:4">
      <c r="B14" s="484" t="s">
        <v>464</v>
      </c>
    </row>
    <row r="15" spans="1:4">
      <c r="A15" s="1015" t="s">
        <v>474</v>
      </c>
      <c r="B15" s="1015"/>
      <c r="D15" s="486"/>
    </row>
    <row r="16" spans="1:4">
      <c r="A16" s="487"/>
      <c r="B16" s="487" t="s">
        <v>475</v>
      </c>
      <c r="C16" s="485">
        <f>Ensaios!F26</f>
        <v>4420.45</v>
      </c>
      <c r="D16" s="485">
        <f>C16</f>
        <v>4420.45</v>
      </c>
    </row>
    <row r="17" spans="1:4">
      <c r="A17" s="1014" t="s">
        <v>465</v>
      </c>
      <c r="B17" s="1014"/>
      <c r="C17" s="488"/>
      <c r="D17" s="488">
        <f>D6+D9+D11+D16</f>
        <v>8815.3560499999985</v>
      </c>
    </row>
    <row r="18" spans="1:4">
      <c r="A18" s="1015" t="s">
        <v>521</v>
      </c>
      <c r="B18" s="1015"/>
      <c r="D18" s="486">
        <f>0.2423*D17</f>
        <v>2135.9607709149996</v>
      </c>
    </row>
    <row r="19" spans="1:4">
      <c r="A19" s="1014" t="s">
        <v>466</v>
      </c>
      <c r="B19" s="1014"/>
      <c r="C19" s="488"/>
      <c r="D19" s="488">
        <f>SUM(D17:D18)</f>
        <v>10951.316820914999</v>
      </c>
    </row>
    <row r="20" spans="1:4">
      <c r="A20" s="1015" t="s">
        <v>467</v>
      </c>
      <c r="B20" s="1015"/>
      <c r="C20" s="489">
        <v>500</v>
      </c>
      <c r="D20" s="490">
        <f>C20</f>
        <v>500</v>
      </c>
    </row>
    <row r="21" spans="1:4">
      <c r="A21" s="1015" t="s">
        <v>468</v>
      </c>
      <c r="B21" s="1015"/>
      <c r="C21" s="489">
        <f>0.0374*C20</f>
        <v>18.700000000000003</v>
      </c>
      <c r="D21" s="490">
        <f>C21</f>
        <v>18.700000000000003</v>
      </c>
    </row>
    <row r="22" spans="1:4">
      <c r="A22" s="1015" t="s">
        <v>469</v>
      </c>
      <c r="B22" s="1015"/>
      <c r="D22" s="490"/>
    </row>
    <row r="23" spans="1:4">
      <c r="B23" s="484" t="s">
        <v>470</v>
      </c>
      <c r="C23" s="485">
        <f>0.0475*C21</f>
        <v>0.8882500000000001</v>
      </c>
      <c r="D23" s="490">
        <f>C23</f>
        <v>0.8882500000000001</v>
      </c>
    </row>
    <row r="24" spans="1:4">
      <c r="A24" s="1015" t="s">
        <v>471</v>
      </c>
      <c r="B24" s="1015"/>
      <c r="C24" s="485">
        <f>0.0577*C20</f>
        <v>28.85</v>
      </c>
      <c r="D24" s="490">
        <f>C24</f>
        <v>28.85</v>
      </c>
    </row>
    <row r="25" spans="1:4">
      <c r="A25" s="1014" t="s">
        <v>472</v>
      </c>
      <c r="B25" s="1014"/>
      <c r="C25" s="488"/>
      <c r="D25" s="488">
        <f>SUM(D20:D24)</f>
        <v>548.43825000000004</v>
      </c>
    </row>
    <row r="26" spans="1:4">
      <c r="A26" s="1015" t="s">
        <v>522</v>
      </c>
      <c r="B26" s="1015"/>
      <c r="D26" s="486">
        <f>0.2423*D25</f>
        <v>132.886587975</v>
      </c>
    </row>
    <row r="27" spans="1:4">
      <c r="A27" s="1014" t="s">
        <v>466</v>
      </c>
      <c r="B27" s="1014"/>
      <c r="C27" s="488"/>
      <c r="D27" s="488">
        <f>SUM(D25:D26)</f>
        <v>681.32483797500004</v>
      </c>
    </row>
    <row r="28" spans="1:4">
      <c r="A28" s="1016" t="s">
        <v>473</v>
      </c>
      <c r="B28" s="1016"/>
      <c r="C28" s="491"/>
      <c r="D28" s="491">
        <f>D27+D19</f>
        <v>11632.641658889999</v>
      </c>
    </row>
  </sheetData>
  <mergeCells count="17">
    <mergeCell ref="A1:D1"/>
    <mergeCell ref="A3:B3"/>
    <mergeCell ref="D6:D7"/>
    <mergeCell ref="A10:B10"/>
    <mergeCell ref="D11:D13"/>
    <mergeCell ref="A25:B25"/>
    <mergeCell ref="A26:B26"/>
    <mergeCell ref="A27:B27"/>
    <mergeCell ref="A28:B28"/>
    <mergeCell ref="A15:B15"/>
    <mergeCell ref="A18:B18"/>
    <mergeCell ref="A19:B19"/>
    <mergeCell ref="A20:B20"/>
    <mergeCell ref="A21:B21"/>
    <mergeCell ref="A22:B22"/>
    <mergeCell ref="A24:B24"/>
    <mergeCell ref="A17:B17"/>
  </mergeCells>
  <phoneticPr fontId="85"/>
  <pageMargins left="0.51181102362204722" right="0.51181102362204722" top="0.78740157480314965" bottom="0.78740157480314965" header="0.31496062992125984" footer="0.31496062992125984"/>
  <pageSetup paperSize="9" scale="120" orientation="portrait" horizontalDpi="360" verticalDpi="36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29"/>
  <sheetViews>
    <sheetView view="pageBreakPreview" zoomScale="130" zoomScaleSheetLayoutView="130" workbookViewId="0">
      <selection activeCell="L42" sqref="L42"/>
    </sheetView>
  </sheetViews>
  <sheetFormatPr defaultRowHeight="12.75"/>
  <cols>
    <col min="1" max="1" width="9.140625" style="460"/>
    <col min="2" max="2" width="29.42578125" style="460" bestFit="1" customWidth="1"/>
    <col min="3" max="4" width="9.140625" style="460"/>
    <col min="5" max="5" width="21.42578125" style="460" customWidth="1"/>
    <col min="6" max="6" width="13.5703125" style="460" bestFit="1" customWidth="1"/>
    <col min="7" max="257" width="9.140625" style="460"/>
    <col min="258" max="258" width="29.42578125" style="460" bestFit="1" customWidth="1"/>
    <col min="259" max="260" width="9.140625" style="460"/>
    <col min="261" max="261" width="21.42578125" style="460" customWidth="1"/>
    <col min="262" max="262" width="13.5703125" style="460" bestFit="1" customWidth="1"/>
    <col min="263" max="513" width="9.140625" style="460"/>
    <col min="514" max="514" width="29.42578125" style="460" bestFit="1" customWidth="1"/>
    <col min="515" max="516" width="9.140625" style="460"/>
    <col min="517" max="517" width="21.42578125" style="460" customWidth="1"/>
    <col min="518" max="518" width="13.5703125" style="460" bestFit="1" customWidth="1"/>
    <col min="519" max="769" width="9.140625" style="460"/>
    <col min="770" max="770" width="29.42578125" style="460" bestFit="1" customWidth="1"/>
    <col min="771" max="772" width="9.140625" style="460"/>
    <col min="773" max="773" width="21.42578125" style="460" customWidth="1"/>
    <col min="774" max="774" width="13.5703125" style="460" bestFit="1" customWidth="1"/>
    <col min="775" max="1025" width="9.140625" style="460"/>
    <col min="1026" max="1026" width="29.42578125" style="460" bestFit="1" customWidth="1"/>
    <col min="1027" max="1028" width="9.140625" style="460"/>
    <col min="1029" max="1029" width="21.42578125" style="460" customWidth="1"/>
    <col min="1030" max="1030" width="13.5703125" style="460" bestFit="1" customWidth="1"/>
    <col min="1031" max="1281" width="9.140625" style="460"/>
    <col min="1282" max="1282" width="29.42578125" style="460" bestFit="1" customWidth="1"/>
    <col min="1283" max="1284" width="9.140625" style="460"/>
    <col min="1285" max="1285" width="21.42578125" style="460" customWidth="1"/>
    <col min="1286" max="1286" width="13.5703125" style="460" bestFit="1" customWidth="1"/>
    <col min="1287" max="1537" width="9.140625" style="460"/>
    <col min="1538" max="1538" width="29.42578125" style="460" bestFit="1" customWidth="1"/>
    <col min="1539" max="1540" width="9.140625" style="460"/>
    <col min="1541" max="1541" width="21.42578125" style="460" customWidth="1"/>
    <col min="1542" max="1542" width="13.5703125" style="460" bestFit="1" customWidth="1"/>
    <col min="1543" max="1793" width="9.140625" style="460"/>
    <col min="1794" max="1794" width="29.42578125" style="460" bestFit="1" customWidth="1"/>
    <col min="1795" max="1796" width="9.140625" style="460"/>
    <col min="1797" max="1797" width="21.42578125" style="460" customWidth="1"/>
    <col min="1798" max="1798" width="13.5703125" style="460" bestFit="1" customWidth="1"/>
    <col min="1799" max="2049" width="9.140625" style="460"/>
    <col min="2050" max="2050" width="29.42578125" style="460" bestFit="1" customWidth="1"/>
    <col min="2051" max="2052" width="9.140625" style="460"/>
    <col min="2053" max="2053" width="21.42578125" style="460" customWidth="1"/>
    <col min="2054" max="2054" width="13.5703125" style="460" bestFit="1" customWidth="1"/>
    <col min="2055" max="2305" width="9.140625" style="460"/>
    <col min="2306" max="2306" width="29.42578125" style="460" bestFit="1" customWidth="1"/>
    <col min="2307" max="2308" width="9.140625" style="460"/>
    <col min="2309" max="2309" width="21.42578125" style="460" customWidth="1"/>
    <col min="2310" max="2310" width="13.5703125" style="460" bestFit="1" customWidth="1"/>
    <col min="2311" max="2561" width="9.140625" style="460"/>
    <col min="2562" max="2562" width="29.42578125" style="460" bestFit="1" customWidth="1"/>
    <col min="2563" max="2564" width="9.140625" style="460"/>
    <col min="2565" max="2565" width="21.42578125" style="460" customWidth="1"/>
    <col min="2566" max="2566" width="13.5703125" style="460" bestFit="1" customWidth="1"/>
    <col min="2567" max="2817" width="9.140625" style="460"/>
    <col min="2818" max="2818" width="29.42578125" style="460" bestFit="1" customWidth="1"/>
    <col min="2819" max="2820" width="9.140625" style="460"/>
    <col min="2821" max="2821" width="21.42578125" style="460" customWidth="1"/>
    <col min="2822" max="2822" width="13.5703125" style="460" bestFit="1" customWidth="1"/>
    <col min="2823" max="3073" width="9.140625" style="460"/>
    <col min="3074" max="3074" width="29.42578125" style="460" bestFit="1" customWidth="1"/>
    <col min="3075" max="3076" width="9.140625" style="460"/>
    <col min="3077" max="3077" width="21.42578125" style="460" customWidth="1"/>
    <col min="3078" max="3078" width="13.5703125" style="460" bestFit="1" customWidth="1"/>
    <col min="3079" max="3329" width="9.140625" style="460"/>
    <col min="3330" max="3330" width="29.42578125" style="460" bestFit="1" customWidth="1"/>
    <col min="3331" max="3332" width="9.140625" style="460"/>
    <col min="3333" max="3333" width="21.42578125" style="460" customWidth="1"/>
    <col min="3334" max="3334" width="13.5703125" style="460" bestFit="1" customWidth="1"/>
    <col min="3335" max="3585" width="9.140625" style="460"/>
    <col min="3586" max="3586" width="29.42578125" style="460" bestFit="1" customWidth="1"/>
    <col min="3587" max="3588" width="9.140625" style="460"/>
    <col min="3589" max="3589" width="21.42578125" style="460" customWidth="1"/>
    <col min="3590" max="3590" width="13.5703125" style="460" bestFit="1" customWidth="1"/>
    <col min="3591" max="3841" width="9.140625" style="460"/>
    <col min="3842" max="3842" width="29.42578125" style="460" bestFit="1" customWidth="1"/>
    <col min="3843" max="3844" width="9.140625" style="460"/>
    <col min="3845" max="3845" width="21.42578125" style="460" customWidth="1"/>
    <col min="3846" max="3846" width="13.5703125" style="460" bestFit="1" customWidth="1"/>
    <col min="3847" max="4097" width="9.140625" style="460"/>
    <col min="4098" max="4098" width="29.42578125" style="460" bestFit="1" customWidth="1"/>
    <col min="4099" max="4100" width="9.140625" style="460"/>
    <col min="4101" max="4101" width="21.42578125" style="460" customWidth="1"/>
    <col min="4102" max="4102" width="13.5703125" style="460" bestFit="1" customWidth="1"/>
    <col min="4103" max="4353" width="9.140625" style="460"/>
    <col min="4354" max="4354" width="29.42578125" style="460" bestFit="1" customWidth="1"/>
    <col min="4355" max="4356" width="9.140625" style="460"/>
    <col min="4357" max="4357" width="21.42578125" style="460" customWidth="1"/>
    <col min="4358" max="4358" width="13.5703125" style="460" bestFit="1" customWidth="1"/>
    <col min="4359" max="4609" width="9.140625" style="460"/>
    <col min="4610" max="4610" width="29.42578125" style="460" bestFit="1" customWidth="1"/>
    <col min="4611" max="4612" width="9.140625" style="460"/>
    <col min="4613" max="4613" width="21.42578125" style="460" customWidth="1"/>
    <col min="4614" max="4614" width="13.5703125" style="460" bestFit="1" customWidth="1"/>
    <col min="4615" max="4865" width="9.140625" style="460"/>
    <col min="4866" max="4866" width="29.42578125" style="460" bestFit="1" customWidth="1"/>
    <col min="4867" max="4868" width="9.140625" style="460"/>
    <col min="4869" max="4869" width="21.42578125" style="460" customWidth="1"/>
    <col min="4870" max="4870" width="13.5703125" style="460" bestFit="1" customWidth="1"/>
    <col min="4871" max="5121" width="9.140625" style="460"/>
    <col min="5122" max="5122" width="29.42578125" style="460" bestFit="1" customWidth="1"/>
    <col min="5123" max="5124" width="9.140625" style="460"/>
    <col min="5125" max="5125" width="21.42578125" style="460" customWidth="1"/>
    <col min="5126" max="5126" width="13.5703125" style="460" bestFit="1" customWidth="1"/>
    <col min="5127" max="5377" width="9.140625" style="460"/>
    <col min="5378" max="5378" width="29.42578125" style="460" bestFit="1" customWidth="1"/>
    <col min="5379" max="5380" width="9.140625" style="460"/>
    <col min="5381" max="5381" width="21.42578125" style="460" customWidth="1"/>
    <col min="5382" max="5382" width="13.5703125" style="460" bestFit="1" customWidth="1"/>
    <col min="5383" max="5633" width="9.140625" style="460"/>
    <col min="5634" max="5634" width="29.42578125" style="460" bestFit="1" customWidth="1"/>
    <col min="5635" max="5636" width="9.140625" style="460"/>
    <col min="5637" max="5637" width="21.42578125" style="460" customWidth="1"/>
    <col min="5638" max="5638" width="13.5703125" style="460" bestFit="1" customWidth="1"/>
    <col min="5639" max="5889" width="9.140625" style="460"/>
    <col min="5890" max="5890" width="29.42578125" style="460" bestFit="1" customWidth="1"/>
    <col min="5891" max="5892" width="9.140625" style="460"/>
    <col min="5893" max="5893" width="21.42578125" style="460" customWidth="1"/>
    <col min="5894" max="5894" width="13.5703125" style="460" bestFit="1" customWidth="1"/>
    <col min="5895" max="6145" width="9.140625" style="460"/>
    <col min="6146" max="6146" width="29.42578125" style="460" bestFit="1" customWidth="1"/>
    <col min="6147" max="6148" width="9.140625" style="460"/>
    <col min="6149" max="6149" width="21.42578125" style="460" customWidth="1"/>
    <col min="6150" max="6150" width="13.5703125" style="460" bestFit="1" customWidth="1"/>
    <col min="6151" max="6401" width="9.140625" style="460"/>
    <col min="6402" max="6402" width="29.42578125" style="460" bestFit="1" customWidth="1"/>
    <col min="6403" max="6404" width="9.140625" style="460"/>
    <col min="6405" max="6405" width="21.42578125" style="460" customWidth="1"/>
    <col min="6406" max="6406" width="13.5703125" style="460" bestFit="1" customWidth="1"/>
    <col min="6407" max="6657" width="9.140625" style="460"/>
    <col min="6658" max="6658" width="29.42578125" style="460" bestFit="1" customWidth="1"/>
    <col min="6659" max="6660" width="9.140625" style="460"/>
    <col min="6661" max="6661" width="21.42578125" style="460" customWidth="1"/>
    <col min="6662" max="6662" width="13.5703125" style="460" bestFit="1" customWidth="1"/>
    <col min="6663" max="6913" width="9.140625" style="460"/>
    <col min="6914" max="6914" width="29.42578125" style="460" bestFit="1" customWidth="1"/>
    <col min="6915" max="6916" width="9.140625" style="460"/>
    <col min="6917" max="6917" width="21.42578125" style="460" customWidth="1"/>
    <col min="6918" max="6918" width="13.5703125" style="460" bestFit="1" customWidth="1"/>
    <col min="6919" max="7169" width="9.140625" style="460"/>
    <col min="7170" max="7170" width="29.42578125" style="460" bestFit="1" customWidth="1"/>
    <col min="7171" max="7172" width="9.140625" style="460"/>
    <col min="7173" max="7173" width="21.42578125" style="460" customWidth="1"/>
    <col min="7174" max="7174" width="13.5703125" style="460" bestFit="1" customWidth="1"/>
    <col min="7175" max="7425" width="9.140625" style="460"/>
    <col min="7426" max="7426" width="29.42578125" style="460" bestFit="1" customWidth="1"/>
    <col min="7427" max="7428" width="9.140625" style="460"/>
    <col min="7429" max="7429" width="21.42578125" style="460" customWidth="1"/>
    <col min="7430" max="7430" width="13.5703125" style="460" bestFit="1" customWidth="1"/>
    <col min="7431" max="7681" width="9.140625" style="460"/>
    <col min="7682" max="7682" width="29.42578125" style="460" bestFit="1" customWidth="1"/>
    <col min="7683" max="7684" width="9.140625" style="460"/>
    <col min="7685" max="7685" width="21.42578125" style="460" customWidth="1"/>
    <col min="7686" max="7686" width="13.5703125" style="460" bestFit="1" customWidth="1"/>
    <col min="7687" max="7937" width="9.140625" style="460"/>
    <col min="7938" max="7938" width="29.42578125" style="460" bestFit="1" customWidth="1"/>
    <col min="7939" max="7940" width="9.140625" style="460"/>
    <col min="7941" max="7941" width="21.42578125" style="460" customWidth="1"/>
    <col min="7942" max="7942" width="13.5703125" style="460" bestFit="1" customWidth="1"/>
    <col min="7943" max="8193" width="9.140625" style="460"/>
    <col min="8194" max="8194" width="29.42578125" style="460" bestFit="1" customWidth="1"/>
    <col min="8195" max="8196" width="9.140625" style="460"/>
    <col min="8197" max="8197" width="21.42578125" style="460" customWidth="1"/>
    <col min="8198" max="8198" width="13.5703125" style="460" bestFit="1" customWidth="1"/>
    <col min="8199" max="8449" width="9.140625" style="460"/>
    <col min="8450" max="8450" width="29.42578125" style="460" bestFit="1" customWidth="1"/>
    <col min="8451" max="8452" width="9.140625" style="460"/>
    <col min="8453" max="8453" width="21.42578125" style="460" customWidth="1"/>
    <col min="8454" max="8454" width="13.5703125" style="460" bestFit="1" customWidth="1"/>
    <col min="8455" max="8705" width="9.140625" style="460"/>
    <col min="8706" max="8706" width="29.42578125" style="460" bestFit="1" customWidth="1"/>
    <col min="8707" max="8708" width="9.140625" style="460"/>
    <col min="8709" max="8709" width="21.42578125" style="460" customWidth="1"/>
    <col min="8710" max="8710" width="13.5703125" style="460" bestFit="1" customWidth="1"/>
    <col min="8711" max="8961" width="9.140625" style="460"/>
    <col min="8962" max="8962" width="29.42578125" style="460" bestFit="1" customWidth="1"/>
    <col min="8963" max="8964" width="9.140625" style="460"/>
    <col min="8965" max="8965" width="21.42578125" style="460" customWidth="1"/>
    <col min="8966" max="8966" width="13.5703125" style="460" bestFit="1" customWidth="1"/>
    <col min="8967" max="9217" width="9.140625" style="460"/>
    <col min="9218" max="9218" width="29.42578125" style="460" bestFit="1" customWidth="1"/>
    <col min="9219" max="9220" width="9.140625" style="460"/>
    <col min="9221" max="9221" width="21.42578125" style="460" customWidth="1"/>
    <col min="9222" max="9222" width="13.5703125" style="460" bestFit="1" customWidth="1"/>
    <col min="9223" max="9473" width="9.140625" style="460"/>
    <col min="9474" max="9474" width="29.42578125" style="460" bestFit="1" customWidth="1"/>
    <col min="9475" max="9476" width="9.140625" style="460"/>
    <col min="9477" max="9477" width="21.42578125" style="460" customWidth="1"/>
    <col min="9478" max="9478" width="13.5703125" style="460" bestFit="1" customWidth="1"/>
    <col min="9479" max="9729" width="9.140625" style="460"/>
    <col min="9730" max="9730" width="29.42578125" style="460" bestFit="1" customWidth="1"/>
    <col min="9731" max="9732" width="9.140625" style="460"/>
    <col min="9733" max="9733" width="21.42578125" style="460" customWidth="1"/>
    <col min="9734" max="9734" width="13.5703125" style="460" bestFit="1" customWidth="1"/>
    <col min="9735" max="9985" width="9.140625" style="460"/>
    <col min="9986" max="9986" width="29.42578125" style="460" bestFit="1" customWidth="1"/>
    <col min="9987" max="9988" width="9.140625" style="460"/>
    <col min="9989" max="9989" width="21.42578125" style="460" customWidth="1"/>
    <col min="9990" max="9990" width="13.5703125" style="460" bestFit="1" customWidth="1"/>
    <col min="9991" max="10241" width="9.140625" style="460"/>
    <col min="10242" max="10242" width="29.42578125" style="460" bestFit="1" customWidth="1"/>
    <col min="10243" max="10244" width="9.140625" style="460"/>
    <col min="10245" max="10245" width="21.42578125" style="460" customWidth="1"/>
    <col min="10246" max="10246" width="13.5703125" style="460" bestFit="1" customWidth="1"/>
    <col min="10247" max="10497" width="9.140625" style="460"/>
    <col min="10498" max="10498" width="29.42578125" style="460" bestFit="1" customWidth="1"/>
    <col min="10499" max="10500" width="9.140625" style="460"/>
    <col min="10501" max="10501" width="21.42578125" style="460" customWidth="1"/>
    <col min="10502" max="10502" width="13.5703125" style="460" bestFit="1" customWidth="1"/>
    <col min="10503" max="10753" width="9.140625" style="460"/>
    <col min="10754" max="10754" width="29.42578125" style="460" bestFit="1" customWidth="1"/>
    <col min="10755" max="10756" width="9.140625" style="460"/>
    <col min="10757" max="10757" width="21.42578125" style="460" customWidth="1"/>
    <col min="10758" max="10758" width="13.5703125" style="460" bestFit="1" customWidth="1"/>
    <col min="10759" max="11009" width="9.140625" style="460"/>
    <col min="11010" max="11010" width="29.42578125" style="460" bestFit="1" customWidth="1"/>
    <col min="11011" max="11012" width="9.140625" style="460"/>
    <col min="11013" max="11013" width="21.42578125" style="460" customWidth="1"/>
    <col min="11014" max="11014" width="13.5703125" style="460" bestFit="1" customWidth="1"/>
    <col min="11015" max="11265" width="9.140625" style="460"/>
    <col min="11266" max="11266" width="29.42578125" style="460" bestFit="1" customWidth="1"/>
    <col min="11267" max="11268" width="9.140625" style="460"/>
    <col min="11269" max="11269" width="21.42578125" style="460" customWidth="1"/>
    <col min="11270" max="11270" width="13.5703125" style="460" bestFit="1" customWidth="1"/>
    <col min="11271" max="11521" width="9.140625" style="460"/>
    <col min="11522" max="11522" width="29.42578125" style="460" bestFit="1" customWidth="1"/>
    <col min="11523" max="11524" width="9.140625" style="460"/>
    <col min="11525" max="11525" width="21.42578125" style="460" customWidth="1"/>
    <col min="11526" max="11526" width="13.5703125" style="460" bestFit="1" customWidth="1"/>
    <col min="11527" max="11777" width="9.140625" style="460"/>
    <col min="11778" max="11778" width="29.42578125" style="460" bestFit="1" customWidth="1"/>
    <col min="11779" max="11780" width="9.140625" style="460"/>
    <col min="11781" max="11781" width="21.42578125" style="460" customWidth="1"/>
    <col min="11782" max="11782" width="13.5703125" style="460" bestFit="1" customWidth="1"/>
    <col min="11783" max="12033" width="9.140625" style="460"/>
    <col min="12034" max="12034" width="29.42578125" style="460" bestFit="1" customWidth="1"/>
    <col min="12035" max="12036" width="9.140625" style="460"/>
    <col min="12037" max="12037" width="21.42578125" style="460" customWidth="1"/>
    <col min="12038" max="12038" width="13.5703125" style="460" bestFit="1" customWidth="1"/>
    <col min="12039" max="12289" width="9.140625" style="460"/>
    <col min="12290" max="12290" width="29.42578125" style="460" bestFit="1" customWidth="1"/>
    <col min="12291" max="12292" width="9.140625" style="460"/>
    <col min="12293" max="12293" width="21.42578125" style="460" customWidth="1"/>
    <col min="12294" max="12294" width="13.5703125" style="460" bestFit="1" customWidth="1"/>
    <col min="12295" max="12545" width="9.140625" style="460"/>
    <col min="12546" max="12546" width="29.42578125" style="460" bestFit="1" customWidth="1"/>
    <col min="12547" max="12548" width="9.140625" style="460"/>
    <col min="12549" max="12549" width="21.42578125" style="460" customWidth="1"/>
    <col min="12550" max="12550" width="13.5703125" style="460" bestFit="1" customWidth="1"/>
    <col min="12551" max="12801" width="9.140625" style="460"/>
    <col min="12802" max="12802" width="29.42578125" style="460" bestFit="1" customWidth="1"/>
    <col min="12803" max="12804" width="9.140625" style="460"/>
    <col min="12805" max="12805" width="21.42578125" style="460" customWidth="1"/>
    <col min="12806" max="12806" width="13.5703125" style="460" bestFit="1" customWidth="1"/>
    <col min="12807" max="13057" width="9.140625" style="460"/>
    <col min="13058" max="13058" width="29.42578125" style="460" bestFit="1" customWidth="1"/>
    <col min="13059" max="13060" width="9.140625" style="460"/>
    <col min="13061" max="13061" width="21.42578125" style="460" customWidth="1"/>
    <col min="13062" max="13062" width="13.5703125" style="460" bestFit="1" customWidth="1"/>
    <col min="13063" max="13313" width="9.140625" style="460"/>
    <col min="13314" max="13314" width="29.42578125" style="460" bestFit="1" customWidth="1"/>
    <col min="13315" max="13316" width="9.140625" style="460"/>
    <col min="13317" max="13317" width="21.42578125" style="460" customWidth="1"/>
    <col min="13318" max="13318" width="13.5703125" style="460" bestFit="1" customWidth="1"/>
    <col min="13319" max="13569" width="9.140625" style="460"/>
    <col min="13570" max="13570" width="29.42578125" style="460" bestFit="1" customWidth="1"/>
    <col min="13571" max="13572" width="9.140625" style="460"/>
    <col min="13573" max="13573" width="21.42578125" style="460" customWidth="1"/>
    <col min="13574" max="13574" width="13.5703125" style="460" bestFit="1" customWidth="1"/>
    <col min="13575" max="13825" width="9.140625" style="460"/>
    <col min="13826" max="13826" width="29.42578125" style="460" bestFit="1" customWidth="1"/>
    <col min="13827" max="13828" width="9.140625" style="460"/>
    <col min="13829" max="13829" width="21.42578125" style="460" customWidth="1"/>
    <col min="13830" max="13830" width="13.5703125" style="460" bestFit="1" customWidth="1"/>
    <col min="13831" max="14081" width="9.140625" style="460"/>
    <col min="14082" max="14082" width="29.42578125" style="460" bestFit="1" customWidth="1"/>
    <col min="14083" max="14084" width="9.140625" style="460"/>
    <col min="14085" max="14085" width="21.42578125" style="460" customWidth="1"/>
    <col min="14086" max="14086" width="13.5703125" style="460" bestFit="1" customWidth="1"/>
    <col min="14087" max="14337" width="9.140625" style="460"/>
    <col min="14338" max="14338" width="29.42578125" style="460" bestFit="1" customWidth="1"/>
    <col min="14339" max="14340" width="9.140625" style="460"/>
    <col min="14341" max="14341" width="21.42578125" style="460" customWidth="1"/>
    <col min="14342" max="14342" width="13.5703125" style="460" bestFit="1" customWidth="1"/>
    <col min="14343" max="14593" width="9.140625" style="460"/>
    <col min="14594" max="14594" width="29.42578125" style="460" bestFit="1" customWidth="1"/>
    <col min="14595" max="14596" width="9.140625" style="460"/>
    <col min="14597" max="14597" width="21.42578125" style="460" customWidth="1"/>
    <col min="14598" max="14598" width="13.5703125" style="460" bestFit="1" customWidth="1"/>
    <col min="14599" max="14849" width="9.140625" style="460"/>
    <col min="14850" max="14850" width="29.42578125" style="460" bestFit="1" customWidth="1"/>
    <col min="14851" max="14852" width="9.140625" style="460"/>
    <col min="14853" max="14853" width="21.42578125" style="460" customWidth="1"/>
    <col min="14854" max="14854" width="13.5703125" style="460" bestFit="1" customWidth="1"/>
    <col min="14855" max="15105" width="9.140625" style="460"/>
    <col min="15106" max="15106" width="29.42578125" style="460" bestFit="1" customWidth="1"/>
    <col min="15107" max="15108" width="9.140625" style="460"/>
    <col min="15109" max="15109" width="21.42578125" style="460" customWidth="1"/>
    <col min="15110" max="15110" width="13.5703125" style="460" bestFit="1" customWidth="1"/>
    <col min="15111" max="15361" width="9.140625" style="460"/>
    <col min="15362" max="15362" width="29.42578125" style="460" bestFit="1" customWidth="1"/>
    <col min="15363" max="15364" width="9.140625" style="460"/>
    <col min="15365" max="15365" width="21.42578125" style="460" customWidth="1"/>
    <col min="15366" max="15366" width="13.5703125" style="460" bestFit="1" customWidth="1"/>
    <col min="15367" max="15617" width="9.140625" style="460"/>
    <col min="15618" max="15618" width="29.42578125" style="460" bestFit="1" customWidth="1"/>
    <col min="15619" max="15620" width="9.140625" style="460"/>
    <col min="15621" max="15621" width="21.42578125" style="460" customWidth="1"/>
    <col min="15622" max="15622" width="13.5703125" style="460" bestFit="1" customWidth="1"/>
    <col min="15623" max="15873" width="9.140625" style="460"/>
    <col min="15874" max="15874" width="29.42578125" style="460" bestFit="1" customWidth="1"/>
    <col min="15875" max="15876" width="9.140625" style="460"/>
    <col min="15877" max="15877" width="21.42578125" style="460" customWidth="1"/>
    <col min="15878" max="15878" width="13.5703125" style="460" bestFit="1" customWidth="1"/>
    <col min="15879" max="16129" width="9.140625" style="460"/>
    <col min="16130" max="16130" width="29.42578125" style="460" bestFit="1" customWidth="1"/>
    <col min="16131" max="16132" width="9.140625" style="460"/>
    <col min="16133" max="16133" width="21.42578125" style="460" customWidth="1"/>
    <col min="16134" max="16134" width="13.5703125" style="460" bestFit="1" customWidth="1"/>
    <col min="16135" max="16384" width="9.140625" style="460"/>
  </cols>
  <sheetData>
    <row r="1" spans="1:6" ht="12.75" customHeight="1">
      <c r="A1" s="1032" t="s">
        <v>401</v>
      </c>
      <c r="B1" s="1033"/>
      <c r="C1" s="1033"/>
      <c r="D1" s="1033"/>
      <c r="E1" s="1033"/>
      <c r="F1" s="1034"/>
    </row>
    <row r="2" spans="1:6" ht="18" customHeight="1">
      <c r="A2" s="1035"/>
      <c r="B2" s="1036"/>
      <c r="C2" s="1036"/>
      <c r="D2" s="1036"/>
      <c r="E2" s="1036"/>
      <c r="F2" s="1037"/>
    </row>
    <row r="3" spans="1:6">
      <c r="A3" s="1023" t="s">
        <v>402</v>
      </c>
      <c r="B3" s="1024"/>
      <c r="C3" s="1024"/>
      <c r="D3" s="1024"/>
      <c r="E3" s="1024"/>
      <c r="F3" s="1038"/>
    </row>
    <row r="4" spans="1:6">
      <c r="A4" s="1039"/>
      <c r="B4" s="1040"/>
      <c r="C4" s="1040"/>
      <c r="D4" s="1040"/>
      <c r="E4" s="1040"/>
      <c r="F4" s="1041"/>
    </row>
    <row r="5" spans="1:6">
      <c r="A5" s="1042" t="s">
        <v>403</v>
      </c>
      <c r="B5" s="1043"/>
      <c r="C5" s="1043"/>
      <c r="D5" s="1044" t="s">
        <v>404</v>
      </c>
      <c r="E5" s="1025"/>
      <c r="F5" s="461" t="s">
        <v>186</v>
      </c>
    </row>
    <row r="6" spans="1:6" ht="18" customHeight="1">
      <c r="A6" s="1045"/>
      <c r="B6" s="1046"/>
      <c r="C6" s="1047"/>
      <c r="D6" s="1048" t="str">
        <f>[11]PFP!D6</f>
        <v>Codevasf (Sede)</v>
      </c>
      <c r="E6" s="1047"/>
      <c r="F6" s="462"/>
    </row>
    <row r="7" spans="1:6">
      <c r="A7" s="463" t="s">
        <v>405</v>
      </c>
      <c r="B7" s="464" t="s">
        <v>406</v>
      </c>
      <c r="C7" s="464" t="s">
        <v>407</v>
      </c>
      <c r="D7" s="465" t="s">
        <v>408</v>
      </c>
      <c r="E7" s="465" t="s">
        <v>409</v>
      </c>
      <c r="F7" s="466" t="s">
        <v>410</v>
      </c>
    </row>
    <row r="8" spans="1:6" s="473" customFormat="1">
      <c r="A8" s="467" t="s">
        <v>411</v>
      </c>
      <c r="B8" s="468" t="s">
        <v>412</v>
      </c>
      <c r="C8" s="469" t="s">
        <v>166</v>
      </c>
      <c r="D8" s="470">
        <v>1</v>
      </c>
      <c r="E8" s="471">
        <v>68.45</v>
      </c>
      <c r="F8" s="472">
        <f t="shared" ref="F8:F25" si="0">ROUND(E8*D8,2)</f>
        <v>68.45</v>
      </c>
    </row>
    <row r="9" spans="1:6" s="473" customFormat="1">
      <c r="A9" s="467" t="s">
        <v>413</v>
      </c>
      <c r="B9" s="468" t="s">
        <v>414</v>
      </c>
      <c r="C9" s="474" t="s">
        <v>166</v>
      </c>
      <c r="D9" s="470">
        <v>1</v>
      </c>
      <c r="E9" s="471">
        <v>68.45</v>
      </c>
      <c r="F9" s="472">
        <f t="shared" si="0"/>
        <v>68.45</v>
      </c>
    </row>
    <row r="10" spans="1:6" s="473" customFormat="1">
      <c r="A10" s="467" t="s">
        <v>415</v>
      </c>
      <c r="B10" s="468" t="s">
        <v>416</v>
      </c>
      <c r="C10" s="475" t="s">
        <v>166</v>
      </c>
      <c r="D10" s="470">
        <v>1</v>
      </c>
      <c r="E10" s="471">
        <v>93.94</v>
      </c>
      <c r="F10" s="472">
        <f t="shared" si="0"/>
        <v>93.94</v>
      </c>
    </row>
    <row r="11" spans="1:6" s="473" customFormat="1">
      <c r="A11" s="467" t="s">
        <v>417</v>
      </c>
      <c r="B11" s="468" t="s">
        <v>418</v>
      </c>
      <c r="C11" s="475" t="s">
        <v>166</v>
      </c>
      <c r="D11" s="470">
        <v>1</v>
      </c>
      <c r="E11" s="471">
        <v>93.94</v>
      </c>
      <c r="F11" s="472">
        <f t="shared" si="0"/>
        <v>93.94</v>
      </c>
    </row>
    <row r="12" spans="1:6" s="473" customFormat="1">
      <c r="A12" s="467" t="s">
        <v>419</v>
      </c>
      <c r="B12" s="468" t="s">
        <v>420</v>
      </c>
      <c r="C12" s="475" t="s">
        <v>166</v>
      </c>
      <c r="D12" s="470">
        <v>1</v>
      </c>
      <c r="E12" s="471">
        <v>107.53</v>
      </c>
      <c r="F12" s="472">
        <f t="shared" si="0"/>
        <v>107.53</v>
      </c>
    </row>
    <row r="13" spans="1:6" s="473" customFormat="1">
      <c r="A13" s="467" t="s">
        <v>421</v>
      </c>
      <c r="B13" s="468" t="s">
        <v>422</v>
      </c>
      <c r="C13" s="475" t="s">
        <v>166</v>
      </c>
      <c r="D13" s="470">
        <v>1</v>
      </c>
      <c r="E13" s="471">
        <v>324</v>
      </c>
      <c r="F13" s="472">
        <f t="shared" si="0"/>
        <v>324</v>
      </c>
    </row>
    <row r="14" spans="1:6" s="473" customFormat="1">
      <c r="A14" s="467" t="s">
        <v>423</v>
      </c>
      <c r="B14" s="468" t="s">
        <v>424</v>
      </c>
      <c r="C14" s="475" t="s">
        <v>166</v>
      </c>
      <c r="D14" s="470">
        <v>1</v>
      </c>
      <c r="E14" s="471">
        <v>93.15</v>
      </c>
      <c r="F14" s="472">
        <f t="shared" si="0"/>
        <v>93.15</v>
      </c>
    </row>
    <row r="15" spans="1:6" s="473" customFormat="1">
      <c r="A15" s="467" t="s">
        <v>425</v>
      </c>
      <c r="B15" s="468" t="s">
        <v>426</v>
      </c>
      <c r="C15" s="475" t="s">
        <v>166</v>
      </c>
      <c r="D15" s="470">
        <v>2</v>
      </c>
      <c r="E15" s="471">
        <v>137.22999999999999</v>
      </c>
      <c r="F15" s="472">
        <f t="shared" si="0"/>
        <v>274.45999999999998</v>
      </c>
    </row>
    <row r="16" spans="1:6" s="473" customFormat="1">
      <c r="A16" s="467" t="s">
        <v>427</v>
      </c>
      <c r="B16" s="468" t="s">
        <v>428</v>
      </c>
      <c r="C16" s="475" t="s">
        <v>166</v>
      </c>
      <c r="D16" s="470">
        <v>1</v>
      </c>
      <c r="E16" s="471">
        <v>353.09</v>
      </c>
      <c r="F16" s="472">
        <f t="shared" si="0"/>
        <v>353.09</v>
      </c>
    </row>
    <row r="17" spans="1:6" s="473" customFormat="1">
      <c r="A17" s="467" t="s">
        <v>429</v>
      </c>
      <c r="B17" s="468" t="s">
        <v>430</v>
      </c>
      <c r="C17" s="475" t="s">
        <v>166</v>
      </c>
      <c r="D17" s="470">
        <v>1</v>
      </c>
      <c r="E17" s="471">
        <v>392.27</v>
      </c>
      <c r="F17" s="472">
        <f t="shared" si="0"/>
        <v>392.27</v>
      </c>
    </row>
    <row r="18" spans="1:6" s="473" customFormat="1">
      <c r="A18" s="467" t="s">
        <v>431</v>
      </c>
      <c r="B18" s="468" t="s">
        <v>432</v>
      </c>
      <c r="C18" s="475" t="s">
        <v>166</v>
      </c>
      <c r="D18" s="470">
        <v>1</v>
      </c>
      <c r="E18" s="471">
        <v>451.17</v>
      </c>
      <c r="F18" s="472">
        <f t="shared" si="0"/>
        <v>451.17</v>
      </c>
    </row>
    <row r="19" spans="1:6" s="473" customFormat="1">
      <c r="A19" s="467" t="s">
        <v>433</v>
      </c>
      <c r="B19" s="468" t="s">
        <v>434</v>
      </c>
      <c r="C19" s="475" t="s">
        <v>166</v>
      </c>
      <c r="D19" s="470">
        <v>1</v>
      </c>
      <c r="E19" s="471">
        <v>100</v>
      </c>
      <c r="F19" s="472">
        <f t="shared" si="0"/>
        <v>100</v>
      </c>
    </row>
    <row r="20" spans="1:6" s="473" customFormat="1">
      <c r="A20" s="467" t="s">
        <v>435</v>
      </c>
      <c r="B20" s="468" t="s">
        <v>436</v>
      </c>
      <c r="C20" s="475" t="s">
        <v>166</v>
      </c>
      <c r="D20" s="470">
        <v>1</v>
      </c>
      <c r="E20" s="471">
        <v>100</v>
      </c>
      <c r="F20" s="472">
        <f t="shared" si="0"/>
        <v>100</v>
      </c>
    </row>
    <row r="21" spans="1:6" s="473" customFormat="1">
      <c r="A21" s="467" t="s">
        <v>437</v>
      </c>
      <c r="B21" s="468" t="s">
        <v>438</v>
      </c>
      <c r="C21" s="474" t="s">
        <v>166</v>
      </c>
      <c r="D21" s="470">
        <v>1</v>
      </c>
      <c r="E21" s="471">
        <v>100</v>
      </c>
      <c r="F21" s="472">
        <f t="shared" si="0"/>
        <v>100</v>
      </c>
    </row>
    <row r="22" spans="1:6" s="473" customFormat="1">
      <c r="A22" s="467" t="s">
        <v>439</v>
      </c>
      <c r="B22" s="468" t="s">
        <v>440</v>
      </c>
      <c r="C22" s="474" t="s">
        <v>166</v>
      </c>
      <c r="D22" s="470">
        <v>5</v>
      </c>
      <c r="E22" s="471">
        <v>300</v>
      </c>
      <c r="F22" s="472">
        <f t="shared" si="0"/>
        <v>1500</v>
      </c>
    </row>
    <row r="23" spans="1:6">
      <c r="A23" s="467" t="s">
        <v>441</v>
      </c>
      <c r="B23" s="468" t="s">
        <v>442</v>
      </c>
      <c r="C23" s="474" t="s">
        <v>166</v>
      </c>
      <c r="D23" s="470">
        <v>1</v>
      </c>
      <c r="E23" s="471">
        <v>100</v>
      </c>
      <c r="F23" s="472">
        <f t="shared" si="0"/>
        <v>100</v>
      </c>
    </row>
    <row r="24" spans="1:6">
      <c r="A24" s="467" t="s">
        <v>443</v>
      </c>
      <c r="B24" s="468" t="s">
        <v>444</v>
      </c>
      <c r="C24" s="474" t="s">
        <v>166</v>
      </c>
      <c r="D24" s="470">
        <v>1</v>
      </c>
      <c r="E24" s="471">
        <v>100</v>
      </c>
      <c r="F24" s="472">
        <f t="shared" si="0"/>
        <v>100</v>
      </c>
    </row>
    <row r="25" spans="1:6">
      <c r="A25" s="467" t="s">
        <v>445</v>
      </c>
      <c r="B25" s="468" t="s">
        <v>446</v>
      </c>
      <c r="C25" s="475" t="s">
        <v>166</v>
      </c>
      <c r="D25" s="476">
        <v>1</v>
      </c>
      <c r="E25" s="471">
        <v>100</v>
      </c>
      <c r="F25" s="472">
        <f t="shared" si="0"/>
        <v>100</v>
      </c>
    </row>
    <row r="26" spans="1:6">
      <c r="A26" s="1020" t="s">
        <v>447</v>
      </c>
      <c r="B26" s="1021"/>
      <c r="C26" s="1021"/>
      <c r="D26" s="1021"/>
      <c r="E26" s="1022"/>
      <c r="F26" s="477">
        <f>SUM(F8:F25)</f>
        <v>4420.45</v>
      </c>
    </row>
    <row r="27" spans="1:6">
      <c r="A27" s="1023" t="s">
        <v>448</v>
      </c>
      <c r="B27" s="1024"/>
      <c r="C27" s="1024"/>
      <c r="D27" s="1025"/>
      <c r="E27" s="478" t="s">
        <v>449</v>
      </c>
      <c r="F27" s="479"/>
    </row>
    <row r="28" spans="1:6">
      <c r="A28" s="1026"/>
      <c r="B28" s="1027"/>
      <c r="C28" s="1027"/>
      <c r="D28" s="1028"/>
      <c r="E28" s="480"/>
      <c r="F28" s="481"/>
    </row>
    <row r="29" spans="1:6">
      <c r="A29" s="1029" t="s">
        <v>450</v>
      </c>
      <c r="B29" s="1030"/>
      <c r="C29" s="1030"/>
      <c r="D29" s="1031"/>
      <c r="E29" s="482" t="s">
        <v>451</v>
      </c>
      <c r="F29" s="483"/>
    </row>
  </sheetData>
  <mergeCells count="11">
    <mergeCell ref="A26:E26"/>
    <mergeCell ref="A27:D27"/>
    <mergeCell ref="A28:D28"/>
    <mergeCell ref="A29:D29"/>
    <mergeCell ref="A1:F2"/>
    <mergeCell ref="A3:F3"/>
    <mergeCell ref="A4:F4"/>
    <mergeCell ref="A5:C5"/>
    <mergeCell ref="D5:E5"/>
    <mergeCell ref="A6:C6"/>
    <mergeCell ref="D6:E6"/>
  </mergeCells>
  <phoneticPr fontId="85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19"/>
  <sheetViews>
    <sheetView view="pageBreakPreview" zoomScale="60" zoomScaleNormal="70" workbookViewId="0">
      <selection sqref="A1:V19"/>
    </sheetView>
  </sheetViews>
  <sheetFormatPr defaultRowHeight="15"/>
  <cols>
    <col min="2" max="2" width="17.85546875" customWidth="1"/>
    <col min="3" max="3" width="27.85546875" customWidth="1"/>
    <col min="4" max="4" width="25.85546875" bestFit="1" customWidth="1"/>
    <col min="5" max="5" width="53.85546875" bestFit="1" customWidth="1"/>
    <col min="6" max="6" width="24.5703125" bestFit="1" customWidth="1"/>
    <col min="7" max="7" width="14" bestFit="1" customWidth="1"/>
    <col min="8" max="9" width="10.5703125" bestFit="1" customWidth="1"/>
    <col min="10" max="10" width="12.140625" bestFit="1" customWidth="1"/>
    <col min="11" max="11" width="11.42578125" bestFit="1" customWidth="1"/>
    <col min="12" max="12" width="12.140625" bestFit="1" customWidth="1"/>
    <col min="14" max="14" width="9.85546875" bestFit="1" customWidth="1"/>
    <col min="15" max="15" width="22.140625" bestFit="1" customWidth="1"/>
    <col min="16" max="17" width="9.85546875" bestFit="1" customWidth="1"/>
    <col min="20" max="20" width="10.5703125" bestFit="1" customWidth="1"/>
    <col min="21" max="22" width="12.140625" bestFit="1" customWidth="1"/>
  </cols>
  <sheetData>
    <row r="1" spans="2:22" ht="15.75" thickBot="1"/>
    <row r="2" spans="2:22" ht="15.75" thickTop="1">
      <c r="B2" s="731"/>
      <c r="C2" s="732"/>
      <c r="D2" s="732"/>
      <c r="E2" s="732"/>
      <c r="F2" s="732"/>
      <c r="G2" s="732"/>
      <c r="H2" s="732"/>
      <c r="I2" s="732"/>
      <c r="J2" s="732"/>
      <c r="K2" s="732"/>
      <c r="L2" s="732"/>
      <c r="M2" s="733"/>
      <c r="N2" s="733"/>
      <c r="O2" s="733"/>
      <c r="P2" s="732"/>
      <c r="Q2" s="732"/>
      <c r="R2" s="732"/>
      <c r="S2" s="732"/>
      <c r="T2" s="732"/>
      <c r="U2" s="732"/>
      <c r="V2" s="734"/>
    </row>
    <row r="3" spans="2:22" ht="15.75">
      <c r="B3" s="1051"/>
      <c r="C3" s="1052"/>
      <c r="D3" s="1052"/>
      <c r="E3" s="1052"/>
      <c r="F3" s="1052"/>
      <c r="G3" s="1052"/>
      <c r="H3" s="1052"/>
      <c r="I3" s="1052"/>
      <c r="J3" s="661"/>
      <c r="K3" s="661"/>
      <c r="L3" s="661"/>
      <c r="M3" s="661"/>
      <c r="N3" s="661"/>
      <c r="O3" s="661"/>
      <c r="P3" s="661"/>
      <c r="Q3" s="661"/>
      <c r="R3" s="661"/>
      <c r="S3" s="661"/>
      <c r="T3" s="661"/>
      <c r="U3" s="661"/>
      <c r="V3" s="662"/>
    </row>
    <row r="4" spans="2:22" ht="15.75">
      <c r="B4" s="1051"/>
      <c r="C4" s="1052"/>
      <c r="D4" s="1052"/>
      <c r="E4" s="1052"/>
      <c r="F4" s="1052"/>
      <c r="G4" s="1052"/>
      <c r="H4" s="1052"/>
      <c r="I4" s="1052"/>
      <c r="J4" s="661"/>
      <c r="K4" s="661"/>
      <c r="L4" s="661"/>
      <c r="M4" s="661"/>
      <c r="N4" s="661"/>
      <c r="O4" s="661"/>
      <c r="P4" s="661"/>
      <c r="Q4" s="661"/>
      <c r="R4" s="661"/>
      <c r="S4" s="661"/>
      <c r="T4" s="661"/>
      <c r="U4" s="661"/>
      <c r="V4" s="662"/>
    </row>
    <row r="5" spans="2:22" ht="15.75">
      <c r="B5" s="1051"/>
      <c r="C5" s="1052"/>
      <c r="D5" s="1052"/>
      <c r="E5" s="1052"/>
      <c r="F5" s="1052"/>
      <c r="G5" s="1052"/>
      <c r="H5" s="1052"/>
      <c r="I5" s="1052"/>
      <c r="J5" s="661"/>
      <c r="K5" s="661"/>
      <c r="L5" s="661"/>
      <c r="M5" s="661"/>
      <c r="N5" s="661"/>
      <c r="O5" s="661"/>
      <c r="P5" s="661"/>
      <c r="Q5" s="661"/>
      <c r="R5" s="661"/>
      <c r="S5" s="661"/>
      <c r="T5" s="661"/>
      <c r="U5" s="661"/>
      <c r="V5" s="662"/>
    </row>
    <row r="6" spans="2:22" ht="15.75">
      <c r="B6" s="1051"/>
      <c r="C6" s="1052"/>
      <c r="D6" s="1052"/>
      <c r="E6" s="1052"/>
      <c r="F6" s="1052"/>
      <c r="G6" s="1052"/>
      <c r="H6" s="1052"/>
      <c r="I6" s="1052"/>
      <c r="J6" s="661"/>
      <c r="K6" s="661"/>
      <c r="L6" s="661"/>
      <c r="M6" s="661"/>
      <c r="N6" s="661"/>
      <c r="O6" s="661"/>
      <c r="P6" s="661"/>
      <c r="Q6" s="661"/>
      <c r="R6" s="661"/>
      <c r="S6" s="661"/>
      <c r="T6" s="661"/>
      <c r="U6" s="661"/>
      <c r="V6" s="662"/>
    </row>
    <row r="7" spans="2:22" ht="15.75">
      <c r="B7" s="1051"/>
      <c r="C7" s="1052"/>
      <c r="D7" s="1052"/>
      <c r="E7" s="1052"/>
      <c r="F7" s="1052"/>
      <c r="G7" s="1052"/>
      <c r="H7" s="1052"/>
      <c r="I7" s="1052"/>
      <c r="J7" s="1052"/>
      <c r="K7" s="1052"/>
      <c r="L7" s="1052"/>
      <c r="M7" s="1052"/>
      <c r="N7" s="1052"/>
      <c r="O7" s="1052"/>
      <c r="P7" s="1052"/>
      <c r="Q7" s="1052"/>
      <c r="R7" s="1052"/>
      <c r="S7" s="1052"/>
      <c r="T7" s="1052"/>
      <c r="U7" s="1052"/>
      <c r="V7" s="1053"/>
    </row>
    <row r="8" spans="2:22" ht="21.75" thickBot="1">
      <c r="B8" s="1054" t="s">
        <v>622</v>
      </c>
      <c r="C8" s="1055"/>
      <c r="D8" s="1055"/>
      <c r="E8" s="1055"/>
      <c r="F8" s="1055"/>
      <c r="G8" s="1055"/>
      <c r="H8" s="1055"/>
      <c r="I8" s="1055"/>
      <c r="J8" s="1055"/>
      <c r="K8" s="1055"/>
      <c r="L8" s="1055"/>
      <c r="M8" s="1055"/>
      <c r="N8" s="1055"/>
      <c r="O8" s="1055"/>
      <c r="P8" s="1055"/>
      <c r="Q8" s="1055"/>
      <c r="R8" s="1055"/>
      <c r="S8" s="1055"/>
      <c r="T8" s="663"/>
      <c r="U8" s="663"/>
      <c r="V8" s="664"/>
    </row>
    <row r="9" spans="2:22">
      <c r="B9" s="665"/>
      <c r="C9" s="666"/>
      <c r="D9" s="666"/>
      <c r="E9" s="666"/>
      <c r="F9" s="666"/>
      <c r="G9" s="666"/>
      <c r="H9" s="666"/>
      <c r="I9" s="666"/>
      <c r="J9" s="666"/>
      <c r="K9" s="666"/>
      <c r="L9" s="666"/>
      <c r="M9" s="667"/>
      <c r="N9" s="667"/>
      <c r="O9" s="667"/>
      <c r="P9" s="666"/>
      <c r="Q9" s="666"/>
      <c r="R9" s="666"/>
      <c r="S9" s="666"/>
      <c r="T9" s="666"/>
      <c r="U9" s="666"/>
      <c r="V9" s="668"/>
    </row>
    <row r="10" spans="2:22">
      <c r="B10" s="665"/>
      <c r="C10" s="666"/>
      <c r="D10" s="666"/>
      <c r="E10" s="666"/>
      <c r="F10" s="666"/>
      <c r="G10" s="666"/>
      <c r="H10" s="666"/>
      <c r="I10" s="666"/>
      <c r="J10" s="666"/>
      <c r="K10" s="666"/>
      <c r="L10" s="666"/>
      <c r="M10" s="667"/>
      <c r="N10" s="666"/>
      <c r="O10" s="667"/>
      <c r="P10" s="666"/>
      <c r="Q10" s="666"/>
      <c r="R10" s="666"/>
      <c r="S10" s="666"/>
      <c r="T10" s="666"/>
      <c r="U10" s="666"/>
      <c r="V10" s="668"/>
    </row>
    <row r="11" spans="2:22" ht="15.75" thickBot="1">
      <c r="B11" s="1056" t="s">
        <v>623</v>
      </c>
      <c r="C11" s="669"/>
      <c r="D11" s="669"/>
      <c r="E11" s="669"/>
      <c r="F11" s="670"/>
      <c r="G11" s="1059"/>
      <c r="H11" s="1059"/>
      <c r="I11" s="671"/>
      <c r="J11" s="666"/>
      <c r="K11" s="1060" t="s">
        <v>624</v>
      </c>
      <c r="L11" s="670" t="s">
        <v>625</v>
      </c>
      <c r="M11" s="672">
        <v>0.03</v>
      </c>
      <c r="N11" s="666"/>
      <c r="O11" s="667"/>
      <c r="P11" s="666"/>
      <c r="Q11" s="666"/>
      <c r="R11" s="666"/>
      <c r="S11" s="666"/>
      <c r="T11" s="666"/>
      <c r="U11" s="666"/>
      <c r="V11" s="668"/>
    </row>
    <row r="12" spans="2:22" ht="15.75" thickBot="1">
      <c r="B12" s="1057"/>
      <c r="C12" s="673"/>
      <c r="D12" s="1061"/>
      <c r="E12" s="1061"/>
      <c r="F12" s="674">
        <v>41821</v>
      </c>
      <c r="G12" s="675" t="s">
        <v>626</v>
      </c>
      <c r="H12" s="676">
        <v>270.23700000000002</v>
      </c>
      <c r="I12" s="666"/>
      <c r="J12" s="666"/>
      <c r="K12" s="1060"/>
      <c r="L12" s="670" t="s">
        <v>87</v>
      </c>
      <c r="M12" s="677">
        <v>6.4999999999999997E-3</v>
      </c>
      <c r="N12" s="666"/>
      <c r="O12" s="1062" t="s">
        <v>627</v>
      </c>
      <c r="P12" s="1063"/>
      <c r="Q12" s="666"/>
      <c r="R12" s="666"/>
      <c r="S12" s="666"/>
      <c r="T12" s="666"/>
      <c r="U12" s="666"/>
      <c r="V12" s="668"/>
    </row>
    <row r="13" spans="2:22" ht="16.5" thickBot="1">
      <c r="B13" s="1058"/>
      <c r="C13" s="669"/>
      <c r="D13" s="678"/>
      <c r="E13" s="669"/>
      <c r="F13" s="679">
        <v>44383</v>
      </c>
      <c r="G13" s="669" t="s">
        <v>628</v>
      </c>
      <c r="H13" s="680">
        <v>418.12400000000002</v>
      </c>
      <c r="I13" s="681">
        <f>ROUND(H13/H12,4)</f>
        <v>1.5471999999999999</v>
      </c>
      <c r="J13" s="666"/>
      <c r="K13" s="1060"/>
      <c r="L13" s="670" t="s">
        <v>629</v>
      </c>
      <c r="M13" s="672">
        <v>0.18</v>
      </c>
      <c r="N13" s="682">
        <f>1-(M13/1)</f>
        <v>0.82000000000000006</v>
      </c>
      <c r="O13" s="683" t="s">
        <v>630</v>
      </c>
      <c r="P13" s="684"/>
      <c r="Q13" s="685"/>
      <c r="R13" s="666"/>
      <c r="S13" s="666"/>
      <c r="T13" s="666"/>
      <c r="U13" s="666"/>
      <c r="V13" s="668"/>
    </row>
    <row r="14" spans="2:22" ht="15.75" thickBot="1">
      <c r="B14" s="686"/>
      <c r="C14" s="666"/>
      <c r="D14" s="687"/>
      <c r="E14" s="687" t="s">
        <v>631</v>
      </c>
      <c r="F14" s="679"/>
      <c r="G14" s="687"/>
      <c r="H14" s="666"/>
      <c r="I14" s="666"/>
      <c r="J14" s="666"/>
      <c r="K14" s="688"/>
      <c r="L14" s="688"/>
      <c r="M14" s="667"/>
      <c r="N14" s="667"/>
      <c r="O14" s="667"/>
      <c r="P14" s="666"/>
      <c r="Q14" s="666"/>
      <c r="R14" s="666"/>
      <c r="S14" s="666"/>
      <c r="T14" s="666"/>
      <c r="U14" s="666"/>
      <c r="V14" s="668"/>
    </row>
    <row r="15" spans="2:22" ht="54" customHeight="1">
      <c r="B15" s="689" t="s">
        <v>632</v>
      </c>
      <c r="C15" s="690" t="s">
        <v>633</v>
      </c>
      <c r="D15" s="1064" t="s">
        <v>634</v>
      </c>
      <c r="E15" s="1065"/>
      <c r="F15" s="1065"/>
      <c r="G15" s="1066"/>
      <c r="H15" s="1067" t="s">
        <v>635</v>
      </c>
      <c r="I15" s="1068"/>
      <c r="J15" s="691" t="s">
        <v>636</v>
      </c>
      <c r="K15" s="692" t="s">
        <v>637</v>
      </c>
      <c r="L15" s="693" t="s">
        <v>638</v>
      </c>
      <c r="M15" s="693" t="s">
        <v>639</v>
      </c>
      <c r="N15" s="692" t="s">
        <v>640</v>
      </c>
      <c r="O15" s="692" t="s">
        <v>641</v>
      </c>
      <c r="P15" s="692" t="s">
        <v>642</v>
      </c>
      <c r="Q15" s="692" t="s">
        <v>643</v>
      </c>
      <c r="R15" s="1049" t="s">
        <v>644</v>
      </c>
      <c r="S15" s="1050"/>
      <c r="T15" s="693" t="s">
        <v>645</v>
      </c>
      <c r="U15" s="694" t="s">
        <v>646</v>
      </c>
      <c r="V15" s="695" t="s">
        <v>647</v>
      </c>
    </row>
    <row r="16" spans="2:22" ht="30.75" thickBot="1">
      <c r="B16" s="696">
        <f>F13</f>
        <v>44383</v>
      </c>
      <c r="C16" s="697"/>
      <c r="D16" s="698" t="s">
        <v>648</v>
      </c>
      <c r="E16" s="699" t="s">
        <v>649</v>
      </c>
      <c r="F16" s="698" t="s">
        <v>650</v>
      </c>
      <c r="G16" s="700" t="s">
        <v>651</v>
      </c>
      <c r="H16" s="701" t="s">
        <v>652</v>
      </c>
      <c r="I16" s="701" t="s">
        <v>653</v>
      </c>
      <c r="J16" s="702" t="s">
        <v>654</v>
      </c>
      <c r="K16" s="703" t="s">
        <v>654</v>
      </c>
      <c r="L16" s="703" t="s">
        <v>654</v>
      </c>
      <c r="M16" s="704" t="s">
        <v>564</v>
      </c>
      <c r="N16" s="703" t="s">
        <v>654</v>
      </c>
      <c r="O16" s="703" t="s">
        <v>654</v>
      </c>
      <c r="P16" s="703" t="s">
        <v>654</v>
      </c>
      <c r="Q16" s="703" t="s">
        <v>654</v>
      </c>
      <c r="R16" s="703" t="s">
        <v>655</v>
      </c>
      <c r="S16" s="703" t="s">
        <v>654</v>
      </c>
      <c r="T16" s="703" t="s">
        <v>654</v>
      </c>
      <c r="U16" s="703" t="s">
        <v>654</v>
      </c>
      <c r="V16" s="705" t="s">
        <v>654</v>
      </c>
    </row>
    <row r="17" spans="2:22" ht="36" customHeight="1">
      <c r="B17" s="706">
        <v>1</v>
      </c>
      <c r="C17" s="707" t="s">
        <v>656</v>
      </c>
      <c r="D17" s="708" t="s">
        <v>657</v>
      </c>
      <c r="E17" s="709" t="s">
        <v>658</v>
      </c>
      <c r="F17" s="709" t="s">
        <v>659</v>
      </c>
      <c r="G17" s="709" t="s">
        <v>660</v>
      </c>
      <c r="H17" s="710"/>
      <c r="I17" s="710">
        <v>4.5593500000000002</v>
      </c>
      <c r="J17" s="711">
        <f t="shared" ref="J17:J19" si="0">IF(AND(H17="",I17=""),"",IF(AND(H17&lt;&gt;0,I17=""),H17*1000,IF(AND(H17="",I17&lt;&gt;0),I17*1000,IF(AND(H17&lt;&gt;0,I17&lt;&gt;0),SMALL(H17:I17,1)*1000,""))))</f>
        <v>4559.3500000000004</v>
      </c>
      <c r="K17" s="712">
        <f>ROUND(((J17/$N$13)-J17)+(J17*$M$11)+(J17*$M$12),2)</f>
        <v>1167.25</v>
      </c>
      <c r="L17" s="713">
        <f t="shared" ref="L17:L19" si="1">IF(AND(H17="",I17=""),0,J17+K17)</f>
        <v>5726.6</v>
      </c>
      <c r="M17" s="714">
        <v>714</v>
      </c>
      <c r="N17" s="715">
        <f t="shared" ref="N17:N19" si="2">TRUNC(IF(M17="",0,26.939+0.253*M17),2)</f>
        <v>207.58</v>
      </c>
      <c r="O17" s="715">
        <f>TRUNC((N17/$N$13)-N17,2)</f>
        <v>45.56</v>
      </c>
      <c r="P17" s="715">
        <f>TRUNC(IF($H$12="","",(($H$13-$H$12)/$H$12)*(N17+O17)),2)</f>
        <v>138.53</v>
      </c>
      <c r="Q17" s="716">
        <f>N17+O17+P17</f>
        <v>391.67</v>
      </c>
      <c r="R17" s="717">
        <f t="shared" ref="R17:S19" si="3">2*21.6</f>
        <v>43.2</v>
      </c>
      <c r="S17" s="717">
        <f t="shared" si="3"/>
        <v>43.2</v>
      </c>
      <c r="T17" s="718">
        <f t="shared" ref="T17:T19" si="4">IF(AND(N17="",O17=""),"",Q17+S17)</f>
        <v>434.87</v>
      </c>
      <c r="U17" s="719">
        <f t="shared" ref="U17:U19" si="5">IF(OR(J17="",K17=""),"",J17+K17)</f>
        <v>5726.6</v>
      </c>
      <c r="V17" s="720">
        <f>IF(OR(T17="",U17=""),"",T17+U17)</f>
        <v>6161.47</v>
      </c>
    </row>
    <row r="18" spans="2:22" ht="36">
      <c r="B18" s="721">
        <v>2</v>
      </c>
      <c r="C18" s="722" t="s">
        <v>661</v>
      </c>
      <c r="D18" s="708" t="s">
        <v>657</v>
      </c>
      <c r="E18" s="709" t="s">
        <v>658</v>
      </c>
      <c r="F18" s="709" t="s">
        <v>659</v>
      </c>
      <c r="G18" s="709" t="s">
        <v>660</v>
      </c>
      <c r="H18" s="723"/>
      <c r="I18" s="710">
        <v>2.4692599999999998</v>
      </c>
      <c r="J18" s="724">
        <f t="shared" si="0"/>
        <v>2469.2599999999998</v>
      </c>
      <c r="K18" s="725">
        <f t="shared" ref="K18:K19" si="6">ROUND(((J18/$N$13)-J18)+(J18*$M$11)+(J18*$M$12),2)</f>
        <v>632.16</v>
      </c>
      <c r="L18" s="726">
        <f t="shared" si="1"/>
        <v>3101.4199999999996</v>
      </c>
      <c r="M18" s="714">
        <v>714</v>
      </c>
      <c r="N18" s="725">
        <f t="shared" si="2"/>
        <v>207.58</v>
      </c>
      <c r="O18" s="715">
        <f t="shared" ref="O18:O19" si="7">TRUNC((N18/$N$13)-N18,2)</f>
        <v>45.56</v>
      </c>
      <c r="P18" s="715">
        <f t="shared" ref="P18:P19" si="8">TRUNC(IF($H$12="","",(($H$13-$H$12)/$H$12)*(N18+O18)),2)</f>
        <v>138.53</v>
      </c>
      <c r="Q18" s="727">
        <f t="shared" ref="Q18:Q19" si="9">N18+O18+P18</f>
        <v>391.67</v>
      </c>
      <c r="R18" s="717">
        <f t="shared" si="3"/>
        <v>43.2</v>
      </c>
      <c r="S18" s="717">
        <f t="shared" si="3"/>
        <v>43.2</v>
      </c>
      <c r="T18" s="728">
        <f t="shared" si="4"/>
        <v>434.87</v>
      </c>
      <c r="U18" s="729">
        <f t="shared" si="5"/>
        <v>3101.4199999999996</v>
      </c>
      <c r="V18" s="730">
        <f>IF(OR(T18="",U18=""),"",T18+U18)</f>
        <v>3536.2899999999995</v>
      </c>
    </row>
    <row r="19" spans="2:22" ht="36">
      <c r="B19" s="721">
        <v>3</v>
      </c>
      <c r="C19" s="722" t="s">
        <v>662</v>
      </c>
      <c r="D19" s="708" t="s">
        <v>657</v>
      </c>
      <c r="E19" s="709" t="s">
        <v>658</v>
      </c>
      <c r="F19" s="709" t="s">
        <v>659</v>
      </c>
      <c r="G19" s="709" t="s">
        <v>660</v>
      </c>
      <c r="H19" s="723">
        <v>3.1472099999999998</v>
      </c>
      <c r="I19" s="710"/>
      <c r="J19" s="724">
        <f t="shared" si="0"/>
        <v>3147.21</v>
      </c>
      <c r="K19" s="725">
        <f t="shared" si="6"/>
        <v>805.72</v>
      </c>
      <c r="L19" s="726">
        <f t="shared" si="1"/>
        <v>3952.9300000000003</v>
      </c>
      <c r="M19" s="714">
        <v>714</v>
      </c>
      <c r="N19" s="725">
        <f t="shared" si="2"/>
        <v>207.58</v>
      </c>
      <c r="O19" s="715">
        <f t="shared" si="7"/>
        <v>45.56</v>
      </c>
      <c r="P19" s="715">
        <f t="shared" si="8"/>
        <v>138.53</v>
      </c>
      <c r="Q19" s="727">
        <f t="shared" si="9"/>
        <v>391.67</v>
      </c>
      <c r="R19" s="717">
        <f t="shared" si="3"/>
        <v>43.2</v>
      </c>
      <c r="S19" s="717">
        <f t="shared" si="3"/>
        <v>43.2</v>
      </c>
      <c r="T19" s="728">
        <f t="shared" si="4"/>
        <v>434.87</v>
      </c>
      <c r="U19" s="729">
        <f t="shared" si="5"/>
        <v>3952.9300000000003</v>
      </c>
      <c r="V19" s="730">
        <f t="shared" ref="V19" si="10">IF(OR(T19="",U19=""),"",T19+U19)</f>
        <v>4387.8</v>
      </c>
    </row>
  </sheetData>
  <mergeCells count="14">
    <mergeCell ref="B3:I3"/>
    <mergeCell ref="B4:I4"/>
    <mergeCell ref="B5:I5"/>
    <mergeCell ref="D15:G15"/>
    <mergeCell ref="H15:I15"/>
    <mergeCell ref="R15:S15"/>
    <mergeCell ref="B6:I6"/>
    <mergeCell ref="B7:V7"/>
    <mergeCell ref="B8:S8"/>
    <mergeCell ref="B11:B13"/>
    <mergeCell ref="G11:H11"/>
    <mergeCell ref="K11:K13"/>
    <mergeCell ref="D12:E12"/>
    <mergeCell ref="O12:P12"/>
  </mergeCells>
  <conditionalFormatting sqref="V17:V19">
    <cfRule type="top10" dxfId="0" priority="1" bottom="1" rank="1"/>
  </conditionalFormatting>
  <dataValidations count="1">
    <dataValidation type="list" allowBlank="1" showErrorMessage="1" sqref="G11">
      <formula1>$BP$15:$BP$19</formula1>
    </dataValidation>
  </dataValidations>
  <pageMargins left="0.51181102362204722" right="0.51181102362204722" top="0.78740157480314965" bottom="0.78740157480314965" header="0.31496062992125984" footer="0.31496062992125984"/>
  <pageSetup paperSize="9" scale="3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1"/>
  <sheetViews>
    <sheetView topLeftCell="A7" zoomScaleSheetLayoutView="110" workbookViewId="0">
      <selection activeCell="G19" sqref="G19"/>
    </sheetView>
  </sheetViews>
  <sheetFormatPr defaultRowHeight="12.75"/>
  <cols>
    <col min="1" max="1" width="2" style="1" customWidth="1"/>
    <col min="2" max="2" width="9.42578125" style="1" bestFit="1" customWidth="1"/>
    <col min="3" max="3" width="57.85546875" style="1" customWidth="1"/>
    <col min="4" max="4" width="6.7109375" style="1" customWidth="1"/>
    <col min="5" max="5" width="17" style="1" bestFit="1" customWidth="1"/>
    <col min="6" max="6" width="9.85546875" style="1" bestFit="1" customWidth="1"/>
    <col min="7" max="7" width="18" style="1" bestFit="1" customWidth="1"/>
    <col min="8" max="8" width="12.7109375" style="1" bestFit="1" customWidth="1"/>
    <col min="9" max="9" width="12.42578125" style="1" bestFit="1" customWidth="1"/>
    <col min="10" max="11" width="11.28515625" style="1" bestFit="1" customWidth="1"/>
    <col min="12" max="12" width="12.7109375" style="1" customWidth="1"/>
    <col min="13" max="13" width="9.140625" style="1"/>
    <col min="14" max="14" width="18.7109375" style="1" customWidth="1"/>
    <col min="15" max="16384" width="9.140625" style="1"/>
  </cols>
  <sheetData>
    <row r="1" spans="2:14" ht="6.75" customHeight="1" thickBot="1"/>
    <row r="2" spans="2:14" s="529" customFormat="1" ht="15.75" customHeight="1">
      <c r="B2" s="812" t="s">
        <v>534</v>
      </c>
      <c r="C2" s="813"/>
      <c r="D2" s="813"/>
      <c r="E2" s="813"/>
      <c r="F2" s="813"/>
      <c r="G2" s="814"/>
      <c r="L2" s="530" t="s">
        <v>9</v>
      </c>
      <c r="M2" s="530" t="s">
        <v>535</v>
      </c>
      <c r="N2" s="530" t="s">
        <v>536</v>
      </c>
    </row>
    <row r="3" spans="2:14" s="529" customFormat="1" ht="16.5" customHeight="1">
      <c r="B3" s="815" t="s">
        <v>537</v>
      </c>
      <c r="C3" s="816"/>
      <c r="D3" s="816"/>
      <c r="E3" s="816"/>
      <c r="F3" s="816"/>
      <c r="G3" s="817"/>
      <c r="J3" s="530" t="s">
        <v>538</v>
      </c>
      <c r="L3" s="529">
        <f>37+32+15</f>
        <v>84</v>
      </c>
      <c r="M3" s="529">
        <v>3</v>
      </c>
      <c r="N3" s="529">
        <f>L3-M3</f>
        <v>81</v>
      </c>
    </row>
    <row r="4" spans="2:14" s="529" customFormat="1" ht="16.5">
      <c r="B4" s="815" t="s">
        <v>539</v>
      </c>
      <c r="C4" s="816"/>
      <c r="D4" s="816"/>
      <c r="E4" s="816"/>
      <c r="F4" s="816"/>
      <c r="G4" s="817"/>
      <c r="J4" s="530" t="s">
        <v>540</v>
      </c>
      <c r="L4" s="529">
        <v>37</v>
      </c>
      <c r="M4" s="529">
        <v>1</v>
      </c>
      <c r="N4" s="529">
        <f t="shared" ref="N4:N5" si="0">L4-M4</f>
        <v>36</v>
      </c>
    </row>
    <row r="5" spans="2:14" s="531" customFormat="1" ht="15" customHeight="1">
      <c r="B5" s="815" t="s">
        <v>541</v>
      </c>
      <c r="C5" s="816"/>
      <c r="D5" s="816"/>
      <c r="E5" s="816"/>
      <c r="F5" s="816"/>
      <c r="G5" s="817"/>
      <c r="J5" s="530" t="s">
        <v>542</v>
      </c>
      <c r="L5" s="531">
        <v>91</v>
      </c>
      <c r="M5" s="531">
        <v>1</v>
      </c>
      <c r="N5" s="529">
        <f t="shared" si="0"/>
        <v>90</v>
      </c>
    </row>
    <row r="6" spans="2:14" s="531" customFormat="1" ht="15" customHeight="1">
      <c r="B6" s="532"/>
      <c r="C6" s="533"/>
      <c r="D6" s="533"/>
      <c r="E6" s="533"/>
      <c r="F6" s="533"/>
      <c r="G6" s="534"/>
    </row>
    <row r="7" spans="2:14" ht="38.25" customHeight="1">
      <c r="B7" s="818" t="str">
        <f>'RESUMO MODULO MINIMO'!A1</f>
        <v>EXECUÇÃO DE SERVIÇOS DE PAVIMENTAÇÃO EM TRATAMENTO SUPERFICIAL DUPLO (TSD) EM VIAS URBANAS E RURAIS DE MUNICÍPIOS DIVERSOS, INSERIDOS NA ÁREA DE ATUAÇÃO DA 2ª SUPERINTENDÊNCIA REGIONAL DA CODEVASF, NO ESTADO DA BAHIA</v>
      </c>
      <c r="C7" s="819"/>
      <c r="D7" s="819"/>
      <c r="E7" s="819"/>
      <c r="F7" s="819"/>
      <c r="G7" s="820"/>
    </row>
    <row r="8" spans="2:14" ht="24" customHeight="1" thickBot="1">
      <c r="B8" s="821"/>
      <c r="C8" s="822"/>
      <c r="D8" s="822"/>
      <c r="E8" s="822"/>
      <c r="F8" s="822"/>
      <c r="G8" s="823"/>
      <c r="J8" s="530" t="s">
        <v>543</v>
      </c>
      <c r="M8" s="1">
        <v>5</v>
      </c>
    </row>
    <row r="9" spans="2:14" ht="17.25" customHeight="1" thickBot="1">
      <c r="B9" s="809" t="s">
        <v>544</v>
      </c>
      <c r="C9" s="810"/>
      <c r="D9" s="810"/>
      <c r="E9" s="810"/>
      <c r="F9" s="810"/>
      <c r="G9" s="811"/>
    </row>
    <row r="10" spans="2:14" ht="21.95" customHeight="1">
      <c r="B10" s="535"/>
      <c r="C10" s="562" t="s">
        <v>559</v>
      </c>
      <c r="D10" s="808">
        <f>'RESUMO MODULO MINIMO'!L6</f>
        <v>3.09E-2</v>
      </c>
      <c r="E10" s="808"/>
      <c r="F10" s="561" t="s">
        <v>545</v>
      </c>
      <c r="G10" s="536">
        <f>BDI!D24</f>
        <v>0.23089999999999999</v>
      </c>
    </row>
    <row r="11" spans="2:14" ht="21.95" customHeight="1">
      <c r="B11" s="537"/>
      <c r="C11" s="827" t="s">
        <v>546</v>
      </c>
      <c r="D11" s="827"/>
      <c r="E11" s="827"/>
      <c r="F11" s="828"/>
      <c r="G11" s="538">
        <f>('ENC. SOCIAIS'!E51/100)</f>
        <v>1.1401999999999999</v>
      </c>
    </row>
    <row r="12" spans="2:14" ht="21.95" customHeight="1">
      <c r="B12" s="539"/>
      <c r="C12" s="827" t="s">
        <v>553</v>
      </c>
      <c r="D12" s="827"/>
      <c r="E12" s="827"/>
      <c r="F12" s="827"/>
      <c r="G12" s="829"/>
    </row>
    <row r="13" spans="2:14" ht="21.95" customHeight="1">
      <c r="B13" s="539"/>
      <c r="C13" s="830" t="s">
        <v>92</v>
      </c>
      <c r="D13" s="830"/>
      <c r="E13" s="830"/>
      <c r="F13" s="830"/>
      <c r="G13" s="831"/>
    </row>
    <row r="14" spans="2:14" s="540" customFormat="1" ht="15.75">
      <c r="B14" s="832" t="s">
        <v>547</v>
      </c>
      <c r="C14" s="833"/>
      <c r="D14" s="833"/>
      <c r="E14" s="833"/>
      <c r="F14" s="833"/>
      <c r="G14" s="834"/>
      <c r="M14" s="541"/>
    </row>
    <row r="15" spans="2:14" s="540" customFormat="1" ht="20.100000000000001" customHeight="1">
      <c r="B15" s="542" t="s">
        <v>0</v>
      </c>
      <c r="C15" s="543" t="s">
        <v>548</v>
      </c>
      <c r="D15" s="544" t="s">
        <v>6</v>
      </c>
      <c r="E15" s="545" t="s">
        <v>549</v>
      </c>
      <c r="F15" s="545" t="s">
        <v>550</v>
      </c>
      <c r="G15" s="546" t="s">
        <v>9</v>
      </c>
    </row>
    <row r="16" spans="2:14" s="540" customFormat="1" ht="13.5">
      <c r="B16" s="835"/>
      <c r="C16" s="836"/>
      <c r="D16" s="836"/>
      <c r="E16" s="836"/>
      <c r="F16" s="836"/>
      <c r="G16" s="837"/>
    </row>
    <row r="17" spans="2:11" s="540" customFormat="1" ht="18" customHeight="1">
      <c r="B17" s="547">
        <v>1</v>
      </c>
      <c r="C17" s="548" t="s">
        <v>560</v>
      </c>
      <c r="D17" s="549" t="s">
        <v>14</v>
      </c>
      <c r="E17" s="550">
        <f>'PLANILHA LOTE 01'!I16</f>
        <v>333000</v>
      </c>
      <c r="F17" s="551">
        <f>'PLANILHA LOTE 01'!L7</f>
        <v>61.11</v>
      </c>
      <c r="G17" s="552">
        <f>ROUND(E17*F17,2)</f>
        <v>20349630</v>
      </c>
      <c r="H17" s="749"/>
    </row>
    <row r="18" spans="2:11" s="540" customFormat="1" ht="18" customHeight="1">
      <c r="B18" s="547">
        <v>2</v>
      </c>
      <c r="C18" s="548" t="s">
        <v>561</v>
      </c>
      <c r="D18" s="549" t="s">
        <v>14</v>
      </c>
      <c r="E18" s="550">
        <f>'PLANILHA LOTE 02'!I16</f>
        <v>162000</v>
      </c>
      <c r="F18" s="551">
        <f>'PLANILHA LOTE 02'!L7</f>
        <v>60.82</v>
      </c>
      <c r="G18" s="552">
        <f>ROUND(E18*F18,2)</f>
        <v>9852840</v>
      </c>
      <c r="H18" s="749"/>
    </row>
    <row r="19" spans="2:11" s="540" customFormat="1" ht="18" customHeight="1" thickBot="1">
      <c r="B19" s="547">
        <v>3</v>
      </c>
      <c r="C19" s="548" t="s">
        <v>551</v>
      </c>
      <c r="D19" s="745" t="s">
        <v>14</v>
      </c>
      <c r="E19" s="550">
        <f>'PLANILHA LOTE 03'!I16</f>
        <v>333000</v>
      </c>
      <c r="F19" s="551">
        <f>'PLANILHA LOTE 03'!L7</f>
        <v>61.39</v>
      </c>
      <c r="G19" s="552">
        <f>ROUND(E19*F19,2)</f>
        <v>20442870</v>
      </c>
    </row>
    <row r="20" spans="2:11" s="540" customFormat="1" ht="27" customHeight="1" thickBot="1">
      <c r="B20" s="824" t="s">
        <v>552</v>
      </c>
      <c r="C20" s="825"/>
      <c r="D20" s="746" t="s">
        <v>14</v>
      </c>
      <c r="E20" s="744">
        <f>ROUND((SUM(E17:E19)),2)</f>
        <v>828000</v>
      </c>
      <c r="F20" s="747" t="s">
        <v>379</v>
      </c>
      <c r="G20" s="556">
        <f>ROUND((SUM(G17:G19)),2)</f>
        <v>50645340</v>
      </c>
      <c r="J20" s="826"/>
      <c r="K20" s="826"/>
    </row>
    <row r="21" spans="2:11" ht="15">
      <c r="D21" s="553"/>
      <c r="J21" s="554"/>
      <c r="K21" s="555"/>
    </row>
  </sheetData>
  <mergeCells count="14">
    <mergeCell ref="B20:C20"/>
    <mergeCell ref="J20:K20"/>
    <mergeCell ref="C11:F11"/>
    <mergeCell ref="C12:G12"/>
    <mergeCell ref="C13:G13"/>
    <mergeCell ref="B14:G14"/>
    <mergeCell ref="B16:G16"/>
    <mergeCell ref="D10:E10"/>
    <mergeCell ref="B9:G9"/>
    <mergeCell ref="B2:G2"/>
    <mergeCell ref="B3:G3"/>
    <mergeCell ref="B4:G4"/>
    <mergeCell ref="B5:G5"/>
    <mergeCell ref="B7:G8"/>
  </mergeCells>
  <conditionalFormatting sqref="B17:B20">
    <cfRule type="expression" dxfId="26" priority="9" stopIfTrue="1">
      <formula>RIGHT(B17,2)="00"</formula>
    </cfRule>
  </conditionalFormatting>
  <conditionalFormatting sqref="C17:C19">
    <cfRule type="expression" dxfId="25" priority="8" stopIfTrue="1">
      <formula>OR(RIGHT($B17,2)="00",$B17="")</formula>
    </cfRule>
  </conditionalFormatting>
  <conditionalFormatting sqref="C18:C19">
    <cfRule type="expression" dxfId="24" priority="7" stopIfTrue="1">
      <formula>OR(RIGHT(#REF!,2)="00",#REF!="")</formula>
    </cfRule>
  </conditionalFormatting>
  <conditionalFormatting sqref="G18:G20">
    <cfRule type="expression" dxfId="23" priority="6" stopIfTrue="1">
      <formula>OR(RIGHT(#REF!,2)="00",LEFT($C18,5)="Total")</formula>
    </cfRule>
  </conditionalFormatting>
  <conditionalFormatting sqref="G17:G20">
    <cfRule type="expression" dxfId="22" priority="5" stopIfTrue="1">
      <formula>OR(RIGHT($B17,2)="00",LEFT($C17,5)="Total")</formula>
    </cfRule>
  </conditionalFormatting>
  <conditionalFormatting sqref="H17">
    <cfRule type="expression" dxfId="21" priority="2" stopIfTrue="1">
      <formula>OR(RIGHT($B17,2)="00",LEFT($C17,5)="Total")</formula>
    </cfRule>
  </conditionalFormatting>
  <conditionalFormatting sqref="H18">
    <cfRule type="expression" dxfId="20" priority="1" stopIfTrue="1">
      <formula>OR(RIGHT($B18,2)="00",LEFT($C18,5)="Total")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77" orientation="portrait" r:id="rId1"/>
  <colBreaks count="1" manualBreakCount="1">
    <brk id="7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P47"/>
  <sheetViews>
    <sheetView view="pageBreakPreview" topLeftCell="A7" zoomScale="70" zoomScaleNormal="77" zoomScaleSheetLayoutView="70" workbookViewId="0">
      <selection activeCell="D22" sqref="D22:G22"/>
    </sheetView>
  </sheetViews>
  <sheetFormatPr defaultRowHeight="15"/>
  <cols>
    <col min="1" max="3" width="21.7109375" style="567" customWidth="1"/>
    <col min="4" max="7" width="15.7109375" style="567" customWidth="1"/>
    <col min="8" max="12" width="26" style="567" customWidth="1"/>
    <col min="13" max="13" width="13" style="567" customWidth="1"/>
    <col min="14" max="14" width="10.28515625" style="567" bestFit="1" customWidth="1"/>
    <col min="15" max="15" width="9.28515625" style="567" bestFit="1" customWidth="1"/>
    <col min="16" max="16" width="10.28515625" style="567" bestFit="1" customWidth="1"/>
    <col min="17" max="16384" width="9.140625" style="567"/>
  </cols>
  <sheetData>
    <row r="1" spans="1:13">
      <c r="A1" s="93" t="s">
        <v>576</v>
      </c>
      <c r="B1" s="93"/>
      <c r="C1" s="93"/>
      <c r="J1" s="567" t="s">
        <v>178</v>
      </c>
      <c r="K1" s="89"/>
      <c r="L1" s="89"/>
    </row>
    <row r="2" spans="1:13" s="1" customFormat="1" ht="24.75" customHeight="1">
      <c r="A2" s="778"/>
      <c r="B2" s="779"/>
      <c r="C2" s="779"/>
      <c r="D2" s="779"/>
      <c r="E2" s="779"/>
      <c r="F2" s="779"/>
      <c r="G2" s="779"/>
      <c r="H2" s="779"/>
      <c r="I2" s="779"/>
      <c r="J2" s="779"/>
      <c r="K2" s="780"/>
      <c r="L2" s="772" t="s">
        <v>557</v>
      </c>
    </row>
    <row r="3" spans="1:13" s="1" customFormat="1" ht="25.5" customHeight="1">
      <c r="A3" s="781"/>
      <c r="B3" s="782"/>
      <c r="C3" s="782"/>
      <c r="D3" s="782"/>
      <c r="E3" s="782"/>
      <c r="F3" s="782"/>
      <c r="G3" s="782"/>
      <c r="H3" s="782"/>
      <c r="I3" s="782"/>
      <c r="J3" s="782"/>
      <c r="K3" s="783"/>
      <c r="L3" s="773"/>
    </row>
    <row r="4" spans="1:13" s="1" customFormat="1" ht="28.5" customHeight="1">
      <c r="A4" s="784"/>
      <c r="B4" s="785"/>
      <c r="C4" s="785"/>
      <c r="D4" s="785"/>
      <c r="E4" s="785"/>
      <c r="F4" s="785"/>
      <c r="G4" s="785"/>
      <c r="H4" s="785"/>
      <c r="I4" s="785"/>
      <c r="J4" s="785"/>
      <c r="K4" s="786"/>
      <c r="L4" s="773"/>
    </row>
    <row r="5" spans="1:13" ht="54.75" customHeight="1">
      <c r="A5" s="788" t="str">
        <f>A1</f>
        <v>EXECUÇÃO DE SERVIÇOS DE PAVIMENTAÇÃO EM TRATAMENTO SUPERFICIAL DUPLO (TSD) EM VIAS URBANAS E RURAIS DE MUNICÍPIOS DIVERSOS, INSERIDOS NA ÁREA DE ATUAÇÃO DA 2ª SUPERINTENDÊNCIA REGIONAL DA CODEVASF, NO ESTADO DA BAHIA</v>
      </c>
      <c r="B5" s="776"/>
      <c r="C5" s="776"/>
      <c r="D5" s="776"/>
      <c r="E5" s="776"/>
      <c r="F5" s="776"/>
      <c r="G5" s="776"/>
      <c r="H5" s="776"/>
      <c r="I5" s="776"/>
      <c r="J5" s="776"/>
      <c r="K5" s="777"/>
      <c r="L5" s="774"/>
    </row>
    <row r="6" spans="1:13" ht="28.5" customHeight="1">
      <c r="A6" s="569"/>
      <c r="B6" s="775" t="s">
        <v>508</v>
      </c>
      <c r="C6" s="776"/>
      <c r="D6" s="776"/>
      <c r="E6" s="776"/>
      <c r="F6" s="776"/>
      <c r="G6" s="776"/>
      <c r="H6" s="776"/>
      <c r="I6" s="776"/>
      <c r="J6" s="776"/>
      <c r="K6" s="777"/>
      <c r="L6" s="559">
        <v>3.09E-2</v>
      </c>
    </row>
    <row r="7" spans="1:13" ht="27" customHeight="1">
      <c r="A7" s="787" t="s">
        <v>0</v>
      </c>
      <c r="B7" s="787" t="s">
        <v>182</v>
      </c>
      <c r="C7" s="787" t="s">
        <v>183</v>
      </c>
      <c r="D7" s="789" t="s">
        <v>1</v>
      </c>
      <c r="E7" s="789"/>
      <c r="F7" s="789"/>
      <c r="G7" s="790"/>
      <c r="H7" s="495" t="s">
        <v>2</v>
      </c>
      <c r="I7" s="492">
        <f>BDI!D24</f>
        <v>0.23089999999999999</v>
      </c>
      <c r="J7" s="493" t="s">
        <v>477</v>
      </c>
      <c r="K7" s="494">
        <f>K40/I16</f>
        <v>59.278300480480475</v>
      </c>
      <c r="L7" s="494">
        <f>L40/I16</f>
        <v>61.11</v>
      </c>
    </row>
    <row r="8" spans="1:13" ht="15" customHeight="1">
      <c r="A8" s="787"/>
      <c r="B8" s="787"/>
      <c r="C8" s="787"/>
      <c r="D8" s="791"/>
      <c r="E8" s="791"/>
      <c r="F8" s="791"/>
      <c r="G8" s="792"/>
      <c r="H8" s="795" t="s">
        <v>3</v>
      </c>
      <c r="I8" s="796"/>
      <c r="J8" s="97" t="s">
        <v>4</v>
      </c>
      <c r="K8" s="98" t="s">
        <v>5</v>
      </c>
      <c r="L8" s="98"/>
    </row>
    <row r="9" spans="1:13" ht="15.75">
      <c r="A9" s="787"/>
      <c r="B9" s="787"/>
      <c r="C9" s="787"/>
      <c r="D9" s="791"/>
      <c r="E9" s="791"/>
      <c r="F9" s="791"/>
      <c r="G9" s="792"/>
      <c r="H9" s="797"/>
      <c r="I9" s="798"/>
      <c r="J9" s="502">
        <f>'ENC. SOCIAIS'!$E$51</f>
        <v>114.02</v>
      </c>
      <c r="K9" s="99">
        <f>'ENC. SOCIAIS'!$F$51</f>
        <v>70.790000000000006</v>
      </c>
      <c r="L9" s="99"/>
    </row>
    <row r="10" spans="1:13" ht="63">
      <c r="A10" s="787"/>
      <c r="B10" s="787"/>
      <c r="C10" s="787"/>
      <c r="D10" s="793"/>
      <c r="E10" s="793"/>
      <c r="F10" s="793"/>
      <c r="G10" s="794"/>
      <c r="H10" s="568" t="s">
        <v>6</v>
      </c>
      <c r="I10" s="101" t="s">
        <v>7</v>
      </c>
      <c r="J10" s="102" t="s">
        <v>555</v>
      </c>
      <c r="K10" s="103" t="s">
        <v>558</v>
      </c>
      <c r="L10" s="103" t="s">
        <v>556</v>
      </c>
    </row>
    <row r="11" spans="1:13" ht="39.950000000000003" customHeight="1">
      <c r="A11" s="104"/>
      <c r="B11" s="104"/>
      <c r="C11" s="104"/>
      <c r="D11" s="799" t="s">
        <v>10</v>
      </c>
      <c r="E11" s="799"/>
      <c r="F11" s="799"/>
      <c r="G11" s="799"/>
      <c r="H11" s="105"/>
      <c r="I11" s="106"/>
      <c r="J11" s="105"/>
      <c r="K11" s="107"/>
      <c r="L11" s="107"/>
    </row>
    <row r="12" spans="1:13" ht="39.950000000000003" customHeight="1">
      <c r="A12" s="108">
        <v>1</v>
      </c>
      <c r="B12" s="108" t="s">
        <v>395</v>
      </c>
      <c r="C12" s="108" t="s">
        <v>185</v>
      </c>
      <c r="D12" s="768" t="s">
        <v>11</v>
      </c>
      <c r="E12" s="768"/>
      <c r="F12" s="768"/>
      <c r="G12" s="768"/>
      <c r="H12" s="109" t="s">
        <v>165</v>
      </c>
      <c r="I12" s="109">
        <f>'MEMÓRIA DE CÁLCULO'!B148</f>
        <v>55.5</v>
      </c>
      <c r="J12" s="109">
        <f>'SERVIÇOS PRELI'!I13</f>
        <v>6384.8760000000002</v>
      </c>
      <c r="K12" s="109">
        <f>ROUND(I12*J12,2)</f>
        <v>354360.62</v>
      </c>
      <c r="L12" s="109">
        <f>ROUND(K12*(1+$L$6),2)</f>
        <v>365310.36</v>
      </c>
    </row>
    <row r="13" spans="1:13" ht="39.950000000000003" customHeight="1">
      <c r="A13" s="108">
        <v>2</v>
      </c>
      <c r="B13" s="108" t="s">
        <v>395</v>
      </c>
      <c r="C13" s="108" t="s">
        <v>185</v>
      </c>
      <c r="D13" s="768" t="s">
        <v>13</v>
      </c>
      <c r="E13" s="768"/>
      <c r="F13" s="768"/>
      <c r="G13" s="768"/>
      <c r="H13" s="519" t="s">
        <v>165</v>
      </c>
      <c r="I13" s="520">
        <f>'MEMÓRIA DE CÁLCULO'!B153</f>
        <v>55.5</v>
      </c>
      <c r="J13" s="109">
        <f>'SERVIÇOS PRELI'!I25</f>
        <v>10347.64</v>
      </c>
      <c r="K13" s="109">
        <f>ROUND(I13*J13,2)</f>
        <v>574294.02</v>
      </c>
      <c r="L13" s="109">
        <f>ROUND(K13*(1+$L$6),2)</f>
        <v>592039.71</v>
      </c>
    </row>
    <row r="14" spans="1:13" ht="39.950000000000003" customHeight="1">
      <c r="A14" s="108">
        <v>3</v>
      </c>
      <c r="B14" s="108" t="s">
        <v>395</v>
      </c>
      <c r="C14" s="108" t="s">
        <v>185</v>
      </c>
      <c r="D14" s="768" t="s">
        <v>396</v>
      </c>
      <c r="E14" s="768"/>
      <c r="F14" s="768"/>
      <c r="G14" s="768"/>
      <c r="H14" s="109" t="s">
        <v>12</v>
      </c>
      <c r="I14" s="109">
        <f>'MEMÓRIA DE CÁLCULO'!G144</f>
        <v>37</v>
      </c>
      <c r="J14" s="109">
        <f>'SERVIÇOS PRELI'!H19</f>
        <v>3322.4904000000001</v>
      </c>
      <c r="K14" s="109">
        <f>ROUND(I14*J14,2)</f>
        <v>122932.14</v>
      </c>
      <c r="L14" s="109">
        <f t="shared" ref="L14" si="0">ROUND(K14*(1+$L$6),2)</f>
        <v>126730.74</v>
      </c>
    </row>
    <row r="15" spans="1:13" ht="39.950000000000003" customHeight="1">
      <c r="A15" s="104"/>
      <c r="B15" s="104"/>
      <c r="C15" s="104"/>
      <c r="D15" s="769" t="s">
        <v>397</v>
      </c>
      <c r="E15" s="770"/>
      <c r="F15" s="770"/>
      <c r="G15" s="771"/>
      <c r="H15" s="105"/>
      <c r="I15" s="105"/>
      <c r="J15" s="110"/>
      <c r="K15" s="105"/>
      <c r="L15" s="107"/>
      <c r="M15" s="96"/>
    </row>
    <row r="16" spans="1:13" ht="39.950000000000003" customHeight="1">
      <c r="A16" s="509">
        <v>4</v>
      </c>
      <c r="B16" s="509" t="s">
        <v>395</v>
      </c>
      <c r="C16" s="510" t="s">
        <v>185</v>
      </c>
      <c r="D16" s="761" t="s">
        <v>494</v>
      </c>
      <c r="E16" s="765"/>
      <c r="F16" s="765"/>
      <c r="G16" s="766"/>
      <c r="H16" s="511" t="s">
        <v>14</v>
      </c>
      <c r="I16" s="512">
        <f>'MEMÓRIA DE CÁLCULO'!F160</f>
        <v>333000</v>
      </c>
      <c r="J16" s="513">
        <f>'CPU CODEVASF'!H139</f>
        <v>0.48</v>
      </c>
      <c r="K16" s="511">
        <f>ROUND(I16*J16,2)</f>
        <v>159840</v>
      </c>
      <c r="L16" s="109">
        <f t="shared" ref="L16:L18" si="1">ROUND(K16*(1+$L$6),2)</f>
        <v>164779.06</v>
      </c>
      <c r="M16" s="96"/>
    </row>
    <row r="17" spans="1:16" ht="52.5" customHeight="1">
      <c r="A17" s="111">
        <v>5</v>
      </c>
      <c r="B17" s="111" t="s">
        <v>184</v>
      </c>
      <c r="C17" s="111">
        <v>5502114</v>
      </c>
      <c r="D17" s="750" t="s">
        <v>479</v>
      </c>
      <c r="E17" s="751"/>
      <c r="F17" s="751"/>
      <c r="G17" s="752"/>
      <c r="H17" s="109" t="s">
        <v>15</v>
      </c>
      <c r="I17" s="109">
        <f>'MEMÓRIA DE CÁLCULO'!H165</f>
        <v>66600</v>
      </c>
      <c r="J17" s="109">
        <f>CPU_SICRO!I354</f>
        <v>6.3</v>
      </c>
      <c r="K17" s="109">
        <f>ROUND(I17*J17,2)</f>
        <v>419580</v>
      </c>
      <c r="L17" s="109">
        <f t="shared" si="1"/>
        <v>432545.02</v>
      </c>
    </row>
    <row r="18" spans="1:16" ht="39.950000000000003" customHeight="1">
      <c r="A18" s="111">
        <v>6</v>
      </c>
      <c r="B18" s="111" t="s">
        <v>184</v>
      </c>
      <c r="C18" s="111">
        <v>5502114</v>
      </c>
      <c r="D18" s="750" t="s">
        <v>480</v>
      </c>
      <c r="E18" s="751"/>
      <c r="F18" s="751"/>
      <c r="G18" s="752"/>
      <c r="H18" s="109" t="s">
        <v>15</v>
      </c>
      <c r="I18" s="109">
        <f>'MEMÓRIA DE CÁLCULO'!H172</f>
        <v>66600</v>
      </c>
      <c r="J18" s="109">
        <f>CPU_SICRO!I386</f>
        <v>1.52</v>
      </c>
      <c r="K18" s="109">
        <f>ROUND(I18*J18,2)</f>
        <v>101232</v>
      </c>
      <c r="L18" s="109">
        <f t="shared" si="1"/>
        <v>104360.07</v>
      </c>
    </row>
    <row r="19" spans="1:16" ht="39.950000000000003" customHeight="1">
      <c r="A19" s="104"/>
      <c r="B19" s="104"/>
      <c r="C19" s="104"/>
      <c r="D19" s="769" t="s">
        <v>16</v>
      </c>
      <c r="E19" s="770"/>
      <c r="F19" s="770"/>
      <c r="G19" s="771"/>
      <c r="H19" s="105"/>
      <c r="I19" s="105"/>
      <c r="J19" s="110"/>
      <c r="K19" s="105"/>
      <c r="L19" s="107"/>
      <c r="M19" s="96"/>
      <c r="P19" s="96"/>
    </row>
    <row r="20" spans="1:16" ht="33.75" customHeight="1">
      <c r="A20" s="111">
        <v>7</v>
      </c>
      <c r="B20" s="111" t="s">
        <v>184</v>
      </c>
      <c r="C20" s="509">
        <v>4915637</v>
      </c>
      <c r="D20" s="750" t="s">
        <v>578</v>
      </c>
      <c r="E20" s="751"/>
      <c r="F20" s="751"/>
      <c r="G20" s="752"/>
      <c r="H20" s="511" t="s">
        <v>14</v>
      </c>
      <c r="I20" s="109">
        <f>'MEMÓRIA DE CÁLCULO'!F180</f>
        <v>318570</v>
      </c>
      <c r="J20" s="109">
        <f>CPU_SICRO!I423</f>
        <v>0.89</v>
      </c>
      <c r="K20" s="109">
        <f t="shared" ref="K20:K25" si="2">ROUND(I20*J20,2)</f>
        <v>283527.3</v>
      </c>
      <c r="L20" s="109">
        <f t="shared" ref="L20:L25" si="3">ROUND(K20*(1+$L$6),2)</f>
        <v>292288.28999999998</v>
      </c>
      <c r="M20" s="90"/>
      <c r="N20" s="90"/>
      <c r="O20" s="90"/>
      <c r="P20" s="90"/>
    </row>
    <row r="21" spans="1:16" ht="39.950000000000003" customHeight="1">
      <c r="A21" s="111">
        <v>8</v>
      </c>
      <c r="B21" s="111" t="s">
        <v>184</v>
      </c>
      <c r="C21" s="509">
        <v>4011370</v>
      </c>
      <c r="D21" s="750" t="s">
        <v>579</v>
      </c>
      <c r="E21" s="751"/>
      <c r="F21" s="751"/>
      <c r="G21" s="752"/>
      <c r="H21" s="511" t="s">
        <v>14</v>
      </c>
      <c r="I21" s="109">
        <f>'MEMÓRIA DE CÁLCULO'!F186</f>
        <v>318570</v>
      </c>
      <c r="J21" s="109">
        <f>CPU_SICRO!I462</f>
        <v>5.43</v>
      </c>
      <c r="K21" s="109">
        <f t="shared" si="2"/>
        <v>1729835.1</v>
      </c>
      <c r="L21" s="109">
        <f t="shared" si="3"/>
        <v>1783287</v>
      </c>
    </row>
    <row r="22" spans="1:16" ht="39.950000000000003" customHeight="1">
      <c r="A22" s="111">
        <v>9</v>
      </c>
      <c r="B22" s="111" t="s">
        <v>184</v>
      </c>
      <c r="C22" s="509">
        <v>4011351</v>
      </c>
      <c r="D22" s="750" t="s">
        <v>580</v>
      </c>
      <c r="E22" s="751"/>
      <c r="F22" s="751"/>
      <c r="G22" s="752"/>
      <c r="H22" s="511" t="s">
        <v>14</v>
      </c>
      <c r="I22" s="109">
        <f>'MEMÓRIA DE CÁLCULO'!F192</f>
        <v>318570</v>
      </c>
      <c r="J22" s="109">
        <f>CPU_SICRO!I60</f>
        <v>0.35</v>
      </c>
      <c r="K22" s="109">
        <f t="shared" si="2"/>
        <v>111499.5</v>
      </c>
      <c r="L22" s="109">
        <f t="shared" si="3"/>
        <v>114944.83</v>
      </c>
    </row>
    <row r="23" spans="1:16" ht="33.75" customHeight="1">
      <c r="A23" s="111">
        <v>7</v>
      </c>
      <c r="B23" s="111" t="s">
        <v>184</v>
      </c>
      <c r="C23" s="509">
        <v>4011219</v>
      </c>
      <c r="D23" s="767" t="s">
        <v>581</v>
      </c>
      <c r="E23" s="751"/>
      <c r="F23" s="751"/>
      <c r="G23" s="752"/>
      <c r="H23" s="511" t="s">
        <v>15</v>
      </c>
      <c r="I23" s="109">
        <f>'MEMÓRIA DE CÁLCULO'!H198</f>
        <v>66600</v>
      </c>
      <c r="J23" s="109">
        <f>CPU_SICRO!I501</f>
        <v>22.7</v>
      </c>
      <c r="K23" s="109">
        <f t="shared" si="2"/>
        <v>1511820</v>
      </c>
      <c r="L23" s="109">
        <f t="shared" si="3"/>
        <v>1558535.24</v>
      </c>
      <c r="M23" s="90"/>
      <c r="N23" s="90"/>
      <c r="O23" s="90"/>
      <c r="P23" s="90"/>
    </row>
    <row r="24" spans="1:16" ht="39.950000000000003" customHeight="1">
      <c r="A24" s="111">
        <v>8</v>
      </c>
      <c r="B24" s="111" t="s">
        <v>184</v>
      </c>
      <c r="C24" s="509">
        <v>4011228</v>
      </c>
      <c r="D24" s="767" t="s">
        <v>582</v>
      </c>
      <c r="E24" s="751"/>
      <c r="F24" s="751"/>
      <c r="G24" s="752"/>
      <c r="H24" s="511" t="s">
        <v>15</v>
      </c>
      <c r="I24" s="109">
        <f>'MEMÓRIA DE CÁLCULO'!H204</f>
        <v>66600</v>
      </c>
      <c r="J24" s="109">
        <f>CPU_SICRO!I97</f>
        <v>23.06</v>
      </c>
      <c r="K24" s="109">
        <f t="shared" si="2"/>
        <v>1535796</v>
      </c>
      <c r="L24" s="109">
        <f t="shared" si="3"/>
        <v>1583252.1</v>
      </c>
    </row>
    <row r="25" spans="1:16" ht="39.950000000000003" customHeight="1">
      <c r="A25" s="111">
        <v>9</v>
      </c>
      <c r="B25" s="111" t="s">
        <v>184</v>
      </c>
      <c r="C25" s="509">
        <v>4915637</v>
      </c>
      <c r="D25" s="750" t="s">
        <v>20</v>
      </c>
      <c r="E25" s="751"/>
      <c r="F25" s="751"/>
      <c r="G25" s="752"/>
      <c r="H25" s="511" t="s">
        <v>14</v>
      </c>
      <c r="I25" s="109">
        <f>'MEMÓRIA DE CÁLCULO'!F210</f>
        <v>333000</v>
      </c>
      <c r="J25" s="109">
        <f>CPU_SICRO!I132</f>
        <v>0.95</v>
      </c>
      <c r="K25" s="109">
        <f t="shared" si="2"/>
        <v>316350</v>
      </c>
      <c r="L25" s="109">
        <f t="shared" si="3"/>
        <v>326125.21999999997</v>
      </c>
    </row>
    <row r="26" spans="1:16" ht="39.950000000000003" customHeight="1">
      <c r="A26" s="104"/>
      <c r="B26" s="104"/>
      <c r="C26" s="104"/>
      <c r="D26" s="753" t="s">
        <v>583</v>
      </c>
      <c r="E26" s="754"/>
      <c r="F26" s="754"/>
      <c r="G26" s="755"/>
      <c r="H26" s="105"/>
      <c r="I26" s="105"/>
      <c r="J26" s="110"/>
      <c r="K26" s="105"/>
      <c r="L26" s="107"/>
    </row>
    <row r="27" spans="1:16" ht="39.950000000000003" customHeight="1">
      <c r="A27" s="113">
        <v>10</v>
      </c>
      <c r="B27" s="586" t="s">
        <v>32</v>
      </c>
      <c r="C27" s="586" t="s">
        <v>491</v>
      </c>
      <c r="D27" s="750" t="s">
        <v>584</v>
      </c>
      <c r="E27" s="751"/>
      <c r="F27" s="751"/>
      <c r="G27" s="752"/>
      <c r="H27" s="511" t="s">
        <v>17</v>
      </c>
      <c r="I27" s="109">
        <f>'MEMÓRIA DE CÁLCULO'!H217</f>
        <v>351.70128</v>
      </c>
      <c r="J27" s="109">
        <f>'CPU CODEVASF'!H118</f>
        <v>7085.6900000000005</v>
      </c>
      <c r="K27" s="109">
        <f>ROUND(I27*J27,2)</f>
        <v>2492046.2400000002</v>
      </c>
      <c r="L27" s="109">
        <f t="shared" ref="L27:L28" si="4">ROUND(K27*(1+$L$6),2)</f>
        <v>2569050.4700000002</v>
      </c>
    </row>
    <row r="28" spans="1:16" ht="39.950000000000003" customHeight="1">
      <c r="A28" s="111">
        <v>11</v>
      </c>
      <c r="B28" s="586" t="s">
        <v>32</v>
      </c>
      <c r="C28" s="586" t="s">
        <v>585</v>
      </c>
      <c r="D28" s="750" t="s">
        <v>586</v>
      </c>
      <c r="E28" s="751"/>
      <c r="F28" s="751"/>
      <c r="G28" s="752"/>
      <c r="H28" s="511" t="s">
        <v>17</v>
      </c>
      <c r="I28" s="109">
        <f>'MEMÓRIA DE CÁLCULO'!H223+'MEMÓRIA DE CÁLCULO'!H227</f>
        <v>1347.5511000000001</v>
      </c>
      <c r="J28" s="109">
        <f>'CPU CODEVASF'!H126</f>
        <v>4066.73</v>
      </c>
      <c r="K28" s="109">
        <f>ROUND(I28*J28,2)</f>
        <v>5480126.4800000004</v>
      </c>
      <c r="L28" s="109">
        <f t="shared" si="4"/>
        <v>5649462.3899999997</v>
      </c>
    </row>
    <row r="29" spans="1:16" ht="39.950000000000003" customHeight="1">
      <c r="A29" s="104"/>
      <c r="B29" s="104"/>
      <c r="C29" s="104"/>
      <c r="D29" s="753" t="s">
        <v>18</v>
      </c>
      <c r="E29" s="754"/>
      <c r="F29" s="754"/>
      <c r="G29" s="755"/>
      <c r="H29" s="105"/>
      <c r="I29" s="105"/>
      <c r="J29" s="110"/>
      <c r="K29" s="105"/>
      <c r="L29" s="107"/>
    </row>
    <row r="30" spans="1:16" ht="39.950000000000003" customHeight="1">
      <c r="A30" s="113">
        <v>10</v>
      </c>
      <c r="B30" s="111" t="s">
        <v>184</v>
      </c>
      <c r="C30" s="113">
        <v>5213440</v>
      </c>
      <c r="D30" s="761" t="s">
        <v>170</v>
      </c>
      <c r="E30" s="765"/>
      <c r="F30" s="765"/>
      <c r="G30" s="766"/>
      <c r="H30" s="112" t="s">
        <v>12</v>
      </c>
      <c r="I30" s="109">
        <f>'MEMÓRIA DE CÁLCULO'!H234</f>
        <v>37</v>
      </c>
      <c r="J30" s="109">
        <f>CPU_SICRO!$I$194</f>
        <v>233.31</v>
      </c>
      <c r="K30" s="109">
        <f>ROUND(I30*J30,2)</f>
        <v>8632.4699999999993</v>
      </c>
      <c r="L30" s="109">
        <f t="shared" ref="L30:L31" si="5">ROUND(K30*(1+$L$6),2)</f>
        <v>8899.2099999999991</v>
      </c>
    </row>
    <row r="31" spans="1:16" ht="39.950000000000003" customHeight="1">
      <c r="A31" s="111">
        <v>11</v>
      </c>
      <c r="B31" s="111" t="s">
        <v>184</v>
      </c>
      <c r="C31" s="111">
        <v>5213851</v>
      </c>
      <c r="D31" s="761" t="s">
        <v>171</v>
      </c>
      <c r="E31" s="765"/>
      <c r="F31" s="765"/>
      <c r="G31" s="766"/>
      <c r="H31" s="112" t="s">
        <v>12</v>
      </c>
      <c r="I31" s="109">
        <f>'MEMÓRIA DE CÁLCULO'!H240</f>
        <v>37</v>
      </c>
      <c r="J31" s="109">
        <f>CPU_SICRO!$I$262</f>
        <v>290.33999999999997</v>
      </c>
      <c r="K31" s="109">
        <f>ROUND(I31*J31,2)</f>
        <v>10742.58</v>
      </c>
      <c r="L31" s="109">
        <f t="shared" si="5"/>
        <v>11074.53</v>
      </c>
    </row>
    <row r="32" spans="1:16" ht="39.950000000000003" customHeight="1">
      <c r="A32" s="115"/>
      <c r="B32" s="115"/>
      <c r="C32" s="115"/>
      <c r="D32" s="116" t="s">
        <v>21</v>
      </c>
      <c r="E32" s="116"/>
      <c r="F32" s="116"/>
      <c r="G32" s="116"/>
      <c r="H32" s="117"/>
      <c r="I32" s="202"/>
      <c r="J32" s="118"/>
      <c r="K32" s="118"/>
      <c r="L32" s="107"/>
    </row>
    <row r="33" spans="1:12" ht="39.950000000000003" customHeight="1">
      <c r="A33" s="113">
        <v>12</v>
      </c>
      <c r="B33" s="111" t="s">
        <v>184</v>
      </c>
      <c r="C33" s="113">
        <v>2003373</v>
      </c>
      <c r="D33" s="762" t="s">
        <v>490</v>
      </c>
      <c r="E33" s="763"/>
      <c r="F33" s="763"/>
      <c r="G33" s="764"/>
      <c r="H33" s="114" t="s">
        <v>22</v>
      </c>
      <c r="I33" s="109">
        <f>'MEMÓRIA DE CÁLCULO'!H247</f>
        <v>111000</v>
      </c>
      <c r="J33" s="109">
        <f>CPU_SICRO!I321</f>
        <v>30.82</v>
      </c>
      <c r="K33" s="109">
        <f>ROUND(I33*J33,2)</f>
        <v>3421020</v>
      </c>
      <c r="L33" s="109">
        <f t="shared" ref="L33" si="6">ROUND(K33*(1+$L$6),2)</f>
        <v>3526729.52</v>
      </c>
    </row>
    <row r="34" spans="1:12" ht="39.950000000000003" customHeight="1">
      <c r="A34" s="119"/>
      <c r="B34" s="119"/>
      <c r="C34" s="119"/>
      <c r="D34" s="565" t="s">
        <v>23</v>
      </c>
      <c r="E34" s="564"/>
      <c r="F34" s="564"/>
      <c r="G34" s="564"/>
      <c r="H34" s="122"/>
      <c r="I34" s="203"/>
      <c r="J34" s="123"/>
      <c r="K34" s="124"/>
      <c r="L34" s="107"/>
    </row>
    <row r="35" spans="1:12" ht="39.950000000000003" customHeight="1">
      <c r="A35" s="111">
        <v>13</v>
      </c>
      <c r="B35" s="111" t="s">
        <v>395</v>
      </c>
      <c r="C35" s="108" t="s">
        <v>185</v>
      </c>
      <c r="D35" s="758" t="s">
        <v>160</v>
      </c>
      <c r="E35" s="759"/>
      <c r="F35" s="759"/>
      <c r="G35" s="760"/>
      <c r="H35" s="112" t="s">
        <v>14</v>
      </c>
      <c r="I35" s="109">
        <f>'MEMÓRIA DE CÁLCULO'!H255</f>
        <v>333000</v>
      </c>
      <c r="J35" s="109">
        <f>'CPU CODEVASF'!$H$91</f>
        <v>1.08</v>
      </c>
      <c r="K35" s="109">
        <f>ROUND(I35*J35,2)</f>
        <v>359640</v>
      </c>
      <c r="L35" s="109">
        <f t="shared" ref="L35" si="7">ROUND(K35*(1+$L$6),2)</f>
        <v>370752.88</v>
      </c>
    </row>
    <row r="36" spans="1:12" ht="39.950000000000003" customHeight="1">
      <c r="A36" s="119"/>
      <c r="B36" s="119"/>
      <c r="C36" s="119"/>
      <c r="D36" s="565" t="s">
        <v>173</v>
      </c>
      <c r="E36" s="564"/>
      <c r="F36" s="564"/>
      <c r="G36" s="564"/>
      <c r="H36" s="122"/>
      <c r="I36" s="203"/>
      <c r="J36" s="123"/>
      <c r="K36" s="124"/>
      <c r="L36" s="107"/>
    </row>
    <row r="37" spans="1:12" ht="39.950000000000003" customHeight="1">
      <c r="A37" s="111">
        <v>14</v>
      </c>
      <c r="B37" s="111" t="s">
        <v>395</v>
      </c>
      <c r="C37" s="108" t="s">
        <v>185</v>
      </c>
      <c r="D37" s="761" t="s">
        <v>398</v>
      </c>
      <c r="E37" s="759"/>
      <c r="F37" s="759"/>
      <c r="G37" s="760"/>
      <c r="H37" s="112" t="s">
        <v>22</v>
      </c>
      <c r="I37" s="109">
        <f>'MEMÓRIA DE CÁLCULO'!H262</f>
        <v>5550</v>
      </c>
      <c r="J37" s="109">
        <f>'CPU CODEVASF'!H102</f>
        <v>18.16</v>
      </c>
      <c r="K37" s="109">
        <f>ROUND(I37*J37,2)</f>
        <v>100788</v>
      </c>
      <c r="L37" s="109">
        <f t="shared" ref="L37" si="8">ROUND(K37*(1+$L$6),2)</f>
        <v>103902.35</v>
      </c>
    </row>
    <row r="38" spans="1:12" ht="39.950000000000003" customHeight="1">
      <c r="A38" s="119"/>
      <c r="B38" s="119"/>
      <c r="C38" s="119"/>
      <c r="D38" s="565" t="s">
        <v>161</v>
      </c>
      <c r="E38" s="564"/>
      <c r="F38" s="564"/>
      <c r="G38" s="564"/>
      <c r="H38" s="122"/>
      <c r="I38" s="203"/>
      <c r="J38" s="123"/>
      <c r="K38" s="124"/>
      <c r="L38" s="107"/>
    </row>
    <row r="39" spans="1:12" ht="39.950000000000003" customHeight="1">
      <c r="A39" s="111">
        <v>15</v>
      </c>
      <c r="B39" s="111" t="s">
        <v>395</v>
      </c>
      <c r="C39" s="108" t="s">
        <v>185</v>
      </c>
      <c r="D39" s="758" t="s">
        <v>162</v>
      </c>
      <c r="E39" s="759"/>
      <c r="F39" s="759"/>
      <c r="G39" s="760"/>
      <c r="H39" s="112" t="s">
        <v>165</v>
      </c>
      <c r="I39" s="109">
        <f>'MEMÓRIA DE CÁLCULO'!H269</f>
        <v>55.5</v>
      </c>
      <c r="J39" s="109">
        <f>'Projeto Executivo'!D28</f>
        <v>11632.641658889999</v>
      </c>
      <c r="K39" s="109">
        <f>ROUND(I39*J39,2)</f>
        <v>645611.61</v>
      </c>
      <c r="L39" s="109">
        <f t="shared" ref="L39" si="9">ROUND(K39*(1+$L$6),2)</f>
        <v>665561.01</v>
      </c>
    </row>
    <row r="40" spans="1:12" ht="39.950000000000003" customHeight="1">
      <c r="A40" s="756" t="s">
        <v>19</v>
      </c>
      <c r="B40" s="757"/>
      <c r="C40" s="757"/>
      <c r="D40" s="757"/>
      <c r="E40" s="757"/>
      <c r="F40" s="757"/>
      <c r="G40" s="757"/>
      <c r="H40" s="757"/>
      <c r="I40" s="757"/>
      <c r="J40" s="757"/>
      <c r="K40" s="560">
        <f>ROUND(SUM(K12:K39),2)</f>
        <v>19739674.059999999</v>
      </c>
      <c r="L40" s="125">
        <f>ROUND(SUM(L12:L39),2)</f>
        <v>20349630</v>
      </c>
    </row>
    <row r="41" spans="1:12" ht="39.950000000000003" customHeight="1">
      <c r="A41" s="484" t="s">
        <v>478</v>
      </c>
      <c r="K41" s="419"/>
      <c r="L41" s="419"/>
    </row>
    <row r="42" spans="1:12" ht="39.950000000000003" customHeight="1"/>
    <row r="43" spans="1:12" ht="39.950000000000003" customHeight="1"/>
    <row r="47" spans="1:12" ht="25.5" customHeight="1"/>
  </sheetData>
  <mergeCells count="35">
    <mergeCell ref="D16:G16"/>
    <mergeCell ref="A2:K4"/>
    <mergeCell ref="L2:L5"/>
    <mergeCell ref="A5:K5"/>
    <mergeCell ref="B6:K6"/>
    <mergeCell ref="A7:A10"/>
    <mergeCell ref="B7:B10"/>
    <mergeCell ref="C7:C10"/>
    <mergeCell ref="D7:G10"/>
    <mergeCell ref="H8:I9"/>
    <mergeCell ref="D11:G11"/>
    <mergeCell ref="D12:G12"/>
    <mergeCell ref="D13:G13"/>
    <mergeCell ref="D14:G14"/>
    <mergeCell ref="D15:G15"/>
    <mergeCell ref="D28:G28"/>
    <mergeCell ref="D17:G17"/>
    <mergeCell ref="D18:G18"/>
    <mergeCell ref="D19:G19"/>
    <mergeCell ref="D20:G20"/>
    <mergeCell ref="D21:G21"/>
    <mergeCell ref="D22:G22"/>
    <mergeCell ref="D23:G23"/>
    <mergeCell ref="D24:G24"/>
    <mergeCell ref="D25:G25"/>
    <mergeCell ref="D26:G26"/>
    <mergeCell ref="D27:G27"/>
    <mergeCell ref="D39:G39"/>
    <mergeCell ref="A40:J40"/>
    <mergeCell ref="D29:G29"/>
    <mergeCell ref="D30:G30"/>
    <mergeCell ref="D31:G31"/>
    <mergeCell ref="D33:G33"/>
    <mergeCell ref="D35:G35"/>
    <mergeCell ref="D37:G3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34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Q47"/>
  <sheetViews>
    <sheetView view="pageBreakPreview" topLeftCell="A30" zoomScale="70" zoomScaleNormal="75" zoomScaleSheetLayoutView="70" workbookViewId="0">
      <selection activeCell="K41" sqref="K41"/>
    </sheetView>
  </sheetViews>
  <sheetFormatPr defaultRowHeight="15"/>
  <cols>
    <col min="1" max="3" width="21.7109375" style="567" customWidth="1"/>
    <col min="4" max="7" width="15.7109375" style="567" customWidth="1"/>
    <col min="8" max="12" width="26" style="567" customWidth="1"/>
    <col min="13" max="14" width="13" style="567" customWidth="1"/>
    <col min="15" max="15" width="10.28515625" style="567" bestFit="1" customWidth="1"/>
    <col min="16" max="16" width="9.28515625" style="567" bestFit="1" customWidth="1"/>
    <col min="17" max="17" width="10.28515625" style="567" bestFit="1" customWidth="1"/>
    <col min="18" max="16384" width="9.140625" style="567"/>
  </cols>
  <sheetData>
    <row r="1" spans="1:14">
      <c r="A1" s="93" t="s">
        <v>576</v>
      </c>
      <c r="B1" s="93"/>
      <c r="C1" s="93"/>
      <c r="J1" s="567" t="s">
        <v>178</v>
      </c>
      <c r="K1" s="89"/>
      <c r="L1" s="89"/>
    </row>
    <row r="2" spans="1:14" s="1" customFormat="1" ht="24.75" customHeight="1">
      <c r="A2" s="778"/>
      <c r="B2" s="779"/>
      <c r="C2" s="779"/>
      <c r="D2" s="779"/>
      <c r="E2" s="779"/>
      <c r="F2" s="779"/>
      <c r="G2" s="779"/>
      <c r="H2" s="779"/>
      <c r="I2" s="779"/>
      <c r="J2" s="779"/>
      <c r="K2" s="780"/>
      <c r="L2" s="772" t="s">
        <v>557</v>
      </c>
    </row>
    <row r="3" spans="1:14" s="1" customFormat="1" ht="25.5" customHeight="1">
      <c r="A3" s="781"/>
      <c r="B3" s="782"/>
      <c r="C3" s="782"/>
      <c r="D3" s="782"/>
      <c r="E3" s="782"/>
      <c r="F3" s="782"/>
      <c r="G3" s="782"/>
      <c r="H3" s="782"/>
      <c r="I3" s="782"/>
      <c r="J3" s="782"/>
      <c r="K3" s="783"/>
      <c r="L3" s="773"/>
    </row>
    <row r="4" spans="1:14" s="1" customFormat="1" ht="28.5" customHeight="1">
      <c r="A4" s="784"/>
      <c r="B4" s="785"/>
      <c r="C4" s="785"/>
      <c r="D4" s="785"/>
      <c r="E4" s="785"/>
      <c r="F4" s="785"/>
      <c r="G4" s="785"/>
      <c r="H4" s="785"/>
      <c r="I4" s="785"/>
      <c r="J4" s="785"/>
      <c r="K4" s="786"/>
      <c r="L4" s="773"/>
    </row>
    <row r="5" spans="1:14" ht="54.75" customHeight="1">
      <c r="A5" s="788" t="str">
        <f>A1</f>
        <v>EXECUÇÃO DE SERVIÇOS DE PAVIMENTAÇÃO EM TRATAMENTO SUPERFICIAL DUPLO (TSD) EM VIAS URBANAS E RURAIS DE MUNICÍPIOS DIVERSOS, INSERIDOS NA ÁREA DE ATUAÇÃO DA 2ª SUPERINTENDÊNCIA REGIONAL DA CODEVASF, NO ESTADO DA BAHIA</v>
      </c>
      <c r="B5" s="776"/>
      <c r="C5" s="776"/>
      <c r="D5" s="776"/>
      <c r="E5" s="776"/>
      <c r="F5" s="776"/>
      <c r="G5" s="776"/>
      <c r="H5" s="776"/>
      <c r="I5" s="776"/>
      <c r="J5" s="776"/>
      <c r="K5" s="777"/>
      <c r="L5" s="774"/>
    </row>
    <row r="6" spans="1:14" ht="28.5" customHeight="1">
      <c r="A6" s="569"/>
      <c r="B6" s="775" t="s">
        <v>508</v>
      </c>
      <c r="C6" s="776"/>
      <c r="D6" s="776"/>
      <c r="E6" s="776"/>
      <c r="F6" s="776"/>
      <c r="G6" s="776"/>
      <c r="H6" s="776"/>
      <c r="I6" s="776"/>
      <c r="J6" s="776"/>
      <c r="K6" s="777"/>
      <c r="L6" s="559">
        <v>3.09E-2</v>
      </c>
    </row>
    <row r="7" spans="1:14" ht="27" customHeight="1">
      <c r="A7" s="787" t="s">
        <v>0</v>
      </c>
      <c r="B7" s="787" t="s">
        <v>182</v>
      </c>
      <c r="C7" s="787" t="s">
        <v>183</v>
      </c>
      <c r="D7" s="789" t="s">
        <v>1</v>
      </c>
      <c r="E7" s="789"/>
      <c r="F7" s="789"/>
      <c r="G7" s="790"/>
      <c r="H7" s="495" t="s">
        <v>2</v>
      </c>
      <c r="I7" s="492">
        <f>BDI!D24</f>
        <v>0.23089999999999999</v>
      </c>
      <c r="J7" s="493" t="s">
        <v>477</v>
      </c>
      <c r="K7" s="494">
        <f>K40/I16</f>
        <v>58.996992962962956</v>
      </c>
      <c r="L7" s="494">
        <f>L40/I16</f>
        <v>60.82</v>
      </c>
    </row>
    <row r="8" spans="1:14" ht="15" customHeight="1">
      <c r="A8" s="787"/>
      <c r="B8" s="787"/>
      <c r="C8" s="787"/>
      <c r="D8" s="791"/>
      <c r="E8" s="791"/>
      <c r="F8" s="791"/>
      <c r="G8" s="792"/>
      <c r="H8" s="795" t="s">
        <v>3</v>
      </c>
      <c r="I8" s="796"/>
      <c r="J8" s="97" t="s">
        <v>4</v>
      </c>
      <c r="K8" s="98" t="s">
        <v>5</v>
      </c>
      <c r="L8" s="98"/>
    </row>
    <row r="9" spans="1:14" ht="15.75">
      <c r="A9" s="787"/>
      <c r="B9" s="787"/>
      <c r="C9" s="787"/>
      <c r="D9" s="791"/>
      <c r="E9" s="791"/>
      <c r="F9" s="791"/>
      <c r="G9" s="792"/>
      <c r="H9" s="797"/>
      <c r="I9" s="798"/>
      <c r="J9" s="502">
        <f>'ENC. SOCIAIS'!$E$51</f>
        <v>114.02</v>
      </c>
      <c r="K9" s="99">
        <f>'ENC. SOCIAIS'!$F$51</f>
        <v>70.790000000000006</v>
      </c>
      <c r="L9" s="99"/>
    </row>
    <row r="10" spans="1:14" ht="63">
      <c r="A10" s="787"/>
      <c r="B10" s="787"/>
      <c r="C10" s="787"/>
      <c r="D10" s="793"/>
      <c r="E10" s="793"/>
      <c r="F10" s="793"/>
      <c r="G10" s="794"/>
      <c r="H10" s="568" t="s">
        <v>6</v>
      </c>
      <c r="I10" s="101" t="s">
        <v>7</v>
      </c>
      <c r="J10" s="102" t="s">
        <v>555</v>
      </c>
      <c r="K10" s="103" t="s">
        <v>558</v>
      </c>
      <c r="L10" s="103" t="s">
        <v>556</v>
      </c>
    </row>
    <row r="11" spans="1:14" ht="39.950000000000003" customHeight="1">
      <c r="A11" s="104"/>
      <c r="B11" s="104"/>
      <c r="C11" s="104"/>
      <c r="D11" s="799" t="s">
        <v>10</v>
      </c>
      <c r="E11" s="799"/>
      <c r="F11" s="799"/>
      <c r="G11" s="799"/>
      <c r="H11" s="105"/>
      <c r="I11" s="106"/>
      <c r="J11" s="105"/>
      <c r="K11" s="107"/>
      <c r="L11" s="107"/>
    </row>
    <row r="12" spans="1:14" ht="39.950000000000003" customHeight="1">
      <c r="A12" s="108">
        <v>1</v>
      </c>
      <c r="B12" s="108" t="s">
        <v>395</v>
      </c>
      <c r="C12" s="108" t="s">
        <v>185</v>
      </c>
      <c r="D12" s="768" t="s">
        <v>11</v>
      </c>
      <c r="E12" s="768"/>
      <c r="F12" s="768"/>
      <c r="G12" s="768"/>
      <c r="H12" s="109" t="s">
        <v>165</v>
      </c>
      <c r="I12" s="109">
        <f>'MEMÓRIA DE CÁLCULO'!B278</f>
        <v>27</v>
      </c>
      <c r="J12" s="109">
        <f>'SERVIÇOS PRELI'!I14</f>
        <v>4697.0307000000003</v>
      </c>
      <c r="K12" s="109">
        <f>ROUND(I12*J12,2)</f>
        <v>126819.83</v>
      </c>
      <c r="L12" s="109">
        <f>ROUND(K12*(1+$L$6),2)</f>
        <v>130738.56</v>
      </c>
    </row>
    <row r="13" spans="1:14" ht="39.950000000000003" customHeight="1">
      <c r="A13" s="108">
        <v>2</v>
      </c>
      <c r="B13" s="108" t="s">
        <v>395</v>
      </c>
      <c r="C13" s="108" t="s">
        <v>185</v>
      </c>
      <c r="D13" s="768" t="s">
        <v>13</v>
      </c>
      <c r="E13" s="768"/>
      <c r="F13" s="768"/>
      <c r="G13" s="768"/>
      <c r="H13" s="519" t="s">
        <v>165</v>
      </c>
      <c r="I13" s="520">
        <f>'MEMÓRIA DE CÁLCULO'!B283</f>
        <v>27</v>
      </c>
      <c r="J13" s="109">
        <f>'SERVIÇOS PRELI'!I25</f>
        <v>10347.64</v>
      </c>
      <c r="K13" s="109">
        <f>ROUND(I13*J13,2)</f>
        <v>279386.28000000003</v>
      </c>
      <c r="L13" s="109">
        <f t="shared" ref="L13:L14" si="0">ROUND(K13*(1+$L$6),2)</f>
        <v>288019.32</v>
      </c>
    </row>
    <row r="14" spans="1:14" ht="39.950000000000003" customHeight="1">
      <c r="A14" s="108">
        <v>3</v>
      </c>
      <c r="B14" s="108" t="s">
        <v>395</v>
      </c>
      <c r="C14" s="108" t="s">
        <v>185</v>
      </c>
      <c r="D14" s="768" t="s">
        <v>396</v>
      </c>
      <c r="E14" s="768"/>
      <c r="F14" s="768"/>
      <c r="G14" s="768"/>
      <c r="H14" s="109" t="s">
        <v>12</v>
      </c>
      <c r="I14" s="109">
        <f>'MEMÓRIA DE CÁLCULO'!G274</f>
        <v>18</v>
      </c>
      <c r="J14" s="109">
        <f>'SERVIÇOS PRELI'!H19</f>
        <v>3322.4904000000001</v>
      </c>
      <c r="K14" s="109">
        <f>ROUND(I14*J14,2)</f>
        <v>59804.83</v>
      </c>
      <c r="L14" s="109">
        <f t="shared" si="0"/>
        <v>61652.800000000003</v>
      </c>
    </row>
    <row r="15" spans="1:14" ht="39.950000000000003" customHeight="1">
      <c r="A15" s="104"/>
      <c r="B15" s="104"/>
      <c r="C15" s="104"/>
      <c r="D15" s="769" t="s">
        <v>397</v>
      </c>
      <c r="E15" s="770"/>
      <c r="F15" s="770"/>
      <c r="G15" s="771"/>
      <c r="H15" s="105"/>
      <c r="I15" s="105"/>
      <c r="J15" s="110"/>
      <c r="K15" s="105"/>
      <c r="L15" s="107"/>
      <c r="N15" s="96"/>
    </row>
    <row r="16" spans="1:14" ht="39.950000000000003" customHeight="1">
      <c r="A16" s="509">
        <v>4</v>
      </c>
      <c r="B16" s="509" t="s">
        <v>395</v>
      </c>
      <c r="C16" s="510" t="s">
        <v>185</v>
      </c>
      <c r="D16" s="761" t="s">
        <v>494</v>
      </c>
      <c r="E16" s="765"/>
      <c r="F16" s="765"/>
      <c r="G16" s="766"/>
      <c r="H16" s="511" t="s">
        <v>14</v>
      </c>
      <c r="I16" s="512">
        <f>'MEMÓRIA DE CÁLCULO'!F290</f>
        <v>162000</v>
      </c>
      <c r="J16" s="513">
        <f>'CPU CODEVASF'!H139</f>
        <v>0.48</v>
      </c>
      <c r="K16" s="511">
        <f>ROUND(I16*J16,2)</f>
        <v>77760</v>
      </c>
      <c r="L16" s="109">
        <f>ROUND(K16*(1+$L$6),2)</f>
        <v>80162.78</v>
      </c>
      <c r="N16" s="96"/>
    </row>
    <row r="17" spans="1:17" ht="52.5" customHeight="1">
      <c r="A17" s="111">
        <v>5</v>
      </c>
      <c r="B17" s="111" t="s">
        <v>184</v>
      </c>
      <c r="C17" s="111">
        <v>5502114</v>
      </c>
      <c r="D17" s="750" t="s">
        <v>479</v>
      </c>
      <c r="E17" s="751"/>
      <c r="F17" s="751"/>
      <c r="G17" s="752"/>
      <c r="H17" s="109" t="s">
        <v>15</v>
      </c>
      <c r="I17" s="109">
        <f>'MEMÓRIA DE CÁLCULO'!H295</f>
        <v>32400</v>
      </c>
      <c r="J17" s="109">
        <f>CPU_SICRO!I354</f>
        <v>6.3</v>
      </c>
      <c r="K17" s="109">
        <f>ROUND(I17*J17,2)</f>
        <v>204120</v>
      </c>
      <c r="L17" s="109">
        <f t="shared" ref="L17:L18" si="1">ROUND(K17*(1+$L$6),2)</f>
        <v>210427.31</v>
      </c>
      <c r="M17" s="90"/>
    </row>
    <row r="18" spans="1:17" ht="39.950000000000003" customHeight="1">
      <c r="A18" s="111">
        <v>6</v>
      </c>
      <c r="B18" s="111" t="s">
        <v>184</v>
      </c>
      <c r="C18" s="111">
        <v>5502114</v>
      </c>
      <c r="D18" s="750" t="s">
        <v>480</v>
      </c>
      <c r="E18" s="751"/>
      <c r="F18" s="751"/>
      <c r="G18" s="752"/>
      <c r="H18" s="109" t="s">
        <v>15</v>
      </c>
      <c r="I18" s="109">
        <f>'MEMÓRIA DE CÁLCULO'!H302</f>
        <v>32400</v>
      </c>
      <c r="J18" s="109">
        <f>CPU_SICRO!I386</f>
        <v>1.52</v>
      </c>
      <c r="K18" s="109">
        <f>ROUND(I18*J18,2)</f>
        <v>49248</v>
      </c>
      <c r="L18" s="109">
        <f t="shared" si="1"/>
        <v>50769.760000000002</v>
      </c>
      <c r="M18" s="90"/>
    </row>
    <row r="19" spans="1:17" ht="39.950000000000003" customHeight="1">
      <c r="A19" s="104"/>
      <c r="B19" s="104"/>
      <c r="C19" s="104"/>
      <c r="D19" s="769" t="s">
        <v>16</v>
      </c>
      <c r="E19" s="770"/>
      <c r="F19" s="770"/>
      <c r="G19" s="771"/>
      <c r="H19" s="105"/>
      <c r="I19" s="105"/>
      <c r="J19" s="110"/>
      <c r="K19" s="105"/>
      <c r="L19" s="107"/>
      <c r="N19" s="96"/>
      <c r="Q19" s="96"/>
    </row>
    <row r="20" spans="1:17" ht="33.75" customHeight="1">
      <c r="A20" s="111">
        <v>7</v>
      </c>
      <c r="B20" s="111" t="s">
        <v>184</v>
      </c>
      <c r="C20" s="509">
        <v>4915637</v>
      </c>
      <c r="D20" s="750" t="s">
        <v>578</v>
      </c>
      <c r="E20" s="751"/>
      <c r="F20" s="751"/>
      <c r="G20" s="752"/>
      <c r="H20" s="511" t="s">
        <v>14</v>
      </c>
      <c r="I20" s="109">
        <f>'MEMÓRIA DE CÁLCULO'!F310</f>
        <v>154980</v>
      </c>
      <c r="J20" s="109">
        <f>CPU_SICRO!I423</f>
        <v>0.89</v>
      </c>
      <c r="K20" s="109">
        <f t="shared" ref="K20:K25" si="2">ROUND(I20*J20,2)</f>
        <v>137932.20000000001</v>
      </c>
      <c r="L20" s="109">
        <f>ROUND(K20*(1+$L$6),2)</f>
        <v>142194.29999999999</v>
      </c>
      <c r="M20" s="90"/>
      <c r="N20" s="90"/>
      <c r="O20" s="90"/>
      <c r="P20" s="90"/>
      <c r="Q20" s="90"/>
    </row>
    <row r="21" spans="1:17" ht="39.950000000000003" customHeight="1">
      <c r="A21" s="111">
        <v>8</v>
      </c>
      <c r="B21" s="111" t="s">
        <v>184</v>
      </c>
      <c r="C21" s="509">
        <v>4011370</v>
      </c>
      <c r="D21" s="750" t="s">
        <v>579</v>
      </c>
      <c r="E21" s="751"/>
      <c r="F21" s="751"/>
      <c r="G21" s="752"/>
      <c r="H21" s="511" t="s">
        <v>14</v>
      </c>
      <c r="I21" s="109">
        <f>'MEMÓRIA DE CÁLCULO'!F316</f>
        <v>154980</v>
      </c>
      <c r="J21" s="109">
        <f>CPU_SICRO!I462</f>
        <v>5.43</v>
      </c>
      <c r="K21" s="109">
        <f t="shared" si="2"/>
        <v>841541.4</v>
      </c>
      <c r="L21" s="109">
        <f t="shared" ref="L21:L25" si="3">ROUND(K21*(1+$L$6),2)</f>
        <v>867545.03</v>
      </c>
    </row>
    <row r="22" spans="1:17" ht="39.950000000000003" customHeight="1">
      <c r="A22" s="111">
        <v>9</v>
      </c>
      <c r="B22" s="111" t="s">
        <v>184</v>
      </c>
      <c r="C22" s="509">
        <v>4011351</v>
      </c>
      <c r="D22" s="750" t="s">
        <v>580</v>
      </c>
      <c r="E22" s="751"/>
      <c r="F22" s="751"/>
      <c r="G22" s="752"/>
      <c r="H22" s="511" t="s">
        <v>14</v>
      </c>
      <c r="I22" s="109">
        <f>'MEMÓRIA DE CÁLCULO'!F322</f>
        <v>154980</v>
      </c>
      <c r="J22" s="109">
        <f>CPU_SICRO!I60</f>
        <v>0.35</v>
      </c>
      <c r="K22" s="109">
        <f t="shared" si="2"/>
        <v>54243</v>
      </c>
      <c r="L22" s="109">
        <f t="shared" si="3"/>
        <v>55919.11</v>
      </c>
    </row>
    <row r="23" spans="1:17" ht="33.75" customHeight="1">
      <c r="A23" s="111">
        <v>7</v>
      </c>
      <c r="B23" s="111" t="s">
        <v>184</v>
      </c>
      <c r="C23" s="509">
        <v>4011219</v>
      </c>
      <c r="D23" s="767" t="s">
        <v>581</v>
      </c>
      <c r="E23" s="751"/>
      <c r="F23" s="751"/>
      <c r="G23" s="752"/>
      <c r="H23" s="511" t="s">
        <v>15</v>
      </c>
      <c r="I23" s="109">
        <f>'MEMÓRIA DE CÁLCULO'!H328</f>
        <v>32400</v>
      </c>
      <c r="J23" s="109">
        <f>CPU_SICRO!I501</f>
        <v>22.7</v>
      </c>
      <c r="K23" s="109">
        <f t="shared" si="2"/>
        <v>735480</v>
      </c>
      <c r="L23" s="109">
        <f t="shared" si="3"/>
        <v>758206.33</v>
      </c>
      <c r="M23" s="90"/>
      <c r="N23" s="90"/>
      <c r="O23" s="90"/>
      <c r="P23" s="90"/>
      <c r="Q23" s="90"/>
    </row>
    <row r="24" spans="1:17" ht="39.950000000000003" customHeight="1">
      <c r="A24" s="111">
        <v>8</v>
      </c>
      <c r="B24" s="111" t="s">
        <v>184</v>
      </c>
      <c r="C24" s="509">
        <v>4011228</v>
      </c>
      <c r="D24" s="767" t="s">
        <v>582</v>
      </c>
      <c r="E24" s="751"/>
      <c r="F24" s="751"/>
      <c r="G24" s="752"/>
      <c r="H24" s="511" t="s">
        <v>15</v>
      </c>
      <c r="I24" s="109">
        <f>'MEMÓRIA DE CÁLCULO'!H334</f>
        <v>32400</v>
      </c>
      <c r="J24" s="109">
        <f>CPU_SICRO!I97</f>
        <v>23.06</v>
      </c>
      <c r="K24" s="109">
        <f t="shared" si="2"/>
        <v>747144</v>
      </c>
      <c r="L24" s="109">
        <f t="shared" si="3"/>
        <v>770230.75</v>
      </c>
    </row>
    <row r="25" spans="1:17" ht="39.950000000000003" customHeight="1">
      <c r="A25" s="111">
        <v>9</v>
      </c>
      <c r="B25" s="111" t="s">
        <v>184</v>
      </c>
      <c r="C25" s="509">
        <v>4915637</v>
      </c>
      <c r="D25" s="750" t="s">
        <v>20</v>
      </c>
      <c r="E25" s="751"/>
      <c r="F25" s="751"/>
      <c r="G25" s="752"/>
      <c r="H25" s="511" t="s">
        <v>14</v>
      </c>
      <c r="I25" s="109">
        <f>'MEMÓRIA DE CÁLCULO'!F340</f>
        <v>162000</v>
      </c>
      <c r="J25" s="109">
        <f>CPU_SICRO!I132</f>
        <v>0.95</v>
      </c>
      <c r="K25" s="109">
        <f t="shared" si="2"/>
        <v>153900</v>
      </c>
      <c r="L25" s="109">
        <f t="shared" si="3"/>
        <v>158655.51</v>
      </c>
    </row>
    <row r="26" spans="1:17" ht="39.950000000000003" customHeight="1">
      <c r="A26" s="104"/>
      <c r="B26" s="104"/>
      <c r="C26" s="104"/>
      <c r="D26" s="753" t="s">
        <v>583</v>
      </c>
      <c r="E26" s="754"/>
      <c r="F26" s="754"/>
      <c r="G26" s="755"/>
      <c r="H26" s="105"/>
      <c r="I26" s="105"/>
      <c r="J26" s="110"/>
      <c r="K26" s="105"/>
      <c r="L26" s="107"/>
    </row>
    <row r="27" spans="1:17" ht="39.950000000000003" customHeight="1">
      <c r="A27" s="113">
        <v>10</v>
      </c>
      <c r="B27" s="586" t="s">
        <v>32</v>
      </c>
      <c r="C27" s="586" t="s">
        <v>491</v>
      </c>
      <c r="D27" s="750" t="s">
        <v>584</v>
      </c>
      <c r="E27" s="751"/>
      <c r="F27" s="751"/>
      <c r="G27" s="752"/>
      <c r="H27" s="511" t="s">
        <v>17</v>
      </c>
      <c r="I27" s="109">
        <f>'MEMÓRIA DE CÁLCULO'!H347</f>
        <v>171.09792000000002</v>
      </c>
      <c r="J27" s="109">
        <f>'CPU CODEVASF'!H118</f>
        <v>7085.6900000000005</v>
      </c>
      <c r="K27" s="109">
        <f>ROUND(I27*J27,2)</f>
        <v>1212346.82</v>
      </c>
      <c r="L27" s="109">
        <f>ROUND(K27*(1+$L$6),2)</f>
        <v>1249808.3400000001</v>
      </c>
    </row>
    <row r="28" spans="1:17" ht="39.950000000000003" customHeight="1">
      <c r="A28" s="111">
        <v>11</v>
      </c>
      <c r="B28" s="586" t="s">
        <v>32</v>
      </c>
      <c r="C28" s="586" t="s">
        <v>585</v>
      </c>
      <c r="D28" s="750" t="s">
        <v>586</v>
      </c>
      <c r="E28" s="751"/>
      <c r="F28" s="751"/>
      <c r="G28" s="752"/>
      <c r="H28" s="511" t="s">
        <v>17</v>
      </c>
      <c r="I28" s="109">
        <f>'MEMÓRIA DE CÁLCULO'!H353+'MEMÓRIA DE CÁLCULO'!H357</f>
        <v>655.56540000000007</v>
      </c>
      <c r="J28" s="109">
        <f>'CPU CODEVASF'!H126</f>
        <v>4066.73</v>
      </c>
      <c r="K28" s="109">
        <f>ROUND(I28*J28,2)</f>
        <v>2666007.48</v>
      </c>
      <c r="L28" s="109">
        <f>ROUND(K28*(1+$L$6),2)</f>
        <v>2748387.11</v>
      </c>
    </row>
    <row r="29" spans="1:17" ht="39.950000000000003" customHeight="1">
      <c r="A29" s="104"/>
      <c r="B29" s="104"/>
      <c r="C29" s="104"/>
      <c r="D29" s="753" t="s">
        <v>18</v>
      </c>
      <c r="E29" s="754"/>
      <c r="F29" s="754"/>
      <c r="G29" s="755"/>
      <c r="H29" s="105"/>
      <c r="I29" s="105"/>
      <c r="J29" s="110"/>
      <c r="K29" s="105"/>
      <c r="L29" s="107"/>
    </row>
    <row r="30" spans="1:17" ht="39.950000000000003" customHeight="1">
      <c r="A30" s="113">
        <v>10</v>
      </c>
      <c r="B30" s="111" t="s">
        <v>184</v>
      </c>
      <c r="C30" s="113">
        <v>5213440</v>
      </c>
      <c r="D30" s="761" t="s">
        <v>170</v>
      </c>
      <c r="E30" s="765"/>
      <c r="F30" s="765"/>
      <c r="G30" s="766"/>
      <c r="H30" s="112" t="s">
        <v>12</v>
      </c>
      <c r="I30" s="109">
        <f>'MEMÓRIA DE CÁLCULO'!H364</f>
        <v>18</v>
      </c>
      <c r="J30" s="109">
        <f>CPU_SICRO!$I$194</f>
        <v>233.31</v>
      </c>
      <c r="K30" s="109">
        <f>ROUND(I30*J30,2)</f>
        <v>4199.58</v>
      </c>
      <c r="L30" s="109">
        <f>ROUND(K30*(1+$L$6),2)</f>
        <v>4329.3500000000004</v>
      </c>
    </row>
    <row r="31" spans="1:17" ht="39.950000000000003" customHeight="1">
      <c r="A31" s="111">
        <v>11</v>
      </c>
      <c r="B31" s="111" t="s">
        <v>184</v>
      </c>
      <c r="C31" s="111">
        <v>5213851</v>
      </c>
      <c r="D31" s="761" t="s">
        <v>171</v>
      </c>
      <c r="E31" s="765"/>
      <c r="F31" s="765"/>
      <c r="G31" s="766"/>
      <c r="H31" s="112" t="s">
        <v>12</v>
      </c>
      <c r="I31" s="109">
        <f>'MEMÓRIA DE CÁLCULO'!H370</f>
        <v>18</v>
      </c>
      <c r="J31" s="109">
        <f>CPU_SICRO!$I$262</f>
        <v>290.33999999999997</v>
      </c>
      <c r="K31" s="109">
        <f>ROUND(I31*J31,2)</f>
        <v>5226.12</v>
      </c>
      <c r="L31" s="109">
        <f>ROUND(K31*(1+$L$6),2)</f>
        <v>5387.61</v>
      </c>
    </row>
    <row r="32" spans="1:17" ht="39.950000000000003" customHeight="1">
      <c r="A32" s="115"/>
      <c r="B32" s="115"/>
      <c r="C32" s="115"/>
      <c r="D32" s="116" t="s">
        <v>21</v>
      </c>
      <c r="E32" s="116"/>
      <c r="F32" s="116"/>
      <c r="G32" s="116"/>
      <c r="H32" s="117"/>
      <c r="I32" s="202"/>
      <c r="J32" s="118"/>
      <c r="K32" s="118"/>
      <c r="L32" s="107"/>
    </row>
    <row r="33" spans="1:12" ht="39.950000000000003" customHeight="1">
      <c r="A33" s="113">
        <v>12</v>
      </c>
      <c r="B33" s="111" t="s">
        <v>184</v>
      </c>
      <c r="C33" s="113">
        <v>2003373</v>
      </c>
      <c r="D33" s="762" t="s">
        <v>490</v>
      </c>
      <c r="E33" s="763"/>
      <c r="F33" s="763"/>
      <c r="G33" s="764"/>
      <c r="H33" s="114" t="s">
        <v>22</v>
      </c>
      <c r="I33" s="109">
        <f>'MEMÓRIA DE CÁLCULO'!H377</f>
        <v>54000</v>
      </c>
      <c r="J33" s="109">
        <f>CPU_SICRO!I321</f>
        <v>30.82</v>
      </c>
      <c r="K33" s="109">
        <f>ROUND(I33*J33,2)</f>
        <v>1664280</v>
      </c>
      <c r="L33" s="109">
        <f>ROUND(K33*(1+$L$6),2)</f>
        <v>1715706.25</v>
      </c>
    </row>
    <row r="34" spans="1:12" ht="39.950000000000003" customHeight="1">
      <c r="A34" s="119"/>
      <c r="B34" s="119"/>
      <c r="C34" s="119"/>
      <c r="D34" s="565" t="s">
        <v>23</v>
      </c>
      <c r="E34" s="564"/>
      <c r="F34" s="564"/>
      <c r="G34" s="564"/>
      <c r="H34" s="122"/>
      <c r="I34" s="203"/>
      <c r="J34" s="123"/>
      <c r="K34" s="124"/>
      <c r="L34" s="107"/>
    </row>
    <row r="35" spans="1:12" ht="39.950000000000003" customHeight="1">
      <c r="A35" s="111">
        <v>13</v>
      </c>
      <c r="B35" s="111" t="s">
        <v>395</v>
      </c>
      <c r="C35" s="108" t="s">
        <v>185</v>
      </c>
      <c r="D35" s="758" t="s">
        <v>160</v>
      </c>
      <c r="E35" s="759"/>
      <c r="F35" s="759"/>
      <c r="G35" s="760"/>
      <c r="H35" s="112" t="s">
        <v>14</v>
      </c>
      <c r="I35" s="109">
        <f>'MEMÓRIA DE CÁLCULO'!H385</f>
        <v>162000</v>
      </c>
      <c r="J35" s="109">
        <f>'CPU CODEVASF'!$H$91</f>
        <v>1.08</v>
      </c>
      <c r="K35" s="109">
        <f>ROUND(I35*J35,2)</f>
        <v>174960</v>
      </c>
      <c r="L35" s="109">
        <f>ROUND(K35*(1+$L$6),2)</f>
        <v>180366.26</v>
      </c>
    </row>
    <row r="36" spans="1:12" ht="39.950000000000003" customHeight="1">
      <c r="A36" s="119"/>
      <c r="B36" s="119"/>
      <c r="C36" s="119"/>
      <c r="D36" s="565" t="s">
        <v>173</v>
      </c>
      <c r="E36" s="564"/>
      <c r="F36" s="564"/>
      <c r="G36" s="564"/>
      <c r="H36" s="122"/>
      <c r="I36" s="203"/>
      <c r="J36" s="123"/>
      <c r="K36" s="124"/>
      <c r="L36" s="107"/>
    </row>
    <row r="37" spans="1:12" ht="39.950000000000003" customHeight="1">
      <c r="A37" s="111">
        <v>14</v>
      </c>
      <c r="B37" s="111" t="s">
        <v>395</v>
      </c>
      <c r="C37" s="108" t="s">
        <v>185</v>
      </c>
      <c r="D37" s="761" t="s">
        <v>398</v>
      </c>
      <c r="E37" s="759"/>
      <c r="F37" s="759"/>
      <c r="G37" s="760"/>
      <c r="H37" s="112" t="s">
        <v>22</v>
      </c>
      <c r="I37" s="109">
        <f>'MEMÓRIA DE CÁLCULO'!H392</f>
        <v>2700</v>
      </c>
      <c r="J37" s="109">
        <f>'CPU CODEVASF'!H102</f>
        <v>18.16</v>
      </c>
      <c r="K37" s="109">
        <f>ROUND(I37*J37,2)</f>
        <v>49032</v>
      </c>
      <c r="L37" s="109">
        <f>ROUND(K37*(1+$L$6),2)</f>
        <v>50547.09</v>
      </c>
    </row>
    <row r="38" spans="1:12" ht="39.950000000000003" customHeight="1">
      <c r="A38" s="119"/>
      <c r="B38" s="119"/>
      <c r="C38" s="119"/>
      <c r="D38" s="565" t="s">
        <v>161</v>
      </c>
      <c r="E38" s="564"/>
      <c r="F38" s="564"/>
      <c r="G38" s="564"/>
      <c r="H38" s="122"/>
      <c r="I38" s="203"/>
      <c r="J38" s="123"/>
      <c r="K38" s="124"/>
      <c r="L38" s="107"/>
    </row>
    <row r="39" spans="1:12" ht="39.950000000000003" customHeight="1">
      <c r="A39" s="111">
        <v>15</v>
      </c>
      <c r="B39" s="111" t="s">
        <v>395</v>
      </c>
      <c r="C39" s="108" t="s">
        <v>185</v>
      </c>
      <c r="D39" s="758" t="s">
        <v>162</v>
      </c>
      <c r="E39" s="759"/>
      <c r="F39" s="759"/>
      <c r="G39" s="760"/>
      <c r="H39" s="112" t="s">
        <v>165</v>
      </c>
      <c r="I39" s="109">
        <f>'MEMÓRIA DE CÁLCULO'!H399</f>
        <v>27</v>
      </c>
      <c r="J39" s="109">
        <f>'Projeto Executivo'!D28</f>
        <v>11632.641658889999</v>
      </c>
      <c r="K39" s="109">
        <f>ROUND(I39*J39,2)</f>
        <v>314081.32</v>
      </c>
      <c r="L39" s="109">
        <f>ROUND(K39*(1+$L$6),2)</f>
        <v>323786.43</v>
      </c>
    </row>
    <row r="40" spans="1:12" ht="39.950000000000003" customHeight="1">
      <c r="A40" s="756" t="s">
        <v>19</v>
      </c>
      <c r="B40" s="757"/>
      <c r="C40" s="757"/>
      <c r="D40" s="757"/>
      <c r="E40" s="757"/>
      <c r="F40" s="757"/>
      <c r="G40" s="757"/>
      <c r="H40" s="757"/>
      <c r="I40" s="757"/>
      <c r="J40" s="757"/>
      <c r="K40" s="560">
        <f>SUM(K12:K39)</f>
        <v>9557512.8599999994</v>
      </c>
      <c r="L40" s="125">
        <f>ROUND(SUM(L12:L39),2)</f>
        <v>9852840</v>
      </c>
    </row>
    <row r="41" spans="1:12" ht="39.950000000000003" customHeight="1">
      <c r="A41" s="484" t="s">
        <v>478</v>
      </c>
      <c r="K41" s="419"/>
      <c r="L41" s="419"/>
    </row>
    <row r="42" spans="1:12" ht="39.950000000000003" customHeight="1"/>
    <row r="43" spans="1:12" ht="39.950000000000003" customHeight="1"/>
    <row r="47" spans="1:12" ht="25.5" customHeight="1"/>
  </sheetData>
  <mergeCells count="35">
    <mergeCell ref="D16:G16"/>
    <mergeCell ref="A2:K4"/>
    <mergeCell ref="L2:L5"/>
    <mergeCell ref="A5:K5"/>
    <mergeCell ref="B6:K6"/>
    <mergeCell ref="A7:A10"/>
    <mergeCell ref="B7:B10"/>
    <mergeCell ref="C7:C10"/>
    <mergeCell ref="D7:G10"/>
    <mergeCell ref="H8:I9"/>
    <mergeCell ref="D11:G11"/>
    <mergeCell ref="D12:G12"/>
    <mergeCell ref="D13:G13"/>
    <mergeCell ref="D14:G14"/>
    <mergeCell ref="D15:G15"/>
    <mergeCell ref="D28:G28"/>
    <mergeCell ref="D17:G17"/>
    <mergeCell ref="D18:G18"/>
    <mergeCell ref="D19:G19"/>
    <mergeCell ref="D20:G20"/>
    <mergeCell ref="D21:G21"/>
    <mergeCell ref="D22:G22"/>
    <mergeCell ref="D23:G23"/>
    <mergeCell ref="D24:G24"/>
    <mergeCell ref="D25:G25"/>
    <mergeCell ref="D26:G26"/>
    <mergeCell ref="D27:G27"/>
    <mergeCell ref="D39:G39"/>
    <mergeCell ref="A40:J40"/>
    <mergeCell ref="D29:G29"/>
    <mergeCell ref="D30:G30"/>
    <mergeCell ref="D31:G31"/>
    <mergeCell ref="D33:G33"/>
    <mergeCell ref="D35:G35"/>
    <mergeCell ref="D37:G3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34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Q47"/>
  <sheetViews>
    <sheetView view="pageBreakPreview" topLeftCell="A26" zoomScale="70" zoomScaleNormal="55" zoomScaleSheetLayoutView="70" workbookViewId="0">
      <selection activeCell="K49" sqref="K49"/>
    </sheetView>
  </sheetViews>
  <sheetFormatPr defaultRowHeight="15"/>
  <cols>
    <col min="1" max="3" width="21.7109375" style="567" customWidth="1"/>
    <col min="4" max="7" width="15.7109375" style="567" customWidth="1"/>
    <col min="8" max="12" width="26" style="567" customWidth="1"/>
    <col min="13" max="14" width="13" style="567" customWidth="1"/>
    <col min="15" max="15" width="10.28515625" style="567" bestFit="1" customWidth="1"/>
    <col min="16" max="16" width="9.28515625" style="567" bestFit="1" customWidth="1"/>
    <col min="17" max="17" width="10.28515625" style="567" bestFit="1" customWidth="1"/>
    <col min="18" max="16384" width="9.140625" style="567"/>
  </cols>
  <sheetData>
    <row r="1" spans="1:14">
      <c r="A1" s="93" t="s">
        <v>576</v>
      </c>
      <c r="B1" s="93"/>
      <c r="C1" s="93"/>
      <c r="J1" s="567" t="s">
        <v>178</v>
      </c>
      <c r="K1" s="89"/>
      <c r="L1" s="89"/>
    </row>
    <row r="2" spans="1:14" s="1" customFormat="1" ht="24.75" customHeight="1">
      <c r="A2" s="778"/>
      <c r="B2" s="779"/>
      <c r="C2" s="779"/>
      <c r="D2" s="779"/>
      <c r="E2" s="779"/>
      <c r="F2" s="779"/>
      <c r="G2" s="779"/>
      <c r="H2" s="779"/>
      <c r="I2" s="779"/>
      <c r="J2" s="779"/>
      <c r="K2" s="780"/>
      <c r="L2" s="772" t="s">
        <v>557</v>
      </c>
    </row>
    <row r="3" spans="1:14" s="1" customFormat="1" ht="25.5" customHeight="1">
      <c r="A3" s="781"/>
      <c r="B3" s="782"/>
      <c r="C3" s="782"/>
      <c r="D3" s="782"/>
      <c r="E3" s="782"/>
      <c r="F3" s="782"/>
      <c r="G3" s="782"/>
      <c r="H3" s="782"/>
      <c r="I3" s="782"/>
      <c r="J3" s="782"/>
      <c r="K3" s="783"/>
      <c r="L3" s="773"/>
    </row>
    <row r="4" spans="1:14" s="1" customFormat="1" ht="28.5" customHeight="1">
      <c r="A4" s="784"/>
      <c r="B4" s="785"/>
      <c r="C4" s="785"/>
      <c r="D4" s="785"/>
      <c r="E4" s="785"/>
      <c r="F4" s="785"/>
      <c r="G4" s="785"/>
      <c r="H4" s="785"/>
      <c r="I4" s="785"/>
      <c r="J4" s="785"/>
      <c r="K4" s="786"/>
      <c r="L4" s="773"/>
    </row>
    <row r="5" spans="1:14" ht="54.75" customHeight="1">
      <c r="A5" s="788" t="str">
        <f>A1</f>
        <v>EXECUÇÃO DE SERVIÇOS DE PAVIMENTAÇÃO EM TRATAMENTO SUPERFICIAL DUPLO (TSD) EM VIAS URBANAS E RURAIS DE MUNICÍPIOS DIVERSOS, INSERIDOS NA ÁREA DE ATUAÇÃO DA 2ª SUPERINTENDÊNCIA REGIONAL DA CODEVASF, NO ESTADO DA BAHIA</v>
      </c>
      <c r="B5" s="776"/>
      <c r="C5" s="776"/>
      <c r="D5" s="776"/>
      <c r="E5" s="776"/>
      <c r="F5" s="776"/>
      <c r="G5" s="776"/>
      <c r="H5" s="776"/>
      <c r="I5" s="776"/>
      <c r="J5" s="776"/>
      <c r="K5" s="777"/>
      <c r="L5" s="774"/>
    </row>
    <row r="6" spans="1:14" ht="28.5" customHeight="1">
      <c r="A6" s="569"/>
      <c r="B6" s="775" t="s">
        <v>508</v>
      </c>
      <c r="C6" s="776"/>
      <c r="D6" s="776"/>
      <c r="E6" s="776"/>
      <c r="F6" s="776"/>
      <c r="G6" s="776"/>
      <c r="H6" s="776"/>
      <c r="I6" s="776"/>
      <c r="J6" s="776"/>
      <c r="K6" s="777"/>
      <c r="L6" s="559">
        <v>3.09E-2</v>
      </c>
    </row>
    <row r="7" spans="1:14" ht="27" customHeight="1">
      <c r="A7" s="787" t="s">
        <v>0</v>
      </c>
      <c r="B7" s="787" t="s">
        <v>182</v>
      </c>
      <c r="C7" s="787" t="s">
        <v>183</v>
      </c>
      <c r="D7" s="789" t="s">
        <v>1</v>
      </c>
      <c r="E7" s="789"/>
      <c r="F7" s="789"/>
      <c r="G7" s="790"/>
      <c r="H7" s="495" t="s">
        <v>2</v>
      </c>
      <c r="I7" s="492">
        <f>BDI!D24</f>
        <v>0.23089999999999999</v>
      </c>
      <c r="J7" s="493" t="s">
        <v>477</v>
      </c>
      <c r="K7" s="494">
        <f>K40/I16</f>
        <v>59.549907807807813</v>
      </c>
      <c r="L7" s="494">
        <f>L40/I16</f>
        <v>61.39</v>
      </c>
    </row>
    <row r="8" spans="1:14" ht="15" customHeight="1">
      <c r="A8" s="787"/>
      <c r="B8" s="787"/>
      <c r="C8" s="787"/>
      <c r="D8" s="791"/>
      <c r="E8" s="791"/>
      <c r="F8" s="791"/>
      <c r="G8" s="792"/>
      <c r="H8" s="795" t="s">
        <v>3</v>
      </c>
      <c r="I8" s="796"/>
      <c r="J8" s="97" t="s">
        <v>4</v>
      </c>
      <c r="K8" s="98" t="s">
        <v>5</v>
      </c>
      <c r="L8" s="98"/>
    </row>
    <row r="9" spans="1:14" ht="15.75">
      <c r="A9" s="787"/>
      <c r="B9" s="787"/>
      <c r="C9" s="787"/>
      <c r="D9" s="791"/>
      <c r="E9" s="791"/>
      <c r="F9" s="791"/>
      <c r="G9" s="792"/>
      <c r="H9" s="797"/>
      <c r="I9" s="798"/>
      <c r="J9" s="502">
        <f>'ENC. SOCIAIS'!$E$51</f>
        <v>114.02</v>
      </c>
      <c r="K9" s="99">
        <f>'ENC. SOCIAIS'!$F$51</f>
        <v>70.790000000000006</v>
      </c>
      <c r="L9" s="99"/>
    </row>
    <row r="10" spans="1:14" ht="63">
      <c r="A10" s="787"/>
      <c r="B10" s="787"/>
      <c r="C10" s="787"/>
      <c r="D10" s="793"/>
      <c r="E10" s="793"/>
      <c r="F10" s="793"/>
      <c r="G10" s="794"/>
      <c r="H10" s="568" t="s">
        <v>6</v>
      </c>
      <c r="I10" s="101" t="s">
        <v>7</v>
      </c>
      <c r="J10" s="102" t="s">
        <v>555</v>
      </c>
      <c r="K10" s="103" t="s">
        <v>558</v>
      </c>
      <c r="L10" s="103" t="s">
        <v>556</v>
      </c>
    </row>
    <row r="11" spans="1:14" ht="39.950000000000003" customHeight="1">
      <c r="A11" s="104"/>
      <c r="B11" s="104"/>
      <c r="C11" s="104"/>
      <c r="D11" s="799" t="s">
        <v>10</v>
      </c>
      <c r="E11" s="799"/>
      <c r="F11" s="799"/>
      <c r="G11" s="799"/>
      <c r="H11" s="105"/>
      <c r="I11" s="106"/>
      <c r="J11" s="105"/>
      <c r="K11" s="107"/>
      <c r="L11" s="107"/>
    </row>
    <row r="12" spans="1:14" ht="39.950000000000003" customHeight="1">
      <c r="A12" s="108">
        <v>1</v>
      </c>
      <c r="B12" s="108" t="s">
        <v>395</v>
      </c>
      <c r="C12" s="108" t="s">
        <v>185</v>
      </c>
      <c r="D12" s="768" t="s">
        <v>11</v>
      </c>
      <c r="E12" s="768"/>
      <c r="F12" s="768"/>
      <c r="G12" s="768"/>
      <c r="H12" s="109" t="s">
        <v>165</v>
      </c>
      <c r="I12" s="109">
        <f>'MEMÓRIA DE CÁLCULO'!B408</f>
        <v>55.5</v>
      </c>
      <c r="J12" s="109">
        <f>'SERVIÇOS PRELI'!I15</f>
        <v>8014.52</v>
      </c>
      <c r="K12" s="109">
        <f>ROUND(I12*J12,2)</f>
        <v>444805.86</v>
      </c>
      <c r="L12" s="109">
        <f>ROUND(K12*(1+$L$6),2)</f>
        <v>458550.36</v>
      </c>
    </row>
    <row r="13" spans="1:14" ht="39.950000000000003" customHeight="1">
      <c r="A13" s="108">
        <v>2</v>
      </c>
      <c r="B13" s="108" t="s">
        <v>395</v>
      </c>
      <c r="C13" s="108" t="s">
        <v>185</v>
      </c>
      <c r="D13" s="768" t="s">
        <v>13</v>
      </c>
      <c r="E13" s="768"/>
      <c r="F13" s="768"/>
      <c r="G13" s="768"/>
      <c r="H13" s="519" t="s">
        <v>165</v>
      </c>
      <c r="I13" s="520">
        <f>'MEMÓRIA DE CÁLCULO'!B413</f>
        <v>55.5</v>
      </c>
      <c r="J13" s="109">
        <f>'SERVIÇOS PRELI'!I25</f>
        <v>10347.64</v>
      </c>
      <c r="K13" s="109">
        <f>ROUND(I13*J13,2)</f>
        <v>574294.02</v>
      </c>
      <c r="L13" s="109">
        <f t="shared" ref="L13:L18" si="0">ROUND(K13*(1+$L$6),2)</f>
        <v>592039.71</v>
      </c>
    </row>
    <row r="14" spans="1:14" ht="39.950000000000003" customHeight="1">
      <c r="A14" s="108">
        <v>3</v>
      </c>
      <c r="B14" s="108" t="s">
        <v>395</v>
      </c>
      <c r="C14" s="108" t="s">
        <v>185</v>
      </c>
      <c r="D14" s="768" t="s">
        <v>396</v>
      </c>
      <c r="E14" s="768"/>
      <c r="F14" s="768"/>
      <c r="G14" s="768"/>
      <c r="H14" s="109" t="s">
        <v>12</v>
      </c>
      <c r="I14" s="109">
        <f>'MEMÓRIA DE CÁLCULO'!G404</f>
        <v>37</v>
      </c>
      <c r="J14" s="109">
        <f>'SERVIÇOS PRELI'!H19</f>
        <v>3322.4904000000001</v>
      </c>
      <c r="K14" s="109">
        <f>ROUND(I14*J14,2)</f>
        <v>122932.14</v>
      </c>
      <c r="L14" s="109">
        <f t="shared" si="0"/>
        <v>126730.74</v>
      </c>
    </row>
    <row r="15" spans="1:14" ht="39.950000000000003" customHeight="1">
      <c r="A15" s="104"/>
      <c r="B15" s="104"/>
      <c r="C15" s="104"/>
      <c r="D15" s="769" t="s">
        <v>397</v>
      </c>
      <c r="E15" s="770"/>
      <c r="F15" s="770"/>
      <c r="G15" s="771"/>
      <c r="H15" s="105"/>
      <c r="I15" s="105"/>
      <c r="J15" s="110"/>
      <c r="K15" s="105"/>
      <c r="L15" s="107"/>
      <c r="N15" s="96"/>
    </row>
    <row r="16" spans="1:14" ht="39.950000000000003" customHeight="1">
      <c r="A16" s="509">
        <v>4</v>
      </c>
      <c r="B16" s="509" t="s">
        <v>395</v>
      </c>
      <c r="C16" s="510" t="s">
        <v>185</v>
      </c>
      <c r="D16" s="761" t="s">
        <v>494</v>
      </c>
      <c r="E16" s="765"/>
      <c r="F16" s="765"/>
      <c r="G16" s="766"/>
      <c r="H16" s="511" t="s">
        <v>14</v>
      </c>
      <c r="I16" s="512">
        <f>'MEMÓRIA DE CÁLCULO'!F420</f>
        <v>333000</v>
      </c>
      <c r="J16" s="513">
        <f>'CPU CODEVASF'!H139</f>
        <v>0.48</v>
      </c>
      <c r="K16" s="109">
        <f>ROUND(I16*J16,2)</f>
        <v>159840</v>
      </c>
      <c r="L16" s="109">
        <f t="shared" si="0"/>
        <v>164779.06</v>
      </c>
      <c r="N16" s="96"/>
    </row>
    <row r="17" spans="1:17" ht="52.5" customHeight="1">
      <c r="A17" s="111">
        <v>5</v>
      </c>
      <c r="B17" s="111" t="s">
        <v>184</v>
      </c>
      <c r="C17" s="111">
        <v>5502114</v>
      </c>
      <c r="D17" s="750" t="s">
        <v>479</v>
      </c>
      <c r="E17" s="751"/>
      <c r="F17" s="751"/>
      <c r="G17" s="752"/>
      <c r="H17" s="109" t="s">
        <v>15</v>
      </c>
      <c r="I17" s="109">
        <f>'MEMÓRIA DE CÁLCULO'!H425</f>
        <v>66600</v>
      </c>
      <c r="J17" s="109">
        <f>CPU_SICRO!I354</f>
        <v>6.3</v>
      </c>
      <c r="K17" s="109">
        <f>ROUND(I17*J17,2)</f>
        <v>419580</v>
      </c>
      <c r="L17" s="109">
        <f t="shared" si="0"/>
        <v>432545.02</v>
      </c>
      <c r="M17" s="90"/>
    </row>
    <row r="18" spans="1:17" ht="39.950000000000003" customHeight="1">
      <c r="A18" s="111">
        <v>6</v>
      </c>
      <c r="B18" s="111" t="s">
        <v>184</v>
      </c>
      <c r="C18" s="111">
        <v>5502114</v>
      </c>
      <c r="D18" s="750" t="s">
        <v>480</v>
      </c>
      <c r="E18" s="751"/>
      <c r="F18" s="751"/>
      <c r="G18" s="752"/>
      <c r="H18" s="109" t="s">
        <v>15</v>
      </c>
      <c r="I18" s="109">
        <f>'MEMÓRIA DE CÁLCULO'!H432</f>
        <v>66600</v>
      </c>
      <c r="J18" s="109">
        <f>CPU_SICRO!I386</f>
        <v>1.52</v>
      </c>
      <c r="K18" s="109">
        <f>ROUND(I18*J18,2)</f>
        <v>101232</v>
      </c>
      <c r="L18" s="109">
        <f t="shared" si="0"/>
        <v>104360.07</v>
      </c>
      <c r="M18" s="90"/>
    </row>
    <row r="19" spans="1:17" ht="39.950000000000003" customHeight="1">
      <c r="A19" s="104"/>
      <c r="B19" s="104"/>
      <c r="C19" s="104"/>
      <c r="D19" s="769" t="s">
        <v>16</v>
      </c>
      <c r="E19" s="770"/>
      <c r="F19" s="770"/>
      <c r="G19" s="771"/>
      <c r="H19" s="105"/>
      <c r="I19" s="105"/>
      <c r="J19" s="110"/>
      <c r="K19" s="105"/>
      <c r="L19" s="107"/>
      <c r="N19" s="96"/>
      <c r="Q19" s="96"/>
    </row>
    <row r="20" spans="1:17" ht="33.75" customHeight="1">
      <c r="A20" s="111">
        <v>7</v>
      </c>
      <c r="B20" s="111" t="s">
        <v>184</v>
      </c>
      <c r="C20" s="509">
        <v>4915637</v>
      </c>
      <c r="D20" s="750" t="s">
        <v>578</v>
      </c>
      <c r="E20" s="751"/>
      <c r="F20" s="751"/>
      <c r="G20" s="752"/>
      <c r="H20" s="511" t="s">
        <v>14</v>
      </c>
      <c r="I20" s="109">
        <f>'MEMÓRIA DE CÁLCULO'!F440</f>
        <v>318570</v>
      </c>
      <c r="J20" s="109">
        <f>CPU_SICRO!I423</f>
        <v>0.89</v>
      </c>
      <c r="K20" s="109">
        <f t="shared" ref="K20:K25" si="1">ROUND(I20*J20,2)</f>
        <v>283527.3</v>
      </c>
      <c r="L20" s="109">
        <f t="shared" ref="L20:L25" si="2">ROUND(K20*(1+$L$6),2)</f>
        <v>292288.28999999998</v>
      </c>
      <c r="M20" s="90"/>
      <c r="N20" s="90"/>
      <c r="O20" s="90"/>
      <c r="P20" s="90"/>
      <c r="Q20" s="90"/>
    </row>
    <row r="21" spans="1:17" ht="39.950000000000003" customHeight="1">
      <c r="A21" s="111">
        <v>8</v>
      </c>
      <c r="B21" s="111" t="s">
        <v>184</v>
      </c>
      <c r="C21" s="509">
        <v>4011370</v>
      </c>
      <c r="D21" s="750" t="s">
        <v>579</v>
      </c>
      <c r="E21" s="751"/>
      <c r="F21" s="751"/>
      <c r="G21" s="752"/>
      <c r="H21" s="511" t="s">
        <v>14</v>
      </c>
      <c r="I21" s="109">
        <f>'MEMÓRIA DE CÁLCULO'!F446</f>
        <v>318570</v>
      </c>
      <c r="J21" s="109">
        <f>CPU_SICRO!I462</f>
        <v>5.43</v>
      </c>
      <c r="K21" s="109">
        <f t="shared" si="1"/>
        <v>1729835.1</v>
      </c>
      <c r="L21" s="109">
        <f t="shared" si="2"/>
        <v>1783287</v>
      </c>
    </row>
    <row r="22" spans="1:17" ht="39.950000000000003" customHeight="1">
      <c r="A22" s="111">
        <v>9</v>
      </c>
      <c r="B22" s="111" t="s">
        <v>184</v>
      </c>
      <c r="C22" s="509">
        <v>4011351</v>
      </c>
      <c r="D22" s="750" t="s">
        <v>580</v>
      </c>
      <c r="E22" s="751"/>
      <c r="F22" s="751"/>
      <c r="G22" s="752"/>
      <c r="H22" s="511" t="s">
        <v>14</v>
      </c>
      <c r="I22" s="109">
        <f>'MEMÓRIA DE CÁLCULO'!F452</f>
        <v>318570</v>
      </c>
      <c r="J22" s="109">
        <f>CPU_SICRO!I60</f>
        <v>0.35</v>
      </c>
      <c r="K22" s="109">
        <f t="shared" si="1"/>
        <v>111499.5</v>
      </c>
      <c r="L22" s="109">
        <f t="shared" si="2"/>
        <v>114944.83</v>
      </c>
    </row>
    <row r="23" spans="1:17" ht="33.75" customHeight="1">
      <c r="A23" s="111">
        <v>7</v>
      </c>
      <c r="B23" s="111" t="s">
        <v>184</v>
      </c>
      <c r="C23" s="509">
        <v>4011219</v>
      </c>
      <c r="D23" s="767" t="s">
        <v>581</v>
      </c>
      <c r="E23" s="751"/>
      <c r="F23" s="751"/>
      <c r="G23" s="752"/>
      <c r="H23" s="511" t="s">
        <v>15</v>
      </c>
      <c r="I23" s="109">
        <f>'MEMÓRIA DE CÁLCULO'!H458</f>
        <v>66600</v>
      </c>
      <c r="J23" s="109">
        <f>CPU_SICRO!I501</f>
        <v>22.7</v>
      </c>
      <c r="K23" s="109">
        <f t="shared" si="1"/>
        <v>1511820</v>
      </c>
      <c r="L23" s="109">
        <f t="shared" si="2"/>
        <v>1558535.24</v>
      </c>
      <c r="M23" s="90"/>
      <c r="N23" s="90"/>
      <c r="O23" s="90"/>
      <c r="P23" s="90"/>
      <c r="Q23" s="90"/>
    </row>
    <row r="24" spans="1:17" ht="39.950000000000003" customHeight="1">
      <c r="A24" s="111">
        <v>8</v>
      </c>
      <c r="B24" s="111" t="s">
        <v>184</v>
      </c>
      <c r="C24" s="509">
        <v>4011228</v>
      </c>
      <c r="D24" s="767" t="s">
        <v>582</v>
      </c>
      <c r="E24" s="751"/>
      <c r="F24" s="751"/>
      <c r="G24" s="752"/>
      <c r="H24" s="511" t="s">
        <v>15</v>
      </c>
      <c r="I24" s="109">
        <f>'MEMÓRIA DE CÁLCULO'!H464</f>
        <v>66600</v>
      </c>
      <c r="J24" s="109">
        <f>CPU_SICRO!I97</f>
        <v>23.06</v>
      </c>
      <c r="K24" s="109">
        <f t="shared" si="1"/>
        <v>1535796</v>
      </c>
      <c r="L24" s="109">
        <f t="shared" si="2"/>
        <v>1583252.1</v>
      </c>
    </row>
    <row r="25" spans="1:17" ht="39.950000000000003" customHeight="1">
      <c r="A25" s="111">
        <v>9</v>
      </c>
      <c r="B25" s="111" t="s">
        <v>184</v>
      </c>
      <c r="C25" s="509">
        <v>4915637</v>
      </c>
      <c r="D25" s="750" t="s">
        <v>20</v>
      </c>
      <c r="E25" s="751"/>
      <c r="F25" s="751"/>
      <c r="G25" s="752"/>
      <c r="H25" s="511" t="s">
        <v>14</v>
      </c>
      <c r="I25" s="109">
        <f>'MEMÓRIA DE CÁLCULO'!F470</f>
        <v>333000</v>
      </c>
      <c r="J25" s="109">
        <f>CPU_SICRO!I132</f>
        <v>0.95</v>
      </c>
      <c r="K25" s="109">
        <f t="shared" si="1"/>
        <v>316350</v>
      </c>
      <c r="L25" s="109">
        <f t="shared" si="2"/>
        <v>326125.21999999997</v>
      </c>
    </row>
    <row r="26" spans="1:17" ht="39.950000000000003" customHeight="1">
      <c r="A26" s="104"/>
      <c r="B26" s="104"/>
      <c r="C26" s="104"/>
      <c r="D26" s="753" t="s">
        <v>583</v>
      </c>
      <c r="E26" s="754"/>
      <c r="F26" s="754"/>
      <c r="G26" s="755"/>
      <c r="H26" s="105"/>
      <c r="I26" s="105"/>
      <c r="J26" s="110"/>
      <c r="K26" s="105"/>
      <c r="L26" s="107"/>
    </row>
    <row r="27" spans="1:17" ht="39.950000000000003" customHeight="1">
      <c r="A27" s="113">
        <v>10</v>
      </c>
      <c r="B27" s="586" t="s">
        <v>32</v>
      </c>
      <c r="C27" s="586" t="s">
        <v>491</v>
      </c>
      <c r="D27" s="750" t="s">
        <v>584</v>
      </c>
      <c r="E27" s="751"/>
      <c r="F27" s="751"/>
      <c r="G27" s="752"/>
      <c r="H27" s="511" t="s">
        <v>17</v>
      </c>
      <c r="I27" s="109">
        <f>'MEMÓRIA DE CÁLCULO'!H477</f>
        <v>351.70128</v>
      </c>
      <c r="J27" s="109">
        <f>'CPU CODEVASF'!H118</f>
        <v>7085.6900000000005</v>
      </c>
      <c r="K27" s="109">
        <f>ROUND(I27*J27,2)</f>
        <v>2492046.2400000002</v>
      </c>
      <c r="L27" s="109">
        <f t="shared" ref="L27:L28" si="3">ROUND(K27*(1+$L$6),2)</f>
        <v>2569050.4700000002</v>
      </c>
    </row>
    <row r="28" spans="1:17" ht="39.950000000000003" customHeight="1">
      <c r="A28" s="111">
        <v>11</v>
      </c>
      <c r="B28" s="586" t="s">
        <v>32</v>
      </c>
      <c r="C28" s="586" t="s">
        <v>585</v>
      </c>
      <c r="D28" s="750" t="s">
        <v>586</v>
      </c>
      <c r="E28" s="751"/>
      <c r="F28" s="751"/>
      <c r="G28" s="752"/>
      <c r="H28" s="511" t="s">
        <v>17</v>
      </c>
      <c r="I28" s="109">
        <f>'MEMÓRIA DE CÁLCULO'!H483+'MEMÓRIA DE CÁLCULO'!H487</f>
        <v>1347.5511000000001</v>
      </c>
      <c r="J28" s="109">
        <f>'CPU CODEVASF'!H126</f>
        <v>4066.73</v>
      </c>
      <c r="K28" s="109">
        <f>ROUND(I28*J28,2)</f>
        <v>5480126.4800000004</v>
      </c>
      <c r="L28" s="109">
        <f t="shared" si="3"/>
        <v>5649462.3899999997</v>
      </c>
    </row>
    <row r="29" spans="1:17" ht="39.950000000000003" customHeight="1">
      <c r="A29" s="104"/>
      <c r="B29" s="104"/>
      <c r="C29" s="104"/>
      <c r="D29" s="753" t="s">
        <v>18</v>
      </c>
      <c r="E29" s="754"/>
      <c r="F29" s="754"/>
      <c r="G29" s="755"/>
      <c r="H29" s="105"/>
      <c r="I29" s="105"/>
      <c r="J29" s="110"/>
      <c r="K29" s="105"/>
      <c r="L29" s="107"/>
    </row>
    <row r="30" spans="1:17" ht="39.950000000000003" customHeight="1">
      <c r="A30" s="113">
        <v>10</v>
      </c>
      <c r="B30" s="111" t="s">
        <v>184</v>
      </c>
      <c r="C30" s="113">
        <v>5213440</v>
      </c>
      <c r="D30" s="761" t="s">
        <v>170</v>
      </c>
      <c r="E30" s="765"/>
      <c r="F30" s="765"/>
      <c r="G30" s="766"/>
      <c r="H30" s="112" t="s">
        <v>12</v>
      </c>
      <c r="I30" s="109">
        <f>'MEMÓRIA DE CÁLCULO'!H494</f>
        <v>37</v>
      </c>
      <c r="J30" s="109">
        <f>CPU_SICRO!$I$194</f>
        <v>233.31</v>
      </c>
      <c r="K30" s="109">
        <f>ROUND(I30*J30,2)</f>
        <v>8632.4699999999993</v>
      </c>
      <c r="L30" s="109">
        <f t="shared" ref="L30:L31" si="4">ROUND(K30*(1+$L$6),2)</f>
        <v>8899.2099999999991</v>
      </c>
    </row>
    <row r="31" spans="1:17" ht="39.950000000000003" customHeight="1">
      <c r="A31" s="111">
        <v>11</v>
      </c>
      <c r="B31" s="111" t="s">
        <v>184</v>
      </c>
      <c r="C31" s="111">
        <v>5213851</v>
      </c>
      <c r="D31" s="761" t="s">
        <v>171</v>
      </c>
      <c r="E31" s="765"/>
      <c r="F31" s="765"/>
      <c r="G31" s="766"/>
      <c r="H31" s="112" t="s">
        <v>12</v>
      </c>
      <c r="I31" s="109">
        <f>'MEMÓRIA DE CÁLCULO'!H500</f>
        <v>37</v>
      </c>
      <c r="J31" s="109">
        <f>CPU_SICRO!$I$262</f>
        <v>290.33999999999997</v>
      </c>
      <c r="K31" s="109">
        <f>ROUND(I31*J31,2)</f>
        <v>10742.58</v>
      </c>
      <c r="L31" s="109">
        <f t="shared" si="4"/>
        <v>11074.53</v>
      </c>
    </row>
    <row r="32" spans="1:17" ht="39.950000000000003" customHeight="1">
      <c r="A32" s="115"/>
      <c r="B32" s="115"/>
      <c r="C32" s="115"/>
      <c r="D32" s="116" t="s">
        <v>21</v>
      </c>
      <c r="E32" s="116"/>
      <c r="F32" s="116"/>
      <c r="G32" s="116"/>
      <c r="H32" s="117"/>
      <c r="I32" s="202"/>
      <c r="J32" s="118"/>
      <c r="K32" s="118"/>
      <c r="L32" s="107"/>
    </row>
    <row r="33" spans="1:12" ht="39.950000000000003" customHeight="1">
      <c r="A33" s="113">
        <v>12</v>
      </c>
      <c r="B33" s="111" t="s">
        <v>184</v>
      </c>
      <c r="C33" s="113">
        <v>2003373</v>
      </c>
      <c r="D33" s="762" t="s">
        <v>490</v>
      </c>
      <c r="E33" s="763"/>
      <c r="F33" s="763"/>
      <c r="G33" s="764"/>
      <c r="H33" s="114" t="s">
        <v>22</v>
      </c>
      <c r="I33" s="109">
        <f>'MEMÓRIA DE CÁLCULO'!H507</f>
        <v>111000</v>
      </c>
      <c r="J33" s="109">
        <f>CPU_SICRO!I321</f>
        <v>30.82</v>
      </c>
      <c r="K33" s="109">
        <f>ROUND(I33*J33,2)</f>
        <v>3421020</v>
      </c>
      <c r="L33" s="109">
        <f t="shared" ref="L33" si="5">ROUND(K33*(1+$L$6),2)</f>
        <v>3526729.52</v>
      </c>
    </row>
    <row r="34" spans="1:12" ht="39.950000000000003" customHeight="1">
      <c r="A34" s="119"/>
      <c r="B34" s="119"/>
      <c r="C34" s="119"/>
      <c r="D34" s="565" t="s">
        <v>23</v>
      </c>
      <c r="E34" s="564"/>
      <c r="F34" s="564"/>
      <c r="G34" s="564"/>
      <c r="H34" s="122"/>
      <c r="I34" s="203"/>
      <c r="J34" s="123"/>
      <c r="K34" s="124"/>
      <c r="L34" s="107"/>
    </row>
    <row r="35" spans="1:12" ht="39.950000000000003" customHeight="1">
      <c r="A35" s="111">
        <v>13</v>
      </c>
      <c r="B35" s="111" t="s">
        <v>395</v>
      </c>
      <c r="C35" s="108" t="s">
        <v>185</v>
      </c>
      <c r="D35" s="758" t="s">
        <v>160</v>
      </c>
      <c r="E35" s="759"/>
      <c r="F35" s="759"/>
      <c r="G35" s="760"/>
      <c r="H35" s="112" t="s">
        <v>14</v>
      </c>
      <c r="I35" s="109">
        <f>'MEMÓRIA DE CÁLCULO'!H515</f>
        <v>333000</v>
      </c>
      <c r="J35" s="109">
        <f>'CPU CODEVASF'!$H$91</f>
        <v>1.08</v>
      </c>
      <c r="K35" s="109">
        <f>ROUND(I35*J35,2)</f>
        <v>359640</v>
      </c>
      <c r="L35" s="109">
        <f t="shared" ref="L35" si="6">ROUND(K35*(1+$L$6),2)</f>
        <v>370752.88</v>
      </c>
    </row>
    <row r="36" spans="1:12" ht="39.950000000000003" customHeight="1">
      <c r="A36" s="119"/>
      <c r="B36" s="119"/>
      <c r="C36" s="119"/>
      <c r="D36" s="565" t="s">
        <v>173</v>
      </c>
      <c r="E36" s="564"/>
      <c r="F36" s="564"/>
      <c r="G36" s="564"/>
      <c r="H36" s="122"/>
      <c r="I36" s="203"/>
      <c r="J36" s="123"/>
      <c r="K36" s="124"/>
      <c r="L36" s="107"/>
    </row>
    <row r="37" spans="1:12" ht="39.950000000000003" customHeight="1">
      <c r="A37" s="111">
        <v>14</v>
      </c>
      <c r="B37" s="111" t="s">
        <v>395</v>
      </c>
      <c r="C37" s="108" t="s">
        <v>185</v>
      </c>
      <c r="D37" s="761" t="s">
        <v>398</v>
      </c>
      <c r="E37" s="759"/>
      <c r="F37" s="759"/>
      <c r="G37" s="760"/>
      <c r="H37" s="112" t="s">
        <v>22</v>
      </c>
      <c r="I37" s="109">
        <f>'MEMÓRIA DE CÁLCULO'!H522</f>
        <v>5550</v>
      </c>
      <c r="J37" s="109">
        <f>'CPU CODEVASF'!H102</f>
        <v>18.16</v>
      </c>
      <c r="K37" s="109">
        <f>ROUND(I37*J37,2)</f>
        <v>100788</v>
      </c>
      <c r="L37" s="109">
        <f t="shared" ref="L37" si="7">ROUND(K37*(1+$L$6),2)</f>
        <v>103902.35</v>
      </c>
    </row>
    <row r="38" spans="1:12" ht="39.950000000000003" customHeight="1">
      <c r="A38" s="119"/>
      <c r="B38" s="119"/>
      <c r="C38" s="119"/>
      <c r="D38" s="565" t="s">
        <v>161</v>
      </c>
      <c r="E38" s="564"/>
      <c r="F38" s="564"/>
      <c r="G38" s="564"/>
      <c r="H38" s="122"/>
      <c r="I38" s="203"/>
      <c r="J38" s="123"/>
      <c r="K38" s="124"/>
      <c r="L38" s="107"/>
    </row>
    <row r="39" spans="1:12" ht="39.950000000000003" customHeight="1">
      <c r="A39" s="111">
        <v>15</v>
      </c>
      <c r="B39" s="111" t="s">
        <v>395</v>
      </c>
      <c r="C39" s="108" t="s">
        <v>185</v>
      </c>
      <c r="D39" s="758" t="s">
        <v>162</v>
      </c>
      <c r="E39" s="759"/>
      <c r="F39" s="759"/>
      <c r="G39" s="760"/>
      <c r="H39" s="112" t="s">
        <v>165</v>
      </c>
      <c r="I39" s="109">
        <f>'MEMÓRIA DE CÁLCULO'!H529</f>
        <v>55.5</v>
      </c>
      <c r="J39" s="109">
        <f>'Projeto Executivo'!D28</f>
        <v>11632.641658889999</v>
      </c>
      <c r="K39" s="109">
        <f>ROUND(I39*J39,2)</f>
        <v>645611.61</v>
      </c>
      <c r="L39" s="109">
        <f t="shared" ref="L39" si="8">ROUND(K39*(1+$L$6),2)</f>
        <v>665561.01</v>
      </c>
    </row>
    <row r="40" spans="1:12" ht="39.950000000000003" customHeight="1">
      <c r="A40" s="756" t="s">
        <v>19</v>
      </c>
      <c r="B40" s="757"/>
      <c r="C40" s="757"/>
      <c r="D40" s="757"/>
      <c r="E40" s="757"/>
      <c r="F40" s="757"/>
      <c r="G40" s="757"/>
      <c r="H40" s="757"/>
      <c r="I40" s="757"/>
      <c r="J40" s="757"/>
      <c r="K40" s="560">
        <f>SUM(K12:K39)</f>
        <v>19830119.300000001</v>
      </c>
      <c r="L40" s="125">
        <f>ROUND(SUM(L12:L39),2)</f>
        <v>20442870</v>
      </c>
    </row>
    <row r="41" spans="1:12" ht="39.950000000000003" customHeight="1">
      <c r="A41" s="484" t="s">
        <v>478</v>
      </c>
      <c r="K41" s="419"/>
      <c r="L41" s="419"/>
    </row>
    <row r="42" spans="1:12" ht="39.950000000000003" customHeight="1">
      <c r="L42" s="748"/>
    </row>
    <row r="43" spans="1:12" ht="39.950000000000003" customHeight="1"/>
    <row r="47" spans="1:12" ht="25.5" customHeight="1"/>
  </sheetData>
  <mergeCells count="35">
    <mergeCell ref="D16:G16"/>
    <mergeCell ref="A2:K4"/>
    <mergeCell ref="L2:L5"/>
    <mergeCell ref="A5:K5"/>
    <mergeCell ref="B6:K6"/>
    <mergeCell ref="A7:A10"/>
    <mergeCell ref="B7:B10"/>
    <mergeCell ref="C7:C10"/>
    <mergeCell ref="D7:G10"/>
    <mergeCell ref="H8:I9"/>
    <mergeCell ref="D11:G11"/>
    <mergeCell ref="D12:G12"/>
    <mergeCell ref="D13:G13"/>
    <mergeCell ref="D14:G14"/>
    <mergeCell ref="D15:G15"/>
    <mergeCell ref="D28:G28"/>
    <mergeCell ref="D17:G17"/>
    <mergeCell ref="D18:G18"/>
    <mergeCell ref="D19:G19"/>
    <mergeCell ref="D20:G20"/>
    <mergeCell ref="D21:G21"/>
    <mergeCell ref="D22:G22"/>
    <mergeCell ref="D23:G23"/>
    <mergeCell ref="D24:G24"/>
    <mergeCell ref="D25:G25"/>
    <mergeCell ref="D26:G26"/>
    <mergeCell ref="D27:G27"/>
    <mergeCell ref="D39:G39"/>
    <mergeCell ref="A40:J40"/>
    <mergeCell ref="D29:G29"/>
    <mergeCell ref="D30:G30"/>
    <mergeCell ref="D31:G31"/>
    <mergeCell ref="D33:G33"/>
    <mergeCell ref="D35:G35"/>
    <mergeCell ref="D37:G3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34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38"/>
  <sheetViews>
    <sheetView view="pageBreakPreview" topLeftCell="C1" zoomScale="85" zoomScaleSheetLayoutView="85" workbookViewId="0">
      <selection activeCell="O28" sqref="O28"/>
    </sheetView>
  </sheetViews>
  <sheetFormatPr defaultColWidth="8.85546875" defaultRowHeight="14.25" customHeight="1" zeroHeight="1"/>
  <cols>
    <col min="1" max="1" width="11.85546875" style="351" customWidth="1"/>
    <col min="2" max="2" width="46.42578125" style="351" customWidth="1"/>
    <col min="3" max="3" width="22.85546875" style="351" bestFit="1" customWidth="1"/>
    <col min="4" max="13" width="14.140625" style="351" customWidth="1"/>
    <col min="14" max="14" width="15" style="351" customWidth="1"/>
    <col min="15" max="15" width="17.42578125" style="351" customWidth="1"/>
    <col min="16" max="16" width="8.85546875" style="351"/>
    <col min="17" max="17" width="17" style="351" customWidth="1"/>
    <col min="18" max="18" width="15" style="351" customWidth="1"/>
    <col min="19" max="19" width="14.5703125" style="351" bestFit="1" customWidth="1"/>
    <col min="20" max="16384" width="8.85546875" style="351"/>
  </cols>
  <sheetData>
    <row r="1" spans="1:19" ht="53.25" customHeight="1">
      <c r="A1" s="350"/>
      <c r="B1" s="350"/>
      <c r="D1" s="352"/>
      <c r="E1" s="353"/>
      <c r="F1" s="353"/>
      <c r="G1" s="353"/>
      <c r="H1" s="353"/>
      <c r="I1" s="353"/>
      <c r="J1" s="353"/>
      <c r="K1" s="353"/>
      <c r="L1" s="353"/>
      <c r="M1" s="352"/>
      <c r="N1" s="353"/>
      <c r="O1" s="353"/>
      <c r="P1" s="353"/>
    </row>
    <row r="2" spans="1:19" ht="37.5" customHeight="1">
      <c r="A2" s="803" t="str">
        <f>'RESUMO MODULO MINIMO'!$A$5</f>
        <v>EXECUÇÃO DE SERVIÇOS DE PAVIMENTAÇÃO EM TRATAMENTO SUPERFICIAL DUPLO (TSD) EM VIAS URBANAS E RURAIS DE MUNICÍPIOS DIVERSOS, INSERIDOS NA ÁREA DE ATUAÇÃO DA 2ª SUPERINTENDÊNCIA REGIONAL DA CODEVASF, NO ESTADO DA BAHIA</v>
      </c>
      <c r="B2" s="803"/>
      <c r="C2" s="803"/>
      <c r="D2" s="803"/>
      <c r="E2" s="803"/>
      <c r="F2" s="803"/>
      <c r="G2" s="803"/>
      <c r="H2" s="803"/>
      <c r="I2" s="803"/>
      <c r="J2" s="803"/>
      <c r="K2" s="803"/>
      <c r="L2" s="803"/>
      <c r="M2" s="803"/>
      <c r="N2" s="803"/>
      <c r="O2" s="803"/>
      <c r="P2" s="412"/>
    </row>
    <row r="3" spans="1:19" ht="15.75" customHeight="1">
      <c r="A3" s="802" t="s">
        <v>531</v>
      </c>
      <c r="B3" s="802"/>
      <c r="C3" s="802"/>
      <c r="D3" s="802"/>
      <c r="E3" s="802"/>
      <c r="F3" s="802"/>
      <c r="G3" s="802"/>
      <c r="H3" s="802"/>
      <c r="I3" s="802"/>
      <c r="J3" s="802"/>
      <c r="K3" s="802"/>
      <c r="L3" s="802"/>
      <c r="M3" s="802"/>
      <c r="N3" s="802"/>
      <c r="O3" s="802"/>
      <c r="P3" s="413"/>
    </row>
    <row r="4" spans="1:19" ht="15.75" thickBot="1">
      <c r="A4" s="436" t="s">
        <v>163</v>
      </c>
      <c r="B4" s="437" t="s">
        <v>344</v>
      </c>
      <c r="C4" s="438" t="s">
        <v>362</v>
      </c>
      <c r="D4" s="439" t="s">
        <v>363</v>
      </c>
      <c r="E4" s="439" t="s">
        <v>364</v>
      </c>
      <c r="F4" s="439" t="s">
        <v>365</v>
      </c>
      <c r="G4" s="439" t="s">
        <v>366</v>
      </c>
      <c r="H4" s="439" t="s">
        <v>367</v>
      </c>
      <c r="I4" s="439" t="s">
        <v>368</v>
      </c>
      <c r="J4" s="439" t="s">
        <v>369</v>
      </c>
      <c r="K4" s="439" t="s">
        <v>370</v>
      </c>
      <c r="L4" s="439" t="s">
        <v>371</v>
      </c>
      <c r="M4" s="439" t="s">
        <v>372</v>
      </c>
      <c r="N4" s="439" t="s">
        <v>373</v>
      </c>
      <c r="O4" s="440" t="s">
        <v>374</v>
      </c>
    </row>
    <row r="5" spans="1:19">
      <c r="A5" s="355"/>
      <c r="B5" s="356" t="str">
        <f>'RESUMO MODULO MINIMO'!$D$11</f>
        <v>MOBILIZAÇÃO</v>
      </c>
      <c r="C5" s="357">
        <v>1</v>
      </c>
      <c r="D5" s="358"/>
      <c r="E5" s="358">
        <f>$C$5/11</f>
        <v>9.0909090909090912E-2</v>
      </c>
      <c r="F5" s="358">
        <f t="shared" ref="F5:O5" si="0">$C$5/11</f>
        <v>9.0909090909090912E-2</v>
      </c>
      <c r="G5" s="358">
        <f t="shared" si="0"/>
        <v>9.0909090909090912E-2</v>
      </c>
      <c r="H5" s="358">
        <f t="shared" si="0"/>
        <v>9.0909090909090912E-2</v>
      </c>
      <c r="I5" s="358">
        <f t="shared" si="0"/>
        <v>9.0909090909090912E-2</v>
      </c>
      <c r="J5" s="358">
        <f t="shared" si="0"/>
        <v>9.0909090909090912E-2</v>
      </c>
      <c r="K5" s="358">
        <f t="shared" si="0"/>
        <v>9.0909090909090912E-2</v>
      </c>
      <c r="L5" s="358">
        <f t="shared" si="0"/>
        <v>9.0909090909090912E-2</v>
      </c>
      <c r="M5" s="358">
        <f t="shared" si="0"/>
        <v>9.0909090909090912E-2</v>
      </c>
      <c r="N5" s="358">
        <f t="shared" si="0"/>
        <v>9.0909090909090912E-2</v>
      </c>
      <c r="O5" s="358">
        <f t="shared" si="0"/>
        <v>9.0909090909090912E-2</v>
      </c>
      <c r="Q5" s="359">
        <f>SUM(D5:O5)</f>
        <v>1.0000000000000002</v>
      </c>
    </row>
    <row r="6" spans="1:19" ht="15" thickBot="1">
      <c r="A6" s="360"/>
      <c r="B6" s="361"/>
      <c r="C6" s="362">
        <f>SUM('PLANILHA LOTE 01'!L12:L14)</f>
        <v>1084080.81</v>
      </c>
      <c r="D6" s="363"/>
      <c r="E6" s="363">
        <f t="shared" ref="E6:O6" si="1">$C$6*E5</f>
        <v>98552.800909090918</v>
      </c>
      <c r="F6" s="363">
        <f t="shared" si="1"/>
        <v>98552.800909090918</v>
      </c>
      <c r="G6" s="363">
        <f t="shared" si="1"/>
        <v>98552.800909090918</v>
      </c>
      <c r="H6" s="363">
        <f t="shared" si="1"/>
        <v>98552.800909090918</v>
      </c>
      <c r="I6" s="363">
        <f t="shared" si="1"/>
        <v>98552.800909090918</v>
      </c>
      <c r="J6" s="363">
        <f t="shared" si="1"/>
        <v>98552.800909090918</v>
      </c>
      <c r="K6" s="363">
        <f t="shared" si="1"/>
        <v>98552.800909090918</v>
      </c>
      <c r="L6" s="363">
        <f t="shared" si="1"/>
        <v>98552.800909090918</v>
      </c>
      <c r="M6" s="363">
        <f t="shared" si="1"/>
        <v>98552.800909090918</v>
      </c>
      <c r="N6" s="363">
        <f t="shared" si="1"/>
        <v>98552.800909090918</v>
      </c>
      <c r="O6" s="363">
        <f t="shared" si="1"/>
        <v>98552.800909090918</v>
      </c>
      <c r="Q6" s="364">
        <f>SUM(D6:O6)</f>
        <v>1084080.81</v>
      </c>
      <c r="R6" s="364">
        <f>C6</f>
        <v>1084080.81</v>
      </c>
      <c r="S6" s="364">
        <f>Q6-R6</f>
        <v>0</v>
      </c>
    </row>
    <row r="7" spans="1:19" ht="15" customHeight="1" thickTop="1">
      <c r="A7" s="365"/>
      <c r="B7" s="366" t="str">
        <f>'RESUMO MODULO MINIMO'!D15</f>
        <v>TERRAPLEANGEM</v>
      </c>
      <c r="C7" s="367">
        <v>1</v>
      </c>
      <c r="D7" s="368"/>
      <c r="E7" s="368"/>
      <c r="F7" s="369">
        <f>$C$9/10</f>
        <v>0.1</v>
      </c>
      <c r="G7" s="369">
        <f t="shared" ref="G7:O9" si="2">$C$9/10</f>
        <v>0.1</v>
      </c>
      <c r="H7" s="369">
        <f t="shared" si="2"/>
        <v>0.1</v>
      </c>
      <c r="I7" s="369">
        <f t="shared" si="2"/>
        <v>0.1</v>
      </c>
      <c r="J7" s="369">
        <f t="shared" si="2"/>
        <v>0.1</v>
      </c>
      <c r="K7" s="369">
        <f t="shared" si="2"/>
        <v>0.1</v>
      </c>
      <c r="L7" s="369">
        <f t="shared" si="2"/>
        <v>0.1</v>
      </c>
      <c r="M7" s="369">
        <f t="shared" si="2"/>
        <v>0.1</v>
      </c>
      <c r="N7" s="369">
        <f t="shared" si="2"/>
        <v>0.1</v>
      </c>
      <c r="O7" s="369">
        <f t="shared" si="2"/>
        <v>0.1</v>
      </c>
      <c r="Q7" s="359">
        <f t="shared" ref="Q7:Q12" si="3">SUM(F7:O7)</f>
        <v>0.99999999999999989</v>
      </c>
      <c r="S7" s="364"/>
    </row>
    <row r="8" spans="1:19" ht="15" thickBot="1">
      <c r="A8" s="371"/>
      <c r="B8" s="372"/>
      <c r="C8" s="373">
        <f>SUM('PLANILHA LOTE 01'!L16:L18)</f>
        <v>701684.15000000014</v>
      </c>
      <c r="D8" s="374"/>
      <c r="E8" s="374"/>
      <c r="F8" s="375">
        <f>$C$8*F7</f>
        <v>70168.415000000023</v>
      </c>
      <c r="G8" s="375">
        <f t="shared" ref="G8:O8" si="4">$C$8*G7</f>
        <v>70168.415000000023</v>
      </c>
      <c r="H8" s="375">
        <f t="shared" si="4"/>
        <v>70168.415000000023</v>
      </c>
      <c r="I8" s="375">
        <f t="shared" si="4"/>
        <v>70168.415000000023</v>
      </c>
      <c r="J8" s="375">
        <f t="shared" si="4"/>
        <v>70168.415000000023</v>
      </c>
      <c r="K8" s="375">
        <f t="shared" si="4"/>
        <v>70168.415000000023</v>
      </c>
      <c r="L8" s="375">
        <f t="shared" si="4"/>
        <v>70168.415000000023</v>
      </c>
      <c r="M8" s="375">
        <f t="shared" si="4"/>
        <v>70168.415000000023</v>
      </c>
      <c r="N8" s="375">
        <f t="shared" si="4"/>
        <v>70168.415000000023</v>
      </c>
      <c r="O8" s="375">
        <f t="shared" si="4"/>
        <v>70168.415000000023</v>
      </c>
      <c r="Q8" s="364">
        <f t="shared" si="3"/>
        <v>701684.15000000026</v>
      </c>
      <c r="R8" s="364">
        <f>C8</f>
        <v>701684.15000000014</v>
      </c>
      <c r="S8" s="364">
        <f>Q8-R8</f>
        <v>0</v>
      </c>
    </row>
    <row r="9" spans="1:19" ht="15" customHeight="1" thickTop="1">
      <c r="A9" s="365"/>
      <c r="B9" s="366" t="str">
        <f>'RESUMO MODULO MINIMO'!$D$19</f>
        <v>PAVIMENTAÇÃO</v>
      </c>
      <c r="C9" s="367">
        <v>1</v>
      </c>
      <c r="D9" s="368"/>
      <c r="E9" s="368"/>
      <c r="F9" s="369">
        <f>$C$9/10</f>
        <v>0.1</v>
      </c>
      <c r="G9" s="369">
        <f t="shared" si="2"/>
        <v>0.1</v>
      </c>
      <c r="H9" s="369">
        <f t="shared" si="2"/>
        <v>0.1</v>
      </c>
      <c r="I9" s="369">
        <f t="shared" si="2"/>
        <v>0.1</v>
      </c>
      <c r="J9" s="369">
        <f t="shared" si="2"/>
        <v>0.1</v>
      </c>
      <c r="K9" s="369">
        <f t="shared" si="2"/>
        <v>0.1</v>
      </c>
      <c r="L9" s="369">
        <f t="shared" si="2"/>
        <v>0.1</v>
      </c>
      <c r="M9" s="369">
        <f t="shared" si="2"/>
        <v>0.1</v>
      </c>
      <c r="N9" s="369">
        <f t="shared" si="2"/>
        <v>0.1</v>
      </c>
      <c r="O9" s="369">
        <f t="shared" si="2"/>
        <v>0.1</v>
      </c>
      <c r="Q9" s="359">
        <f t="shared" si="3"/>
        <v>0.99999999999999989</v>
      </c>
      <c r="S9" s="364"/>
    </row>
    <row r="10" spans="1:19" ht="15" thickBot="1">
      <c r="A10" s="371"/>
      <c r="B10" s="372"/>
      <c r="C10" s="373">
        <f>SUM('PLANILHA LOTE 01'!L20:L25)+'PLANILHA LOTE 01'!L27+'PLANILHA LOTE 01'!L28</f>
        <v>13876945.539999999</v>
      </c>
      <c r="D10" s="374"/>
      <c r="E10" s="374"/>
      <c r="F10" s="375">
        <f>$C$10*F9</f>
        <v>1387694.554</v>
      </c>
      <c r="G10" s="375">
        <f t="shared" ref="G10:O10" si="5">$C$10*G9</f>
        <v>1387694.554</v>
      </c>
      <c r="H10" s="375">
        <f t="shared" si="5"/>
        <v>1387694.554</v>
      </c>
      <c r="I10" s="375">
        <f t="shared" si="5"/>
        <v>1387694.554</v>
      </c>
      <c r="J10" s="375">
        <f t="shared" si="5"/>
        <v>1387694.554</v>
      </c>
      <c r="K10" s="375">
        <f t="shared" si="5"/>
        <v>1387694.554</v>
      </c>
      <c r="L10" s="375">
        <f t="shared" si="5"/>
        <v>1387694.554</v>
      </c>
      <c r="M10" s="375">
        <f t="shared" si="5"/>
        <v>1387694.554</v>
      </c>
      <c r="N10" s="375">
        <f t="shared" si="5"/>
        <v>1387694.554</v>
      </c>
      <c r="O10" s="375">
        <f t="shared" si="5"/>
        <v>1387694.554</v>
      </c>
      <c r="Q10" s="364">
        <f t="shared" si="3"/>
        <v>13876945.539999997</v>
      </c>
      <c r="R10" s="364">
        <f>C10</f>
        <v>13876945.539999999</v>
      </c>
      <c r="S10" s="364">
        <f>Q10-R10</f>
        <v>0</v>
      </c>
    </row>
    <row r="11" spans="1:19" ht="15" customHeight="1" thickTop="1">
      <c r="A11" s="365"/>
      <c r="B11" s="377" t="str">
        <f>'RESUMO MODULO MINIMO'!$D$29</f>
        <v>SINALIZAÇÃO</v>
      </c>
      <c r="C11" s="378">
        <v>1</v>
      </c>
      <c r="D11" s="368"/>
      <c r="E11" s="368"/>
      <c r="F11" s="369">
        <f>$C$11/10</f>
        <v>0.1</v>
      </c>
      <c r="G11" s="369">
        <f>(100%-$F$11)/9</f>
        <v>0.1</v>
      </c>
      <c r="H11" s="369">
        <f t="shared" ref="H11:O11" si="6">(100%-$F$11)/9</f>
        <v>0.1</v>
      </c>
      <c r="I11" s="369">
        <f t="shared" si="6"/>
        <v>0.1</v>
      </c>
      <c r="J11" s="369">
        <f t="shared" si="6"/>
        <v>0.1</v>
      </c>
      <c r="K11" s="369">
        <f t="shared" si="6"/>
        <v>0.1</v>
      </c>
      <c r="L11" s="369">
        <f t="shared" si="6"/>
        <v>0.1</v>
      </c>
      <c r="M11" s="369">
        <f t="shared" si="6"/>
        <v>0.1</v>
      </c>
      <c r="N11" s="369">
        <f t="shared" si="6"/>
        <v>0.1</v>
      </c>
      <c r="O11" s="370">
        <f t="shared" si="6"/>
        <v>0.1</v>
      </c>
      <c r="Q11" s="359">
        <f t="shared" si="3"/>
        <v>0.99999999999999989</v>
      </c>
      <c r="S11" s="364"/>
    </row>
    <row r="12" spans="1:19" ht="15" thickBot="1">
      <c r="A12" s="360"/>
      <c r="B12" s="361"/>
      <c r="C12" s="379">
        <f>SUM('PLANILHA LOTE 01'!L30:L31)</f>
        <v>19973.739999999998</v>
      </c>
      <c r="D12" s="380"/>
      <c r="E12" s="380"/>
      <c r="F12" s="375">
        <f t="shared" ref="F12:O12" si="7">$C$12*F11</f>
        <v>1997.3739999999998</v>
      </c>
      <c r="G12" s="375">
        <f t="shared" si="7"/>
        <v>1997.3739999999998</v>
      </c>
      <c r="H12" s="375">
        <f t="shared" si="7"/>
        <v>1997.3739999999998</v>
      </c>
      <c r="I12" s="375">
        <f t="shared" si="7"/>
        <v>1997.3739999999998</v>
      </c>
      <c r="J12" s="375">
        <f t="shared" si="7"/>
        <v>1997.3739999999998</v>
      </c>
      <c r="K12" s="375">
        <f t="shared" si="7"/>
        <v>1997.3739999999998</v>
      </c>
      <c r="L12" s="375">
        <f t="shared" si="7"/>
        <v>1997.3739999999998</v>
      </c>
      <c r="M12" s="375">
        <f t="shared" si="7"/>
        <v>1997.3739999999998</v>
      </c>
      <c r="N12" s="375">
        <f t="shared" si="7"/>
        <v>1997.3739999999998</v>
      </c>
      <c r="O12" s="375">
        <f t="shared" si="7"/>
        <v>1997.3739999999998</v>
      </c>
      <c r="Q12" s="364">
        <f t="shared" si="3"/>
        <v>19973.739999999998</v>
      </c>
      <c r="R12" s="364">
        <f>C12</f>
        <v>19973.739999999998</v>
      </c>
      <c r="S12" s="364">
        <f>Q12-R12</f>
        <v>0</v>
      </c>
    </row>
    <row r="13" spans="1:19" ht="15" thickTop="1">
      <c r="A13" s="381"/>
      <c r="B13" s="382" t="str">
        <f>'RESUMO MODULO MINIMO'!$D$32</f>
        <v>DRENAGEM</v>
      </c>
      <c r="C13" s="383">
        <v>1</v>
      </c>
      <c r="D13" s="384"/>
      <c r="E13" s="384"/>
      <c r="F13" s="369">
        <f>$C$13/10</f>
        <v>0.1</v>
      </c>
      <c r="G13" s="369">
        <f t="shared" ref="G13:O13" si="8">$C$13/10</f>
        <v>0.1</v>
      </c>
      <c r="H13" s="369">
        <f t="shared" si="8"/>
        <v>0.1</v>
      </c>
      <c r="I13" s="369">
        <f t="shared" si="8"/>
        <v>0.1</v>
      </c>
      <c r="J13" s="369">
        <f t="shared" si="8"/>
        <v>0.1</v>
      </c>
      <c r="K13" s="369">
        <f t="shared" si="8"/>
        <v>0.1</v>
      </c>
      <c r="L13" s="369">
        <f t="shared" si="8"/>
        <v>0.1</v>
      </c>
      <c r="M13" s="369">
        <f t="shared" si="8"/>
        <v>0.1</v>
      </c>
      <c r="N13" s="369">
        <f t="shared" si="8"/>
        <v>0.1</v>
      </c>
      <c r="O13" s="369">
        <f t="shared" si="8"/>
        <v>0.1</v>
      </c>
      <c r="Q13" s="359">
        <f>SUM(D13:O13)</f>
        <v>0.99999999999999989</v>
      </c>
      <c r="S13" s="364"/>
    </row>
    <row r="14" spans="1:19" ht="15" thickBot="1">
      <c r="A14" s="385"/>
      <c r="B14" s="386"/>
      <c r="C14" s="387">
        <f>'PLANILHA LOTE 01'!L33</f>
        <v>3526729.52</v>
      </c>
      <c r="D14" s="375"/>
      <c r="E14" s="375"/>
      <c r="F14" s="375">
        <f>$C$14*F13</f>
        <v>352672.95200000005</v>
      </c>
      <c r="G14" s="375">
        <f t="shared" ref="G14:O14" si="9">$C$14*G13</f>
        <v>352672.95200000005</v>
      </c>
      <c r="H14" s="375">
        <f t="shared" si="9"/>
        <v>352672.95200000005</v>
      </c>
      <c r="I14" s="375">
        <f t="shared" si="9"/>
        <v>352672.95200000005</v>
      </c>
      <c r="J14" s="375">
        <f t="shared" si="9"/>
        <v>352672.95200000005</v>
      </c>
      <c r="K14" s="375">
        <f t="shared" si="9"/>
        <v>352672.95200000005</v>
      </c>
      <c r="L14" s="375">
        <f t="shared" si="9"/>
        <v>352672.95200000005</v>
      </c>
      <c r="M14" s="375">
        <f t="shared" si="9"/>
        <v>352672.95200000005</v>
      </c>
      <c r="N14" s="375">
        <f t="shared" si="9"/>
        <v>352672.95200000005</v>
      </c>
      <c r="O14" s="376">
        <f t="shared" si="9"/>
        <v>352672.95200000005</v>
      </c>
      <c r="Q14" s="364">
        <f>SUM(D14:O14)</f>
        <v>3526729.5200000005</v>
      </c>
      <c r="R14" s="364">
        <f>C14</f>
        <v>3526729.52</v>
      </c>
      <c r="S14" s="364">
        <f>Q14-R14</f>
        <v>0</v>
      </c>
    </row>
    <row r="15" spans="1:19" ht="12" customHeight="1" thickTop="1">
      <c r="A15" s="365"/>
      <c r="B15" s="377" t="str">
        <f>'RESUMO MODULO MINIMO'!$D$34</f>
        <v>LIMPEZA GERAL</v>
      </c>
      <c r="C15" s="367">
        <v>1</v>
      </c>
      <c r="D15" s="369"/>
      <c r="E15" s="369"/>
      <c r="F15" s="369">
        <f>100%/10</f>
        <v>0.1</v>
      </c>
      <c r="G15" s="369">
        <f t="shared" ref="G15:O17" si="10">100%/10</f>
        <v>0.1</v>
      </c>
      <c r="H15" s="369">
        <f t="shared" si="10"/>
        <v>0.1</v>
      </c>
      <c r="I15" s="369">
        <f t="shared" si="10"/>
        <v>0.1</v>
      </c>
      <c r="J15" s="369">
        <f t="shared" si="10"/>
        <v>0.1</v>
      </c>
      <c r="K15" s="369">
        <f t="shared" si="10"/>
        <v>0.1</v>
      </c>
      <c r="L15" s="369">
        <f t="shared" si="10"/>
        <v>0.1</v>
      </c>
      <c r="M15" s="369">
        <f t="shared" si="10"/>
        <v>0.1</v>
      </c>
      <c r="N15" s="369">
        <f t="shared" si="10"/>
        <v>0.1</v>
      </c>
      <c r="O15" s="369">
        <f t="shared" si="10"/>
        <v>0.1</v>
      </c>
      <c r="Q15" s="359">
        <f t="shared" ref="Q15:Q20" si="11">SUM(D15:O15)</f>
        <v>0.99999999999999989</v>
      </c>
      <c r="S15" s="364"/>
    </row>
    <row r="16" spans="1:19" ht="15" thickBot="1">
      <c r="A16" s="388"/>
      <c r="B16" s="389"/>
      <c r="C16" s="390">
        <f>'PLANILHA LOTE 01'!L35</f>
        <v>370752.88</v>
      </c>
      <c r="D16" s="375"/>
      <c r="E16" s="375"/>
      <c r="F16" s="375">
        <f t="shared" ref="F16:O16" si="12">$C$16*F15</f>
        <v>37075.288</v>
      </c>
      <c r="G16" s="375">
        <f t="shared" si="12"/>
        <v>37075.288</v>
      </c>
      <c r="H16" s="375">
        <f t="shared" si="12"/>
        <v>37075.288</v>
      </c>
      <c r="I16" s="375">
        <f t="shared" si="12"/>
        <v>37075.288</v>
      </c>
      <c r="J16" s="375">
        <f t="shared" si="12"/>
        <v>37075.288</v>
      </c>
      <c r="K16" s="375">
        <f t="shared" si="12"/>
        <v>37075.288</v>
      </c>
      <c r="L16" s="375">
        <f t="shared" si="12"/>
        <v>37075.288</v>
      </c>
      <c r="M16" s="375">
        <f t="shared" si="12"/>
        <v>37075.288</v>
      </c>
      <c r="N16" s="375">
        <f t="shared" si="12"/>
        <v>37075.288</v>
      </c>
      <c r="O16" s="375">
        <f t="shared" si="12"/>
        <v>37075.288</v>
      </c>
      <c r="Q16" s="364">
        <f t="shared" si="11"/>
        <v>370752.88</v>
      </c>
      <c r="R16" s="364">
        <f>C16</f>
        <v>370752.88</v>
      </c>
      <c r="S16" s="364">
        <f>Q16-R16</f>
        <v>0</v>
      </c>
    </row>
    <row r="17" spans="1:19" ht="12" customHeight="1" thickTop="1">
      <c r="A17" s="365"/>
      <c r="B17" s="377" t="str">
        <f>'RESUMO MODULO MINIMO'!D36</f>
        <v>SERVIÇOS COMPLEMENTARES</v>
      </c>
      <c r="C17" s="367">
        <v>1</v>
      </c>
      <c r="D17" s="369"/>
      <c r="E17" s="369"/>
      <c r="F17" s="369">
        <f>100%/10</f>
        <v>0.1</v>
      </c>
      <c r="G17" s="369">
        <f t="shared" si="10"/>
        <v>0.1</v>
      </c>
      <c r="H17" s="369">
        <f t="shared" si="10"/>
        <v>0.1</v>
      </c>
      <c r="I17" s="369">
        <f t="shared" si="10"/>
        <v>0.1</v>
      </c>
      <c r="J17" s="369">
        <f t="shared" si="10"/>
        <v>0.1</v>
      </c>
      <c r="K17" s="369">
        <f t="shared" si="10"/>
        <v>0.1</v>
      </c>
      <c r="L17" s="369">
        <f t="shared" si="10"/>
        <v>0.1</v>
      </c>
      <c r="M17" s="369">
        <f t="shared" si="10"/>
        <v>0.1</v>
      </c>
      <c r="N17" s="369">
        <f t="shared" si="10"/>
        <v>0.1</v>
      </c>
      <c r="O17" s="369">
        <f t="shared" si="10"/>
        <v>0.1</v>
      </c>
      <c r="Q17" s="359">
        <f t="shared" si="11"/>
        <v>0.99999999999999989</v>
      </c>
      <c r="S17" s="364"/>
    </row>
    <row r="18" spans="1:19" ht="15" thickBot="1">
      <c r="A18" s="388"/>
      <c r="B18" s="389"/>
      <c r="C18" s="390">
        <f>'PLANILHA LOTE 01'!L37</f>
        <v>103902.35</v>
      </c>
      <c r="D18" s="375"/>
      <c r="E18" s="375"/>
      <c r="F18" s="375">
        <f>$C$18*F17</f>
        <v>10390.235000000001</v>
      </c>
      <c r="G18" s="375">
        <f t="shared" ref="G18:O18" si="13">$C$18*G17</f>
        <v>10390.235000000001</v>
      </c>
      <c r="H18" s="375">
        <f t="shared" si="13"/>
        <v>10390.235000000001</v>
      </c>
      <c r="I18" s="375">
        <f t="shared" si="13"/>
        <v>10390.235000000001</v>
      </c>
      <c r="J18" s="375">
        <f t="shared" si="13"/>
        <v>10390.235000000001</v>
      </c>
      <c r="K18" s="375">
        <f t="shared" si="13"/>
        <v>10390.235000000001</v>
      </c>
      <c r="L18" s="375">
        <f t="shared" si="13"/>
        <v>10390.235000000001</v>
      </c>
      <c r="M18" s="375">
        <f t="shared" si="13"/>
        <v>10390.235000000001</v>
      </c>
      <c r="N18" s="375">
        <f t="shared" si="13"/>
        <v>10390.235000000001</v>
      </c>
      <c r="O18" s="375">
        <f t="shared" si="13"/>
        <v>10390.235000000001</v>
      </c>
      <c r="Q18" s="364">
        <f t="shared" si="11"/>
        <v>103902.35</v>
      </c>
      <c r="R18" s="364">
        <f>C18</f>
        <v>103902.35</v>
      </c>
      <c r="S18" s="364">
        <f>Q18-R18</f>
        <v>0</v>
      </c>
    </row>
    <row r="19" spans="1:19" ht="12" customHeight="1" thickTop="1">
      <c r="A19" s="365"/>
      <c r="B19" s="377" t="str">
        <f>'RESUMO MODULO MINIMO'!$D$38</f>
        <v>PROJETO EXECUTIVO</v>
      </c>
      <c r="C19" s="367">
        <v>1</v>
      </c>
      <c r="D19" s="369">
        <v>0.5</v>
      </c>
      <c r="E19" s="369">
        <v>0.5</v>
      </c>
      <c r="F19" s="369"/>
      <c r="G19" s="369"/>
      <c r="H19" s="369"/>
      <c r="I19" s="369"/>
      <c r="J19" s="369"/>
      <c r="K19" s="369"/>
      <c r="L19" s="369"/>
      <c r="M19" s="369"/>
      <c r="N19" s="369"/>
      <c r="O19" s="370"/>
      <c r="Q19" s="359">
        <f t="shared" si="11"/>
        <v>1</v>
      </c>
      <c r="S19" s="364"/>
    </row>
    <row r="20" spans="1:19" ht="15" thickBot="1">
      <c r="A20" s="388"/>
      <c r="B20" s="389"/>
      <c r="C20" s="390">
        <f>'PLANILHA LOTE 01'!L39</f>
        <v>665561.01</v>
      </c>
      <c r="D20" s="375">
        <f>$C$20*D19</f>
        <v>332780.505</v>
      </c>
      <c r="E20" s="375">
        <f>$C$20*E19</f>
        <v>332780.505</v>
      </c>
      <c r="F20" s="375"/>
      <c r="G20" s="375"/>
      <c r="H20" s="375"/>
      <c r="I20" s="375"/>
      <c r="J20" s="375"/>
      <c r="K20" s="375"/>
      <c r="L20" s="375"/>
      <c r="M20" s="375"/>
      <c r="N20" s="375"/>
      <c r="O20" s="376"/>
      <c r="Q20" s="364">
        <f t="shared" si="11"/>
        <v>665561.01</v>
      </c>
      <c r="R20" s="364">
        <f>C20</f>
        <v>665561.01</v>
      </c>
      <c r="S20" s="364">
        <f>Q20-R20</f>
        <v>0</v>
      </c>
    </row>
    <row r="21" spans="1:19" ht="15" thickTop="1">
      <c r="A21" s="414"/>
      <c r="B21" s="415"/>
      <c r="C21" s="416"/>
      <c r="D21" s="417"/>
      <c r="E21" s="417"/>
      <c r="F21" s="417"/>
      <c r="G21" s="417"/>
      <c r="H21" s="417"/>
      <c r="I21" s="417"/>
      <c r="J21" s="417"/>
      <c r="K21" s="417"/>
      <c r="L21" s="417"/>
      <c r="M21" s="417"/>
      <c r="N21" s="417"/>
      <c r="O21" s="418"/>
      <c r="Q21" s="364"/>
      <c r="R21" s="364"/>
      <c r="S21" s="364"/>
    </row>
    <row r="22" spans="1:19">
      <c r="A22" s="804" t="s">
        <v>375</v>
      </c>
      <c r="B22" s="805"/>
      <c r="C22" s="391"/>
      <c r="D22" s="392">
        <f>SUM(D6+D8+D10+D12+D14+D16+D18+D20)/$O$27</f>
        <v>1.635314769850852E-2</v>
      </c>
      <c r="E22" s="392">
        <f t="shared" ref="E22:O22" si="14">SUM(E6+E8+E10+E12+E14+E16+E18+E20)/$O$27</f>
        <v>2.1196125232207704E-2</v>
      </c>
      <c r="F22" s="392">
        <f t="shared" si="14"/>
        <v>9.6245072706928364E-2</v>
      </c>
      <c r="G22" s="392">
        <f t="shared" si="14"/>
        <v>9.6245072706928364E-2</v>
      </c>
      <c r="H22" s="392">
        <f t="shared" si="14"/>
        <v>9.6245072706928364E-2</v>
      </c>
      <c r="I22" s="392">
        <f t="shared" si="14"/>
        <v>9.6245072706928364E-2</v>
      </c>
      <c r="J22" s="392">
        <f t="shared" si="14"/>
        <v>9.6245072706928364E-2</v>
      </c>
      <c r="K22" s="392">
        <f t="shared" si="14"/>
        <v>9.6245072706928364E-2</v>
      </c>
      <c r="L22" s="392">
        <f t="shared" si="14"/>
        <v>9.6245072706928364E-2</v>
      </c>
      <c r="M22" s="392">
        <f t="shared" si="14"/>
        <v>9.6245072706928364E-2</v>
      </c>
      <c r="N22" s="392">
        <f t="shared" si="14"/>
        <v>9.6245072706928364E-2</v>
      </c>
      <c r="O22" s="392">
        <f t="shared" si="14"/>
        <v>9.6245072706928364E-2</v>
      </c>
      <c r="Q22" s="359"/>
      <c r="S22" s="364"/>
    </row>
    <row r="23" spans="1:19">
      <c r="A23" s="806" t="s">
        <v>230</v>
      </c>
      <c r="B23" s="807"/>
      <c r="C23" s="393"/>
      <c r="D23" s="394">
        <f>$O$27*D22</f>
        <v>332780.505</v>
      </c>
      <c r="E23" s="394">
        <f>$O$27*E22</f>
        <v>431333.30590909097</v>
      </c>
      <c r="F23" s="394">
        <f t="shared" ref="F23:O23" si="15">$O$27*F22</f>
        <v>1958551.618909091</v>
      </c>
      <c r="G23" s="394">
        <f t="shared" si="15"/>
        <v>1958551.618909091</v>
      </c>
      <c r="H23" s="394">
        <f t="shared" si="15"/>
        <v>1958551.618909091</v>
      </c>
      <c r="I23" s="394">
        <f t="shared" si="15"/>
        <v>1958551.618909091</v>
      </c>
      <c r="J23" s="394">
        <f t="shared" si="15"/>
        <v>1958551.618909091</v>
      </c>
      <c r="K23" s="394">
        <f t="shared" si="15"/>
        <v>1958551.618909091</v>
      </c>
      <c r="L23" s="394">
        <f t="shared" si="15"/>
        <v>1958551.618909091</v>
      </c>
      <c r="M23" s="394">
        <f t="shared" si="15"/>
        <v>1958551.618909091</v>
      </c>
      <c r="N23" s="394">
        <f t="shared" si="15"/>
        <v>1958551.618909091</v>
      </c>
      <c r="O23" s="395">
        <f t="shared" si="15"/>
        <v>1958551.618909091</v>
      </c>
      <c r="P23" s="364"/>
      <c r="Q23" s="364"/>
      <c r="R23" s="364"/>
      <c r="S23" s="364"/>
    </row>
    <row r="24" spans="1:19">
      <c r="A24" s="806" t="s">
        <v>376</v>
      </c>
      <c r="B24" s="807"/>
      <c r="C24" s="396"/>
      <c r="D24" s="397">
        <f>D22</f>
        <v>1.635314769850852E-2</v>
      </c>
      <c r="E24" s="397">
        <f>D24+E22</f>
        <v>3.7549272930716221E-2</v>
      </c>
      <c r="F24" s="397">
        <f t="shared" ref="F24:O25" si="16">E24+F22</f>
        <v>0.13379434563764458</v>
      </c>
      <c r="G24" s="397">
        <f t="shared" si="16"/>
        <v>0.23003941834457295</v>
      </c>
      <c r="H24" s="397">
        <f t="shared" si="16"/>
        <v>0.32628449105150131</v>
      </c>
      <c r="I24" s="397">
        <f t="shared" si="16"/>
        <v>0.42252956375842965</v>
      </c>
      <c r="J24" s="397">
        <f t="shared" si="16"/>
        <v>0.51877463646535804</v>
      </c>
      <c r="K24" s="397">
        <f t="shared" si="16"/>
        <v>0.61501970917228643</v>
      </c>
      <c r="L24" s="397">
        <f t="shared" si="16"/>
        <v>0.71126478187921482</v>
      </c>
      <c r="M24" s="397">
        <f t="shared" si="16"/>
        <v>0.80750985458614322</v>
      </c>
      <c r="N24" s="397">
        <f t="shared" si="16"/>
        <v>0.90375492729307161</v>
      </c>
      <c r="O24" s="398">
        <f t="shared" si="16"/>
        <v>1</v>
      </c>
      <c r="Q24" s="359"/>
      <c r="S24" s="364"/>
    </row>
    <row r="25" spans="1:19" ht="15" thickBot="1">
      <c r="A25" s="800" t="s">
        <v>377</v>
      </c>
      <c r="B25" s="801"/>
      <c r="C25" s="399"/>
      <c r="D25" s="400">
        <f>D23</f>
        <v>332780.505</v>
      </c>
      <c r="E25" s="400">
        <f>D25+E23</f>
        <v>764113.81090909103</v>
      </c>
      <c r="F25" s="400">
        <f t="shared" si="16"/>
        <v>2722665.4298181823</v>
      </c>
      <c r="G25" s="400">
        <f t="shared" si="16"/>
        <v>4681217.048727273</v>
      </c>
      <c r="H25" s="400">
        <f t="shared" si="16"/>
        <v>6639768.6676363638</v>
      </c>
      <c r="I25" s="400">
        <f t="shared" si="16"/>
        <v>8598320.2865454555</v>
      </c>
      <c r="J25" s="400">
        <f t="shared" si="16"/>
        <v>10556871.905454546</v>
      </c>
      <c r="K25" s="400">
        <f t="shared" si="16"/>
        <v>12515423.524363637</v>
      </c>
      <c r="L25" s="400">
        <f t="shared" si="16"/>
        <v>14473975.143272728</v>
      </c>
      <c r="M25" s="400">
        <f t="shared" si="16"/>
        <v>16432526.762181818</v>
      </c>
      <c r="N25" s="400">
        <f t="shared" si="16"/>
        <v>18391078.381090909</v>
      </c>
      <c r="O25" s="401">
        <f t="shared" si="16"/>
        <v>20349630</v>
      </c>
      <c r="P25" s="364"/>
      <c r="Q25" s="364"/>
      <c r="R25" s="364"/>
      <c r="S25" s="364"/>
    </row>
    <row r="26" spans="1:19" ht="15" thickBot="1">
      <c r="A26" s="402"/>
      <c r="B26" s="402"/>
      <c r="C26" s="402"/>
      <c r="D26" s="402"/>
      <c r="E26" s="402"/>
      <c r="F26" s="402"/>
      <c r="G26" s="402"/>
      <c r="H26" s="402"/>
      <c r="I26" s="402"/>
      <c r="J26" s="402"/>
      <c r="K26" s="402"/>
      <c r="L26" s="402"/>
      <c r="M26" s="402"/>
      <c r="N26" s="402"/>
      <c r="O26" s="402"/>
      <c r="P26" s="402"/>
    </row>
    <row r="27" spans="1:19" ht="15" thickBot="1">
      <c r="A27" s="403"/>
      <c r="B27" s="404"/>
      <c r="C27" s="405"/>
      <c r="D27" s="406" t="s">
        <v>378</v>
      </c>
      <c r="E27" s="407"/>
      <c r="F27" s="407"/>
      <c r="G27" s="407"/>
      <c r="H27" s="407"/>
      <c r="I27" s="407"/>
      <c r="J27" s="407"/>
      <c r="K27" s="407"/>
      <c r="L27" s="407"/>
      <c r="M27" s="407"/>
      <c r="N27" s="407" t="s">
        <v>379</v>
      </c>
      <c r="O27" s="408">
        <f>C6+C8+C10+C12+C14+C16+C18+C20</f>
        <v>20349630.000000004</v>
      </c>
      <c r="P27" s="354"/>
    </row>
    <row r="28" spans="1:19" ht="16.5" customHeight="1">
      <c r="A28" s="409"/>
      <c r="B28" s="410"/>
      <c r="C28" s="409"/>
      <c r="D28" s="409"/>
      <c r="E28" s="409"/>
      <c r="F28" s="409"/>
      <c r="G28" s="409"/>
      <c r="H28" s="409"/>
      <c r="I28" s="409"/>
      <c r="J28" s="409"/>
      <c r="K28" s="409"/>
      <c r="L28" s="409"/>
      <c r="M28" s="409"/>
      <c r="N28" s="409"/>
      <c r="O28" s="411"/>
      <c r="P28" s="409"/>
    </row>
    <row r="29" spans="1:19" ht="14.25" customHeight="1"/>
    <row r="30" spans="1:19" ht="14.25" customHeight="1"/>
    <row r="31" spans="1:19" ht="14.25" customHeight="1"/>
    <row r="32" spans="1:19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</sheetData>
  <mergeCells count="6">
    <mergeCell ref="A25:B25"/>
    <mergeCell ref="A2:O2"/>
    <mergeCell ref="A3:O3"/>
    <mergeCell ref="A22:B22"/>
    <mergeCell ref="A23:B23"/>
    <mergeCell ref="A24:B24"/>
  </mergeCells>
  <phoneticPr fontId="85"/>
  <printOptions horizontalCentered="1"/>
  <pageMargins left="0.15" right="0.16" top="0.78740157480314965" bottom="0.78740157480314965" header="0.31496062992125984" footer="0.31496062992125984"/>
  <pageSetup paperSize="9" scale="52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38"/>
  <sheetViews>
    <sheetView view="pageBreakPreview" topLeftCell="C2" zoomScale="85" zoomScaleSheetLayoutView="85" workbookViewId="0">
      <selection activeCell="O28" sqref="O28"/>
    </sheetView>
  </sheetViews>
  <sheetFormatPr defaultColWidth="8.85546875" defaultRowHeight="14.25" customHeight="1" zeroHeight="1"/>
  <cols>
    <col min="1" max="1" width="11.85546875" style="351" customWidth="1"/>
    <col min="2" max="2" width="46.42578125" style="351" customWidth="1"/>
    <col min="3" max="3" width="22.85546875" style="351" bestFit="1" customWidth="1"/>
    <col min="4" max="13" width="14.140625" style="351" customWidth="1"/>
    <col min="14" max="14" width="15" style="351" customWidth="1"/>
    <col min="15" max="15" width="17.42578125" style="351" customWidth="1"/>
    <col min="16" max="16" width="8.85546875" style="351"/>
    <col min="17" max="17" width="17" style="351" customWidth="1"/>
    <col min="18" max="18" width="15" style="351" customWidth="1"/>
    <col min="19" max="19" width="14.5703125" style="351" bestFit="1" customWidth="1"/>
    <col min="20" max="16384" width="8.85546875" style="351"/>
  </cols>
  <sheetData>
    <row r="1" spans="1:19" ht="53.25" customHeight="1">
      <c r="A1" s="350"/>
      <c r="B1" s="350"/>
      <c r="D1" s="352"/>
      <c r="E1" s="353"/>
      <c r="F1" s="353"/>
      <c r="G1" s="353"/>
      <c r="H1" s="353"/>
      <c r="I1" s="353"/>
      <c r="J1" s="353"/>
      <c r="K1" s="353"/>
      <c r="L1" s="353"/>
      <c r="M1" s="352"/>
      <c r="N1" s="353"/>
      <c r="O1" s="353"/>
      <c r="P1" s="353"/>
    </row>
    <row r="2" spans="1:19" ht="37.5" customHeight="1">
      <c r="A2" s="803" t="str">
        <f>'RESUMO MODULO MINIMO'!$A$5</f>
        <v>EXECUÇÃO DE SERVIÇOS DE PAVIMENTAÇÃO EM TRATAMENTO SUPERFICIAL DUPLO (TSD) EM VIAS URBANAS E RURAIS DE MUNICÍPIOS DIVERSOS, INSERIDOS NA ÁREA DE ATUAÇÃO DA 2ª SUPERINTENDÊNCIA REGIONAL DA CODEVASF, NO ESTADO DA BAHIA</v>
      </c>
      <c r="B2" s="803"/>
      <c r="C2" s="803"/>
      <c r="D2" s="803"/>
      <c r="E2" s="803"/>
      <c r="F2" s="803"/>
      <c r="G2" s="803"/>
      <c r="H2" s="803"/>
      <c r="I2" s="803"/>
      <c r="J2" s="803"/>
      <c r="K2" s="803"/>
      <c r="L2" s="803"/>
      <c r="M2" s="803"/>
      <c r="N2" s="803"/>
      <c r="O2" s="803"/>
      <c r="P2" s="412"/>
    </row>
    <row r="3" spans="1:19" ht="15.75" customHeight="1">
      <c r="A3" s="802" t="s">
        <v>532</v>
      </c>
      <c r="B3" s="802"/>
      <c r="C3" s="802"/>
      <c r="D3" s="802"/>
      <c r="E3" s="802"/>
      <c r="F3" s="802"/>
      <c r="G3" s="802"/>
      <c r="H3" s="802"/>
      <c r="I3" s="802"/>
      <c r="J3" s="802"/>
      <c r="K3" s="802"/>
      <c r="L3" s="802"/>
      <c r="M3" s="802"/>
      <c r="N3" s="802"/>
      <c r="O3" s="802"/>
      <c r="P3" s="413"/>
    </row>
    <row r="4" spans="1:19" ht="15.75" thickBot="1">
      <c r="A4" s="436" t="s">
        <v>163</v>
      </c>
      <c r="B4" s="437" t="s">
        <v>344</v>
      </c>
      <c r="C4" s="438" t="s">
        <v>362</v>
      </c>
      <c r="D4" s="439" t="s">
        <v>363</v>
      </c>
      <c r="E4" s="439" t="s">
        <v>364</v>
      </c>
      <c r="F4" s="439" t="s">
        <v>365</v>
      </c>
      <c r="G4" s="439" t="s">
        <v>366</v>
      </c>
      <c r="H4" s="439" t="s">
        <v>367</v>
      </c>
      <c r="I4" s="439" t="s">
        <v>368</v>
      </c>
      <c r="J4" s="439" t="s">
        <v>369</v>
      </c>
      <c r="K4" s="439" t="s">
        <v>370</v>
      </c>
      <c r="L4" s="439" t="s">
        <v>371</v>
      </c>
      <c r="M4" s="439" t="s">
        <v>372</v>
      </c>
      <c r="N4" s="439" t="s">
        <v>373</v>
      </c>
      <c r="O4" s="440" t="s">
        <v>374</v>
      </c>
    </row>
    <row r="5" spans="1:19">
      <c r="A5" s="355"/>
      <c r="B5" s="356" t="str">
        <f>'RESUMO MODULO MINIMO'!$D$11</f>
        <v>MOBILIZAÇÃO</v>
      </c>
      <c r="C5" s="357">
        <v>1</v>
      </c>
      <c r="D5" s="358"/>
      <c r="E5" s="358">
        <f>$C$5/11</f>
        <v>9.0909090909090912E-2</v>
      </c>
      <c r="F5" s="358">
        <f t="shared" ref="F5:O5" si="0">$C$5/11</f>
        <v>9.0909090909090912E-2</v>
      </c>
      <c r="G5" s="358">
        <f t="shared" si="0"/>
        <v>9.0909090909090912E-2</v>
      </c>
      <c r="H5" s="358">
        <f t="shared" si="0"/>
        <v>9.0909090909090912E-2</v>
      </c>
      <c r="I5" s="358">
        <f t="shared" si="0"/>
        <v>9.0909090909090912E-2</v>
      </c>
      <c r="J5" s="358">
        <f t="shared" si="0"/>
        <v>9.0909090909090912E-2</v>
      </c>
      <c r="K5" s="358">
        <f t="shared" si="0"/>
        <v>9.0909090909090912E-2</v>
      </c>
      <c r="L5" s="358">
        <f t="shared" si="0"/>
        <v>9.0909090909090912E-2</v>
      </c>
      <c r="M5" s="358">
        <f t="shared" si="0"/>
        <v>9.0909090909090912E-2</v>
      </c>
      <c r="N5" s="358">
        <f t="shared" si="0"/>
        <v>9.0909090909090912E-2</v>
      </c>
      <c r="O5" s="358">
        <f t="shared" si="0"/>
        <v>9.0909090909090912E-2</v>
      </c>
      <c r="Q5" s="359">
        <f>SUM(D5:O5)</f>
        <v>1.0000000000000002</v>
      </c>
    </row>
    <row r="6" spans="1:19" ht="15" thickBot="1">
      <c r="A6" s="360"/>
      <c r="B6" s="361"/>
      <c r="C6" s="362">
        <f>SUM('PLANILHA LOTE 02'!L12:L14)</f>
        <v>480410.68</v>
      </c>
      <c r="D6" s="363"/>
      <c r="E6" s="363">
        <f t="shared" ref="E6:O6" si="1">$C$6*E5</f>
        <v>43673.698181818181</v>
      </c>
      <c r="F6" s="363">
        <f t="shared" si="1"/>
        <v>43673.698181818181</v>
      </c>
      <c r="G6" s="363">
        <f t="shared" si="1"/>
        <v>43673.698181818181</v>
      </c>
      <c r="H6" s="363">
        <f t="shared" si="1"/>
        <v>43673.698181818181</v>
      </c>
      <c r="I6" s="363">
        <f t="shared" si="1"/>
        <v>43673.698181818181</v>
      </c>
      <c r="J6" s="363">
        <f t="shared" si="1"/>
        <v>43673.698181818181</v>
      </c>
      <c r="K6" s="363">
        <f t="shared" si="1"/>
        <v>43673.698181818181</v>
      </c>
      <c r="L6" s="363">
        <f t="shared" si="1"/>
        <v>43673.698181818181</v>
      </c>
      <c r="M6" s="363">
        <f t="shared" si="1"/>
        <v>43673.698181818181</v>
      </c>
      <c r="N6" s="363">
        <f t="shared" si="1"/>
        <v>43673.698181818181</v>
      </c>
      <c r="O6" s="363">
        <f t="shared" si="1"/>
        <v>43673.698181818181</v>
      </c>
      <c r="Q6" s="364">
        <f>SUM(D6:O6)</f>
        <v>480410.68</v>
      </c>
      <c r="R6" s="364">
        <f>C6</f>
        <v>480410.68</v>
      </c>
      <c r="S6" s="364">
        <f>Q6-R6</f>
        <v>0</v>
      </c>
    </row>
    <row r="7" spans="1:19" ht="15" customHeight="1" thickTop="1">
      <c r="A7" s="365"/>
      <c r="B7" s="366" t="str">
        <f>'RESUMO MODULO MINIMO'!D15</f>
        <v>TERRAPLEANGEM</v>
      </c>
      <c r="C7" s="367">
        <v>1</v>
      </c>
      <c r="D7" s="368"/>
      <c r="E7" s="368"/>
      <c r="F7" s="369">
        <f>$C$9/10</f>
        <v>0.1</v>
      </c>
      <c r="G7" s="369">
        <f t="shared" ref="G7:O9" si="2">$C$9/10</f>
        <v>0.1</v>
      </c>
      <c r="H7" s="369">
        <f t="shared" si="2"/>
        <v>0.1</v>
      </c>
      <c r="I7" s="369">
        <f t="shared" si="2"/>
        <v>0.1</v>
      </c>
      <c r="J7" s="369">
        <f t="shared" si="2"/>
        <v>0.1</v>
      </c>
      <c r="K7" s="369">
        <f t="shared" si="2"/>
        <v>0.1</v>
      </c>
      <c r="L7" s="369">
        <f t="shared" si="2"/>
        <v>0.1</v>
      </c>
      <c r="M7" s="369">
        <f t="shared" si="2"/>
        <v>0.1</v>
      </c>
      <c r="N7" s="369">
        <f t="shared" si="2"/>
        <v>0.1</v>
      </c>
      <c r="O7" s="369">
        <f t="shared" si="2"/>
        <v>0.1</v>
      </c>
      <c r="Q7" s="359">
        <f t="shared" ref="Q7:Q12" si="3">SUM(F7:O7)</f>
        <v>0.99999999999999989</v>
      </c>
      <c r="S7" s="364"/>
    </row>
    <row r="8" spans="1:19" ht="15" thickBot="1">
      <c r="A8" s="371"/>
      <c r="B8" s="372"/>
      <c r="C8" s="373">
        <f>SUM('PLANILHA LOTE 02'!L16:L18)</f>
        <v>341359.85</v>
      </c>
      <c r="D8" s="374"/>
      <c r="E8" s="374"/>
      <c r="F8" s="375">
        <f>$C$8*F7</f>
        <v>34135.985000000001</v>
      </c>
      <c r="G8" s="375">
        <f t="shared" ref="G8:O8" si="4">$C$8*G7</f>
        <v>34135.985000000001</v>
      </c>
      <c r="H8" s="375">
        <f t="shared" si="4"/>
        <v>34135.985000000001</v>
      </c>
      <c r="I8" s="375">
        <f t="shared" si="4"/>
        <v>34135.985000000001</v>
      </c>
      <c r="J8" s="375">
        <f t="shared" si="4"/>
        <v>34135.985000000001</v>
      </c>
      <c r="K8" s="375">
        <f t="shared" si="4"/>
        <v>34135.985000000001</v>
      </c>
      <c r="L8" s="375">
        <f t="shared" si="4"/>
        <v>34135.985000000001</v>
      </c>
      <c r="M8" s="375">
        <f t="shared" si="4"/>
        <v>34135.985000000001</v>
      </c>
      <c r="N8" s="375">
        <f t="shared" si="4"/>
        <v>34135.985000000001</v>
      </c>
      <c r="O8" s="375">
        <f t="shared" si="4"/>
        <v>34135.985000000001</v>
      </c>
      <c r="Q8" s="364">
        <f t="shared" si="3"/>
        <v>341359.84999999992</v>
      </c>
      <c r="R8" s="364">
        <f>C8</f>
        <v>341359.85</v>
      </c>
      <c r="S8" s="364">
        <f>Q8-R8</f>
        <v>0</v>
      </c>
    </row>
    <row r="9" spans="1:19" ht="15" customHeight="1" thickTop="1">
      <c r="A9" s="365"/>
      <c r="B9" s="366" t="str">
        <f>'RESUMO MODULO MINIMO'!$D$19</f>
        <v>PAVIMENTAÇÃO</v>
      </c>
      <c r="C9" s="367">
        <v>1</v>
      </c>
      <c r="D9" s="368"/>
      <c r="E9" s="368"/>
      <c r="F9" s="369">
        <f>$C$9/10</f>
        <v>0.1</v>
      </c>
      <c r="G9" s="369">
        <f t="shared" si="2"/>
        <v>0.1</v>
      </c>
      <c r="H9" s="369">
        <f t="shared" si="2"/>
        <v>0.1</v>
      </c>
      <c r="I9" s="369">
        <f t="shared" si="2"/>
        <v>0.1</v>
      </c>
      <c r="J9" s="369">
        <f t="shared" si="2"/>
        <v>0.1</v>
      </c>
      <c r="K9" s="369">
        <f t="shared" si="2"/>
        <v>0.1</v>
      </c>
      <c r="L9" s="369">
        <f t="shared" si="2"/>
        <v>0.1</v>
      </c>
      <c r="M9" s="369">
        <f t="shared" si="2"/>
        <v>0.1</v>
      </c>
      <c r="N9" s="369">
        <f t="shared" si="2"/>
        <v>0.1</v>
      </c>
      <c r="O9" s="369">
        <f t="shared" si="2"/>
        <v>0.1</v>
      </c>
      <c r="Q9" s="359">
        <f t="shared" si="3"/>
        <v>0.99999999999999989</v>
      </c>
      <c r="S9" s="364"/>
    </row>
    <row r="10" spans="1:19" ht="15" thickBot="1">
      <c r="A10" s="371"/>
      <c r="B10" s="372"/>
      <c r="C10" s="373">
        <f>SUM('PLANILHA LOTE 02'!L20:L25)+'PLANILHA LOTE 02'!L27+'PLANILHA LOTE 02'!L28</f>
        <v>6750946.4800000004</v>
      </c>
      <c r="D10" s="374"/>
      <c r="E10" s="374"/>
      <c r="F10" s="375">
        <f>$C$10*F9</f>
        <v>675094.64800000004</v>
      </c>
      <c r="G10" s="375">
        <f t="shared" ref="G10:O10" si="5">$C$10*G9</f>
        <v>675094.64800000004</v>
      </c>
      <c r="H10" s="375">
        <f t="shared" si="5"/>
        <v>675094.64800000004</v>
      </c>
      <c r="I10" s="375">
        <f t="shared" si="5"/>
        <v>675094.64800000004</v>
      </c>
      <c r="J10" s="375">
        <f t="shared" si="5"/>
        <v>675094.64800000004</v>
      </c>
      <c r="K10" s="375">
        <f t="shared" si="5"/>
        <v>675094.64800000004</v>
      </c>
      <c r="L10" s="375">
        <f t="shared" si="5"/>
        <v>675094.64800000004</v>
      </c>
      <c r="M10" s="375">
        <f t="shared" si="5"/>
        <v>675094.64800000004</v>
      </c>
      <c r="N10" s="375">
        <f t="shared" si="5"/>
        <v>675094.64800000004</v>
      </c>
      <c r="O10" s="375">
        <f t="shared" si="5"/>
        <v>675094.64800000004</v>
      </c>
      <c r="Q10" s="364">
        <f t="shared" si="3"/>
        <v>6750946.4800000004</v>
      </c>
      <c r="R10" s="364">
        <f>C10</f>
        <v>6750946.4800000004</v>
      </c>
      <c r="S10" s="364">
        <f>Q10-R10</f>
        <v>0</v>
      </c>
    </row>
    <row r="11" spans="1:19" ht="15" customHeight="1" thickTop="1">
      <c r="A11" s="365"/>
      <c r="B11" s="377" t="str">
        <f>'RESUMO MODULO MINIMO'!$D$29</f>
        <v>SINALIZAÇÃO</v>
      </c>
      <c r="C11" s="378">
        <v>1</v>
      </c>
      <c r="D11" s="368"/>
      <c r="E11" s="368"/>
      <c r="F11" s="369">
        <f>$C$11/10</f>
        <v>0.1</v>
      </c>
      <c r="G11" s="369">
        <f>(100%-$F$11)/9</f>
        <v>0.1</v>
      </c>
      <c r="H11" s="369">
        <f t="shared" ref="H11:O11" si="6">(100%-$F$11)/9</f>
        <v>0.1</v>
      </c>
      <c r="I11" s="369">
        <f t="shared" si="6"/>
        <v>0.1</v>
      </c>
      <c r="J11" s="369">
        <f t="shared" si="6"/>
        <v>0.1</v>
      </c>
      <c r="K11" s="369">
        <f t="shared" si="6"/>
        <v>0.1</v>
      </c>
      <c r="L11" s="369">
        <f t="shared" si="6"/>
        <v>0.1</v>
      </c>
      <c r="M11" s="369">
        <f t="shared" si="6"/>
        <v>0.1</v>
      </c>
      <c r="N11" s="369">
        <f t="shared" si="6"/>
        <v>0.1</v>
      </c>
      <c r="O11" s="370">
        <f t="shared" si="6"/>
        <v>0.1</v>
      </c>
      <c r="Q11" s="359">
        <f t="shared" si="3"/>
        <v>0.99999999999999989</v>
      </c>
      <c r="S11" s="364"/>
    </row>
    <row r="12" spans="1:19" ht="15" thickBot="1">
      <c r="A12" s="360"/>
      <c r="B12" s="361"/>
      <c r="C12" s="379">
        <f>SUM('PLANILHA LOTE 02'!L30:L31)</f>
        <v>9716.9599999999991</v>
      </c>
      <c r="D12" s="380"/>
      <c r="E12" s="380"/>
      <c r="F12" s="375">
        <f t="shared" ref="F12:O12" si="7">$C$12*F11</f>
        <v>971.69599999999991</v>
      </c>
      <c r="G12" s="375">
        <f t="shared" si="7"/>
        <v>971.69599999999991</v>
      </c>
      <c r="H12" s="375">
        <f t="shared" si="7"/>
        <v>971.69599999999991</v>
      </c>
      <c r="I12" s="375">
        <f t="shared" si="7"/>
        <v>971.69599999999991</v>
      </c>
      <c r="J12" s="375">
        <f t="shared" si="7"/>
        <v>971.69599999999991</v>
      </c>
      <c r="K12" s="375">
        <f t="shared" si="7"/>
        <v>971.69599999999991</v>
      </c>
      <c r="L12" s="375">
        <f t="shared" si="7"/>
        <v>971.69599999999991</v>
      </c>
      <c r="M12" s="375">
        <f t="shared" si="7"/>
        <v>971.69599999999991</v>
      </c>
      <c r="N12" s="375">
        <f t="shared" si="7"/>
        <v>971.69599999999991</v>
      </c>
      <c r="O12" s="375">
        <f t="shared" si="7"/>
        <v>971.69599999999991</v>
      </c>
      <c r="Q12" s="364">
        <f t="shared" si="3"/>
        <v>9716.9599999999991</v>
      </c>
      <c r="R12" s="364">
        <f>C12</f>
        <v>9716.9599999999991</v>
      </c>
      <c r="S12" s="364">
        <f>Q12-R12</f>
        <v>0</v>
      </c>
    </row>
    <row r="13" spans="1:19" ht="15" thickTop="1">
      <c r="A13" s="381"/>
      <c r="B13" s="382" t="str">
        <f>'RESUMO MODULO MINIMO'!$D$32</f>
        <v>DRENAGEM</v>
      </c>
      <c r="C13" s="383">
        <v>1</v>
      </c>
      <c r="D13" s="384"/>
      <c r="E13" s="384"/>
      <c r="F13" s="369">
        <f>$C$13/10</f>
        <v>0.1</v>
      </c>
      <c r="G13" s="369">
        <f t="shared" ref="G13:O13" si="8">$C$13/10</f>
        <v>0.1</v>
      </c>
      <c r="H13" s="369">
        <f t="shared" si="8"/>
        <v>0.1</v>
      </c>
      <c r="I13" s="369">
        <f t="shared" si="8"/>
        <v>0.1</v>
      </c>
      <c r="J13" s="369">
        <f t="shared" si="8"/>
        <v>0.1</v>
      </c>
      <c r="K13" s="369">
        <f t="shared" si="8"/>
        <v>0.1</v>
      </c>
      <c r="L13" s="369">
        <f t="shared" si="8"/>
        <v>0.1</v>
      </c>
      <c r="M13" s="369">
        <f t="shared" si="8"/>
        <v>0.1</v>
      </c>
      <c r="N13" s="369">
        <f t="shared" si="8"/>
        <v>0.1</v>
      </c>
      <c r="O13" s="369">
        <f t="shared" si="8"/>
        <v>0.1</v>
      </c>
      <c r="Q13" s="359">
        <f>SUM(D13:O13)</f>
        <v>0.99999999999999989</v>
      </c>
      <c r="S13" s="364"/>
    </row>
    <row r="14" spans="1:19" ht="15" thickBot="1">
      <c r="A14" s="385"/>
      <c r="B14" s="386"/>
      <c r="C14" s="387">
        <f>'PLANILHA LOTE 02'!L33</f>
        <v>1715706.25</v>
      </c>
      <c r="D14" s="375"/>
      <c r="E14" s="375"/>
      <c r="F14" s="375">
        <f>$C$14*F13</f>
        <v>171570.625</v>
      </c>
      <c r="G14" s="375">
        <f t="shared" ref="G14:O14" si="9">$C$14*G13</f>
        <v>171570.625</v>
      </c>
      <c r="H14" s="375">
        <f t="shared" si="9"/>
        <v>171570.625</v>
      </c>
      <c r="I14" s="375">
        <f t="shared" si="9"/>
        <v>171570.625</v>
      </c>
      <c r="J14" s="375">
        <f t="shared" si="9"/>
        <v>171570.625</v>
      </c>
      <c r="K14" s="375">
        <f t="shared" si="9"/>
        <v>171570.625</v>
      </c>
      <c r="L14" s="375">
        <f t="shared" si="9"/>
        <v>171570.625</v>
      </c>
      <c r="M14" s="375">
        <f t="shared" si="9"/>
        <v>171570.625</v>
      </c>
      <c r="N14" s="375">
        <f t="shared" si="9"/>
        <v>171570.625</v>
      </c>
      <c r="O14" s="376">
        <f t="shared" si="9"/>
        <v>171570.625</v>
      </c>
      <c r="Q14" s="364">
        <f>SUM(D14:O14)</f>
        <v>1715706.25</v>
      </c>
      <c r="R14" s="364">
        <f>C14</f>
        <v>1715706.25</v>
      </c>
      <c r="S14" s="364">
        <f>Q14-R14</f>
        <v>0</v>
      </c>
    </row>
    <row r="15" spans="1:19" ht="12" customHeight="1" thickTop="1">
      <c r="A15" s="365"/>
      <c r="B15" s="377" t="str">
        <f>'RESUMO MODULO MINIMO'!$D$34</f>
        <v>LIMPEZA GERAL</v>
      </c>
      <c r="C15" s="367">
        <v>1</v>
      </c>
      <c r="D15" s="369"/>
      <c r="E15" s="369"/>
      <c r="F15" s="369">
        <f>100%/10</f>
        <v>0.1</v>
      </c>
      <c r="G15" s="369">
        <f t="shared" ref="G15:O17" si="10">100%/10</f>
        <v>0.1</v>
      </c>
      <c r="H15" s="369">
        <f t="shared" si="10"/>
        <v>0.1</v>
      </c>
      <c r="I15" s="369">
        <f t="shared" si="10"/>
        <v>0.1</v>
      </c>
      <c r="J15" s="369">
        <f t="shared" si="10"/>
        <v>0.1</v>
      </c>
      <c r="K15" s="369">
        <f t="shared" si="10"/>
        <v>0.1</v>
      </c>
      <c r="L15" s="369">
        <f t="shared" si="10"/>
        <v>0.1</v>
      </c>
      <c r="M15" s="369">
        <f t="shared" si="10"/>
        <v>0.1</v>
      </c>
      <c r="N15" s="369">
        <f t="shared" si="10"/>
        <v>0.1</v>
      </c>
      <c r="O15" s="369">
        <f t="shared" si="10"/>
        <v>0.1</v>
      </c>
      <c r="Q15" s="359">
        <f t="shared" ref="Q15:Q20" si="11">SUM(D15:O15)</f>
        <v>0.99999999999999989</v>
      </c>
      <c r="S15" s="364"/>
    </row>
    <row r="16" spans="1:19" ht="15" thickBot="1">
      <c r="A16" s="388"/>
      <c r="B16" s="389"/>
      <c r="C16" s="390">
        <f>'PLANILHA LOTE 02'!L35</f>
        <v>180366.26</v>
      </c>
      <c r="D16" s="375"/>
      <c r="E16" s="375"/>
      <c r="F16" s="375">
        <f t="shared" ref="F16:O16" si="12">$C$16*F15</f>
        <v>18036.626</v>
      </c>
      <c r="G16" s="375">
        <f t="shared" si="12"/>
        <v>18036.626</v>
      </c>
      <c r="H16" s="375">
        <f t="shared" si="12"/>
        <v>18036.626</v>
      </c>
      <c r="I16" s="375">
        <f t="shared" si="12"/>
        <v>18036.626</v>
      </c>
      <c r="J16" s="375">
        <f t="shared" si="12"/>
        <v>18036.626</v>
      </c>
      <c r="K16" s="375">
        <f t="shared" si="12"/>
        <v>18036.626</v>
      </c>
      <c r="L16" s="375">
        <f t="shared" si="12"/>
        <v>18036.626</v>
      </c>
      <c r="M16" s="375">
        <f t="shared" si="12"/>
        <v>18036.626</v>
      </c>
      <c r="N16" s="375">
        <f t="shared" si="12"/>
        <v>18036.626</v>
      </c>
      <c r="O16" s="375">
        <f t="shared" si="12"/>
        <v>18036.626</v>
      </c>
      <c r="Q16" s="364">
        <f t="shared" si="11"/>
        <v>180366.25999999998</v>
      </c>
      <c r="R16" s="364">
        <f>C16</f>
        <v>180366.26</v>
      </c>
      <c r="S16" s="364">
        <f>Q16-R16</f>
        <v>0</v>
      </c>
    </row>
    <row r="17" spans="1:19" ht="12" customHeight="1" thickTop="1">
      <c r="A17" s="365"/>
      <c r="B17" s="377" t="str">
        <f>'RESUMO MODULO MINIMO'!D36</f>
        <v>SERVIÇOS COMPLEMENTARES</v>
      </c>
      <c r="C17" s="367">
        <v>1</v>
      </c>
      <c r="D17" s="369"/>
      <c r="E17" s="369"/>
      <c r="F17" s="369">
        <f>100%/10</f>
        <v>0.1</v>
      </c>
      <c r="G17" s="369">
        <f t="shared" si="10"/>
        <v>0.1</v>
      </c>
      <c r="H17" s="369">
        <f t="shared" si="10"/>
        <v>0.1</v>
      </c>
      <c r="I17" s="369">
        <f t="shared" si="10"/>
        <v>0.1</v>
      </c>
      <c r="J17" s="369">
        <f t="shared" si="10"/>
        <v>0.1</v>
      </c>
      <c r="K17" s="369">
        <f t="shared" si="10"/>
        <v>0.1</v>
      </c>
      <c r="L17" s="369">
        <f t="shared" si="10"/>
        <v>0.1</v>
      </c>
      <c r="M17" s="369">
        <f t="shared" si="10"/>
        <v>0.1</v>
      </c>
      <c r="N17" s="369">
        <f t="shared" si="10"/>
        <v>0.1</v>
      </c>
      <c r="O17" s="369">
        <f t="shared" si="10"/>
        <v>0.1</v>
      </c>
      <c r="Q17" s="359">
        <f t="shared" si="11"/>
        <v>0.99999999999999989</v>
      </c>
      <c r="S17" s="364"/>
    </row>
    <row r="18" spans="1:19" ht="15" thickBot="1">
      <c r="A18" s="388"/>
      <c r="B18" s="389"/>
      <c r="C18" s="390">
        <f>'PLANILHA LOTE 02'!L37</f>
        <v>50547.09</v>
      </c>
      <c r="D18" s="375"/>
      <c r="E18" s="375"/>
      <c r="F18" s="375">
        <f>$C$18*F17</f>
        <v>5054.7089999999998</v>
      </c>
      <c r="G18" s="375">
        <f t="shared" ref="G18:O18" si="13">$C$18*G17</f>
        <v>5054.7089999999998</v>
      </c>
      <c r="H18" s="375">
        <f t="shared" si="13"/>
        <v>5054.7089999999998</v>
      </c>
      <c r="I18" s="375">
        <f t="shared" si="13"/>
        <v>5054.7089999999998</v>
      </c>
      <c r="J18" s="375">
        <f t="shared" si="13"/>
        <v>5054.7089999999998</v>
      </c>
      <c r="K18" s="375">
        <f t="shared" si="13"/>
        <v>5054.7089999999998</v>
      </c>
      <c r="L18" s="375">
        <f t="shared" si="13"/>
        <v>5054.7089999999998</v>
      </c>
      <c r="M18" s="375">
        <f t="shared" si="13"/>
        <v>5054.7089999999998</v>
      </c>
      <c r="N18" s="375">
        <f t="shared" si="13"/>
        <v>5054.7089999999998</v>
      </c>
      <c r="O18" s="375">
        <f t="shared" si="13"/>
        <v>5054.7089999999998</v>
      </c>
      <c r="Q18" s="364">
        <f t="shared" si="11"/>
        <v>50547.090000000004</v>
      </c>
      <c r="R18" s="364">
        <f>C18</f>
        <v>50547.09</v>
      </c>
      <c r="S18" s="364">
        <f>Q18-R18</f>
        <v>0</v>
      </c>
    </row>
    <row r="19" spans="1:19" ht="12" customHeight="1" thickTop="1">
      <c r="A19" s="365"/>
      <c r="B19" s="377" t="str">
        <f>'RESUMO MODULO MINIMO'!$D$38</f>
        <v>PROJETO EXECUTIVO</v>
      </c>
      <c r="C19" s="367">
        <v>1</v>
      </c>
      <c r="D19" s="369">
        <v>0.5</v>
      </c>
      <c r="E19" s="369">
        <v>0.5</v>
      </c>
      <c r="F19" s="369"/>
      <c r="G19" s="369"/>
      <c r="H19" s="369"/>
      <c r="I19" s="369"/>
      <c r="J19" s="369"/>
      <c r="K19" s="369"/>
      <c r="L19" s="369"/>
      <c r="M19" s="369"/>
      <c r="N19" s="369"/>
      <c r="O19" s="370"/>
      <c r="Q19" s="359">
        <f t="shared" si="11"/>
        <v>1</v>
      </c>
      <c r="S19" s="364"/>
    </row>
    <row r="20" spans="1:19" ht="15" thickBot="1">
      <c r="A20" s="388"/>
      <c r="B20" s="389"/>
      <c r="C20" s="390">
        <f>'PLANILHA LOTE 02'!L39</f>
        <v>323786.43</v>
      </c>
      <c r="D20" s="375">
        <f>$C$20*D19</f>
        <v>161893.215</v>
      </c>
      <c r="E20" s="375">
        <f>$C$20*E19</f>
        <v>161893.215</v>
      </c>
      <c r="F20" s="375"/>
      <c r="G20" s="375"/>
      <c r="H20" s="375"/>
      <c r="I20" s="375"/>
      <c r="J20" s="375"/>
      <c r="K20" s="375"/>
      <c r="L20" s="375"/>
      <c r="M20" s="375"/>
      <c r="N20" s="375"/>
      <c r="O20" s="376"/>
      <c r="Q20" s="364">
        <f t="shared" si="11"/>
        <v>323786.43</v>
      </c>
      <c r="R20" s="364">
        <f>C20</f>
        <v>323786.43</v>
      </c>
      <c r="S20" s="364">
        <f>Q20-R20</f>
        <v>0</v>
      </c>
    </row>
    <row r="21" spans="1:19" ht="15" thickTop="1">
      <c r="A21" s="414"/>
      <c r="B21" s="415"/>
      <c r="C21" s="416"/>
      <c r="D21" s="417"/>
      <c r="E21" s="417"/>
      <c r="F21" s="417"/>
      <c r="G21" s="417"/>
      <c r="H21" s="417"/>
      <c r="I21" s="417"/>
      <c r="J21" s="417"/>
      <c r="K21" s="417"/>
      <c r="L21" s="417"/>
      <c r="M21" s="417"/>
      <c r="N21" s="417"/>
      <c r="O21" s="418"/>
      <c r="Q21" s="364"/>
      <c r="R21" s="364"/>
      <c r="S21" s="364"/>
    </row>
    <row r="22" spans="1:19">
      <c r="A22" s="804" t="s">
        <v>375</v>
      </c>
      <c r="B22" s="805"/>
      <c r="C22" s="391"/>
      <c r="D22" s="392">
        <f>SUM(D6+D8+D10+D12+D14+D16+D18+D20)/$O$27</f>
        <v>1.6431121889729255E-2</v>
      </c>
      <c r="E22" s="392">
        <f t="shared" ref="E22:O22" si="14">SUM(E6+E8+E10+E12+E14+E16+E18+E20)/$O$27</f>
        <v>2.0863721848910385E-2</v>
      </c>
      <c r="F22" s="392">
        <f t="shared" si="14"/>
        <v>9.6270515626136047E-2</v>
      </c>
      <c r="G22" s="392">
        <f t="shared" si="14"/>
        <v>9.6270515626136047E-2</v>
      </c>
      <c r="H22" s="392">
        <f t="shared" si="14"/>
        <v>9.6270515626136047E-2</v>
      </c>
      <c r="I22" s="392">
        <f t="shared" si="14"/>
        <v>9.6270515626136047E-2</v>
      </c>
      <c r="J22" s="392">
        <f t="shared" si="14"/>
        <v>9.6270515626136047E-2</v>
      </c>
      <c r="K22" s="392">
        <f t="shared" si="14"/>
        <v>9.6270515626136047E-2</v>
      </c>
      <c r="L22" s="392">
        <f t="shared" si="14"/>
        <v>9.6270515626136047E-2</v>
      </c>
      <c r="M22" s="392">
        <f t="shared" si="14"/>
        <v>9.6270515626136047E-2</v>
      </c>
      <c r="N22" s="392">
        <f t="shared" si="14"/>
        <v>9.6270515626136047E-2</v>
      </c>
      <c r="O22" s="392">
        <f t="shared" si="14"/>
        <v>9.6270515626136047E-2</v>
      </c>
      <c r="Q22" s="359"/>
      <c r="S22" s="364"/>
    </row>
    <row r="23" spans="1:19">
      <c r="A23" s="806" t="s">
        <v>230</v>
      </c>
      <c r="B23" s="807"/>
      <c r="C23" s="393"/>
      <c r="D23" s="394">
        <f>$O$27*D22</f>
        <v>161893.215</v>
      </c>
      <c r="E23" s="394">
        <f>$O$27*E22</f>
        <v>205566.91318181821</v>
      </c>
      <c r="F23" s="394">
        <f t="shared" ref="F23:O23" si="15">$O$27*F22</f>
        <v>948537.98718181823</v>
      </c>
      <c r="G23" s="394">
        <f t="shared" si="15"/>
        <v>948537.98718181823</v>
      </c>
      <c r="H23" s="394">
        <f t="shared" si="15"/>
        <v>948537.98718181823</v>
      </c>
      <c r="I23" s="394">
        <f t="shared" si="15"/>
        <v>948537.98718181823</v>
      </c>
      <c r="J23" s="394">
        <f t="shared" si="15"/>
        <v>948537.98718181823</v>
      </c>
      <c r="K23" s="394">
        <f t="shared" si="15"/>
        <v>948537.98718181823</v>
      </c>
      <c r="L23" s="394">
        <f t="shared" si="15"/>
        <v>948537.98718181823</v>
      </c>
      <c r="M23" s="394">
        <f t="shared" si="15"/>
        <v>948537.98718181823</v>
      </c>
      <c r="N23" s="394">
        <f t="shared" si="15"/>
        <v>948537.98718181823</v>
      </c>
      <c r="O23" s="395">
        <f t="shared" si="15"/>
        <v>948537.98718181823</v>
      </c>
      <c r="P23" s="364"/>
      <c r="Q23" s="364"/>
      <c r="R23" s="364"/>
      <c r="S23" s="364"/>
    </row>
    <row r="24" spans="1:19">
      <c r="A24" s="806" t="s">
        <v>376</v>
      </c>
      <c r="B24" s="807"/>
      <c r="C24" s="396"/>
      <c r="D24" s="397">
        <f>D22</f>
        <v>1.6431121889729255E-2</v>
      </c>
      <c r="E24" s="397">
        <f>D24+E22</f>
        <v>3.7294843738639644E-2</v>
      </c>
      <c r="F24" s="397">
        <f t="shared" ref="F24:O25" si="16">E24+F22</f>
        <v>0.1335653593647757</v>
      </c>
      <c r="G24" s="397">
        <f t="shared" si="16"/>
        <v>0.22983587499091174</v>
      </c>
      <c r="H24" s="397">
        <f t="shared" si="16"/>
        <v>0.32610639061704777</v>
      </c>
      <c r="I24" s="397">
        <f t="shared" si="16"/>
        <v>0.4223769062431838</v>
      </c>
      <c r="J24" s="397">
        <f t="shared" si="16"/>
        <v>0.51864742186931989</v>
      </c>
      <c r="K24" s="397">
        <f t="shared" si="16"/>
        <v>0.61491793749545598</v>
      </c>
      <c r="L24" s="397">
        <f t="shared" si="16"/>
        <v>0.71118845312159207</v>
      </c>
      <c r="M24" s="397">
        <f t="shared" si="16"/>
        <v>0.80745896874772816</v>
      </c>
      <c r="N24" s="397">
        <f t="shared" si="16"/>
        <v>0.90372948437386424</v>
      </c>
      <c r="O24" s="398">
        <f t="shared" si="16"/>
        <v>1.0000000000000002</v>
      </c>
      <c r="Q24" s="359"/>
      <c r="S24" s="364"/>
    </row>
    <row r="25" spans="1:19" ht="15" thickBot="1">
      <c r="A25" s="800" t="s">
        <v>377</v>
      </c>
      <c r="B25" s="801"/>
      <c r="C25" s="399"/>
      <c r="D25" s="400">
        <f>D23</f>
        <v>161893.215</v>
      </c>
      <c r="E25" s="400">
        <f>D25+E23</f>
        <v>367460.12818181817</v>
      </c>
      <c r="F25" s="400">
        <f t="shared" si="16"/>
        <v>1315998.1153636365</v>
      </c>
      <c r="G25" s="400">
        <f t="shared" si="16"/>
        <v>2264536.1025454546</v>
      </c>
      <c r="H25" s="400">
        <f t="shared" si="16"/>
        <v>3213074.0897272727</v>
      </c>
      <c r="I25" s="400">
        <f t="shared" si="16"/>
        <v>4161612.0769090909</v>
      </c>
      <c r="J25" s="400">
        <f t="shared" si="16"/>
        <v>5110150.0640909094</v>
      </c>
      <c r="K25" s="400">
        <f t="shared" si="16"/>
        <v>6058688.0512727275</v>
      </c>
      <c r="L25" s="400">
        <f t="shared" si="16"/>
        <v>7007226.0384545457</v>
      </c>
      <c r="M25" s="400">
        <f t="shared" si="16"/>
        <v>7955764.0256363638</v>
      </c>
      <c r="N25" s="400">
        <f t="shared" si="16"/>
        <v>8904302.0128181819</v>
      </c>
      <c r="O25" s="401">
        <f t="shared" si="16"/>
        <v>9852840</v>
      </c>
      <c r="P25" s="364"/>
      <c r="Q25" s="364"/>
      <c r="R25" s="364"/>
      <c r="S25" s="364"/>
    </row>
    <row r="26" spans="1:19" ht="15" thickBot="1">
      <c r="A26" s="402"/>
      <c r="B26" s="402"/>
      <c r="C26" s="402"/>
      <c r="D26" s="402"/>
      <c r="E26" s="402"/>
      <c r="F26" s="402"/>
      <c r="G26" s="402"/>
      <c r="H26" s="402"/>
      <c r="I26" s="402"/>
      <c r="J26" s="402"/>
      <c r="K26" s="402"/>
      <c r="L26" s="402"/>
      <c r="M26" s="402"/>
      <c r="N26" s="402"/>
      <c r="O26" s="402"/>
      <c r="P26" s="402"/>
    </row>
    <row r="27" spans="1:19" ht="15" thickBot="1">
      <c r="A27" s="403"/>
      <c r="B27" s="404"/>
      <c r="C27" s="405"/>
      <c r="D27" s="406" t="s">
        <v>378</v>
      </c>
      <c r="E27" s="407"/>
      <c r="F27" s="407"/>
      <c r="G27" s="407"/>
      <c r="H27" s="407"/>
      <c r="I27" s="407"/>
      <c r="J27" s="407"/>
      <c r="K27" s="407"/>
      <c r="L27" s="407"/>
      <c r="M27" s="407"/>
      <c r="N27" s="407" t="s">
        <v>379</v>
      </c>
      <c r="O27" s="408">
        <f>C6+C8+C10+C12+C14+C16+C18+C20</f>
        <v>9852840</v>
      </c>
      <c r="P27" s="354"/>
    </row>
    <row r="28" spans="1:19" ht="16.5" customHeight="1">
      <c r="A28" s="409"/>
      <c r="B28" s="410"/>
      <c r="C28" s="409"/>
      <c r="D28" s="409"/>
      <c r="E28" s="409"/>
      <c r="F28" s="409"/>
      <c r="G28" s="409"/>
      <c r="H28" s="409"/>
      <c r="I28" s="409"/>
      <c r="J28" s="409"/>
      <c r="K28" s="409"/>
      <c r="L28" s="409"/>
      <c r="M28" s="409"/>
      <c r="N28" s="409"/>
      <c r="O28" s="411"/>
      <c r="P28" s="409"/>
    </row>
    <row r="29" spans="1:19" ht="14.25" customHeight="1"/>
    <row r="30" spans="1:19" ht="14.25" customHeight="1"/>
    <row r="31" spans="1:19" ht="14.25" customHeight="1"/>
    <row r="32" spans="1:19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</sheetData>
  <mergeCells count="6">
    <mergeCell ref="A25:B25"/>
    <mergeCell ref="A2:O2"/>
    <mergeCell ref="A3:O3"/>
    <mergeCell ref="A22:B22"/>
    <mergeCell ref="A23:B23"/>
    <mergeCell ref="A24:B24"/>
  </mergeCells>
  <printOptions horizontalCentered="1"/>
  <pageMargins left="0.15" right="0.16" top="0.78740157480314965" bottom="0.78740157480314965" header="0.31496062992125984" footer="0.31496062992125984"/>
  <pageSetup paperSize="9" scale="52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38"/>
  <sheetViews>
    <sheetView view="pageBreakPreview" topLeftCell="C2" zoomScale="85" zoomScaleSheetLayoutView="85" workbookViewId="0">
      <selection activeCell="O28" sqref="O28"/>
    </sheetView>
  </sheetViews>
  <sheetFormatPr defaultColWidth="8.85546875" defaultRowHeight="14.25" customHeight="1" zeroHeight="1"/>
  <cols>
    <col min="1" max="1" width="11.85546875" style="351" customWidth="1"/>
    <col min="2" max="2" width="46.42578125" style="351" customWidth="1"/>
    <col min="3" max="3" width="22.85546875" style="351" bestFit="1" customWidth="1"/>
    <col min="4" max="13" width="14.140625" style="351" customWidth="1"/>
    <col min="14" max="14" width="15" style="351" customWidth="1"/>
    <col min="15" max="15" width="17.42578125" style="351" customWidth="1"/>
    <col min="16" max="16" width="8.85546875" style="351"/>
    <col min="17" max="17" width="17" style="351" customWidth="1"/>
    <col min="18" max="18" width="15" style="351" customWidth="1"/>
    <col min="19" max="19" width="14.5703125" style="351" bestFit="1" customWidth="1"/>
    <col min="20" max="16384" width="8.85546875" style="351"/>
  </cols>
  <sheetData>
    <row r="1" spans="1:19" ht="53.25" customHeight="1">
      <c r="A1" s="350"/>
      <c r="B1" s="350"/>
      <c r="D1" s="352"/>
      <c r="E1" s="353"/>
      <c r="F1" s="353"/>
      <c r="G1" s="353"/>
      <c r="H1" s="353"/>
      <c r="I1" s="353"/>
      <c r="J1" s="353"/>
      <c r="K1" s="353"/>
      <c r="L1" s="353"/>
      <c r="M1" s="352"/>
      <c r="N1" s="353"/>
      <c r="O1" s="353"/>
      <c r="P1" s="353"/>
    </row>
    <row r="2" spans="1:19" ht="37.5" customHeight="1">
      <c r="A2" s="803" t="str">
        <f>'RESUMO MODULO MINIMO'!$A$5</f>
        <v>EXECUÇÃO DE SERVIÇOS DE PAVIMENTAÇÃO EM TRATAMENTO SUPERFICIAL DUPLO (TSD) EM VIAS URBANAS E RURAIS DE MUNICÍPIOS DIVERSOS, INSERIDOS NA ÁREA DE ATUAÇÃO DA 2ª SUPERINTENDÊNCIA REGIONAL DA CODEVASF, NO ESTADO DA BAHIA</v>
      </c>
      <c r="B2" s="803"/>
      <c r="C2" s="803"/>
      <c r="D2" s="803"/>
      <c r="E2" s="803"/>
      <c r="F2" s="803"/>
      <c r="G2" s="803"/>
      <c r="H2" s="803"/>
      <c r="I2" s="803"/>
      <c r="J2" s="803"/>
      <c r="K2" s="803"/>
      <c r="L2" s="803"/>
      <c r="M2" s="803"/>
      <c r="N2" s="803"/>
      <c r="O2" s="803"/>
      <c r="P2" s="412"/>
    </row>
    <row r="3" spans="1:19" ht="15.75" customHeight="1">
      <c r="A3" s="802" t="s">
        <v>533</v>
      </c>
      <c r="B3" s="802"/>
      <c r="C3" s="802"/>
      <c r="D3" s="802"/>
      <c r="E3" s="802"/>
      <c r="F3" s="802"/>
      <c r="G3" s="802"/>
      <c r="H3" s="802"/>
      <c r="I3" s="802"/>
      <c r="J3" s="802"/>
      <c r="K3" s="802"/>
      <c r="L3" s="802"/>
      <c r="M3" s="802"/>
      <c r="N3" s="802"/>
      <c r="O3" s="802"/>
      <c r="P3" s="413"/>
    </row>
    <row r="4" spans="1:19" ht="15.75" thickBot="1">
      <c r="A4" s="436" t="s">
        <v>163</v>
      </c>
      <c r="B4" s="437" t="s">
        <v>344</v>
      </c>
      <c r="C4" s="438" t="s">
        <v>362</v>
      </c>
      <c r="D4" s="439" t="s">
        <v>363</v>
      </c>
      <c r="E4" s="439" t="s">
        <v>364</v>
      </c>
      <c r="F4" s="439" t="s">
        <v>365</v>
      </c>
      <c r="G4" s="439" t="s">
        <v>366</v>
      </c>
      <c r="H4" s="439" t="s">
        <v>367</v>
      </c>
      <c r="I4" s="439" t="s">
        <v>368</v>
      </c>
      <c r="J4" s="439" t="s">
        <v>369</v>
      </c>
      <c r="K4" s="439" t="s">
        <v>370</v>
      </c>
      <c r="L4" s="439" t="s">
        <v>371</v>
      </c>
      <c r="M4" s="439" t="s">
        <v>372</v>
      </c>
      <c r="N4" s="439" t="s">
        <v>373</v>
      </c>
      <c r="O4" s="440" t="s">
        <v>374</v>
      </c>
    </row>
    <row r="5" spans="1:19">
      <c r="A5" s="355"/>
      <c r="B5" s="356" t="str">
        <f>'RESUMO MODULO MINIMO'!$D$11</f>
        <v>MOBILIZAÇÃO</v>
      </c>
      <c r="C5" s="357">
        <v>1</v>
      </c>
      <c r="D5" s="358"/>
      <c r="E5" s="358">
        <f>$C$5/11</f>
        <v>9.0909090909090912E-2</v>
      </c>
      <c r="F5" s="358">
        <f t="shared" ref="F5:O5" si="0">$C$5/11</f>
        <v>9.0909090909090912E-2</v>
      </c>
      <c r="G5" s="358">
        <f t="shared" si="0"/>
        <v>9.0909090909090912E-2</v>
      </c>
      <c r="H5" s="358">
        <f t="shared" si="0"/>
        <v>9.0909090909090912E-2</v>
      </c>
      <c r="I5" s="358">
        <f t="shared" si="0"/>
        <v>9.0909090909090912E-2</v>
      </c>
      <c r="J5" s="358">
        <f t="shared" si="0"/>
        <v>9.0909090909090912E-2</v>
      </c>
      <c r="K5" s="358">
        <f t="shared" si="0"/>
        <v>9.0909090909090912E-2</v>
      </c>
      <c r="L5" s="358">
        <f t="shared" si="0"/>
        <v>9.0909090909090912E-2</v>
      </c>
      <c r="M5" s="358">
        <f t="shared" si="0"/>
        <v>9.0909090909090912E-2</v>
      </c>
      <c r="N5" s="358">
        <f t="shared" si="0"/>
        <v>9.0909090909090912E-2</v>
      </c>
      <c r="O5" s="358">
        <f t="shared" si="0"/>
        <v>9.0909090909090912E-2</v>
      </c>
      <c r="Q5" s="359">
        <f>SUM(D5:O5)</f>
        <v>1.0000000000000002</v>
      </c>
    </row>
    <row r="6" spans="1:19" ht="15" thickBot="1">
      <c r="A6" s="360"/>
      <c r="B6" s="361"/>
      <c r="C6" s="362">
        <f>SUM('PLANILHA LOTE 03'!L12:L14)</f>
        <v>1177320.8099999998</v>
      </c>
      <c r="D6" s="363"/>
      <c r="E6" s="363">
        <f t="shared" ref="E6:O6" si="1">$C$6*E5</f>
        <v>107029.16454545454</v>
      </c>
      <c r="F6" s="363">
        <f t="shared" si="1"/>
        <v>107029.16454545454</v>
      </c>
      <c r="G6" s="363">
        <f t="shared" si="1"/>
        <v>107029.16454545454</v>
      </c>
      <c r="H6" s="363">
        <f t="shared" si="1"/>
        <v>107029.16454545454</v>
      </c>
      <c r="I6" s="363">
        <f t="shared" si="1"/>
        <v>107029.16454545454</v>
      </c>
      <c r="J6" s="363">
        <f t="shared" si="1"/>
        <v>107029.16454545454</v>
      </c>
      <c r="K6" s="363">
        <f t="shared" si="1"/>
        <v>107029.16454545454</v>
      </c>
      <c r="L6" s="363">
        <f t="shared" si="1"/>
        <v>107029.16454545454</v>
      </c>
      <c r="M6" s="363">
        <f t="shared" si="1"/>
        <v>107029.16454545454</v>
      </c>
      <c r="N6" s="363">
        <f t="shared" si="1"/>
        <v>107029.16454545454</v>
      </c>
      <c r="O6" s="363">
        <f t="shared" si="1"/>
        <v>107029.16454545454</v>
      </c>
      <c r="Q6" s="364">
        <f>SUM(D6:O6)</f>
        <v>1177320.8099999998</v>
      </c>
      <c r="R6" s="364">
        <f>C6</f>
        <v>1177320.8099999998</v>
      </c>
      <c r="S6" s="364">
        <f>Q6-R6</f>
        <v>0</v>
      </c>
    </row>
    <row r="7" spans="1:19" ht="15" customHeight="1" thickTop="1">
      <c r="A7" s="365"/>
      <c r="B7" s="366" t="str">
        <f>'RESUMO MODULO MINIMO'!D15</f>
        <v>TERRAPLEANGEM</v>
      </c>
      <c r="C7" s="367">
        <v>1</v>
      </c>
      <c r="D7" s="368"/>
      <c r="E7" s="368"/>
      <c r="F7" s="369">
        <f>$C$9/10</f>
        <v>0.1</v>
      </c>
      <c r="G7" s="369">
        <f t="shared" ref="G7:O9" si="2">$C$9/10</f>
        <v>0.1</v>
      </c>
      <c r="H7" s="369">
        <f t="shared" si="2"/>
        <v>0.1</v>
      </c>
      <c r="I7" s="369">
        <f t="shared" si="2"/>
        <v>0.1</v>
      </c>
      <c r="J7" s="369">
        <f t="shared" si="2"/>
        <v>0.1</v>
      </c>
      <c r="K7" s="369">
        <f t="shared" si="2"/>
        <v>0.1</v>
      </c>
      <c r="L7" s="369">
        <f t="shared" si="2"/>
        <v>0.1</v>
      </c>
      <c r="M7" s="369">
        <f t="shared" si="2"/>
        <v>0.1</v>
      </c>
      <c r="N7" s="369">
        <f t="shared" si="2"/>
        <v>0.1</v>
      </c>
      <c r="O7" s="369">
        <f t="shared" si="2"/>
        <v>0.1</v>
      </c>
      <c r="Q7" s="359">
        <f t="shared" ref="Q7:Q12" si="3">SUM(F7:O7)</f>
        <v>0.99999999999999989</v>
      </c>
      <c r="S7" s="364"/>
    </row>
    <row r="8" spans="1:19" ht="15" thickBot="1">
      <c r="A8" s="371"/>
      <c r="B8" s="372"/>
      <c r="C8" s="373">
        <f>SUM('PLANILHA LOTE 03'!L16:L18)</f>
        <v>701684.15000000014</v>
      </c>
      <c r="D8" s="374"/>
      <c r="E8" s="374"/>
      <c r="F8" s="375">
        <f>$C$8*F7</f>
        <v>70168.415000000023</v>
      </c>
      <c r="G8" s="375">
        <f t="shared" ref="G8:O8" si="4">$C$8*G7</f>
        <v>70168.415000000023</v>
      </c>
      <c r="H8" s="375">
        <f t="shared" si="4"/>
        <v>70168.415000000023</v>
      </c>
      <c r="I8" s="375">
        <f t="shared" si="4"/>
        <v>70168.415000000023</v>
      </c>
      <c r="J8" s="375">
        <f t="shared" si="4"/>
        <v>70168.415000000023</v>
      </c>
      <c r="K8" s="375">
        <f t="shared" si="4"/>
        <v>70168.415000000023</v>
      </c>
      <c r="L8" s="375">
        <f t="shared" si="4"/>
        <v>70168.415000000023</v>
      </c>
      <c r="M8" s="375">
        <f t="shared" si="4"/>
        <v>70168.415000000023</v>
      </c>
      <c r="N8" s="375">
        <f t="shared" si="4"/>
        <v>70168.415000000023</v>
      </c>
      <c r="O8" s="375">
        <f t="shared" si="4"/>
        <v>70168.415000000023</v>
      </c>
      <c r="Q8" s="364">
        <f t="shared" si="3"/>
        <v>701684.15000000026</v>
      </c>
      <c r="R8" s="364">
        <f>C8</f>
        <v>701684.15000000014</v>
      </c>
      <c r="S8" s="364">
        <f>Q8-R8</f>
        <v>0</v>
      </c>
    </row>
    <row r="9" spans="1:19" ht="15" customHeight="1" thickTop="1">
      <c r="A9" s="365"/>
      <c r="B9" s="366" t="str">
        <f>'RESUMO MODULO MINIMO'!$D$19</f>
        <v>PAVIMENTAÇÃO</v>
      </c>
      <c r="C9" s="367">
        <v>1</v>
      </c>
      <c r="D9" s="368"/>
      <c r="E9" s="368"/>
      <c r="F9" s="369">
        <f>$C$9/10</f>
        <v>0.1</v>
      </c>
      <c r="G9" s="369">
        <f t="shared" si="2"/>
        <v>0.1</v>
      </c>
      <c r="H9" s="369">
        <f t="shared" si="2"/>
        <v>0.1</v>
      </c>
      <c r="I9" s="369">
        <f t="shared" si="2"/>
        <v>0.1</v>
      </c>
      <c r="J9" s="369">
        <f t="shared" si="2"/>
        <v>0.1</v>
      </c>
      <c r="K9" s="369">
        <f t="shared" si="2"/>
        <v>0.1</v>
      </c>
      <c r="L9" s="369">
        <f t="shared" si="2"/>
        <v>0.1</v>
      </c>
      <c r="M9" s="369">
        <f t="shared" si="2"/>
        <v>0.1</v>
      </c>
      <c r="N9" s="369">
        <f t="shared" si="2"/>
        <v>0.1</v>
      </c>
      <c r="O9" s="369">
        <f t="shared" si="2"/>
        <v>0.1</v>
      </c>
      <c r="Q9" s="359">
        <f t="shared" si="3"/>
        <v>0.99999999999999989</v>
      </c>
      <c r="S9" s="364"/>
    </row>
    <row r="10" spans="1:19" ht="15" thickBot="1">
      <c r="A10" s="371"/>
      <c r="B10" s="372"/>
      <c r="C10" s="373">
        <f>SUM('PLANILHA LOTE 03'!L20:L25)+'PLANILHA LOTE 03'!L27+'PLANILHA LOTE 03'!L28</f>
        <v>13876945.539999999</v>
      </c>
      <c r="D10" s="374"/>
      <c r="E10" s="374"/>
      <c r="F10" s="375">
        <f>$C$10*F9</f>
        <v>1387694.554</v>
      </c>
      <c r="G10" s="375">
        <f t="shared" ref="G10:O10" si="5">$C$10*G9</f>
        <v>1387694.554</v>
      </c>
      <c r="H10" s="375">
        <f t="shared" si="5"/>
        <v>1387694.554</v>
      </c>
      <c r="I10" s="375">
        <f t="shared" si="5"/>
        <v>1387694.554</v>
      </c>
      <c r="J10" s="375">
        <f t="shared" si="5"/>
        <v>1387694.554</v>
      </c>
      <c r="K10" s="375">
        <f t="shared" si="5"/>
        <v>1387694.554</v>
      </c>
      <c r="L10" s="375">
        <f t="shared" si="5"/>
        <v>1387694.554</v>
      </c>
      <c r="M10" s="375">
        <f t="shared" si="5"/>
        <v>1387694.554</v>
      </c>
      <c r="N10" s="375">
        <f t="shared" si="5"/>
        <v>1387694.554</v>
      </c>
      <c r="O10" s="375">
        <f t="shared" si="5"/>
        <v>1387694.554</v>
      </c>
      <c r="Q10" s="364">
        <f t="shared" si="3"/>
        <v>13876945.539999997</v>
      </c>
      <c r="R10" s="364">
        <f>C10</f>
        <v>13876945.539999999</v>
      </c>
      <c r="S10" s="364">
        <f>Q10-R10</f>
        <v>0</v>
      </c>
    </row>
    <row r="11" spans="1:19" ht="15" customHeight="1" thickTop="1">
      <c r="A11" s="365"/>
      <c r="B11" s="377" t="str">
        <f>'RESUMO MODULO MINIMO'!$D$29</f>
        <v>SINALIZAÇÃO</v>
      </c>
      <c r="C11" s="378">
        <v>1</v>
      </c>
      <c r="D11" s="368"/>
      <c r="E11" s="368"/>
      <c r="F11" s="369">
        <f>$C$11/10</f>
        <v>0.1</v>
      </c>
      <c r="G11" s="369">
        <f>(100%-$F$11)/9</f>
        <v>0.1</v>
      </c>
      <c r="H11" s="369">
        <f t="shared" ref="H11:O11" si="6">(100%-$F$11)/9</f>
        <v>0.1</v>
      </c>
      <c r="I11" s="369">
        <f t="shared" si="6"/>
        <v>0.1</v>
      </c>
      <c r="J11" s="369">
        <f t="shared" si="6"/>
        <v>0.1</v>
      </c>
      <c r="K11" s="369">
        <f t="shared" si="6"/>
        <v>0.1</v>
      </c>
      <c r="L11" s="369">
        <f t="shared" si="6"/>
        <v>0.1</v>
      </c>
      <c r="M11" s="369">
        <f t="shared" si="6"/>
        <v>0.1</v>
      </c>
      <c r="N11" s="369">
        <f t="shared" si="6"/>
        <v>0.1</v>
      </c>
      <c r="O11" s="370">
        <f t="shared" si="6"/>
        <v>0.1</v>
      </c>
      <c r="Q11" s="359">
        <f t="shared" si="3"/>
        <v>0.99999999999999989</v>
      </c>
      <c r="S11" s="364"/>
    </row>
    <row r="12" spans="1:19" ht="15" thickBot="1">
      <c r="A12" s="360"/>
      <c r="B12" s="361"/>
      <c r="C12" s="379">
        <f>SUM('PLANILHA LOTE 03'!L30:L31)</f>
        <v>19973.739999999998</v>
      </c>
      <c r="D12" s="380"/>
      <c r="E12" s="380"/>
      <c r="F12" s="375">
        <f t="shared" ref="F12:O12" si="7">$C$12*F11</f>
        <v>1997.3739999999998</v>
      </c>
      <c r="G12" s="375">
        <f t="shared" si="7"/>
        <v>1997.3739999999998</v>
      </c>
      <c r="H12" s="375">
        <f t="shared" si="7"/>
        <v>1997.3739999999998</v>
      </c>
      <c r="I12" s="375">
        <f t="shared" si="7"/>
        <v>1997.3739999999998</v>
      </c>
      <c r="J12" s="375">
        <f t="shared" si="7"/>
        <v>1997.3739999999998</v>
      </c>
      <c r="K12" s="375">
        <f t="shared" si="7"/>
        <v>1997.3739999999998</v>
      </c>
      <c r="L12" s="375">
        <f t="shared" si="7"/>
        <v>1997.3739999999998</v>
      </c>
      <c r="M12" s="375">
        <f t="shared" si="7"/>
        <v>1997.3739999999998</v>
      </c>
      <c r="N12" s="375">
        <f t="shared" si="7"/>
        <v>1997.3739999999998</v>
      </c>
      <c r="O12" s="375">
        <f t="shared" si="7"/>
        <v>1997.3739999999998</v>
      </c>
      <c r="Q12" s="364">
        <f t="shared" si="3"/>
        <v>19973.739999999998</v>
      </c>
      <c r="R12" s="364">
        <f>C12</f>
        <v>19973.739999999998</v>
      </c>
      <c r="S12" s="364">
        <f>Q12-R12</f>
        <v>0</v>
      </c>
    </row>
    <row r="13" spans="1:19" ht="15" thickTop="1">
      <c r="A13" s="381"/>
      <c r="B13" s="382" t="str">
        <f>'RESUMO MODULO MINIMO'!$D$32</f>
        <v>DRENAGEM</v>
      </c>
      <c r="C13" s="383">
        <v>1</v>
      </c>
      <c r="D13" s="384"/>
      <c r="E13" s="384"/>
      <c r="F13" s="369">
        <f>$C$13/10</f>
        <v>0.1</v>
      </c>
      <c r="G13" s="369">
        <f t="shared" ref="G13:O13" si="8">$C$13/10</f>
        <v>0.1</v>
      </c>
      <c r="H13" s="369">
        <f t="shared" si="8"/>
        <v>0.1</v>
      </c>
      <c r="I13" s="369">
        <f t="shared" si="8"/>
        <v>0.1</v>
      </c>
      <c r="J13" s="369">
        <f t="shared" si="8"/>
        <v>0.1</v>
      </c>
      <c r="K13" s="369">
        <f t="shared" si="8"/>
        <v>0.1</v>
      </c>
      <c r="L13" s="369">
        <f t="shared" si="8"/>
        <v>0.1</v>
      </c>
      <c r="M13" s="369">
        <f t="shared" si="8"/>
        <v>0.1</v>
      </c>
      <c r="N13" s="369">
        <f t="shared" si="8"/>
        <v>0.1</v>
      </c>
      <c r="O13" s="369">
        <f t="shared" si="8"/>
        <v>0.1</v>
      </c>
      <c r="Q13" s="359">
        <f>SUM(D13:O13)</f>
        <v>0.99999999999999989</v>
      </c>
      <c r="S13" s="364"/>
    </row>
    <row r="14" spans="1:19" ht="15" thickBot="1">
      <c r="A14" s="385"/>
      <c r="B14" s="386"/>
      <c r="C14" s="387">
        <f>'PLANILHA LOTE 03'!L33</f>
        <v>3526729.52</v>
      </c>
      <c r="D14" s="375"/>
      <c r="E14" s="375"/>
      <c r="F14" s="375">
        <f>$C$14*F13</f>
        <v>352672.95200000005</v>
      </c>
      <c r="G14" s="375">
        <f t="shared" ref="G14:O14" si="9">$C$14*G13</f>
        <v>352672.95200000005</v>
      </c>
      <c r="H14" s="375">
        <f t="shared" si="9"/>
        <v>352672.95200000005</v>
      </c>
      <c r="I14" s="375">
        <f t="shared" si="9"/>
        <v>352672.95200000005</v>
      </c>
      <c r="J14" s="375">
        <f t="shared" si="9"/>
        <v>352672.95200000005</v>
      </c>
      <c r="K14" s="375">
        <f t="shared" si="9"/>
        <v>352672.95200000005</v>
      </c>
      <c r="L14" s="375">
        <f t="shared" si="9"/>
        <v>352672.95200000005</v>
      </c>
      <c r="M14" s="375">
        <f t="shared" si="9"/>
        <v>352672.95200000005</v>
      </c>
      <c r="N14" s="375">
        <f t="shared" si="9"/>
        <v>352672.95200000005</v>
      </c>
      <c r="O14" s="376">
        <f t="shared" si="9"/>
        <v>352672.95200000005</v>
      </c>
      <c r="Q14" s="364">
        <f>SUM(D14:O14)</f>
        <v>3526729.5200000005</v>
      </c>
      <c r="R14" s="364">
        <f>C14</f>
        <v>3526729.52</v>
      </c>
      <c r="S14" s="364">
        <f>Q14-R14</f>
        <v>0</v>
      </c>
    </row>
    <row r="15" spans="1:19" ht="12" customHeight="1" thickTop="1">
      <c r="A15" s="365"/>
      <c r="B15" s="377" t="str">
        <f>'RESUMO MODULO MINIMO'!$D$34</f>
        <v>LIMPEZA GERAL</v>
      </c>
      <c r="C15" s="367">
        <v>1</v>
      </c>
      <c r="D15" s="369"/>
      <c r="E15" s="369"/>
      <c r="F15" s="369">
        <f>100%/10</f>
        <v>0.1</v>
      </c>
      <c r="G15" s="369">
        <f t="shared" ref="G15:O17" si="10">100%/10</f>
        <v>0.1</v>
      </c>
      <c r="H15" s="369">
        <f t="shared" si="10"/>
        <v>0.1</v>
      </c>
      <c r="I15" s="369">
        <f t="shared" si="10"/>
        <v>0.1</v>
      </c>
      <c r="J15" s="369">
        <f t="shared" si="10"/>
        <v>0.1</v>
      </c>
      <c r="K15" s="369">
        <f t="shared" si="10"/>
        <v>0.1</v>
      </c>
      <c r="L15" s="369">
        <f t="shared" si="10"/>
        <v>0.1</v>
      </c>
      <c r="M15" s="369">
        <f t="shared" si="10"/>
        <v>0.1</v>
      </c>
      <c r="N15" s="369">
        <f t="shared" si="10"/>
        <v>0.1</v>
      </c>
      <c r="O15" s="369">
        <f t="shared" si="10"/>
        <v>0.1</v>
      </c>
      <c r="Q15" s="359">
        <f t="shared" ref="Q15:Q20" si="11">SUM(D15:O15)</f>
        <v>0.99999999999999989</v>
      </c>
      <c r="S15" s="364"/>
    </row>
    <row r="16" spans="1:19" ht="15" thickBot="1">
      <c r="A16" s="388"/>
      <c r="B16" s="389"/>
      <c r="C16" s="390">
        <f>'PLANILHA LOTE 03'!L35</f>
        <v>370752.88</v>
      </c>
      <c r="D16" s="375"/>
      <c r="E16" s="375"/>
      <c r="F16" s="375">
        <f t="shared" ref="F16:O16" si="12">$C$16*F15</f>
        <v>37075.288</v>
      </c>
      <c r="G16" s="375">
        <f t="shared" si="12"/>
        <v>37075.288</v>
      </c>
      <c r="H16" s="375">
        <f t="shared" si="12"/>
        <v>37075.288</v>
      </c>
      <c r="I16" s="375">
        <f t="shared" si="12"/>
        <v>37075.288</v>
      </c>
      <c r="J16" s="375">
        <f t="shared" si="12"/>
        <v>37075.288</v>
      </c>
      <c r="K16" s="375">
        <f t="shared" si="12"/>
        <v>37075.288</v>
      </c>
      <c r="L16" s="375">
        <f t="shared" si="12"/>
        <v>37075.288</v>
      </c>
      <c r="M16" s="375">
        <f t="shared" si="12"/>
        <v>37075.288</v>
      </c>
      <c r="N16" s="375">
        <f t="shared" si="12"/>
        <v>37075.288</v>
      </c>
      <c r="O16" s="375">
        <f t="shared" si="12"/>
        <v>37075.288</v>
      </c>
      <c r="Q16" s="364">
        <f t="shared" si="11"/>
        <v>370752.88</v>
      </c>
      <c r="R16" s="364">
        <f>C16</f>
        <v>370752.88</v>
      </c>
      <c r="S16" s="364">
        <f>Q16-R16</f>
        <v>0</v>
      </c>
    </row>
    <row r="17" spans="1:19" ht="12" customHeight="1" thickTop="1">
      <c r="A17" s="365"/>
      <c r="B17" s="377" t="str">
        <f>'RESUMO MODULO MINIMO'!D36</f>
        <v>SERVIÇOS COMPLEMENTARES</v>
      </c>
      <c r="C17" s="367">
        <v>1</v>
      </c>
      <c r="D17" s="369"/>
      <c r="E17" s="369"/>
      <c r="F17" s="369">
        <f>100%/10</f>
        <v>0.1</v>
      </c>
      <c r="G17" s="369">
        <f t="shared" si="10"/>
        <v>0.1</v>
      </c>
      <c r="H17" s="369">
        <f t="shared" si="10"/>
        <v>0.1</v>
      </c>
      <c r="I17" s="369">
        <f t="shared" si="10"/>
        <v>0.1</v>
      </c>
      <c r="J17" s="369">
        <f t="shared" si="10"/>
        <v>0.1</v>
      </c>
      <c r="K17" s="369">
        <f t="shared" si="10"/>
        <v>0.1</v>
      </c>
      <c r="L17" s="369">
        <f t="shared" si="10"/>
        <v>0.1</v>
      </c>
      <c r="M17" s="369">
        <f t="shared" si="10"/>
        <v>0.1</v>
      </c>
      <c r="N17" s="369">
        <f t="shared" si="10"/>
        <v>0.1</v>
      </c>
      <c r="O17" s="369">
        <f t="shared" si="10"/>
        <v>0.1</v>
      </c>
      <c r="Q17" s="359">
        <f t="shared" si="11"/>
        <v>0.99999999999999989</v>
      </c>
      <c r="S17" s="364"/>
    </row>
    <row r="18" spans="1:19" ht="15" thickBot="1">
      <c r="A18" s="388"/>
      <c r="B18" s="389"/>
      <c r="C18" s="390">
        <f>'PLANILHA LOTE 03'!L37</f>
        <v>103902.35</v>
      </c>
      <c r="D18" s="375"/>
      <c r="E18" s="375"/>
      <c r="F18" s="375">
        <f>$C$18*F17</f>
        <v>10390.235000000001</v>
      </c>
      <c r="G18" s="375">
        <f t="shared" ref="G18:O18" si="13">$C$18*G17</f>
        <v>10390.235000000001</v>
      </c>
      <c r="H18" s="375">
        <f t="shared" si="13"/>
        <v>10390.235000000001</v>
      </c>
      <c r="I18" s="375">
        <f t="shared" si="13"/>
        <v>10390.235000000001</v>
      </c>
      <c r="J18" s="375">
        <f t="shared" si="13"/>
        <v>10390.235000000001</v>
      </c>
      <c r="K18" s="375">
        <f t="shared" si="13"/>
        <v>10390.235000000001</v>
      </c>
      <c r="L18" s="375">
        <f t="shared" si="13"/>
        <v>10390.235000000001</v>
      </c>
      <c r="M18" s="375">
        <f t="shared" si="13"/>
        <v>10390.235000000001</v>
      </c>
      <c r="N18" s="375">
        <f t="shared" si="13"/>
        <v>10390.235000000001</v>
      </c>
      <c r="O18" s="375">
        <f t="shared" si="13"/>
        <v>10390.235000000001</v>
      </c>
      <c r="Q18" s="364">
        <f t="shared" si="11"/>
        <v>103902.35</v>
      </c>
      <c r="R18" s="364">
        <f>C18</f>
        <v>103902.35</v>
      </c>
      <c r="S18" s="364">
        <f>Q18-R18</f>
        <v>0</v>
      </c>
    </row>
    <row r="19" spans="1:19" ht="12" customHeight="1" thickTop="1">
      <c r="A19" s="365"/>
      <c r="B19" s="377" t="str">
        <f>'RESUMO MODULO MINIMO'!$D$38</f>
        <v>PROJETO EXECUTIVO</v>
      </c>
      <c r="C19" s="367">
        <v>1</v>
      </c>
      <c r="D19" s="369">
        <v>0.5</v>
      </c>
      <c r="E19" s="369">
        <v>0.5</v>
      </c>
      <c r="F19" s="369"/>
      <c r="G19" s="369"/>
      <c r="H19" s="369"/>
      <c r="I19" s="369"/>
      <c r="J19" s="369"/>
      <c r="K19" s="369"/>
      <c r="L19" s="369"/>
      <c r="M19" s="369"/>
      <c r="N19" s="369"/>
      <c r="O19" s="370"/>
      <c r="Q19" s="359">
        <f t="shared" si="11"/>
        <v>1</v>
      </c>
      <c r="S19" s="364"/>
    </row>
    <row r="20" spans="1:19" ht="15" thickBot="1">
      <c r="A20" s="388"/>
      <c r="B20" s="389"/>
      <c r="C20" s="390">
        <f>'PLANILHA LOTE 03'!L39</f>
        <v>665561.01</v>
      </c>
      <c r="D20" s="375">
        <f>$C$20*D19</f>
        <v>332780.505</v>
      </c>
      <c r="E20" s="375">
        <f>$C$20*E19</f>
        <v>332780.505</v>
      </c>
      <c r="F20" s="375"/>
      <c r="G20" s="375"/>
      <c r="H20" s="375"/>
      <c r="I20" s="375"/>
      <c r="J20" s="375"/>
      <c r="K20" s="375"/>
      <c r="L20" s="375"/>
      <c r="M20" s="375"/>
      <c r="N20" s="375"/>
      <c r="O20" s="376"/>
      <c r="Q20" s="364">
        <f t="shared" si="11"/>
        <v>665561.01</v>
      </c>
      <c r="R20" s="364">
        <f>C20</f>
        <v>665561.01</v>
      </c>
      <c r="S20" s="364">
        <f>Q20-R20</f>
        <v>0</v>
      </c>
    </row>
    <row r="21" spans="1:19" ht="15" thickTop="1">
      <c r="A21" s="414"/>
      <c r="B21" s="415"/>
      <c r="C21" s="416"/>
      <c r="D21" s="417"/>
      <c r="E21" s="417"/>
      <c r="F21" s="417"/>
      <c r="G21" s="417"/>
      <c r="H21" s="417"/>
      <c r="I21" s="417"/>
      <c r="J21" s="417"/>
      <c r="K21" s="417"/>
      <c r="L21" s="417"/>
      <c r="M21" s="417"/>
      <c r="N21" s="417"/>
      <c r="O21" s="418"/>
      <c r="Q21" s="364"/>
      <c r="R21" s="364"/>
      <c r="S21" s="364"/>
    </row>
    <row r="22" spans="1:19">
      <c r="A22" s="804" t="s">
        <v>375</v>
      </c>
      <c r="B22" s="805"/>
      <c r="C22" s="391"/>
      <c r="D22" s="392">
        <f>SUM(D6+D8+D10+D12+D14+D16+D18+D20)/$O$27</f>
        <v>1.6278560935915551E-2</v>
      </c>
      <c r="E22" s="392">
        <f t="shared" ref="E22:O22" si="14">SUM(E6+E8+E10+E12+E14+E16+E18+E20)/$O$27</f>
        <v>2.1514086307130774E-2</v>
      </c>
      <c r="F22" s="392">
        <f t="shared" si="14"/>
        <v>9.6220735275695357E-2</v>
      </c>
      <c r="G22" s="392">
        <f t="shared" si="14"/>
        <v>9.6220735275695357E-2</v>
      </c>
      <c r="H22" s="392">
        <f t="shared" si="14"/>
        <v>9.6220735275695357E-2</v>
      </c>
      <c r="I22" s="392">
        <f t="shared" si="14"/>
        <v>9.6220735275695357E-2</v>
      </c>
      <c r="J22" s="392">
        <f t="shared" si="14"/>
        <v>9.6220735275695357E-2</v>
      </c>
      <c r="K22" s="392">
        <f t="shared" si="14"/>
        <v>9.6220735275695357E-2</v>
      </c>
      <c r="L22" s="392">
        <f t="shared" si="14"/>
        <v>9.6220735275695357E-2</v>
      </c>
      <c r="M22" s="392">
        <f t="shared" si="14"/>
        <v>9.6220735275695357E-2</v>
      </c>
      <c r="N22" s="392">
        <f t="shared" si="14"/>
        <v>9.6220735275695357E-2</v>
      </c>
      <c r="O22" s="392">
        <f t="shared" si="14"/>
        <v>9.6220735275695357E-2</v>
      </c>
      <c r="Q22" s="359"/>
      <c r="S22" s="364"/>
    </row>
    <row r="23" spans="1:19">
      <c r="A23" s="806" t="s">
        <v>230</v>
      </c>
      <c r="B23" s="807"/>
      <c r="C23" s="393"/>
      <c r="D23" s="394">
        <f>$O$27*D22</f>
        <v>332780.505</v>
      </c>
      <c r="E23" s="394">
        <f>$O$27*E22</f>
        <v>439809.66954545456</v>
      </c>
      <c r="F23" s="394">
        <f t="shared" ref="F23:O23" si="15">$O$27*F22</f>
        <v>1967027.9825454548</v>
      </c>
      <c r="G23" s="394">
        <f t="shared" si="15"/>
        <v>1967027.9825454548</v>
      </c>
      <c r="H23" s="394">
        <f t="shared" si="15"/>
        <v>1967027.9825454548</v>
      </c>
      <c r="I23" s="394">
        <f t="shared" si="15"/>
        <v>1967027.9825454548</v>
      </c>
      <c r="J23" s="394">
        <f t="shared" si="15"/>
        <v>1967027.9825454548</v>
      </c>
      <c r="K23" s="394">
        <f t="shared" si="15"/>
        <v>1967027.9825454548</v>
      </c>
      <c r="L23" s="394">
        <f t="shared" si="15"/>
        <v>1967027.9825454548</v>
      </c>
      <c r="M23" s="394">
        <f t="shared" si="15"/>
        <v>1967027.9825454548</v>
      </c>
      <c r="N23" s="394">
        <f t="shared" si="15"/>
        <v>1967027.9825454548</v>
      </c>
      <c r="O23" s="395">
        <f t="shared" si="15"/>
        <v>1967027.9825454548</v>
      </c>
      <c r="P23" s="364"/>
      <c r="Q23" s="364"/>
      <c r="R23" s="364"/>
      <c r="S23" s="364"/>
    </row>
    <row r="24" spans="1:19">
      <c r="A24" s="806" t="s">
        <v>376</v>
      </c>
      <c r="B24" s="807"/>
      <c r="C24" s="396"/>
      <c r="D24" s="397">
        <f>D22</f>
        <v>1.6278560935915551E-2</v>
      </c>
      <c r="E24" s="397">
        <f>D24+E22</f>
        <v>3.7792647243046325E-2</v>
      </c>
      <c r="F24" s="397">
        <f t="shared" ref="F24:O25" si="16">E24+F22</f>
        <v>0.13401338251874167</v>
      </c>
      <c r="G24" s="397">
        <f t="shared" si="16"/>
        <v>0.23023411779443703</v>
      </c>
      <c r="H24" s="397">
        <f t="shared" si="16"/>
        <v>0.32645485307013239</v>
      </c>
      <c r="I24" s="397">
        <f t="shared" si="16"/>
        <v>0.42267558834582775</v>
      </c>
      <c r="J24" s="397">
        <f t="shared" si="16"/>
        <v>0.51889632362152316</v>
      </c>
      <c r="K24" s="397">
        <f t="shared" si="16"/>
        <v>0.61511705889721857</v>
      </c>
      <c r="L24" s="397">
        <f t="shared" si="16"/>
        <v>0.71133779417291398</v>
      </c>
      <c r="M24" s="397">
        <f t="shared" si="16"/>
        <v>0.8075585294486094</v>
      </c>
      <c r="N24" s="397">
        <f t="shared" si="16"/>
        <v>0.90377926472430481</v>
      </c>
      <c r="O24" s="398">
        <f t="shared" si="16"/>
        <v>1.0000000000000002</v>
      </c>
      <c r="Q24" s="359"/>
      <c r="S24" s="364"/>
    </row>
    <row r="25" spans="1:19" ht="15" thickBot="1">
      <c r="A25" s="800" t="s">
        <v>377</v>
      </c>
      <c r="B25" s="801"/>
      <c r="C25" s="399"/>
      <c r="D25" s="400">
        <f>D23</f>
        <v>332780.505</v>
      </c>
      <c r="E25" s="400">
        <f>D25+E23</f>
        <v>772590.17454545456</v>
      </c>
      <c r="F25" s="400">
        <f t="shared" si="16"/>
        <v>2739618.1570909093</v>
      </c>
      <c r="G25" s="400">
        <f t="shared" si="16"/>
        <v>4706646.1396363638</v>
      </c>
      <c r="H25" s="400">
        <f t="shared" si="16"/>
        <v>6673674.1221818188</v>
      </c>
      <c r="I25" s="400">
        <f t="shared" si="16"/>
        <v>8640702.1047272738</v>
      </c>
      <c r="J25" s="400">
        <f t="shared" si="16"/>
        <v>10607730.087272728</v>
      </c>
      <c r="K25" s="400">
        <f t="shared" si="16"/>
        <v>12574758.069818182</v>
      </c>
      <c r="L25" s="400">
        <f t="shared" si="16"/>
        <v>14541786.052363636</v>
      </c>
      <c r="M25" s="400">
        <f t="shared" si="16"/>
        <v>16508814.03490909</v>
      </c>
      <c r="N25" s="400">
        <f t="shared" si="16"/>
        <v>18475842.017454546</v>
      </c>
      <c r="O25" s="401">
        <f t="shared" si="16"/>
        <v>20442870</v>
      </c>
      <c r="P25" s="364"/>
      <c r="Q25" s="364"/>
      <c r="R25" s="364"/>
      <c r="S25" s="364"/>
    </row>
    <row r="26" spans="1:19" ht="15" thickBot="1">
      <c r="A26" s="402"/>
      <c r="B26" s="402"/>
      <c r="C26" s="402"/>
      <c r="D26" s="402"/>
      <c r="E26" s="402"/>
      <c r="F26" s="402"/>
      <c r="G26" s="402"/>
      <c r="H26" s="402"/>
      <c r="I26" s="402"/>
      <c r="J26" s="402"/>
      <c r="K26" s="402"/>
      <c r="L26" s="402"/>
      <c r="M26" s="402"/>
      <c r="N26" s="402"/>
      <c r="O26" s="402"/>
      <c r="P26" s="402"/>
    </row>
    <row r="27" spans="1:19" ht="15" thickBot="1">
      <c r="A27" s="403"/>
      <c r="B27" s="404"/>
      <c r="C27" s="405"/>
      <c r="D27" s="406" t="s">
        <v>378</v>
      </c>
      <c r="E27" s="407"/>
      <c r="F27" s="407"/>
      <c r="G27" s="407"/>
      <c r="H27" s="407"/>
      <c r="I27" s="407"/>
      <c r="J27" s="407"/>
      <c r="K27" s="407"/>
      <c r="L27" s="407"/>
      <c r="M27" s="407"/>
      <c r="N27" s="407" t="s">
        <v>379</v>
      </c>
      <c r="O27" s="408">
        <f>C6+C8+C10+C12+C14+C16+C18+C20</f>
        <v>20442870.000000004</v>
      </c>
      <c r="P27" s="354"/>
    </row>
    <row r="28" spans="1:19" ht="16.5" customHeight="1">
      <c r="A28" s="409"/>
      <c r="B28" s="410"/>
      <c r="C28" s="409"/>
      <c r="D28" s="409"/>
      <c r="E28" s="409"/>
      <c r="F28" s="409"/>
      <c r="G28" s="409"/>
      <c r="H28" s="409"/>
      <c r="I28" s="409"/>
      <c r="J28" s="409"/>
      <c r="K28" s="409"/>
      <c r="L28" s="409"/>
      <c r="M28" s="409"/>
      <c r="N28" s="409"/>
      <c r="O28" s="411"/>
      <c r="P28" s="409"/>
    </row>
    <row r="29" spans="1:19" ht="14.25" customHeight="1"/>
    <row r="30" spans="1:19" ht="14.25" customHeight="1"/>
    <row r="31" spans="1:19" ht="14.25" customHeight="1"/>
    <row r="32" spans="1:19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</sheetData>
  <mergeCells count="6">
    <mergeCell ref="A25:B25"/>
    <mergeCell ref="A2:O2"/>
    <mergeCell ref="A3:O3"/>
    <mergeCell ref="A22:B22"/>
    <mergeCell ref="A23:B23"/>
    <mergeCell ref="A24:B24"/>
  </mergeCells>
  <printOptions horizontalCentered="1"/>
  <pageMargins left="0.15" right="0.16" top="0.78740157480314965" bottom="0.78740157480314965" header="0.31496062992125984" footer="0.31496062992125984"/>
  <pageSetup paperSize="9" scale="5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22</vt:i4>
      </vt:variant>
      <vt:variant>
        <vt:lpstr>Intervalos nomeados</vt:lpstr>
      </vt:variant>
      <vt:variant>
        <vt:i4>17</vt:i4>
      </vt:variant>
    </vt:vector>
  </HeadingPairs>
  <TitlesOfParts>
    <vt:vector size="39" baseType="lpstr">
      <vt:lpstr>RESUMO MODULO MINIMO</vt:lpstr>
      <vt:lpstr>CRONOGRAMA MINIMO</vt:lpstr>
      <vt:lpstr>PLANILHA RESUMO </vt:lpstr>
      <vt:lpstr>PLANILHA LOTE 01</vt:lpstr>
      <vt:lpstr>PLANILHA LOTE 02</vt:lpstr>
      <vt:lpstr>PLANILHA LOTE 03</vt:lpstr>
      <vt:lpstr>CRONOGRAMA LOTE 01</vt:lpstr>
      <vt:lpstr>CRONOGRAMA LOTE 02</vt:lpstr>
      <vt:lpstr>CRONOGRAMA LOTE 03</vt:lpstr>
      <vt:lpstr>MEMÓRIA DE CÁLCULO</vt:lpstr>
      <vt:lpstr>SERVIÇOS PRELI</vt:lpstr>
      <vt:lpstr>CPU CODEVASF</vt:lpstr>
      <vt:lpstr>CPU_SICRO</vt:lpstr>
      <vt:lpstr>BDI</vt:lpstr>
      <vt:lpstr>BDI DIFERENCIADO</vt:lpstr>
      <vt:lpstr>ENC. SOCIAIS</vt:lpstr>
      <vt:lpstr>Mob e Desmob - LOTE 01</vt:lpstr>
      <vt:lpstr>Mob e Desmob - LOTE 02</vt:lpstr>
      <vt:lpstr>Mob e Desmob - LOTE 03</vt:lpstr>
      <vt:lpstr>Projeto Executivo</vt:lpstr>
      <vt:lpstr>Ensaios</vt:lpstr>
      <vt:lpstr>M. C. MAT. ASFÁLTICO</vt:lpstr>
      <vt:lpstr>'CPU CODEVASF'!Area_de_impressao</vt:lpstr>
      <vt:lpstr>CPU_SICRO!Area_de_impressao</vt:lpstr>
      <vt:lpstr>'CRONOGRAMA LOTE 01'!Area_de_impressao</vt:lpstr>
      <vt:lpstr>'CRONOGRAMA LOTE 02'!Area_de_impressao</vt:lpstr>
      <vt:lpstr>'CRONOGRAMA LOTE 03'!Area_de_impressao</vt:lpstr>
      <vt:lpstr>'CRONOGRAMA MINIMO'!Area_de_impressao</vt:lpstr>
      <vt:lpstr>'ENC. SOCIAIS'!Area_de_impressao</vt:lpstr>
      <vt:lpstr>'MEMÓRIA DE CÁLCULO'!Area_de_impressao</vt:lpstr>
      <vt:lpstr>'Mob e Desmob - LOTE 01'!Area_de_impressao</vt:lpstr>
      <vt:lpstr>'Mob e Desmob - LOTE 02'!Area_de_impressao</vt:lpstr>
      <vt:lpstr>'Mob e Desmob - LOTE 03'!Area_de_impressao</vt:lpstr>
      <vt:lpstr>'PLANILHA LOTE 01'!Area_de_impressao</vt:lpstr>
      <vt:lpstr>'PLANILHA LOTE 02'!Area_de_impressao</vt:lpstr>
      <vt:lpstr>'PLANILHA LOTE 03'!Area_de_impressao</vt:lpstr>
      <vt:lpstr>'PLANILHA RESUMO '!Area_de_impressao</vt:lpstr>
      <vt:lpstr>'RESUMO MODULO MINIMO'!Area_de_impressao</vt:lpstr>
      <vt:lpstr>'SERVIÇOS PRELI'!Area_de_impressao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Satie Hirano Zanlorenci</dc:creator>
  <cp:lastModifiedBy>Alan Fabiano Galvão da Silva</cp:lastModifiedBy>
  <cp:lastPrinted>2021-10-18T20:47:13Z</cp:lastPrinted>
  <dcterms:created xsi:type="dcterms:W3CDTF">2020-08-05T13:49:13Z</dcterms:created>
  <dcterms:modified xsi:type="dcterms:W3CDTF">2021-10-18T20:51:30Z</dcterms:modified>
</cp:coreProperties>
</file>