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Default Extension="png" ContentType="image/png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emf" ContentType="image/x-emf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DeTrabalho"/>
  <bookViews>
    <workbookView xWindow="-120" yWindow="-120" windowWidth="29040" windowHeight="13740" tabRatio="837" activeTab="3"/>
  </bookViews>
  <sheets>
    <sheet name="RESUMO MODULO MINIMO" sheetId="10" r:id="rId1"/>
    <sheet name="CRONOGRAMA MINIMO" sheetId="33" r:id="rId2"/>
    <sheet name="PLANILHA RESUMO " sheetId="44" r:id="rId3"/>
    <sheet name="PLANILHA LOTE 01" sheetId="37" r:id="rId4"/>
    <sheet name="PLANILHA LOTE 02" sheetId="40" r:id="rId5"/>
    <sheet name="PLANILHA LOTE 03" sheetId="41" r:id="rId6"/>
    <sheet name="CRONOGRAMA LOTE 01" sheetId="39" r:id="rId7"/>
    <sheet name="CRONOGRAMA LOTE 02" sheetId="42" r:id="rId8"/>
    <sheet name="CRONOGRAMA LOTE 03" sheetId="43" r:id="rId9"/>
    <sheet name="SERVIÇOS PRELI" sheetId="4" r:id="rId10"/>
    <sheet name="MEMÓRIA DE CÁLCULO" sheetId="31" r:id="rId11"/>
    <sheet name="CPU CODEVASF" sheetId="5" r:id="rId12"/>
    <sheet name="CPU_SICRO" sheetId="29" r:id="rId13"/>
    <sheet name="BDI" sheetId="22" r:id="rId14"/>
    <sheet name="ENC. SOCIAIS" sheetId="8" r:id="rId15"/>
    <sheet name="Mob e Desmob - LOTE 01" sheetId="6" r:id="rId16"/>
    <sheet name="Mob e Desmob - LOTE 02" sheetId="45" r:id="rId17"/>
    <sheet name="Mob e Desmob - LOTE 03" sheetId="46" r:id="rId18"/>
    <sheet name="Ensaios" sheetId="34" r:id="rId19"/>
    <sheet name="CPU - Projeto Executivo " sheetId="47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0">#REF!</definedName>
    <definedName name="\00">#REF!</definedName>
    <definedName name="\A" localSheetId="13">[1]SERVIÇO!#REF!</definedName>
    <definedName name="\A" localSheetId="19">[1]SERVIÇO!#REF!</definedName>
    <definedName name="\A" localSheetId="6">[1]SERVIÇO!#REF!</definedName>
    <definedName name="\A" localSheetId="7">[1]SERVIÇO!#REF!</definedName>
    <definedName name="\A" localSheetId="8">[1]SERVIÇO!#REF!</definedName>
    <definedName name="\A" localSheetId="18">[1]SERVIÇO!#REF!</definedName>
    <definedName name="\A" localSheetId="16">[1]SERVIÇO!#REF!</definedName>
    <definedName name="\A" localSheetId="17">[1]SERVIÇO!#REF!</definedName>
    <definedName name="\A" localSheetId="3">[1]SERVIÇO!#REF!</definedName>
    <definedName name="\A" localSheetId="4">[1]SERVIÇO!#REF!</definedName>
    <definedName name="\A" localSheetId="5">[1]SERVIÇO!#REF!</definedName>
    <definedName name="\A">[1]SERVIÇO!#REF!</definedName>
    <definedName name="\B" localSheetId="13">[1]SERVIÇO!#REF!</definedName>
    <definedName name="\B" localSheetId="19">[1]SERVIÇO!#REF!</definedName>
    <definedName name="\B" localSheetId="6">[1]SERVIÇO!#REF!</definedName>
    <definedName name="\B" localSheetId="7">[1]SERVIÇO!#REF!</definedName>
    <definedName name="\B" localSheetId="8">[1]SERVIÇO!#REF!</definedName>
    <definedName name="\B" localSheetId="18">[1]SERVIÇO!#REF!</definedName>
    <definedName name="\B" localSheetId="16">[1]SERVIÇO!#REF!</definedName>
    <definedName name="\B" localSheetId="17">[1]SERVIÇO!#REF!</definedName>
    <definedName name="\B" localSheetId="3">[1]SERVIÇO!#REF!</definedName>
    <definedName name="\B" localSheetId="4">[1]SERVIÇO!#REF!</definedName>
    <definedName name="\B" localSheetId="5">[1]SERVIÇO!#REF!</definedName>
    <definedName name="\B">[1]SERVIÇO!#REF!</definedName>
    <definedName name="\C" localSheetId="13">[1]SERVIÇO!#REF!</definedName>
    <definedName name="\C" localSheetId="19">[1]SERVIÇO!#REF!</definedName>
    <definedName name="\C" localSheetId="6">[1]SERVIÇO!#REF!</definedName>
    <definedName name="\C" localSheetId="7">[1]SERVIÇO!#REF!</definedName>
    <definedName name="\C" localSheetId="8">[1]SERVIÇO!#REF!</definedName>
    <definedName name="\C" localSheetId="16">[1]SERVIÇO!#REF!</definedName>
    <definedName name="\C" localSheetId="17">[1]SERVIÇO!#REF!</definedName>
    <definedName name="\C" localSheetId="3">[1]SERVIÇO!#REF!</definedName>
    <definedName name="\C" localSheetId="4">[1]SERVIÇO!#REF!</definedName>
    <definedName name="\C" localSheetId="5">[1]SERVIÇO!#REF!</definedName>
    <definedName name="\C">[1]SERVIÇO!#REF!</definedName>
    <definedName name="\I" localSheetId="13">[1]SERVIÇO!#REF!</definedName>
    <definedName name="\I" localSheetId="19">[1]SERVIÇO!#REF!</definedName>
    <definedName name="\I" localSheetId="6">[1]SERVIÇO!#REF!</definedName>
    <definedName name="\I" localSheetId="7">[1]SERVIÇO!#REF!</definedName>
    <definedName name="\I" localSheetId="8">[1]SERVIÇO!#REF!</definedName>
    <definedName name="\I" localSheetId="16">[1]SERVIÇO!#REF!</definedName>
    <definedName name="\I" localSheetId="17">[1]SERVIÇO!#REF!</definedName>
    <definedName name="\I" localSheetId="3">[1]SERVIÇO!#REF!</definedName>
    <definedName name="\I" localSheetId="4">[1]SERVIÇO!#REF!</definedName>
    <definedName name="\I" localSheetId="5">[1]SERVIÇO!#REF!</definedName>
    <definedName name="\I">[1]SERVIÇO!#REF!</definedName>
    <definedName name="\J" localSheetId="13">[1]SERVIÇO!#REF!</definedName>
    <definedName name="\J" localSheetId="19">[1]SERVIÇO!#REF!</definedName>
    <definedName name="\J" localSheetId="6">[1]SERVIÇO!#REF!</definedName>
    <definedName name="\J" localSheetId="7">[1]SERVIÇO!#REF!</definedName>
    <definedName name="\J" localSheetId="8">[1]SERVIÇO!#REF!</definedName>
    <definedName name="\J" localSheetId="16">[1]SERVIÇO!#REF!</definedName>
    <definedName name="\J" localSheetId="17">[1]SERVIÇO!#REF!</definedName>
    <definedName name="\J" localSheetId="3">[1]SERVIÇO!#REF!</definedName>
    <definedName name="\J" localSheetId="4">[1]SERVIÇO!#REF!</definedName>
    <definedName name="\J" localSheetId="5">[1]SERVIÇO!#REF!</definedName>
    <definedName name="\J">[1]SERVIÇO!#REF!</definedName>
    <definedName name="\O" localSheetId="19">[1]SERVIÇO!#REF!</definedName>
    <definedName name="\O" localSheetId="6">[1]SERVIÇO!#REF!</definedName>
    <definedName name="\O" localSheetId="7">[1]SERVIÇO!#REF!</definedName>
    <definedName name="\O" localSheetId="8">[1]SERVIÇO!#REF!</definedName>
    <definedName name="\O" localSheetId="16">[1]SERVIÇO!#REF!</definedName>
    <definedName name="\O" localSheetId="17">[1]SERVIÇO!#REF!</definedName>
    <definedName name="\O" localSheetId="3">[1]SERVIÇO!#REF!</definedName>
    <definedName name="\O" localSheetId="4">[1]SERVIÇO!#REF!</definedName>
    <definedName name="\O" localSheetId="5">[1]SERVIÇO!#REF!</definedName>
    <definedName name="\O">[1]SERVIÇO!#REF!</definedName>
    <definedName name="\P" localSheetId="19">[1]SERVIÇO!#REF!</definedName>
    <definedName name="\P" localSheetId="6">[1]SERVIÇO!#REF!</definedName>
    <definedName name="\P" localSheetId="7">[1]SERVIÇO!#REF!</definedName>
    <definedName name="\P" localSheetId="8">[1]SERVIÇO!#REF!</definedName>
    <definedName name="\P" localSheetId="16">[1]SERVIÇO!#REF!</definedName>
    <definedName name="\P" localSheetId="17">[1]SERVIÇO!#REF!</definedName>
    <definedName name="\P" localSheetId="3">[1]SERVIÇO!#REF!</definedName>
    <definedName name="\P" localSheetId="4">[1]SERVIÇO!#REF!</definedName>
    <definedName name="\P" localSheetId="5">[1]SERVIÇO!#REF!</definedName>
    <definedName name="\P">[1]SERVIÇO!#REF!</definedName>
    <definedName name="_________________PL1">#REF!</definedName>
    <definedName name="________________PL1">#REF!</definedName>
    <definedName name="________________xlnm.Print_Area_1">#REF!</definedName>
    <definedName name="_______________OUT98" hidden="1">{#N/A,#N/A,TRUE,"Serviços"}</definedName>
    <definedName name="_______________PL1">#REF!</definedName>
    <definedName name="_______________xlnm.Print_Area_1">#REF!</definedName>
    <definedName name="______________OUT98" hidden="1">{#N/A,#N/A,TRUE,"Serviços"}</definedName>
    <definedName name="______________PL1">#REF!</definedName>
    <definedName name="______________r">#REF!</definedName>
    <definedName name="______________xlnm.Print_Area_1">#REF!</definedName>
    <definedName name="_____________BDI1">#N/A</definedName>
    <definedName name="_____________OUT98" hidden="1">{#N/A,#N/A,TRUE,"Serviços"}</definedName>
    <definedName name="_____________PL1">#REF!</definedName>
    <definedName name="_____________r">#REF!</definedName>
    <definedName name="_____________xlnm.Print_Area_1">#REF!</definedName>
    <definedName name="____________OUT98" hidden="1">{#N/A,#N/A,TRUE,"Serviços"}</definedName>
    <definedName name="____________PL1">#REF!</definedName>
    <definedName name="____________r">#REF!</definedName>
    <definedName name="____________RET1">#REF!</definedName>
    <definedName name="____________xlnm.Print_Area_1">#REF!</definedName>
    <definedName name="___________BDI1">#N/A</definedName>
    <definedName name="___________cab1">#REF!</definedName>
    <definedName name="___________ind100">#REF!</definedName>
    <definedName name="___________JAZ1">#REF!</definedName>
    <definedName name="___________JAZ11">#REF!</definedName>
    <definedName name="___________JAZ2">#REF!</definedName>
    <definedName name="___________JAZ22">#REF!</definedName>
    <definedName name="___________JAZ3">#REF!</definedName>
    <definedName name="___________JAZ33">#REF!</definedName>
    <definedName name="___________OUT98" hidden="1">{#N/A,#N/A,TRUE,"Serviços"}</definedName>
    <definedName name="___________PL1">#REF!</definedName>
    <definedName name="___________r">#REF!</definedName>
    <definedName name="___________RET1">#REF!</definedName>
    <definedName name="___________xlnm.Print_Area_1">#REF!</definedName>
    <definedName name="__________cab1">#REF!</definedName>
    <definedName name="__________dre2">#REF!</definedName>
    <definedName name="__________ind100">#REF!</definedName>
    <definedName name="__________JAZ1">#REF!</definedName>
    <definedName name="__________JAZ11">#REF!</definedName>
    <definedName name="__________JAZ2">#REF!</definedName>
    <definedName name="__________JAZ22">#REF!</definedName>
    <definedName name="__________JAZ3">#REF!</definedName>
    <definedName name="__________JAZ33">#REF!</definedName>
    <definedName name="__________mem2">#REF!</definedName>
    <definedName name="__________oac2">#REF!</definedName>
    <definedName name="__________oae2">#REF!</definedName>
    <definedName name="__________oco2">#REF!</definedName>
    <definedName name="__________OUT98" hidden="1">{#N/A,#N/A,TRUE,"Serviços"}</definedName>
    <definedName name="__________pav2">#REF!</definedName>
    <definedName name="__________PL1">#REF!</definedName>
    <definedName name="__________r">#REF!</definedName>
    <definedName name="__________RET1">#REF!</definedName>
    <definedName name="__________ter2">#REF!</definedName>
    <definedName name="__________xlnm.Print_Area_1">#REF!</definedName>
    <definedName name="_________BDI1">#N/A</definedName>
    <definedName name="_________cab1">#REF!</definedName>
    <definedName name="_________cab2">#REF!</definedName>
    <definedName name="_________dmt1000">#REF!</definedName>
    <definedName name="_________dmt1200">#REF!</definedName>
    <definedName name="_________dmt200">#REF!</definedName>
    <definedName name="_________dmt400">#REF!</definedName>
    <definedName name="_________dmt50">#REF!</definedName>
    <definedName name="_________dmt600">#REF!</definedName>
    <definedName name="_________dmt800">#REF!</definedName>
    <definedName name="_________dre2">#REF!</definedName>
    <definedName name="_________ind100">#REF!</definedName>
    <definedName name="_________JAZ1">#REF!</definedName>
    <definedName name="_________JAZ11">#REF!</definedName>
    <definedName name="_________JAZ2">#REF!</definedName>
    <definedName name="_________JAZ22">#REF!</definedName>
    <definedName name="_________JAZ3">#REF!</definedName>
    <definedName name="_________JAZ33">#REF!</definedName>
    <definedName name="_________oac2">#REF!</definedName>
    <definedName name="_________oae2">#REF!</definedName>
    <definedName name="_________oco2">#REF!</definedName>
    <definedName name="_________OUT98" hidden="1">{#N/A,#N/A,TRUE,"Serviços"}</definedName>
    <definedName name="_________pav2">#REF!</definedName>
    <definedName name="_________PL1">#REF!</definedName>
    <definedName name="_________r">#REF!</definedName>
    <definedName name="_________RET1">#REF!</definedName>
    <definedName name="_________ter2">#REF!</definedName>
    <definedName name="_________tsd4">#REF!</definedName>
    <definedName name="_________xlnm.Print_Area_1">#REF!</definedName>
    <definedName name="________cab1">#REF!</definedName>
    <definedName name="________cab2">#REF!</definedName>
    <definedName name="________dmt1000">#REF!</definedName>
    <definedName name="________dmt1200">#REF!</definedName>
    <definedName name="________dmt200">#REF!</definedName>
    <definedName name="________dmt400">#REF!</definedName>
    <definedName name="________dmt50">#REF!</definedName>
    <definedName name="________dmt600">#REF!</definedName>
    <definedName name="________dmt800">#REF!</definedName>
    <definedName name="________dre2">#REF!</definedName>
    <definedName name="________emp2">#REF!</definedName>
    <definedName name="________ind100">#REF!</definedName>
    <definedName name="________JAZ1">#REF!</definedName>
    <definedName name="________JAZ11">#REF!</definedName>
    <definedName name="________JAZ2">#REF!</definedName>
    <definedName name="________JAZ22">#REF!</definedName>
    <definedName name="________JAZ3">#REF!</definedName>
    <definedName name="________JAZ33">#REF!</definedName>
    <definedName name="________oae2">#REF!</definedName>
    <definedName name="________oco2">#REF!</definedName>
    <definedName name="________OUT98" hidden="1">{#N/A,#N/A,TRUE,"Serviços"}</definedName>
    <definedName name="________pav2">#REF!</definedName>
    <definedName name="________PL1">#REF!</definedName>
    <definedName name="________r">#REF!</definedName>
    <definedName name="________ter2">#REF!</definedName>
    <definedName name="________tsd4">#REF!</definedName>
    <definedName name="________xlnm.Print_Area_1">#REF!</definedName>
    <definedName name="_______BDI1">#N/A</definedName>
    <definedName name="_______cab1">#REF!</definedName>
    <definedName name="_______cab2">#REF!</definedName>
    <definedName name="_______dmt1000">#REF!</definedName>
    <definedName name="_______dmt1200">#REF!</definedName>
    <definedName name="_______dmt200">#REF!</definedName>
    <definedName name="_______dmt400">#REF!</definedName>
    <definedName name="_______dmt50">#REF!</definedName>
    <definedName name="_______dmt600">#REF!</definedName>
    <definedName name="_______dmt800">#REF!</definedName>
    <definedName name="_______dre2">#REF!</definedName>
    <definedName name="_______ind100">#REF!</definedName>
    <definedName name="_______JAZ1">#REF!</definedName>
    <definedName name="_______JAZ11">#REF!</definedName>
    <definedName name="_______JAZ2">#REF!</definedName>
    <definedName name="_______JAZ22">#REF!</definedName>
    <definedName name="_______JAZ3">#REF!</definedName>
    <definedName name="_______JAZ33">#REF!</definedName>
    <definedName name="_______KM406407">#REF!</definedName>
    <definedName name="_______oac2">#REF!</definedName>
    <definedName name="_______oae2">#REF!</definedName>
    <definedName name="_______oco2">#REF!</definedName>
    <definedName name="_______OUT98" hidden="1">{#N/A,#N/A,TRUE,"Serviços"}</definedName>
    <definedName name="_______pav2">#REF!</definedName>
    <definedName name="_______PL1">#REF!</definedName>
    <definedName name="_______r">#REF!</definedName>
    <definedName name="_______RET1">#REF!</definedName>
    <definedName name="_______ter2">#REF!</definedName>
    <definedName name="_______xlnm.Print_Area_1">#REF!</definedName>
    <definedName name="______BDI1">#N/A</definedName>
    <definedName name="______cab1">#REF!</definedName>
    <definedName name="______cab2">#REF!</definedName>
    <definedName name="______dmt1000">#REF!</definedName>
    <definedName name="______dmt1200">#REF!</definedName>
    <definedName name="______dmt2">#REF!</definedName>
    <definedName name="______dmt200">#REF!</definedName>
    <definedName name="______dmt400">#REF!</definedName>
    <definedName name="______dmt50">#REF!</definedName>
    <definedName name="______dmt600">#REF!</definedName>
    <definedName name="______dmt800">#REF!</definedName>
    <definedName name="______dre2">#REF!</definedName>
    <definedName name="______ind100">#REF!</definedName>
    <definedName name="______JAZ1">#REF!</definedName>
    <definedName name="______JAZ11">#REF!</definedName>
    <definedName name="______JAZ2">#REF!</definedName>
    <definedName name="______JAZ22">#REF!</definedName>
    <definedName name="______JAZ3">#REF!</definedName>
    <definedName name="______JAZ33">#REF!</definedName>
    <definedName name="______KM406407">#REF!</definedName>
    <definedName name="______oac2">#REF!</definedName>
    <definedName name="______oae2">#REF!</definedName>
    <definedName name="______oco2">#REF!</definedName>
    <definedName name="______OUT98" hidden="1">{#N/A,#N/A,TRUE,"Serviços"}</definedName>
    <definedName name="______pav2">#REF!</definedName>
    <definedName name="______PL1">#REF!</definedName>
    <definedName name="______r">#REF!</definedName>
    <definedName name="______RET1">#REF!</definedName>
    <definedName name="______ter2">#REF!</definedName>
    <definedName name="______tsd4">#REF!</definedName>
    <definedName name="______xlnm.Print_Area_1">#REF!</definedName>
    <definedName name="_____BDI1">#N/A</definedName>
    <definedName name="_____cab1">#REF!</definedName>
    <definedName name="_____cab2">#REF!</definedName>
    <definedName name="_____dmt1000">#REF!</definedName>
    <definedName name="_____dmt1200">#REF!</definedName>
    <definedName name="_____dmt2">#REF!</definedName>
    <definedName name="_____dmt200">#REF!</definedName>
    <definedName name="_____dmt400">#REF!</definedName>
    <definedName name="_____dmt50">#REF!</definedName>
    <definedName name="_____dmt600">#REF!</definedName>
    <definedName name="_____dmt800">#REF!</definedName>
    <definedName name="_____dre2">#REF!</definedName>
    <definedName name="_____ind100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KM406407">#REF!</definedName>
    <definedName name="_____oac2">#REF!</definedName>
    <definedName name="_____oae2">#REF!</definedName>
    <definedName name="_____oco2">#REF!</definedName>
    <definedName name="_____OUT98" hidden="1">{#N/A,#N/A,TRUE,"Serviços"}</definedName>
    <definedName name="_____pav2">#REF!</definedName>
    <definedName name="_____PL1">#REF!</definedName>
    <definedName name="_____r">#REF!</definedName>
    <definedName name="_____RET1">#REF!</definedName>
    <definedName name="_____ter2">#REF!</definedName>
    <definedName name="_____tsd4">#REF!</definedName>
    <definedName name="_____xlnm.Print_Area_1">#REF!</definedName>
    <definedName name="____cab1">#REF!</definedName>
    <definedName name="____cab2">#REF!</definedName>
    <definedName name="____dmt1000">#REF!</definedName>
    <definedName name="____dmt1200">#REF!</definedName>
    <definedName name="____dmt2">#REF!</definedName>
    <definedName name="____dmt200">#REF!</definedName>
    <definedName name="____dmt400">#REF!</definedName>
    <definedName name="____dmt50">#REF!</definedName>
    <definedName name="____dmt600">#REF!</definedName>
    <definedName name="____dmt800">#REF!</definedName>
    <definedName name="____dre2">#REF!</definedName>
    <definedName name="____ind100">#REF!</definedName>
    <definedName name="____JAZ1">#REF!</definedName>
    <definedName name="____JAZ11">#REF!</definedName>
    <definedName name="____JAZ2">#REF!</definedName>
    <definedName name="____JAZ22">#REF!</definedName>
    <definedName name="____JAZ3">#REF!</definedName>
    <definedName name="____JAZ33">#REF!</definedName>
    <definedName name="____KM406407">#REF!</definedName>
    <definedName name="____mem2">#REF!</definedName>
    <definedName name="____oac2">#REF!</definedName>
    <definedName name="____oae2">#REF!</definedName>
    <definedName name="____oco2">#REF!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>#REF!</definedName>
    <definedName name="____PL1">#REF!</definedName>
    <definedName name="____r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>#REF!</definedName>
    <definedName name="____tsd4">#REF!</definedName>
    <definedName name="____xlnm.Print_Area_1">#REF!</definedName>
    <definedName name="___BD8">"$#REF!.$P$4"</definedName>
    <definedName name="___C">"$#REF!.$#REF!$#REF!:$#REF!$#REF!"</definedName>
    <definedName name="___cab1">#REF!</definedName>
    <definedName name="___cab2">#REF!</definedName>
    <definedName name="___dmt1000">#REF!</definedName>
    <definedName name="___dmt1200">#REF!</definedName>
    <definedName name="___dmt2">#REF!</definedName>
    <definedName name="___dmt200">#REF!</definedName>
    <definedName name="___dmt400">#REF!</definedName>
    <definedName name="___dmt50">#REF!</definedName>
    <definedName name="___dmt600">#REF!</definedName>
    <definedName name="___dmt800">#REF!</definedName>
    <definedName name="___dre2">#REF!</definedName>
    <definedName name="___ind100">#REF!</definedName>
    <definedName name="___ind2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KM406407">#REF!</definedName>
    <definedName name="___km736">#REF!</definedName>
    <definedName name="___oac2">#REF!</definedName>
    <definedName name="___oae2">#REF!</definedName>
    <definedName name="___oco2">#REF!</definedName>
    <definedName name="___OUT98" hidden="1">{#N/A,#N/A,TRUE,"Serviços"}</definedName>
    <definedName name="___PAG1">#REF!</definedName>
    <definedName name="___PAG10">#REF!</definedName>
    <definedName name="___PAG11">#REF!</definedName>
    <definedName name="___PAG12">#REF!</definedName>
    <definedName name="___PAG13">#REF!</definedName>
    <definedName name="___PAG2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8">#REF!</definedName>
    <definedName name="___PAG9">#REF!</definedName>
    <definedName name="___pav2">#REF!</definedName>
    <definedName name="___PL1">#REF!</definedName>
    <definedName name="___r">#REF!</definedName>
    <definedName name="___RET1">#REF!</definedName>
    <definedName name="___tab1">#REF!</definedName>
    <definedName name="___tb97">#REF!</definedName>
    <definedName name="___tbw97">#REF!</definedName>
    <definedName name="___TCB4">#REF!</definedName>
    <definedName name="___TCC4">#REF!</definedName>
    <definedName name="___TEB4">#REF!</definedName>
    <definedName name="___ter2">#REF!</definedName>
    <definedName name="___tsd4">#REF!</definedName>
    <definedName name="___xlnm.Print_Area_1">#REF!</definedName>
    <definedName name="__1Excel_BuiltIn_Print_Titles_9_1">#REF!</definedName>
    <definedName name="__ABR95">#REF!</definedName>
    <definedName name="__ABR96">#REF!</definedName>
    <definedName name="__ABR97">#REF!</definedName>
    <definedName name="__ABR98">#REF!</definedName>
    <definedName name="__ABR99">#REF!</definedName>
    <definedName name="__AGO95">#REF!</definedName>
    <definedName name="__AGO96">#REF!</definedName>
    <definedName name="__AGO97">#REF!</definedName>
    <definedName name="__AGO98">#REF!</definedName>
    <definedName name="__AGO99">#REF!</definedName>
    <definedName name="__BD8">"$#REF!.$P$4"</definedName>
    <definedName name="__C">#REF!</definedName>
    <definedName name="__cab1">#REF!</definedName>
    <definedName name="__cab2">#REF!</definedName>
    <definedName name="__DEZ94">#REF!</definedName>
    <definedName name="__DEZ95">#REF!</definedName>
    <definedName name="__DEZ96">#REF!</definedName>
    <definedName name="__DEZ97">#REF!</definedName>
    <definedName name="__DEZ98">#REF!</definedName>
    <definedName name="__DEZ99">#REF!</definedName>
    <definedName name="__dmt1000">#REF!</definedName>
    <definedName name="__dmt1200">#REF!</definedName>
    <definedName name="__dmt2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FEV95">#REF!</definedName>
    <definedName name="__FEV96">#REF!</definedName>
    <definedName name="__FEV97">#REF!</definedName>
    <definedName name="__FEV98">#REF!</definedName>
    <definedName name="__FEV99">#REF!</definedName>
    <definedName name="__ind100">#REF!</definedName>
    <definedName name="__ind2">#REF!</definedName>
    <definedName name="__JAN95">#REF!</definedName>
    <definedName name="__JAN96">#REF!</definedName>
    <definedName name="__JAN97">#REF!</definedName>
    <definedName name="__JAN98">#REF!</definedName>
    <definedName name="__JAN99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UL95">#REF!</definedName>
    <definedName name="__JUL96">#REF!</definedName>
    <definedName name="__JUL97">#REF!</definedName>
    <definedName name="__JUL98">#REF!</definedName>
    <definedName name="__JUL99">#REF!</definedName>
    <definedName name="__JUN95">#REF!</definedName>
    <definedName name="__JUN96">#REF!</definedName>
    <definedName name="__JUN97">#REF!</definedName>
    <definedName name="__JUN98">#REF!</definedName>
    <definedName name="__JUN99">#REF!</definedName>
    <definedName name="__KM406407">#REF!</definedName>
    <definedName name="__lkh2">#REF!</definedName>
    <definedName name="__MAI95">#REF!</definedName>
    <definedName name="__MAI96">#REF!</definedName>
    <definedName name="__MAI97">#REF!</definedName>
    <definedName name="__MAI98">#REF!</definedName>
    <definedName name="__MAI99">#REF!</definedName>
    <definedName name="__MAR95">#REF!</definedName>
    <definedName name="__MAR96">#REF!</definedName>
    <definedName name="__MAR97">#REF!</definedName>
    <definedName name="__MAR98">#REF!</definedName>
    <definedName name="__MAR99">#REF!</definedName>
    <definedName name="__mem2">#REF!</definedName>
    <definedName name="__NOV94">#REF!</definedName>
    <definedName name="__NOV95">#REF!</definedName>
    <definedName name="__NOV96">#REF!</definedName>
    <definedName name="__NOV97">#REF!</definedName>
    <definedName name="__NOV98">#REF!</definedName>
    <definedName name="__NOV99">#REF!</definedName>
    <definedName name="__oac2">#REF!</definedName>
    <definedName name="__oae2">#REF!</definedName>
    <definedName name="__oco2">#REF!</definedName>
    <definedName name="__OUT94">#REF!</definedName>
    <definedName name="__OUT95">#REF!</definedName>
    <definedName name="__OUT96">#REF!</definedName>
    <definedName name="__OUT97">#REF!</definedName>
    <definedName name="__OUT98" hidden="1">{#N/A,#N/A,TRUE,"Serviços"}</definedName>
    <definedName name="__OUT99">#REF!</definedName>
    <definedName name="__PA01" hidden="1">{"'teste'!$B$2:$R$49"}</definedName>
    <definedName name="__PAG1">#REF!</definedName>
    <definedName name="__PAG10">#REF!</definedName>
    <definedName name="__PAG11">#REF!</definedName>
    <definedName name="__PAG12">#REF!</definedName>
    <definedName name="__PAG13">#REF!</definedName>
    <definedName name="__PAG2">#REF!</definedName>
    <definedName name="__PAG3">#REF!</definedName>
    <definedName name="__PAG4">#REF!</definedName>
    <definedName name="__PAG5">#REF!</definedName>
    <definedName name="__PAG6">#REF!</definedName>
    <definedName name="__PAG7">#REF!</definedName>
    <definedName name="__PAG8">#REF!</definedName>
    <definedName name="__PAG9">#REF!</definedName>
    <definedName name="__pav2">#REF!</definedName>
    <definedName name="__PL1">#REF!</definedName>
    <definedName name="__r">#REF!</definedName>
    <definedName name="__RET1">#REF!</definedName>
    <definedName name="__SE2">#REF!</definedName>
    <definedName name="__SET94">#REF!</definedName>
    <definedName name="__SET95">#REF!</definedName>
    <definedName name="__SET96">#REF!</definedName>
    <definedName name="__SET97">#REF!</definedName>
    <definedName name="__SET98">#REF!</definedName>
    <definedName name="__SET99">#REF!</definedName>
    <definedName name="__STC04">#REF!</definedName>
    <definedName name="__tb97">#REF!</definedName>
    <definedName name="__tbw97">#REF!</definedName>
    <definedName name="__TCB4">#REF!</definedName>
    <definedName name="__TCC4">#REF!</definedName>
    <definedName name="__TEB4">#REF!</definedName>
    <definedName name="__ter2">#REF!</definedName>
    <definedName name="__TOT1">#REF!</definedName>
    <definedName name="__TOT2">#REF!</definedName>
    <definedName name="__TOT3">#REF!</definedName>
    <definedName name="__TOT4">#REF!</definedName>
    <definedName name="__TOT5">#REF!</definedName>
    <definedName name="__TOT6">#REF!</definedName>
    <definedName name="__TOT7">#REF!</definedName>
    <definedName name="__tsd4">#REF!</definedName>
    <definedName name="__VV9">#REF!</definedName>
    <definedName name="__xlnm.Print_Area_1">#REF!</definedName>
    <definedName name="__xlnm.Print_Area_2">#REF!</definedName>
    <definedName name="_0">#REF!</definedName>
    <definedName name="_01_09_96" localSheetId="19">#REF!</definedName>
    <definedName name="_01_09_96" localSheetId="6">#REF!</definedName>
    <definedName name="_01_09_96" localSheetId="7">#REF!</definedName>
    <definedName name="_01_09_96" localSheetId="8">#REF!</definedName>
    <definedName name="_01_09_96" localSheetId="18">#REF!</definedName>
    <definedName name="_01_09_96" localSheetId="16">#REF!</definedName>
    <definedName name="_01_09_96" localSheetId="17">#REF!</definedName>
    <definedName name="_01_09_96" localSheetId="3">#REF!</definedName>
    <definedName name="_01_09_96" localSheetId="4">#REF!</definedName>
    <definedName name="_01_09_96" localSheetId="5">#REF!</definedName>
    <definedName name="_01_09_96">#REF!</definedName>
    <definedName name="_08.302.01">#REF!</definedName>
    <definedName name="_1_I_1">#REF!</definedName>
    <definedName name="_15Excel_BuiltIn_Print_Titles_2_1">#REF!</definedName>
    <definedName name="_1830201">#N/A</definedName>
    <definedName name="_1Excel_BuiltIn_Print_Area_1_1">#REF!</definedName>
    <definedName name="_1Excel_BuiltIn_Print_Area_2_1">"$Quad_Quant_.$#REF!$#REF!:$#REF!$#REF!"</definedName>
    <definedName name="_1Excel_BuiltIn_Print_Titles_9_1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>#REF!</definedName>
    <definedName name="_3Excel_BuiltIn_Print_Area_11_1_1">"$#REF!.$A$1:$AL$33"</definedName>
    <definedName name="_ABR95">#REF!</definedName>
    <definedName name="_ABR96">#REF!</definedName>
    <definedName name="_ABR97">#REF!</definedName>
    <definedName name="_ABR98">#REF!</definedName>
    <definedName name="_ABR99">#REF!</definedName>
    <definedName name="_ACR10" localSheetId="19">[1]SERVIÇO!#REF!</definedName>
    <definedName name="_ACR10" localSheetId="6">[1]SERVIÇO!#REF!</definedName>
    <definedName name="_ACR10" localSheetId="7">[1]SERVIÇO!#REF!</definedName>
    <definedName name="_ACR10" localSheetId="8">[1]SERVIÇO!#REF!</definedName>
    <definedName name="_ACR10" localSheetId="16">[1]SERVIÇO!#REF!</definedName>
    <definedName name="_ACR10" localSheetId="17">[1]SERVIÇO!#REF!</definedName>
    <definedName name="_ACR10" localSheetId="3">[1]SERVIÇO!#REF!</definedName>
    <definedName name="_ACR10" localSheetId="4">[1]SERVIÇO!#REF!</definedName>
    <definedName name="_ACR10" localSheetId="5">[1]SERVIÇO!#REF!</definedName>
    <definedName name="_ACR10">[1]SERVIÇO!#REF!</definedName>
    <definedName name="_ACR15" localSheetId="19">[1]SERVIÇO!#REF!</definedName>
    <definedName name="_ACR15" localSheetId="6">[1]SERVIÇO!#REF!</definedName>
    <definedName name="_ACR15" localSheetId="7">[1]SERVIÇO!#REF!</definedName>
    <definedName name="_ACR15" localSheetId="8">[1]SERVIÇO!#REF!</definedName>
    <definedName name="_ACR15" localSheetId="16">[1]SERVIÇO!#REF!</definedName>
    <definedName name="_ACR15" localSheetId="17">[1]SERVIÇO!#REF!</definedName>
    <definedName name="_ACR15" localSheetId="3">[1]SERVIÇO!#REF!</definedName>
    <definedName name="_ACR15" localSheetId="4">[1]SERVIÇO!#REF!</definedName>
    <definedName name="_ACR15" localSheetId="5">[1]SERVIÇO!#REF!</definedName>
    <definedName name="_ACR15">[1]SERVIÇO!#REF!</definedName>
    <definedName name="_acr20" localSheetId="19">[1]SERVIÇO!#REF!</definedName>
    <definedName name="_acr20" localSheetId="6">[1]SERVIÇO!#REF!</definedName>
    <definedName name="_acr20" localSheetId="7">[1]SERVIÇO!#REF!</definedName>
    <definedName name="_acr20" localSheetId="8">[1]SERVIÇO!#REF!</definedName>
    <definedName name="_acr20" localSheetId="16">[1]SERVIÇO!#REF!</definedName>
    <definedName name="_acr20" localSheetId="17">[1]SERVIÇO!#REF!</definedName>
    <definedName name="_acr20" localSheetId="3">[1]SERVIÇO!#REF!</definedName>
    <definedName name="_acr20" localSheetId="4">[1]SERVIÇO!#REF!</definedName>
    <definedName name="_acr20" localSheetId="5">[1]SERVIÇO!#REF!</definedName>
    <definedName name="_acr20">[1]SERVIÇO!#REF!</definedName>
    <definedName name="_acr5" localSheetId="19">[1]SERVIÇO!#REF!</definedName>
    <definedName name="_acr5" localSheetId="6">[1]SERVIÇO!#REF!</definedName>
    <definedName name="_acr5" localSheetId="7">[1]SERVIÇO!#REF!</definedName>
    <definedName name="_acr5" localSheetId="8">[1]SERVIÇO!#REF!</definedName>
    <definedName name="_acr5" localSheetId="16">[1]SERVIÇO!#REF!</definedName>
    <definedName name="_acr5" localSheetId="17">[1]SERVIÇO!#REF!</definedName>
    <definedName name="_acr5" localSheetId="3">[1]SERVIÇO!#REF!</definedName>
    <definedName name="_acr5" localSheetId="4">[1]SERVIÇO!#REF!</definedName>
    <definedName name="_acr5" localSheetId="5">[1]SERVIÇO!#REF!</definedName>
    <definedName name="_acr5">[1]SERVIÇO!#REF!</definedName>
    <definedName name="_AGO95">#REF!</definedName>
    <definedName name="_AGO96">#REF!</definedName>
    <definedName name="_AGO97">#REF!</definedName>
    <definedName name="_AGO98">#REF!</definedName>
    <definedName name="_AGO99">#REF!</definedName>
    <definedName name="_ARQ1" localSheetId="19">[1]SERVIÇO!#REF!</definedName>
    <definedName name="_ARQ1" localSheetId="6">[1]SERVIÇO!#REF!</definedName>
    <definedName name="_ARQ1" localSheetId="7">[1]SERVIÇO!#REF!</definedName>
    <definedName name="_ARQ1" localSheetId="8">[1]SERVIÇO!#REF!</definedName>
    <definedName name="_ARQ1" localSheetId="16">[1]SERVIÇO!#REF!</definedName>
    <definedName name="_ARQ1" localSheetId="17">[1]SERVIÇO!#REF!</definedName>
    <definedName name="_ARQ1" localSheetId="3">[1]SERVIÇO!#REF!</definedName>
    <definedName name="_ARQ1" localSheetId="4">[1]SERVIÇO!#REF!</definedName>
    <definedName name="_ARQ1" localSheetId="5">[1]SERVIÇO!#REF!</definedName>
    <definedName name="_ARQ1">[1]SERVIÇO!#REF!</definedName>
    <definedName name="_BD8">"$#REF!.$P$4"</definedName>
    <definedName name="_BDI1">#N/A</definedName>
    <definedName name="_C">#REF!</definedName>
    <definedName name="_cab1">#REF!</definedName>
    <definedName name="_cab2">#REF!</definedName>
    <definedName name="_DEZ94">#REF!</definedName>
    <definedName name="_DEZ95">#REF!</definedName>
    <definedName name="_DEZ96">#REF!</definedName>
    <definedName name="_DEZ97">#REF!</definedName>
    <definedName name="_DEZ98">#REF!</definedName>
    <definedName name="_DEZ99">#REF!</definedName>
    <definedName name="_DIV1004">#REF!</definedName>
    <definedName name="_DIV1015">#REF!</definedName>
    <definedName name="_DIV1039">#REF!</definedName>
    <definedName name="_DIV1050">#REF!</definedName>
    <definedName name="_DIV278">#REF!</definedName>
    <definedName name="_DIV279">#REF!</definedName>
    <definedName name="_DIV45">#REF!</definedName>
    <definedName name="_DIV450">#REF!</definedName>
    <definedName name="_DIV709">#REF!</definedName>
    <definedName name="_DIV710">#REF!</definedName>
    <definedName name="_DIV711">#REF!</definedName>
    <definedName name="_DIV718">#REF!</definedName>
    <definedName name="_DIV719">#REF!</definedName>
    <definedName name="_DIV720">#REF!</definedName>
    <definedName name="_DIV819">#REF!</definedName>
    <definedName name="_DIV947">#REF!</definedName>
    <definedName name="_dmt1000">#REF!</definedName>
    <definedName name="_dmt1200">#REF!</definedName>
    <definedName name="_dmt2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FEV95">#REF!</definedName>
    <definedName name="_FEV96">#REF!</definedName>
    <definedName name="_FEV97">#REF!</definedName>
    <definedName name="_FEV98">#REF!</definedName>
    <definedName name="_FEV99">#REF!</definedName>
    <definedName name="_xlnm._FilterDatabase" localSheetId="11" hidden="1">'CPU CODEVASF'!$A$9:$H$81</definedName>
    <definedName name="_I">#REF!</definedName>
    <definedName name="_I_1">#REF!</definedName>
    <definedName name="_I_1_1">#REF!</definedName>
    <definedName name="_I_1_1_1">#REF!</definedName>
    <definedName name="_I_1_1_19">#REF!</definedName>
    <definedName name="_I_1_19">#REF!</definedName>
    <definedName name="_I_19">#REF!</definedName>
    <definedName name="_ind100">#REF!</definedName>
    <definedName name="_ind2">#REF!</definedName>
    <definedName name="_JAN95">#REF!</definedName>
    <definedName name="_JAN96">#REF!</definedName>
    <definedName name="_JAN97">#REF!</definedName>
    <definedName name="_JAN98">#REF!</definedName>
    <definedName name="_JAN99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UL95">#REF!</definedName>
    <definedName name="_JUL96">#REF!</definedName>
    <definedName name="_JUL97">#REF!</definedName>
    <definedName name="_JUL98">#REF!</definedName>
    <definedName name="_JUL99">#REF!</definedName>
    <definedName name="_JUN95">#REF!</definedName>
    <definedName name="_JUN96">#REF!</definedName>
    <definedName name="_JUN97">#REF!</definedName>
    <definedName name="_JUN98">#REF!</definedName>
    <definedName name="_JUN99">#REF!</definedName>
    <definedName name="_Key1" hidden="1">#REF!</definedName>
    <definedName name="_Key2" hidden="1">#REF!</definedName>
    <definedName name="_KM406407">#REF!</definedName>
    <definedName name="_km736">#REF!</definedName>
    <definedName name="_l">#REF!</definedName>
    <definedName name="_lkh2">#REF!</definedName>
    <definedName name="_LO1004">#REF!</definedName>
    <definedName name="_LO1015">#REF!</definedName>
    <definedName name="_LO1039">#REF!</definedName>
    <definedName name="_LO1050">#REF!</definedName>
    <definedName name="_LO278">#REF!</definedName>
    <definedName name="_LO279">#REF!</definedName>
    <definedName name="_LO450">#REF!</definedName>
    <definedName name="_LO709">#REF!</definedName>
    <definedName name="_LO710">#REF!</definedName>
    <definedName name="_LO711">#REF!</definedName>
    <definedName name="_LO719">#REF!</definedName>
    <definedName name="_LO720">#REF!</definedName>
    <definedName name="_LO819">#REF!</definedName>
    <definedName name="_LO947">#REF!</definedName>
    <definedName name="_MAI95">#REF!</definedName>
    <definedName name="_MAI96">#REF!</definedName>
    <definedName name="_MAI97">#REF!</definedName>
    <definedName name="_MAI98">#REF!</definedName>
    <definedName name="_MAI99">#REF!</definedName>
    <definedName name="_MAR95">#REF!</definedName>
    <definedName name="_MAR96">#REF!</definedName>
    <definedName name="_MAR97">#REF!</definedName>
    <definedName name="_MAR98">#REF!</definedName>
    <definedName name="_MAR99">#REF!</definedName>
    <definedName name="_ME1004">#REF!</definedName>
    <definedName name="_ME1015">#REF!</definedName>
    <definedName name="_ME1039">#REF!</definedName>
    <definedName name="_ME1050">#REF!</definedName>
    <definedName name="_ME278">#REF!</definedName>
    <definedName name="_ME279">#REF!</definedName>
    <definedName name="_ME450">#REF!</definedName>
    <definedName name="_ME709">#REF!</definedName>
    <definedName name="_ME710">#REF!</definedName>
    <definedName name="_ME711">#REF!</definedName>
    <definedName name="_ME719">#REF!</definedName>
    <definedName name="_ME720">#REF!</definedName>
    <definedName name="_ME819">#REF!</definedName>
    <definedName name="_ME947">#REF!</definedName>
    <definedName name="_mem2">#REF!</definedName>
    <definedName name="_NOV94">#REF!</definedName>
    <definedName name="_NOV95">#REF!</definedName>
    <definedName name="_NOV96">#REF!</definedName>
    <definedName name="_NOV97">#REF!</definedName>
    <definedName name="_NOV98">#REF!</definedName>
    <definedName name="_NOV99">#REF!</definedName>
    <definedName name="_oac2">#REF!</definedName>
    <definedName name="_oae2">#REF!</definedName>
    <definedName name="_oco2">#REF!</definedName>
    <definedName name="_Order1" hidden="1">255</definedName>
    <definedName name="_Order2" hidden="1">0</definedName>
    <definedName name="_OUT94">#REF!</definedName>
    <definedName name="_OUT95">#REF!</definedName>
    <definedName name="_OUT96">#REF!</definedName>
    <definedName name="_OUT97">#REF!</definedName>
    <definedName name="_OUT98" hidden="1">{#N/A,#N/A,TRUE,"Serviços"}</definedName>
    <definedName name="_OUT99">#REF!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>#REF!</definedName>
    <definedName name="_PL1" localSheetId="19">#REF!</definedName>
    <definedName name="_PL1" localSheetId="6">#REF!</definedName>
    <definedName name="_PL1" localSheetId="7">#REF!</definedName>
    <definedName name="_PL1" localSheetId="8">#REF!</definedName>
    <definedName name="_PL1" localSheetId="18">#REF!</definedName>
    <definedName name="_PL1" localSheetId="16">#REF!</definedName>
    <definedName name="_PL1" localSheetId="17">#REF!</definedName>
    <definedName name="_PL1" localSheetId="3">#REF!</definedName>
    <definedName name="_PL1" localSheetId="4">#REF!</definedName>
    <definedName name="_PL1" localSheetId="5">#REF!</definedName>
    <definedName name="_PL1">#REF!</definedName>
    <definedName name="_PR1004">#REF!</definedName>
    <definedName name="_PR1015">#REF!</definedName>
    <definedName name="_PR1039">#REF!</definedName>
    <definedName name="_PR1050">#REF!</definedName>
    <definedName name="_PR278">#REF!</definedName>
    <definedName name="_PR279">#REF!</definedName>
    <definedName name="_PR450">#REF!</definedName>
    <definedName name="_PR709">#REF!</definedName>
    <definedName name="_PR710">#REF!</definedName>
    <definedName name="_PR711">#REF!</definedName>
    <definedName name="_PR719">#REF!</definedName>
    <definedName name="_PR720">#REF!</definedName>
    <definedName name="_PR819">#REF!</definedName>
    <definedName name="_PR947">#REF!</definedName>
    <definedName name="_QT100" localSheetId="13">[1]SERVIÇO!#REF!</definedName>
    <definedName name="_QT100" localSheetId="19">[1]SERVIÇO!#REF!</definedName>
    <definedName name="_QT100" localSheetId="6">[1]SERVIÇO!#REF!</definedName>
    <definedName name="_QT100" localSheetId="7">[1]SERVIÇO!#REF!</definedName>
    <definedName name="_QT100" localSheetId="8">[1]SERVIÇO!#REF!</definedName>
    <definedName name="_QT100" localSheetId="18">[1]SERVIÇO!#REF!</definedName>
    <definedName name="_QT100" localSheetId="16">[1]SERVIÇO!#REF!</definedName>
    <definedName name="_QT100" localSheetId="17">[1]SERVIÇO!#REF!</definedName>
    <definedName name="_QT100" localSheetId="3">[1]SERVIÇO!#REF!</definedName>
    <definedName name="_QT100" localSheetId="4">[1]SERVIÇO!#REF!</definedName>
    <definedName name="_QT100" localSheetId="5">[1]SERVIÇO!#REF!</definedName>
    <definedName name="_QT100">[1]SERVIÇO!#REF!</definedName>
    <definedName name="_QT2" localSheetId="13">[1]SERVIÇO!#REF!</definedName>
    <definedName name="_QT2" localSheetId="19">[1]SERVIÇO!#REF!</definedName>
    <definedName name="_QT2" localSheetId="6">[1]SERVIÇO!#REF!</definedName>
    <definedName name="_QT2" localSheetId="7">[1]SERVIÇO!#REF!</definedName>
    <definedName name="_QT2" localSheetId="8">[1]SERVIÇO!#REF!</definedName>
    <definedName name="_QT2" localSheetId="18">[1]SERVIÇO!#REF!</definedName>
    <definedName name="_QT2" localSheetId="16">[1]SERVIÇO!#REF!</definedName>
    <definedName name="_QT2" localSheetId="17">[1]SERVIÇO!#REF!</definedName>
    <definedName name="_QT2" localSheetId="3">[1]SERVIÇO!#REF!</definedName>
    <definedName name="_QT2" localSheetId="4">[1]SERVIÇO!#REF!</definedName>
    <definedName name="_QT2" localSheetId="5">[1]SERVIÇO!#REF!</definedName>
    <definedName name="_QT2">[1]SERVIÇO!#REF!</definedName>
    <definedName name="_QT3" localSheetId="19">[1]SERVIÇO!#REF!</definedName>
    <definedName name="_QT3" localSheetId="6">[1]SERVIÇO!#REF!</definedName>
    <definedName name="_QT3" localSheetId="7">[1]SERVIÇO!#REF!</definedName>
    <definedName name="_QT3" localSheetId="8">[1]SERVIÇO!#REF!</definedName>
    <definedName name="_QT3" localSheetId="16">[1]SERVIÇO!#REF!</definedName>
    <definedName name="_QT3" localSheetId="17">[1]SERVIÇO!#REF!</definedName>
    <definedName name="_QT3" localSheetId="3">[1]SERVIÇO!#REF!</definedName>
    <definedName name="_QT3" localSheetId="4">[1]SERVIÇO!#REF!</definedName>
    <definedName name="_QT3" localSheetId="5">[1]SERVIÇO!#REF!</definedName>
    <definedName name="_QT3">[1]SERVIÇO!#REF!</definedName>
    <definedName name="_QT4" localSheetId="19">[1]SERVIÇO!#REF!</definedName>
    <definedName name="_QT4" localSheetId="6">[1]SERVIÇO!#REF!</definedName>
    <definedName name="_QT4" localSheetId="7">[1]SERVIÇO!#REF!</definedName>
    <definedName name="_QT4" localSheetId="8">[1]SERVIÇO!#REF!</definedName>
    <definedName name="_QT4" localSheetId="16">[1]SERVIÇO!#REF!</definedName>
    <definedName name="_QT4" localSheetId="17">[1]SERVIÇO!#REF!</definedName>
    <definedName name="_QT4" localSheetId="3">[1]SERVIÇO!#REF!</definedName>
    <definedName name="_QT4" localSheetId="4">[1]SERVIÇO!#REF!</definedName>
    <definedName name="_QT4" localSheetId="5">[1]SERVIÇO!#REF!</definedName>
    <definedName name="_QT4">[1]SERVIÇO!#REF!</definedName>
    <definedName name="_QT50" localSheetId="19">[1]SERVIÇO!#REF!</definedName>
    <definedName name="_QT50" localSheetId="6">[1]SERVIÇO!#REF!</definedName>
    <definedName name="_QT50" localSheetId="7">[1]SERVIÇO!#REF!</definedName>
    <definedName name="_QT50" localSheetId="8">[1]SERVIÇO!#REF!</definedName>
    <definedName name="_QT50" localSheetId="16">[1]SERVIÇO!#REF!</definedName>
    <definedName name="_QT50" localSheetId="17">[1]SERVIÇO!#REF!</definedName>
    <definedName name="_QT50" localSheetId="3">[1]SERVIÇO!#REF!</definedName>
    <definedName name="_QT50" localSheetId="4">[1]SERVIÇO!#REF!</definedName>
    <definedName name="_QT50" localSheetId="5">[1]SERVIÇO!#REF!</definedName>
    <definedName name="_QT50">[1]SERVIÇO!#REF!</definedName>
    <definedName name="_QT75" localSheetId="19">[1]SERVIÇO!#REF!</definedName>
    <definedName name="_QT75" localSheetId="6">[1]SERVIÇO!#REF!</definedName>
    <definedName name="_QT75" localSheetId="7">[1]SERVIÇO!#REF!</definedName>
    <definedName name="_QT75" localSheetId="8">[1]SERVIÇO!#REF!</definedName>
    <definedName name="_QT75" localSheetId="16">[1]SERVIÇO!#REF!</definedName>
    <definedName name="_QT75" localSheetId="17">[1]SERVIÇO!#REF!</definedName>
    <definedName name="_QT75" localSheetId="3">[1]SERVIÇO!#REF!</definedName>
    <definedName name="_QT75" localSheetId="4">[1]SERVIÇO!#REF!</definedName>
    <definedName name="_QT75" localSheetId="5">[1]SERVIÇO!#REF!</definedName>
    <definedName name="_QT75">[1]SERVIÇO!#REF!</definedName>
    <definedName name="_r">#REF!</definedName>
    <definedName name="_r_15">#REF!</definedName>
    <definedName name="_r_4">#REF!</definedName>
    <definedName name="_RECONF.">#REF!</definedName>
    <definedName name="_RET1">#REF!</definedName>
    <definedName name="_SE2">#REF!</definedName>
    <definedName name="_SET94">#REF!</definedName>
    <definedName name="_SET95">#REF!</definedName>
    <definedName name="_SET96">#REF!</definedName>
    <definedName name="_SET97">#REF!</definedName>
    <definedName name="_SET98">#REF!</definedName>
    <definedName name="_SET99">#REF!</definedName>
    <definedName name="_Sort" hidden="1">#REF!</definedName>
    <definedName name="_STC04">#REF!</definedName>
    <definedName name="_T" localSheetId="19">[1]SERVIÇO!#REF!</definedName>
    <definedName name="_T" localSheetId="6">[1]SERVIÇO!#REF!</definedName>
    <definedName name="_T" localSheetId="7">[1]SERVIÇO!#REF!</definedName>
    <definedName name="_T" localSheetId="8">[1]SERVIÇO!#REF!</definedName>
    <definedName name="_T" localSheetId="16">[1]SERVIÇO!#REF!</definedName>
    <definedName name="_T" localSheetId="17">[1]SERVIÇO!#REF!</definedName>
    <definedName name="_T" localSheetId="3">[1]SERVIÇO!#REF!</definedName>
    <definedName name="_T" localSheetId="4">[1]SERVIÇO!#REF!</definedName>
    <definedName name="_T" localSheetId="5">[1]SERVIÇO!#REF!</definedName>
    <definedName name="_T">[1]SERVIÇO!#REF!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sd4">#REF!</definedName>
    <definedName name="_VV9">#REF!</definedName>
    <definedName name="A" localSheetId="19">#REF!</definedName>
    <definedName name="A" localSheetId="6">#REF!</definedName>
    <definedName name="A" localSheetId="7">#REF!</definedName>
    <definedName name="A" localSheetId="8">#REF!</definedName>
    <definedName name="A" localSheetId="18">#REF!</definedName>
    <definedName name="A" localSheetId="16">#REF!</definedName>
    <definedName name="A" localSheetId="17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_23">"'file:///C:/{Tião}/SãoSebastião/medição/18ª medição parcial/18ª medição parcial.xls'#$Medição.$#REF!$#REF!"</definedName>
    <definedName name="a14.1.18">#REF!</definedName>
    <definedName name="AA" localSheetId="19">#N/A</definedName>
    <definedName name="AA" localSheetId="18">#N/A</definedName>
    <definedName name="AA">Ensaios!AA</definedName>
    <definedName name="AA_1">#N/A</definedName>
    <definedName name="AA_2">#N/A</definedName>
    <definedName name="AA150OC">#REF!</definedName>
    <definedName name="AA150TERRA">#REF!</definedName>
    <definedName name="aaa">#REF!</definedName>
    <definedName name="AAA150DRE">#REF!</definedName>
    <definedName name="AAA150PAV">#REF!</definedName>
    <definedName name="AAAAA" localSheetId="13">#REF!</definedName>
    <definedName name="AAAAA" localSheetId="19">#REF!</definedName>
    <definedName name="AAAAA" localSheetId="6">#REF!</definedName>
    <definedName name="AAAAA" localSheetId="7">#REF!</definedName>
    <definedName name="AAAAA" localSheetId="8">#REF!</definedName>
    <definedName name="AAAAA" localSheetId="18">#REF!</definedName>
    <definedName name="AAAAA" localSheetId="16">#REF!</definedName>
    <definedName name="AAAAA" localSheetId="17">#REF!</definedName>
    <definedName name="AAAAA" localSheetId="3">#REF!</definedName>
    <definedName name="AAAAA" localSheetId="4">#REF!</definedName>
    <definedName name="AAAAA" localSheetId="5">#REF!</definedName>
    <definedName name="AAAAA">#REF!</definedName>
    <definedName name="AAAAAAAAAAAAAA">#REF!</definedName>
    <definedName name="AAC">#REF!</definedName>
    <definedName name="abebqt" localSheetId="19">[1]SERVIÇO!#REF!</definedName>
    <definedName name="abebqt" localSheetId="6">[1]SERVIÇO!#REF!</definedName>
    <definedName name="abebqt" localSheetId="7">[1]SERVIÇO!#REF!</definedName>
    <definedName name="abebqt" localSheetId="8">[1]SERVIÇO!#REF!</definedName>
    <definedName name="abebqt" localSheetId="18">[1]SERVIÇO!#REF!</definedName>
    <definedName name="abebqt" localSheetId="16">[1]SERVIÇO!#REF!</definedName>
    <definedName name="abebqt" localSheetId="17">[1]SERVIÇO!#REF!</definedName>
    <definedName name="abebqt" localSheetId="3">[1]SERVIÇO!#REF!</definedName>
    <definedName name="abebqt" localSheetId="4">[1]SERVIÇO!#REF!</definedName>
    <definedName name="abebqt" localSheetId="5">[1]SERVIÇO!#REF!</definedName>
    <definedName name="abebqt">[1]SERVIÇO!#REF!</definedName>
    <definedName name="ABR00">#REF!</definedName>
    <definedName name="AC">#REF!</definedName>
    <definedName name="ACADUC" localSheetId="19">[1]SERVIÇO!#REF!</definedName>
    <definedName name="ACADUC" localSheetId="6">[1]SERVIÇO!#REF!</definedName>
    <definedName name="ACADUC" localSheetId="7">[1]SERVIÇO!#REF!</definedName>
    <definedName name="ACADUC" localSheetId="8">[1]SERVIÇO!#REF!</definedName>
    <definedName name="ACADUC" localSheetId="18">[1]SERVIÇO!#REF!</definedName>
    <definedName name="ACADUC" localSheetId="16">[1]SERVIÇO!#REF!</definedName>
    <definedName name="ACADUC" localSheetId="17">[1]SERVIÇO!#REF!</definedName>
    <definedName name="ACADUC" localSheetId="3">[1]SERVIÇO!#REF!</definedName>
    <definedName name="ACADUC" localSheetId="4">[1]SERVIÇO!#REF!</definedName>
    <definedName name="ACADUC" localSheetId="5">[1]SERVIÇO!#REF!</definedName>
    <definedName name="ACADUC">[1]SERVIÇO!#REF!</definedName>
    <definedName name="ACBEB" localSheetId="19">[1]SERVIÇO!#REF!</definedName>
    <definedName name="ACBEB" localSheetId="6">[1]SERVIÇO!#REF!</definedName>
    <definedName name="ACBEB" localSheetId="7">[1]SERVIÇO!#REF!</definedName>
    <definedName name="ACBEB" localSheetId="8">[1]SERVIÇO!#REF!</definedName>
    <definedName name="ACBEB" localSheetId="16">[1]SERVIÇO!#REF!</definedName>
    <definedName name="ACBEB" localSheetId="17">[1]SERVIÇO!#REF!</definedName>
    <definedName name="ACBEB" localSheetId="3">[1]SERVIÇO!#REF!</definedName>
    <definedName name="ACBEB" localSheetId="4">[1]SERVIÇO!#REF!</definedName>
    <definedName name="ACBEB" localSheetId="5">[1]SERVIÇO!#REF!</definedName>
    <definedName name="ACBEB">[1]SERVIÇO!#REF!</definedName>
    <definedName name="ACBOMB" localSheetId="19">[1]SERVIÇO!#REF!</definedName>
    <definedName name="ACBOMB" localSheetId="6">[1]SERVIÇO!#REF!</definedName>
    <definedName name="ACBOMB" localSheetId="7">[1]SERVIÇO!#REF!</definedName>
    <definedName name="ACBOMB" localSheetId="8">[1]SERVIÇO!#REF!</definedName>
    <definedName name="ACBOMB" localSheetId="16">[1]SERVIÇO!#REF!</definedName>
    <definedName name="ACBOMB" localSheetId="17">[1]SERVIÇO!#REF!</definedName>
    <definedName name="ACBOMB" localSheetId="3">[1]SERVIÇO!#REF!</definedName>
    <definedName name="ACBOMB" localSheetId="4">[1]SERVIÇO!#REF!</definedName>
    <definedName name="ACBOMB" localSheetId="5">[1]SERVIÇO!#REF!</definedName>
    <definedName name="ACBOMB">[1]SERVIÇO!#REF!</definedName>
    <definedName name="AccessDatabase" hidden="1">"D:\Arquivos do excel\Planilha modelo1.mdb"</definedName>
    <definedName name="ACCHAF" localSheetId="19">[1]SERVIÇO!#REF!</definedName>
    <definedName name="ACCHAF" localSheetId="6">[1]SERVIÇO!#REF!</definedName>
    <definedName name="ACCHAF" localSheetId="7">[1]SERVIÇO!#REF!</definedName>
    <definedName name="ACCHAF" localSheetId="8">[1]SERVIÇO!#REF!</definedName>
    <definedName name="ACCHAF" localSheetId="16">[1]SERVIÇO!#REF!</definedName>
    <definedName name="ACCHAF" localSheetId="17">[1]SERVIÇO!#REF!</definedName>
    <definedName name="ACCHAF" localSheetId="3">[1]SERVIÇO!#REF!</definedName>
    <definedName name="ACCHAF" localSheetId="4">[1]SERVIÇO!#REF!</definedName>
    <definedName name="ACCHAF" localSheetId="5">[1]SERVIÇO!#REF!</definedName>
    <definedName name="ACCHAF">[1]SERVIÇO!#REF!</definedName>
    <definedName name="ACDER" localSheetId="19">[1]SERVIÇO!#REF!</definedName>
    <definedName name="ACDER" localSheetId="6">[1]SERVIÇO!#REF!</definedName>
    <definedName name="ACDER" localSheetId="7">[1]SERVIÇO!#REF!</definedName>
    <definedName name="ACDER" localSheetId="8">[1]SERVIÇO!#REF!</definedName>
    <definedName name="ACDER" localSheetId="16">[1]SERVIÇO!#REF!</definedName>
    <definedName name="ACDER" localSheetId="17">[1]SERVIÇO!#REF!</definedName>
    <definedName name="ACDER" localSheetId="3">[1]SERVIÇO!#REF!</definedName>
    <definedName name="ACDER" localSheetId="4">[1]SERVIÇO!#REF!</definedName>
    <definedName name="ACDER" localSheetId="5">[1]SERVIÇO!#REF!</definedName>
    <definedName name="ACDER">[1]SERVIÇO!#REF!</definedName>
    <definedName name="ACDIV" localSheetId="19">[1]SERVIÇO!#REF!</definedName>
    <definedName name="ACDIV" localSheetId="6">[1]SERVIÇO!#REF!</definedName>
    <definedName name="ACDIV" localSheetId="7">[1]SERVIÇO!#REF!</definedName>
    <definedName name="ACDIV" localSheetId="8">[1]SERVIÇO!#REF!</definedName>
    <definedName name="ACDIV" localSheetId="16">[1]SERVIÇO!#REF!</definedName>
    <definedName name="ACDIV" localSheetId="17">[1]SERVIÇO!#REF!</definedName>
    <definedName name="ACDIV" localSheetId="3">[1]SERVIÇO!#REF!</definedName>
    <definedName name="ACDIV" localSheetId="4">[1]SERVIÇO!#REF!</definedName>
    <definedName name="ACDIV" localSheetId="5">[1]SERVIÇO!#REF!</definedName>
    <definedName name="ACDIV">[1]SERVIÇO!#REF!</definedName>
    <definedName name="ACEQP" localSheetId="19">[1]SERVIÇO!#REF!</definedName>
    <definedName name="ACEQP" localSheetId="6">[1]SERVIÇO!#REF!</definedName>
    <definedName name="ACEQP" localSheetId="7">[1]SERVIÇO!#REF!</definedName>
    <definedName name="ACEQP" localSheetId="8">[1]SERVIÇO!#REF!</definedName>
    <definedName name="ACEQP" localSheetId="16">[1]SERVIÇO!#REF!</definedName>
    <definedName name="ACEQP" localSheetId="17">[1]SERVIÇO!#REF!</definedName>
    <definedName name="ACEQP" localSheetId="3">[1]SERVIÇO!#REF!</definedName>
    <definedName name="ACEQP" localSheetId="4">[1]SERVIÇO!#REF!</definedName>
    <definedName name="ACEQP" localSheetId="5">[1]SERVIÇO!#REF!</definedName>
    <definedName name="ACEQP">[1]SERVIÇO!#REF!</definedName>
    <definedName name="ACHAFQT" localSheetId="19">[1]SERVIÇO!#REF!</definedName>
    <definedName name="ACHAFQT" localSheetId="6">[1]SERVIÇO!#REF!</definedName>
    <definedName name="ACHAFQT" localSheetId="7">[1]SERVIÇO!#REF!</definedName>
    <definedName name="ACHAFQT" localSheetId="8">[1]SERVIÇO!#REF!</definedName>
    <definedName name="ACHAFQT" localSheetId="16">[1]SERVIÇO!#REF!</definedName>
    <definedName name="ACHAFQT" localSheetId="17">[1]SERVIÇO!#REF!</definedName>
    <definedName name="ACHAFQT" localSheetId="3">[1]SERVIÇO!#REF!</definedName>
    <definedName name="ACHAFQT" localSheetId="4">[1]SERVIÇO!#REF!</definedName>
    <definedName name="ACHAFQT" localSheetId="5">[1]SERVIÇO!#REF!</definedName>
    <definedName name="ACHAFQT">[1]SERVIÇO!#REF!</definedName>
    <definedName name="ACIDO" localSheetId="19">#REF!</definedName>
    <definedName name="ACIDO" localSheetId="6">#REF!</definedName>
    <definedName name="ACIDO" localSheetId="7">#REF!</definedName>
    <definedName name="ACIDO" localSheetId="8">#REF!</definedName>
    <definedName name="ACIDO" localSheetId="18">#REF!</definedName>
    <definedName name="ACIDO" localSheetId="16">#REF!</definedName>
    <definedName name="ACIDO" localSheetId="17">#REF!</definedName>
    <definedName name="ACIDO" localSheetId="3">#REF!</definedName>
    <definedName name="ACIDO" localSheetId="4">#REF!</definedName>
    <definedName name="ACIDO" localSheetId="5">#REF!</definedName>
    <definedName name="ACIDO">#REF!</definedName>
    <definedName name="ACMUR" localSheetId="19">[1]SERVIÇO!#REF!</definedName>
    <definedName name="ACMUR" localSheetId="6">[1]SERVIÇO!#REF!</definedName>
    <definedName name="ACMUR" localSheetId="7">[1]SERVIÇO!#REF!</definedName>
    <definedName name="ACMUR" localSheetId="8">[1]SERVIÇO!#REF!</definedName>
    <definedName name="ACMUR" localSheetId="16">[1]SERVIÇO!#REF!</definedName>
    <definedName name="ACMUR" localSheetId="17">[1]SERVIÇO!#REF!</definedName>
    <definedName name="ACMUR" localSheetId="3">[1]SERVIÇO!#REF!</definedName>
    <definedName name="ACMUR" localSheetId="4">[1]SERVIÇO!#REF!</definedName>
    <definedName name="ACMUR" localSheetId="5">[1]SERVIÇO!#REF!</definedName>
    <definedName name="ACMUR">[1]SERVIÇO!#REF!</definedName>
    <definedName name="AÇO" localSheetId="19">#REF!</definedName>
    <definedName name="AÇO" localSheetId="6">#REF!</definedName>
    <definedName name="AÇO" localSheetId="7">#REF!</definedName>
    <definedName name="AÇO" localSheetId="8">#REF!</definedName>
    <definedName name="AÇO" localSheetId="18">#REF!</definedName>
    <definedName name="AÇO" localSheetId="16">#REF!</definedName>
    <definedName name="AÇO" localSheetId="17">#REF!</definedName>
    <definedName name="AÇO" localSheetId="3">#REF!</definedName>
    <definedName name="AÇO" localSheetId="4">#REF!</definedName>
    <definedName name="AÇO" localSheetId="5">#REF!</definedName>
    <definedName name="AÇO">#REF!</definedName>
    <definedName name="AÇO_CA_50">#REF!</definedName>
    <definedName name="AÇO_CA_50_3_16" localSheetId="19">#REF!</definedName>
    <definedName name="AÇO_CA_50_3_16" localSheetId="6">#REF!</definedName>
    <definedName name="AÇO_CA_50_3_16" localSheetId="7">#REF!</definedName>
    <definedName name="AÇO_CA_50_3_16" localSheetId="8">#REF!</definedName>
    <definedName name="AÇO_CA_50_3_16" localSheetId="18">#REF!</definedName>
    <definedName name="AÇO_CA_50_3_16" localSheetId="16">#REF!</definedName>
    <definedName name="AÇO_CA_50_3_16" localSheetId="17">#REF!</definedName>
    <definedName name="AÇO_CA_50_3_16" localSheetId="3">#REF!</definedName>
    <definedName name="AÇO_CA_50_3_16" localSheetId="4">#REF!</definedName>
    <definedName name="AÇO_CA_50_3_16" localSheetId="5">#REF!</definedName>
    <definedName name="AÇO_CA_50_3_16">#REF!</definedName>
    <definedName name="ACONT2" localSheetId="19">[1]SERVIÇO!#REF!</definedName>
    <definedName name="ACONT2" localSheetId="6">[1]SERVIÇO!#REF!</definedName>
    <definedName name="ACONT2" localSheetId="7">[1]SERVIÇO!#REF!</definedName>
    <definedName name="ACONT2" localSheetId="8">[1]SERVIÇO!#REF!</definedName>
    <definedName name="ACONT2" localSheetId="18">[1]SERVIÇO!#REF!</definedName>
    <definedName name="ACONT2" localSheetId="16">[1]SERVIÇO!#REF!</definedName>
    <definedName name="ACONT2" localSheetId="17">[1]SERVIÇO!#REF!</definedName>
    <definedName name="ACONT2" localSheetId="3">[1]SERVIÇO!#REF!</definedName>
    <definedName name="ACONT2" localSheetId="4">[1]SERVIÇO!#REF!</definedName>
    <definedName name="ACONT2" localSheetId="5">[1]SERVIÇO!#REF!</definedName>
    <definedName name="ACONT2">[1]SERVIÇO!#REF!</definedName>
    <definedName name="ACPIPA" localSheetId="19">[1]SERVIÇO!#REF!</definedName>
    <definedName name="ACPIPA" localSheetId="6">[1]SERVIÇO!#REF!</definedName>
    <definedName name="ACPIPA" localSheetId="7">[1]SERVIÇO!#REF!</definedName>
    <definedName name="ACPIPA" localSheetId="8">[1]SERVIÇO!#REF!</definedName>
    <definedName name="ACPIPA" localSheetId="18">[1]SERVIÇO!#REF!</definedName>
    <definedName name="ACPIPA" localSheetId="16">[1]SERVIÇO!#REF!</definedName>
    <definedName name="ACPIPA" localSheetId="17">[1]SERVIÇO!#REF!</definedName>
    <definedName name="ACPIPA" localSheetId="3">[1]SERVIÇO!#REF!</definedName>
    <definedName name="ACPIPA" localSheetId="4">[1]SERVIÇO!#REF!</definedName>
    <definedName name="ACPIPA" localSheetId="5">[1]SERVIÇO!#REF!</definedName>
    <definedName name="ACPIPA">[1]SERVIÇO!#REF!</definedName>
    <definedName name="Acréscimo">#REF!</definedName>
    <definedName name="ACTRANSP" localSheetId="19">[1]SERVIÇO!#REF!</definedName>
    <definedName name="ACTRANSP" localSheetId="6">[1]SERVIÇO!#REF!</definedName>
    <definedName name="ACTRANSP" localSheetId="7">[1]SERVIÇO!#REF!</definedName>
    <definedName name="ACTRANSP" localSheetId="8">[1]SERVIÇO!#REF!</definedName>
    <definedName name="ACTRANSP" localSheetId="16">[1]SERVIÇO!#REF!</definedName>
    <definedName name="ACTRANSP" localSheetId="17">[1]SERVIÇO!#REF!</definedName>
    <definedName name="ACTRANSP" localSheetId="3">[1]SERVIÇO!#REF!</definedName>
    <definedName name="ACTRANSP" localSheetId="4">[1]SERVIÇO!#REF!</definedName>
    <definedName name="ACTRANSP" localSheetId="5">[1]SERVIÇO!#REF!</definedName>
    <definedName name="ACTRANSP">[1]SERVIÇO!#REF!</definedName>
    <definedName name="acumulado">#REF!</definedName>
    <definedName name="adcs">#REF!</definedName>
    <definedName name="ADESIVO_PVC" localSheetId="19">#REF!</definedName>
    <definedName name="ADESIVO_PVC" localSheetId="6">#REF!</definedName>
    <definedName name="ADESIVO_PVC" localSheetId="7">#REF!</definedName>
    <definedName name="ADESIVO_PVC" localSheetId="8">#REF!</definedName>
    <definedName name="ADESIVO_PVC" localSheetId="18">#REF!</definedName>
    <definedName name="ADESIVO_PVC" localSheetId="16">#REF!</definedName>
    <definedName name="ADESIVO_PVC" localSheetId="17">#REF!</definedName>
    <definedName name="ADESIVO_PVC" localSheetId="3">#REF!</definedName>
    <definedName name="ADESIVO_PVC" localSheetId="4">#REF!</definedName>
    <definedName name="ADESIVO_PVC" localSheetId="5">#REF!</definedName>
    <definedName name="ADESIVO_PVC">#REF!</definedName>
    <definedName name="adfedfds">#N/A</definedName>
    <definedName name="adicional_eixo">#REF!</definedName>
    <definedName name="ADUCQT" localSheetId="19">[1]SERVIÇO!#REF!</definedName>
    <definedName name="ADUCQT" localSheetId="6">[1]SERVIÇO!#REF!</definedName>
    <definedName name="ADUCQT" localSheetId="7">[1]SERVIÇO!#REF!</definedName>
    <definedName name="ADUCQT" localSheetId="8">[1]SERVIÇO!#REF!</definedName>
    <definedName name="ADUCQT" localSheetId="16">[1]SERVIÇO!#REF!</definedName>
    <definedName name="ADUCQT" localSheetId="17">[1]SERVIÇO!#REF!</definedName>
    <definedName name="ADUCQT" localSheetId="3">[1]SERVIÇO!#REF!</definedName>
    <definedName name="ADUCQT" localSheetId="4">[1]SERVIÇO!#REF!</definedName>
    <definedName name="ADUCQT" localSheetId="5">[1]SERVIÇO!#REF!</definedName>
    <definedName name="ADUCQT">[1]SERVIÇO!#REF!</definedName>
    <definedName name="AF" localSheetId="19">#REF!</definedName>
    <definedName name="af" localSheetId="16">#REF!</definedName>
    <definedName name="af" localSheetId="17">#REF!</definedName>
    <definedName name="af">#REF!</definedName>
    <definedName name="AFP">#REF!</definedName>
    <definedName name="ag" localSheetId="19">#REF!</definedName>
    <definedName name="ag" localSheetId="16">#REF!</definedName>
    <definedName name="ag" localSheetId="17">#REF!</definedName>
    <definedName name="ag">#REF!</definedName>
    <definedName name="AGENCIA">#REF!</definedName>
    <definedName name="AGREGADO">#REF!</definedName>
    <definedName name="AGREGADO_10">#REF!</definedName>
    <definedName name="AGREGADO_10_19">#REF!</definedName>
    <definedName name="AGREGADO_17">#REF!</definedName>
    <definedName name="AGREGADO_17_19">#REF!</definedName>
    <definedName name="AGREGADO_19">#REF!</definedName>
    <definedName name="AGREGADO_4">"$'memória de calculo_liquida'.$#REF!$#REF!"</definedName>
    <definedName name="AGREGADO_6">#REF!</definedName>
    <definedName name="AGREGADO_6_19">#REF!</definedName>
    <definedName name="AGREGADO_7">#REF!</definedName>
    <definedName name="AGREGADO_7_19">#REF!</definedName>
    <definedName name="AGREGADO_8">#REF!</definedName>
    <definedName name="AGREGADO_8_19">#REF!</definedName>
    <definedName name="AGREGADO_9">#REF!</definedName>
    <definedName name="AGREGADO_9_19">#REF!</definedName>
    <definedName name="AGUA_10LT" localSheetId="19">#REF!</definedName>
    <definedName name="AGUA_10LT" localSheetId="6">#REF!</definedName>
    <definedName name="AGUA_10LT" localSheetId="7">#REF!</definedName>
    <definedName name="AGUA_10LT" localSheetId="8">#REF!</definedName>
    <definedName name="AGUA_10LT" localSheetId="18">#REF!</definedName>
    <definedName name="AGUA_10LT" localSheetId="16">#REF!</definedName>
    <definedName name="AGUA_10LT" localSheetId="17">#REF!</definedName>
    <definedName name="AGUA_10LT" localSheetId="3">#REF!</definedName>
    <definedName name="AGUA_10LT" localSheetId="4">#REF!</definedName>
    <definedName name="AGUA_10LT" localSheetId="5">#REF!</definedName>
    <definedName name="AGUA_10LT">#REF!</definedName>
    <definedName name="AGUARRAZ" localSheetId="19">#REF!</definedName>
    <definedName name="AGUARRAZ" localSheetId="6">#REF!</definedName>
    <definedName name="AGUARRAZ" localSheetId="7">#REF!</definedName>
    <definedName name="AGUARRAZ" localSheetId="8">#REF!</definedName>
    <definedName name="AGUARRAZ" localSheetId="18">#REF!</definedName>
    <definedName name="AGUARRAZ" localSheetId="16">#REF!</definedName>
    <definedName name="AGUARRAZ" localSheetId="17">#REF!</definedName>
    <definedName name="AGUARRAZ" localSheetId="3">#REF!</definedName>
    <definedName name="AGUARRAZ" localSheetId="4">#REF!</definedName>
    <definedName name="AGUARRAZ" localSheetId="5">#REF!</definedName>
    <definedName name="AGUARRAZ">#REF!</definedName>
    <definedName name="AILTON">Plan1</definedName>
    <definedName name="AILTON_1">#N/A</definedName>
    <definedName name="AILTON_2">#N/A</definedName>
    <definedName name="AITEM" localSheetId="19">[1]SERVIÇO!#REF!</definedName>
    <definedName name="AITEM" localSheetId="6">[1]SERVIÇO!#REF!</definedName>
    <definedName name="AITEM" localSheetId="7">[1]SERVIÇO!#REF!</definedName>
    <definedName name="AITEM" localSheetId="8">[1]SERVIÇO!#REF!</definedName>
    <definedName name="AITEM" localSheetId="18">[1]SERVIÇO!#REF!</definedName>
    <definedName name="AITEM" localSheetId="16">[1]SERVIÇO!#REF!</definedName>
    <definedName name="AITEM" localSheetId="17">[1]SERVIÇO!#REF!</definedName>
    <definedName name="AITEM" localSheetId="3">[1]SERVIÇO!#REF!</definedName>
    <definedName name="AITEM" localSheetId="4">[1]SERVIÇO!#REF!</definedName>
    <definedName name="AITEM" localSheetId="5">[1]SERVIÇO!#REF!</definedName>
    <definedName name="AITEM">[1]SERVIÇO!#REF!</definedName>
    <definedName name="aj">#REF!</definedName>
    <definedName name="AJUDANTE" localSheetId="19">#REF!</definedName>
    <definedName name="AJUDANTE" localSheetId="6">#REF!</definedName>
    <definedName name="AJUDANTE" localSheetId="7">#REF!</definedName>
    <definedName name="AJUDANTE" localSheetId="8">#REF!</definedName>
    <definedName name="AJUDANTE" localSheetId="18">#REF!</definedName>
    <definedName name="AJUDANTE" localSheetId="16">#REF!</definedName>
    <definedName name="AJUDANTE" localSheetId="17">#REF!</definedName>
    <definedName name="AJUDANTE" localSheetId="3">#REF!</definedName>
    <definedName name="AJUDANTE" localSheetId="4">#REF!</definedName>
    <definedName name="AJUDANTE" localSheetId="5">#REF!</definedName>
    <definedName name="AJUDANTE">#REF!</definedName>
    <definedName name="ala_3">#REF!</definedName>
    <definedName name="alcool">#REF!</definedName>
    <definedName name="alex" hidden="1">{#N/A,#N/A,FALSE,"MO (2)"}</definedName>
    <definedName name="ali_1">#REF!</definedName>
    <definedName name="ali_2">#REF!</definedName>
    <definedName name="ali_3">#REF!</definedName>
    <definedName name="ALI_CARNE_1">#REF!</definedName>
    <definedName name="ALI_CARNE_2">#REF!</definedName>
    <definedName name="ALIQ_1">#REF!</definedName>
    <definedName name="ALIQ_10">#REF!</definedName>
    <definedName name="ALIQ_2">#REF!</definedName>
    <definedName name="ALIQ_3">#REF!</definedName>
    <definedName name="ALIQ_4">#REF!</definedName>
    <definedName name="ALIQ_5">#REF!</definedName>
    <definedName name="ALIQ_6">#REF!</definedName>
    <definedName name="ALIQ_7">#REF!</definedName>
    <definedName name="ALIQ_8">#REF!</definedName>
    <definedName name="ALIQ_9">#REF!</definedName>
    <definedName name="ALIZAR_MAD_LEI" localSheetId="19">#REF!</definedName>
    <definedName name="ALIZAR_MAD_LEI" localSheetId="6">#REF!</definedName>
    <definedName name="ALIZAR_MAD_LEI" localSheetId="7">#REF!</definedName>
    <definedName name="ALIZAR_MAD_LEI" localSheetId="8">#REF!</definedName>
    <definedName name="ALIZAR_MAD_LEI" localSheetId="18">#REF!</definedName>
    <definedName name="ALIZAR_MAD_LEI" localSheetId="16">#REF!</definedName>
    <definedName name="ALIZAR_MAD_LEI" localSheetId="17">#REF!</definedName>
    <definedName name="ALIZAR_MAD_LEI" localSheetId="3">#REF!</definedName>
    <definedName name="ALIZAR_MAD_LEI" localSheetId="4">#REF!</definedName>
    <definedName name="ALIZAR_MAD_LEI" localSheetId="5">#REF!</definedName>
    <definedName name="ALIZAR_MAD_LEI">#REF!</definedName>
    <definedName name="ALTA" localSheetId="19">'[2]PRO-08'!#REF!</definedName>
    <definedName name="ALTA" localSheetId="6">'[2]PRO-08'!#REF!</definedName>
    <definedName name="ALTA" localSheetId="7">'[2]PRO-08'!#REF!</definedName>
    <definedName name="ALTA" localSheetId="8">'[2]PRO-08'!#REF!</definedName>
    <definedName name="ALTA" localSheetId="18">'[2]PRO-08'!#REF!</definedName>
    <definedName name="ALTA" localSheetId="16">'[2]PRO-08'!#REF!</definedName>
    <definedName name="ALTA" localSheetId="17">'[2]PRO-08'!#REF!</definedName>
    <definedName name="ALTA" localSheetId="3">'[2]PRO-08'!#REF!</definedName>
    <definedName name="ALTA" localSheetId="4">'[2]PRO-08'!#REF!</definedName>
    <definedName name="ALTA" localSheetId="5">'[2]PRO-08'!#REF!</definedName>
    <definedName name="ALTA">'[2]PRO-08'!#REF!</definedName>
    <definedName name="ALTADUC" localSheetId="19">[1]SERVIÇO!#REF!</definedName>
    <definedName name="ALTADUC" localSheetId="6">[1]SERVIÇO!#REF!</definedName>
    <definedName name="ALTADUC" localSheetId="7">[1]SERVIÇO!#REF!</definedName>
    <definedName name="ALTADUC" localSheetId="8">[1]SERVIÇO!#REF!</definedName>
    <definedName name="ALTADUC" localSheetId="18">[1]SERVIÇO!#REF!</definedName>
    <definedName name="ALTADUC" localSheetId="16">[1]SERVIÇO!#REF!</definedName>
    <definedName name="ALTADUC" localSheetId="17">[1]SERVIÇO!#REF!</definedName>
    <definedName name="ALTADUC" localSheetId="3">[1]SERVIÇO!#REF!</definedName>
    <definedName name="ALTADUC" localSheetId="4">[1]SERVIÇO!#REF!</definedName>
    <definedName name="ALTADUC" localSheetId="5">[1]SERVIÇO!#REF!</definedName>
    <definedName name="ALTADUC">[1]SERVIÇO!#REF!</definedName>
    <definedName name="ALTBOMB" localSheetId="19">[1]SERVIÇO!#REF!</definedName>
    <definedName name="ALTBOMB" localSheetId="6">[1]SERVIÇO!#REF!</definedName>
    <definedName name="ALTBOMB" localSheetId="7">[1]SERVIÇO!#REF!</definedName>
    <definedName name="ALTBOMB" localSheetId="8">[1]SERVIÇO!#REF!</definedName>
    <definedName name="ALTBOMB" localSheetId="16">[1]SERVIÇO!#REF!</definedName>
    <definedName name="ALTBOMB" localSheetId="17">[1]SERVIÇO!#REF!</definedName>
    <definedName name="ALTBOMB" localSheetId="3">[1]SERVIÇO!#REF!</definedName>
    <definedName name="ALTBOMB" localSheetId="4">[1]SERVIÇO!#REF!</definedName>
    <definedName name="ALTBOMB" localSheetId="5">[1]SERVIÇO!#REF!</definedName>
    <definedName name="ALTBOMB">[1]SERVIÇO!#REF!</definedName>
    <definedName name="ALTCAP" localSheetId="19">[1]SERVIÇO!#REF!</definedName>
    <definedName name="ALTCAP" localSheetId="6">[1]SERVIÇO!#REF!</definedName>
    <definedName name="ALTCAP" localSheetId="7">[1]SERVIÇO!#REF!</definedName>
    <definedName name="ALTCAP" localSheetId="8">[1]SERVIÇO!#REF!</definedName>
    <definedName name="ALTCAP" localSheetId="16">[1]SERVIÇO!#REF!</definedName>
    <definedName name="ALTCAP" localSheetId="17">[1]SERVIÇO!#REF!</definedName>
    <definedName name="ALTCAP" localSheetId="3">[1]SERVIÇO!#REF!</definedName>
    <definedName name="ALTCAP" localSheetId="4">[1]SERVIÇO!#REF!</definedName>
    <definedName name="ALTCAP" localSheetId="5">[1]SERVIÇO!#REF!</definedName>
    <definedName name="ALTCAP">[1]SERVIÇO!#REF!</definedName>
    <definedName name="ALTDER" localSheetId="19">[1]SERVIÇO!#REF!</definedName>
    <definedName name="ALTDER" localSheetId="6">[1]SERVIÇO!#REF!</definedName>
    <definedName name="ALTDER" localSheetId="7">[1]SERVIÇO!#REF!</definedName>
    <definedName name="ALTDER" localSheetId="8">[1]SERVIÇO!#REF!</definedName>
    <definedName name="ALTDER" localSheetId="16">[1]SERVIÇO!#REF!</definedName>
    <definedName name="ALTDER" localSheetId="17">[1]SERVIÇO!#REF!</definedName>
    <definedName name="ALTDER" localSheetId="3">[1]SERVIÇO!#REF!</definedName>
    <definedName name="ALTDER" localSheetId="4">[1]SERVIÇO!#REF!</definedName>
    <definedName name="ALTDER" localSheetId="5">[1]SERVIÇO!#REF!</definedName>
    <definedName name="ALTDER">[1]SERVIÇO!#REF!</definedName>
    <definedName name="ALTEQUIP" localSheetId="19">[1]SERVIÇO!#REF!</definedName>
    <definedName name="ALTEQUIP" localSheetId="6">[1]SERVIÇO!#REF!</definedName>
    <definedName name="ALTEQUIP" localSheetId="7">[1]SERVIÇO!#REF!</definedName>
    <definedName name="ALTEQUIP" localSheetId="8">[1]SERVIÇO!#REF!</definedName>
    <definedName name="ALTEQUIP" localSheetId="16">[1]SERVIÇO!#REF!</definedName>
    <definedName name="ALTEQUIP" localSheetId="17">[1]SERVIÇO!#REF!</definedName>
    <definedName name="ALTEQUIP" localSheetId="3">[1]SERVIÇO!#REF!</definedName>
    <definedName name="ALTEQUIP" localSheetId="4">[1]SERVIÇO!#REF!</definedName>
    <definedName name="ALTEQUIP" localSheetId="5">[1]SERVIÇO!#REF!</definedName>
    <definedName name="ALTEQUIP">[1]SERVIÇO!#REF!</definedName>
    <definedName name="alteração">#REF!</definedName>
    <definedName name="ALTIEQP" localSheetId="19">[1]SERVIÇO!#REF!</definedName>
    <definedName name="ALTIEQP" localSheetId="6">[1]SERVIÇO!#REF!</definedName>
    <definedName name="ALTIEQP" localSheetId="7">[1]SERVIÇO!#REF!</definedName>
    <definedName name="ALTIEQP" localSheetId="8">[1]SERVIÇO!#REF!</definedName>
    <definedName name="ALTIEQP" localSheetId="16">[1]SERVIÇO!#REF!</definedName>
    <definedName name="ALTIEQP" localSheetId="17">[1]SERVIÇO!#REF!</definedName>
    <definedName name="ALTIEQP" localSheetId="3">[1]SERVIÇO!#REF!</definedName>
    <definedName name="ALTIEQP" localSheetId="4">[1]SERVIÇO!#REF!</definedName>
    <definedName name="ALTIEQP" localSheetId="5">[1]SERVIÇO!#REF!</definedName>
    <definedName name="ALTIEQP">[1]SERVIÇO!#REF!</definedName>
    <definedName name="ALTMUR" localSheetId="19">[1]SERVIÇO!#REF!</definedName>
    <definedName name="ALTMUR" localSheetId="6">[1]SERVIÇO!#REF!</definedName>
    <definedName name="ALTMUR" localSheetId="7">[1]SERVIÇO!#REF!</definedName>
    <definedName name="ALTMUR" localSheetId="8">[1]SERVIÇO!#REF!</definedName>
    <definedName name="ALTMUR" localSheetId="16">[1]SERVIÇO!#REF!</definedName>
    <definedName name="ALTMUR" localSheetId="17">[1]SERVIÇO!#REF!</definedName>
    <definedName name="ALTMUR" localSheetId="3">[1]SERVIÇO!#REF!</definedName>
    <definedName name="ALTMUR" localSheetId="4">[1]SERVIÇO!#REF!</definedName>
    <definedName name="ALTMUR" localSheetId="5">[1]SERVIÇO!#REF!</definedName>
    <definedName name="ALTMUR">[1]SERVIÇO!#REF!</definedName>
    <definedName name="ALTRES10" localSheetId="19">[1]SERVIÇO!#REF!</definedName>
    <definedName name="ALTRES10" localSheetId="6">[1]SERVIÇO!#REF!</definedName>
    <definedName name="ALTRES10" localSheetId="7">[1]SERVIÇO!#REF!</definedName>
    <definedName name="ALTRES10" localSheetId="8">[1]SERVIÇO!#REF!</definedName>
    <definedName name="ALTRES10" localSheetId="16">[1]SERVIÇO!#REF!</definedName>
    <definedName name="ALTRES10" localSheetId="17">[1]SERVIÇO!#REF!</definedName>
    <definedName name="ALTRES10" localSheetId="3">[1]SERVIÇO!#REF!</definedName>
    <definedName name="ALTRES10" localSheetId="4">[1]SERVIÇO!#REF!</definedName>
    <definedName name="ALTRES10" localSheetId="5">[1]SERVIÇO!#REF!</definedName>
    <definedName name="ALTRES10">[1]SERVIÇO!#REF!</definedName>
    <definedName name="ALTRES15" localSheetId="19">[1]SERVIÇO!#REF!</definedName>
    <definedName name="ALTRES15" localSheetId="6">[1]SERVIÇO!#REF!</definedName>
    <definedName name="ALTRES15" localSheetId="7">[1]SERVIÇO!#REF!</definedName>
    <definedName name="ALTRES15" localSheetId="8">[1]SERVIÇO!#REF!</definedName>
    <definedName name="ALTRES15" localSheetId="16">[1]SERVIÇO!#REF!</definedName>
    <definedName name="ALTRES15" localSheetId="17">[1]SERVIÇO!#REF!</definedName>
    <definedName name="ALTRES15" localSheetId="3">[1]SERVIÇO!#REF!</definedName>
    <definedName name="ALTRES15" localSheetId="4">[1]SERVIÇO!#REF!</definedName>
    <definedName name="ALTRES15" localSheetId="5">[1]SERVIÇO!#REF!</definedName>
    <definedName name="ALTRES15">[1]SERVIÇO!#REF!</definedName>
    <definedName name="ALTRES20" localSheetId="19">[1]SERVIÇO!#REF!</definedName>
    <definedName name="ALTRES20" localSheetId="6">[1]SERVIÇO!#REF!</definedName>
    <definedName name="ALTRES20" localSheetId="7">[1]SERVIÇO!#REF!</definedName>
    <definedName name="ALTRES20" localSheetId="8">[1]SERVIÇO!#REF!</definedName>
    <definedName name="ALTRES20" localSheetId="16">[1]SERVIÇO!#REF!</definedName>
    <definedName name="ALTRES20" localSheetId="17">[1]SERVIÇO!#REF!</definedName>
    <definedName name="ALTRES20" localSheetId="3">[1]SERVIÇO!#REF!</definedName>
    <definedName name="ALTRES20" localSheetId="4">[1]SERVIÇO!#REF!</definedName>
    <definedName name="ALTRES20" localSheetId="5">[1]SERVIÇO!#REF!</definedName>
    <definedName name="ALTRES20">[1]SERVIÇO!#REF!</definedName>
    <definedName name="ALTTRANS" localSheetId="19">[1]SERVIÇO!#REF!</definedName>
    <definedName name="ALTTRANS" localSheetId="6">[1]SERVIÇO!#REF!</definedName>
    <definedName name="ALTTRANS" localSheetId="7">[1]SERVIÇO!#REF!</definedName>
    <definedName name="ALTTRANS" localSheetId="8">[1]SERVIÇO!#REF!</definedName>
    <definedName name="ALTTRANS" localSheetId="16">[1]SERVIÇO!#REF!</definedName>
    <definedName name="ALTTRANS" localSheetId="17">[1]SERVIÇO!#REF!</definedName>
    <definedName name="ALTTRANS" localSheetId="3">[1]SERVIÇO!#REF!</definedName>
    <definedName name="ALTTRANS" localSheetId="4">[1]SERVIÇO!#REF!</definedName>
    <definedName name="ALTTRANS" localSheetId="5">[1]SERVIÇO!#REF!</definedName>
    <definedName name="ALTTRANS">[1]SERVIÇO!#REF!</definedName>
    <definedName name="amarela" localSheetId="19">#REF!</definedName>
    <definedName name="amarela" localSheetId="6">#REF!</definedName>
    <definedName name="amarela" localSheetId="7">#REF!</definedName>
    <definedName name="amarela" localSheetId="8">#REF!</definedName>
    <definedName name="amarela" localSheetId="18">#REF!</definedName>
    <definedName name="amarela" localSheetId="16">#REF!</definedName>
    <definedName name="amarela" localSheetId="17">#REF!</definedName>
    <definedName name="amarela" localSheetId="3">#REF!</definedName>
    <definedName name="amarela" localSheetId="4">#REF!</definedName>
    <definedName name="amarela" localSheetId="5">#REF!</definedName>
    <definedName name="amarela">#REF!</definedName>
    <definedName name="Amarelo">#REF!</definedName>
    <definedName name="AMONIA" localSheetId="19">#REF!</definedName>
    <definedName name="AMONIA" localSheetId="6">#REF!</definedName>
    <definedName name="AMONIA" localSheetId="7">#REF!</definedName>
    <definedName name="AMONIA" localSheetId="8">#REF!</definedName>
    <definedName name="AMONIA" localSheetId="18">#REF!</definedName>
    <definedName name="AMONIA" localSheetId="16">#REF!</definedName>
    <definedName name="AMONIA" localSheetId="17">#REF!</definedName>
    <definedName name="AMONIA" localSheetId="3">#REF!</definedName>
    <definedName name="AMONIA" localSheetId="4">#REF!</definedName>
    <definedName name="AMONIA" localSheetId="5">#REF!</definedName>
    <definedName name="AMONIA">#REF!</definedName>
    <definedName name="AND">#REF!</definedName>
    <definedName name="anscount" hidden="1">3</definedName>
    <definedName name="ant" hidden="1">{#N/A,#N/A,FALSE,"MO (2)"}</definedName>
    <definedName name="aoppp">#REF!</definedName>
    <definedName name="APRENDIZ" localSheetId="19">{"total","SUM(total)","YNNNN",FALSE}</definedName>
    <definedName name="APRENDIZ" localSheetId="18">{"total","SUM(total)","YNNNN",FALSE}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19">[1]SERVIÇO!#REF!</definedName>
    <definedName name="AQTEMP1" localSheetId="6">[1]SERVIÇO!#REF!</definedName>
    <definedName name="AQTEMP1" localSheetId="7">[1]SERVIÇO!#REF!</definedName>
    <definedName name="AQTEMP1" localSheetId="8">[1]SERVIÇO!#REF!</definedName>
    <definedName name="AQTEMP1" localSheetId="16">[1]SERVIÇO!#REF!</definedName>
    <definedName name="AQTEMP1" localSheetId="17">[1]SERVIÇO!#REF!</definedName>
    <definedName name="AQTEMP1" localSheetId="3">[1]SERVIÇO!#REF!</definedName>
    <definedName name="AQTEMP1" localSheetId="4">[1]SERVIÇO!#REF!</definedName>
    <definedName name="AQTEMP1" localSheetId="5">[1]SERVIÇO!#REF!</definedName>
    <definedName name="AQTEMP1">[1]SERVIÇO!#REF!</definedName>
    <definedName name="AQTEMP2" localSheetId="19">[1]SERVIÇO!#REF!</definedName>
    <definedName name="AQTEMP2" localSheetId="6">[1]SERVIÇO!#REF!</definedName>
    <definedName name="AQTEMP2" localSheetId="7">[1]SERVIÇO!#REF!</definedName>
    <definedName name="AQTEMP2" localSheetId="8">[1]SERVIÇO!#REF!</definedName>
    <definedName name="AQTEMP2" localSheetId="16">[1]SERVIÇO!#REF!</definedName>
    <definedName name="AQTEMP2" localSheetId="17">[1]SERVIÇO!#REF!</definedName>
    <definedName name="AQTEMP2" localSheetId="3">[1]SERVIÇO!#REF!</definedName>
    <definedName name="AQTEMP2" localSheetId="4">[1]SERVIÇO!#REF!</definedName>
    <definedName name="AQTEMP2" localSheetId="5">[1]SERVIÇO!#REF!</definedName>
    <definedName name="AQTEMP2">[1]SERVIÇO!#REF!</definedName>
    <definedName name="ARAME_RECOZIDO">[3]Insumos!$I$22</definedName>
    <definedName name="area_base_4">"$#REF!.$#REF!$#REF!"</definedName>
    <definedName name="area_base_5">#REF!</definedName>
    <definedName name="_xlnm.Extract">#REF!</definedName>
    <definedName name="_xlnm.Print_Area" localSheetId="19">'CPU - Projeto Executivo '!$A$1:$G$36</definedName>
    <definedName name="_xlnm.Print_Area" localSheetId="11">'CPU CODEVASF'!$A$1:$H$127</definedName>
    <definedName name="_xlnm.Print_Area" localSheetId="12">CPU_SICRO!$A$1:$I$396</definedName>
    <definedName name="_xlnm.Print_Area" localSheetId="6">'CRONOGRAMA LOTE 01'!$A$1:$O$28</definedName>
    <definedName name="_xlnm.Print_Area" localSheetId="7">'CRONOGRAMA LOTE 02'!$A$1:$O$28</definedName>
    <definedName name="_xlnm.Print_Area" localSheetId="8">'CRONOGRAMA LOTE 03'!$A$1:$O$28</definedName>
    <definedName name="_xlnm.Print_Area" localSheetId="1">'CRONOGRAMA MINIMO'!$A$1:$O$28</definedName>
    <definedName name="_xlnm.Print_Area" localSheetId="14">'ENC. SOCIAIS'!$A$1:$F$52</definedName>
    <definedName name="_xlnm.Print_Area" localSheetId="10">'MEMÓRIA DE CÁLCULO'!$A$1:$J$391</definedName>
    <definedName name="_xlnm.Print_Area" localSheetId="15">'Mob e Desmob - LOTE 01'!$A$1:$N$35</definedName>
    <definedName name="_xlnm.Print_Area" localSheetId="16">'Mob e Desmob - LOTE 02'!$A$1:$N$35</definedName>
    <definedName name="_xlnm.Print_Area" localSheetId="17">'Mob e Desmob - LOTE 03'!$A$1:$N$35</definedName>
    <definedName name="_xlnm.Print_Area" localSheetId="3">'PLANILHA LOTE 01'!$A$2:$L$34</definedName>
    <definedName name="_xlnm.Print_Area" localSheetId="4">'PLANILHA LOTE 02'!$A$2:$L$34</definedName>
    <definedName name="_xlnm.Print_Area" localSheetId="5">'PLANILHA LOTE 03'!$A$2:$L$34</definedName>
    <definedName name="_xlnm.Print_Area" localSheetId="2">'PLANILHA RESUMO '!$B$2:$G$20</definedName>
    <definedName name="_xlnm.Print_Area" localSheetId="0">'RESUMO MODULO MINIMO'!$2:$35</definedName>
    <definedName name="_xlnm.Print_Area" localSheetId="9">'SERVIÇOS PRELI'!$A$1:$I$25</definedName>
    <definedName name="_xlnm.Print_Area">#REF!</definedName>
    <definedName name="Área_impressão_IM" localSheetId="19">#REF!</definedName>
    <definedName name="Área_impressão_IM" localSheetId="6">#REF!</definedName>
    <definedName name="Área_impressão_IM" localSheetId="7">#REF!</definedName>
    <definedName name="Área_impressão_IM" localSheetId="8">#REF!</definedName>
    <definedName name="Área_impressão_IM" localSheetId="18">#REF!</definedName>
    <definedName name="Área_impressão_IM" localSheetId="16">#REF!</definedName>
    <definedName name="Área_impressão_IM" localSheetId="17">#REF!</definedName>
    <definedName name="Área_impressão_IM" localSheetId="3">#REF!</definedName>
    <definedName name="Área_impressão_IM" localSheetId="4">#REF!</definedName>
    <definedName name="Área_impressão_IM" localSheetId="5">#REF!</definedName>
    <definedName name="Área_impressão_IM">#REF!</definedName>
    <definedName name="AREA_IMPRI">#REF!</definedName>
    <definedName name="area_sub_base">#REF!</definedName>
    <definedName name="areabase">#REF!</definedName>
    <definedName name="AREIA" localSheetId="19">#REF!</definedName>
    <definedName name="AREIA" localSheetId="6">#REF!</definedName>
    <definedName name="AREIA" localSheetId="7">#REF!</definedName>
    <definedName name="AREIA" localSheetId="8">#REF!</definedName>
    <definedName name="AREIA" localSheetId="18">#REF!</definedName>
    <definedName name="AREIA" localSheetId="16">#REF!</definedName>
    <definedName name="AREIA" localSheetId="17">#REF!</definedName>
    <definedName name="AREIA" localSheetId="3">#REF!</definedName>
    <definedName name="AREIA" localSheetId="4">#REF!</definedName>
    <definedName name="AREIA" localSheetId="5">#REF!</definedName>
    <definedName name="AREIA">#REF!</definedName>
    <definedName name="ARGAMASSA">#REF!</definedName>
    <definedName name="ARMAÇÃO_CONCRETO" localSheetId="19">#REF!</definedName>
    <definedName name="ARMAÇÃO_CONCRETO" localSheetId="6">#REF!</definedName>
    <definedName name="ARMAÇÃO_CONCRETO" localSheetId="7">#REF!</definedName>
    <definedName name="ARMAÇÃO_CONCRETO" localSheetId="8">#REF!</definedName>
    <definedName name="ARMAÇÃO_CONCRETO" localSheetId="18">#REF!</definedName>
    <definedName name="ARMAÇÃO_CONCRETO" localSheetId="16">#REF!</definedName>
    <definedName name="ARMAÇÃO_CONCRETO" localSheetId="17">#REF!</definedName>
    <definedName name="ARMAÇÃO_CONCRETO" localSheetId="3">#REF!</definedName>
    <definedName name="ARMAÇÃO_CONCRETO" localSheetId="4">#REF!</definedName>
    <definedName name="ARMAÇÃO_CONCRETO" localSheetId="5">#REF!</definedName>
    <definedName name="ARMAÇÃO_CONCRETO">#REF!</definedName>
    <definedName name="ARMADOR" localSheetId="19">#REF!</definedName>
    <definedName name="ARMADOR" localSheetId="6">#REF!</definedName>
    <definedName name="ARMADOR" localSheetId="7">#REF!</definedName>
    <definedName name="ARMADOR" localSheetId="8">#REF!</definedName>
    <definedName name="ARMADOR" localSheetId="16">#REF!</definedName>
    <definedName name="ARMADOR" localSheetId="17">#REF!</definedName>
    <definedName name="ARMADOR" localSheetId="3">#REF!</definedName>
    <definedName name="ARMADOR" localSheetId="4">#REF!</definedName>
    <definedName name="ARMADOR" localSheetId="5">#REF!</definedName>
    <definedName name="ARMADOR">#REF!</definedName>
    <definedName name="ARMARIO_90X60X17_CM" localSheetId="19">#REF!</definedName>
    <definedName name="ARMARIO_90X60X17_CM" localSheetId="6">#REF!</definedName>
    <definedName name="ARMARIO_90X60X17_CM" localSheetId="7">#REF!</definedName>
    <definedName name="ARMARIO_90X60X17_CM" localSheetId="8">#REF!</definedName>
    <definedName name="ARMARIO_90X60X17_CM" localSheetId="16">#REF!</definedName>
    <definedName name="ARMARIO_90X60X17_CM" localSheetId="17">#REF!</definedName>
    <definedName name="ARMARIO_90X60X17_CM" localSheetId="3">#REF!</definedName>
    <definedName name="ARMARIO_90X60X17_CM" localSheetId="4">#REF!</definedName>
    <definedName name="ARMARIO_90X60X17_CM" localSheetId="5">#REF!</definedName>
    <definedName name="ARMARIO_90X60X17_CM">#REF!</definedName>
    <definedName name="ARQ" localSheetId="13">[1]SERVIÇO!#REF!</definedName>
    <definedName name="ARQ" localSheetId="19">[1]SERVIÇO!#REF!</definedName>
    <definedName name="ARQ" localSheetId="6">[1]SERVIÇO!#REF!</definedName>
    <definedName name="ARQ" localSheetId="7">[1]SERVIÇO!#REF!</definedName>
    <definedName name="ARQ" localSheetId="8">[1]SERVIÇO!#REF!</definedName>
    <definedName name="ARQ" localSheetId="18">[1]SERVIÇO!#REF!</definedName>
    <definedName name="ARQ" localSheetId="16">[1]SERVIÇO!#REF!</definedName>
    <definedName name="ARQ" localSheetId="17">[1]SERVIÇO!#REF!</definedName>
    <definedName name="ARQ" localSheetId="3">[1]SERVIÇO!#REF!</definedName>
    <definedName name="ARQ" localSheetId="4">[1]SERVIÇO!#REF!</definedName>
    <definedName name="ARQ" localSheetId="5">[1]SERVIÇO!#REF!</definedName>
    <definedName name="ARQ">[1]SERVIÇO!#REF!</definedName>
    <definedName name="ARQERR" localSheetId="13">[1]SERVIÇO!#REF!</definedName>
    <definedName name="ARQERR" localSheetId="19">[1]SERVIÇO!#REF!</definedName>
    <definedName name="ARQERR" localSheetId="6">[1]SERVIÇO!#REF!</definedName>
    <definedName name="ARQERR" localSheetId="7">[1]SERVIÇO!#REF!</definedName>
    <definedName name="ARQERR" localSheetId="8">[1]SERVIÇO!#REF!</definedName>
    <definedName name="ARQERR" localSheetId="18">[1]SERVIÇO!#REF!</definedName>
    <definedName name="ARQERR" localSheetId="16">[1]SERVIÇO!#REF!</definedName>
    <definedName name="ARQERR" localSheetId="17">[1]SERVIÇO!#REF!</definedName>
    <definedName name="ARQERR" localSheetId="3">[1]SERVIÇO!#REF!</definedName>
    <definedName name="ARQERR" localSheetId="4">[1]SERVIÇO!#REF!</definedName>
    <definedName name="ARQERR" localSheetId="5">[1]SERVIÇO!#REF!</definedName>
    <definedName name="ARQERR">[1]SERVIÇO!#REF!</definedName>
    <definedName name="ARQMARC" localSheetId="13">[1]SERVIÇO!#REF!</definedName>
    <definedName name="ARQMARC" localSheetId="19">[1]SERVIÇO!#REF!</definedName>
    <definedName name="ARQMARC" localSheetId="6">[1]SERVIÇO!#REF!</definedName>
    <definedName name="ARQMARC" localSheetId="7">[1]SERVIÇO!#REF!</definedName>
    <definedName name="ARQMARC" localSheetId="8">[1]SERVIÇO!#REF!</definedName>
    <definedName name="ARQMARC" localSheetId="16">[1]SERVIÇO!#REF!</definedName>
    <definedName name="ARQMARC" localSheetId="17">[1]SERVIÇO!#REF!</definedName>
    <definedName name="ARQMARC" localSheetId="3">[1]SERVIÇO!#REF!</definedName>
    <definedName name="ARQMARC" localSheetId="4">[1]SERVIÇO!#REF!</definedName>
    <definedName name="ARQMARC" localSheetId="5">[1]SERVIÇO!#REF!</definedName>
    <definedName name="ARQMARC">[1]SERVIÇO!#REF!</definedName>
    <definedName name="ARQPLAN" localSheetId="13">[1]SERVIÇO!#REF!</definedName>
    <definedName name="ARQPLAN" localSheetId="19">[1]SERVIÇO!#REF!</definedName>
    <definedName name="ARQPLAN" localSheetId="6">[1]SERVIÇO!#REF!</definedName>
    <definedName name="ARQPLAN" localSheetId="7">[1]SERVIÇO!#REF!</definedName>
    <definedName name="ARQPLAN" localSheetId="8">[1]SERVIÇO!#REF!</definedName>
    <definedName name="ARQPLAN" localSheetId="16">[1]SERVIÇO!#REF!</definedName>
    <definedName name="ARQPLAN" localSheetId="17">[1]SERVIÇO!#REF!</definedName>
    <definedName name="ARQPLAN" localSheetId="3">[1]SERVIÇO!#REF!</definedName>
    <definedName name="ARQPLAN" localSheetId="4">[1]SERVIÇO!#REF!</definedName>
    <definedName name="ARQPLAN" localSheetId="5">[1]SERVIÇO!#REF!</definedName>
    <definedName name="ARQPLAN">[1]SERVIÇO!#REF!</definedName>
    <definedName name="ARQT" localSheetId="19">[1]SERVIÇO!#REF!</definedName>
    <definedName name="ARQT" localSheetId="6">[1]SERVIÇO!#REF!</definedName>
    <definedName name="ARQT" localSheetId="7">[1]SERVIÇO!#REF!</definedName>
    <definedName name="ARQT" localSheetId="8">[1]SERVIÇO!#REF!</definedName>
    <definedName name="ARQT" localSheetId="16">[1]SERVIÇO!#REF!</definedName>
    <definedName name="ARQT" localSheetId="17">[1]SERVIÇO!#REF!</definedName>
    <definedName name="ARQT" localSheetId="3">[1]SERVIÇO!#REF!</definedName>
    <definedName name="ARQT" localSheetId="4">[1]SERVIÇO!#REF!</definedName>
    <definedName name="ARQT" localSheetId="5">[1]SERVIÇO!#REF!</definedName>
    <definedName name="ARQT">[1]SERVIÇO!#REF!</definedName>
    <definedName name="ARQTEMP" localSheetId="19">[1]SERVIÇO!#REF!</definedName>
    <definedName name="ARQTEMP" localSheetId="6">[1]SERVIÇO!#REF!</definedName>
    <definedName name="ARQTEMP" localSheetId="7">[1]SERVIÇO!#REF!</definedName>
    <definedName name="ARQTEMP" localSheetId="8">[1]SERVIÇO!#REF!</definedName>
    <definedName name="ARQTEMP" localSheetId="16">[1]SERVIÇO!#REF!</definedName>
    <definedName name="ARQTEMP" localSheetId="17">[1]SERVIÇO!#REF!</definedName>
    <definedName name="ARQTEMP" localSheetId="3">[1]SERVIÇO!#REF!</definedName>
    <definedName name="ARQTEMP" localSheetId="4">[1]SERVIÇO!#REF!</definedName>
    <definedName name="ARQTEMP" localSheetId="5">[1]SERVIÇO!#REF!</definedName>
    <definedName name="ARQTEMP">[1]SERVIÇO!#REF!</definedName>
    <definedName name="ARQTXT" localSheetId="19">[1]SERVIÇO!#REF!</definedName>
    <definedName name="ARQTXT" localSheetId="6">[1]SERVIÇO!#REF!</definedName>
    <definedName name="ARQTXT" localSheetId="7">[1]SERVIÇO!#REF!</definedName>
    <definedName name="ARQTXT" localSheetId="8">[1]SERVIÇO!#REF!</definedName>
    <definedName name="ARQTXT" localSheetId="16">[1]SERVIÇO!#REF!</definedName>
    <definedName name="ARQTXT" localSheetId="17">[1]SERVIÇO!#REF!</definedName>
    <definedName name="ARQTXT" localSheetId="3">[1]SERVIÇO!#REF!</definedName>
    <definedName name="ARQTXT" localSheetId="4">[1]SERVIÇO!#REF!</definedName>
    <definedName name="ARQTXT" localSheetId="5">[1]SERVIÇO!#REF!</definedName>
    <definedName name="ARQTXT">[1]SERVIÇO!#REF!</definedName>
    <definedName name="arquivo">#REF!</definedName>
    <definedName name="arquivo_1">#REF!</definedName>
    <definedName name="arquivo_2">#REF!</definedName>
    <definedName name="arquivo_3">#REF!</definedName>
    <definedName name="ARTEMP" localSheetId="19">[1]SERVIÇO!#REF!</definedName>
    <definedName name="ARTEMP" localSheetId="6">[1]SERVIÇO!#REF!</definedName>
    <definedName name="ARTEMP" localSheetId="7">[1]SERVIÇO!#REF!</definedName>
    <definedName name="ARTEMP" localSheetId="8">[1]SERVIÇO!#REF!</definedName>
    <definedName name="ARTEMP" localSheetId="16">[1]SERVIÇO!#REF!</definedName>
    <definedName name="ARTEMP" localSheetId="17">[1]SERVIÇO!#REF!</definedName>
    <definedName name="ARTEMP" localSheetId="3">[1]SERVIÇO!#REF!</definedName>
    <definedName name="ARTEMP" localSheetId="4">[1]SERVIÇO!#REF!</definedName>
    <definedName name="ARTEMP" localSheetId="5">[1]SERVIÇO!#REF!</definedName>
    <definedName name="ARTEMP">[1]SERVIÇO!#REF!</definedName>
    <definedName name="asdfghqefha" hidden="1">{#N/A,#N/A,FALSE,"MO (2)"}</definedName>
    <definedName name="ASFALTO">"$#REF!.$E$#REF!"</definedName>
    <definedName name="ASPEP">#REF!</definedName>
    <definedName name="ass" localSheetId="19">[1]SERVIÇO!#REF!</definedName>
    <definedName name="ass" localSheetId="6">[1]SERVIÇO!#REF!</definedName>
    <definedName name="ass" localSheetId="7">[1]SERVIÇO!#REF!</definedName>
    <definedName name="ass" localSheetId="8">[1]SERVIÇO!#REF!</definedName>
    <definedName name="ass" localSheetId="16">[1]SERVIÇO!#REF!</definedName>
    <definedName name="ass" localSheetId="17">[1]SERVIÇO!#REF!</definedName>
    <definedName name="ass" localSheetId="3">[1]SERVIÇO!#REF!</definedName>
    <definedName name="ass" localSheetId="4">[1]SERVIÇO!#REF!</definedName>
    <definedName name="ass" localSheetId="5">[1]SERVIÇO!#REF!</definedName>
    <definedName name="ass">[1]SERVIÇO!#REF!</definedName>
    <definedName name="ASSENTO_PLASTICO" localSheetId="19">#REF!</definedName>
    <definedName name="ASSENTO_PLASTICO" localSheetId="6">#REF!</definedName>
    <definedName name="ASSENTO_PLASTICO" localSheetId="7">#REF!</definedName>
    <definedName name="ASSENTO_PLASTICO" localSheetId="8">#REF!</definedName>
    <definedName name="ASSENTO_PLASTICO" localSheetId="18">#REF!</definedName>
    <definedName name="ASSENTO_PLASTICO" localSheetId="16">#REF!</definedName>
    <definedName name="ASSENTO_PLASTICO" localSheetId="17">#REF!</definedName>
    <definedName name="ASSENTO_PLASTICO" localSheetId="3">#REF!</definedName>
    <definedName name="ASSENTO_PLASTICO" localSheetId="4">#REF!</definedName>
    <definedName name="ASSENTO_PLASTICO" localSheetId="5">#REF!</definedName>
    <definedName name="ASSENTO_PLASTICO">#REF!</definedName>
    <definedName name="ASSINATURA">#REF!</definedName>
    <definedName name="aterro">#REF!</definedName>
    <definedName name="ATERRO_ARENOSO" localSheetId="19">#REF!</definedName>
    <definedName name="ATERRO_ARENOSO" localSheetId="6">#REF!</definedName>
    <definedName name="ATERRO_ARENOSO" localSheetId="7">#REF!</definedName>
    <definedName name="ATERRO_ARENOSO" localSheetId="8">#REF!</definedName>
    <definedName name="ATERRO_ARENOSO" localSheetId="18">#REF!</definedName>
    <definedName name="ATERRO_ARENOSO" localSheetId="16">#REF!</definedName>
    <definedName name="ATERRO_ARENOSO" localSheetId="17">#REF!</definedName>
    <definedName name="ATERRO_ARENOSO" localSheetId="3">#REF!</definedName>
    <definedName name="ATERRO_ARENOSO" localSheetId="4">#REF!</definedName>
    <definedName name="ATERRO_ARENOSO" localSheetId="5">#REF!</definedName>
    <definedName name="ATERRO_ARENOSO">#REF!</definedName>
    <definedName name="Aterro1">#REF!</definedName>
    <definedName name="Aterros">#REF!</definedName>
    <definedName name="ATRA">#REF!</definedName>
    <definedName name="ATUAL">"$#REF!.$F$29"</definedName>
    <definedName name="AUGUSTO" localSheetId="19">{"total","SUM(total)","YNNNN",FALSE}</definedName>
    <definedName name="AUGUSTO" localSheetId="18">{"total","SUM(total)","YNNNN",FALSE}</definedName>
    <definedName name="AUGUSTO">{"total","SUM(total)","YNNNN",FALSE}</definedName>
    <definedName name="AUTO">"$#REF!.$D$12"</definedName>
    <definedName name="aux">#REF!</definedName>
    <definedName name="auxiliar">#REF!</definedName>
    <definedName name="AUXILIARES">#REF!</definedName>
    <definedName name="AVV">#REF!</definedName>
    <definedName name="azul" localSheetId="19">#REF!</definedName>
    <definedName name="azul" localSheetId="6">#REF!</definedName>
    <definedName name="azul" localSheetId="7">#REF!</definedName>
    <definedName name="azul" localSheetId="8">#REF!</definedName>
    <definedName name="azul" localSheetId="18">#REF!</definedName>
    <definedName name="azul" localSheetId="16">#REF!</definedName>
    <definedName name="azul" localSheetId="17">#REF!</definedName>
    <definedName name="azul" localSheetId="3">#REF!</definedName>
    <definedName name="azul" localSheetId="4">#REF!</definedName>
    <definedName name="azul" localSheetId="5">#REF!</definedName>
    <definedName name="azul">#REF!</definedName>
    <definedName name="AZULEGISTA" localSheetId="19">#REF!</definedName>
    <definedName name="AZULEGISTA" localSheetId="6">#REF!</definedName>
    <definedName name="AZULEGISTA" localSheetId="7">#REF!</definedName>
    <definedName name="AZULEGISTA" localSheetId="8">#REF!</definedName>
    <definedName name="AZULEGISTA" localSheetId="18">#REF!</definedName>
    <definedName name="AZULEGISTA" localSheetId="16">#REF!</definedName>
    <definedName name="AZULEGISTA" localSheetId="17">#REF!</definedName>
    <definedName name="AZULEGISTA" localSheetId="3">#REF!</definedName>
    <definedName name="AZULEGISTA" localSheetId="4">#REF!</definedName>
    <definedName name="AZULEGISTA" localSheetId="5">#REF!</definedName>
    <definedName name="AZULEGISTA">#REF!</definedName>
    <definedName name="AZULEJO_15X15" localSheetId="19">#REF!</definedName>
    <definedName name="AZULEJO_15X15" localSheetId="6">#REF!</definedName>
    <definedName name="AZULEJO_15X15" localSheetId="7">#REF!</definedName>
    <definedName name="AZULEJO_15X15" localSheetId="8">#REF!</definedName>
    <definedName name="AZULEJO_15X15" localSheetId="18">#REF!</definedName>
    <definedName name="AZULEJO_15X15" localSheetId="16">#REF!</definedName>
    <definedName name="AZULEJO_15X15" localSheetId="17">#REF!</definedName>
    <definedName name="AZULEJO_15X15" localSheetId="3">#REF!</definedName>
    <definedName name="AZULEJO_15X15" localSheetId="4">#REF!</definedName>
    <definedName name="AZULEJO_15X15" localSheetId="5">#REF!</definedName>
    <definedName name="AZULEJO_15X15">#REF!</definedName>
    <definedName name="AZULSINAL" localSheetId="19">#REF!</definedName>
    <definedName name="AZULSINAL" localSheetId="6">#REF!</definedName>
    <definedName name="AZULSINAL" localSheetId="7">#REF!</definedName>
    <definedName name="AZULSINAL" localSheetId="8">#REF!</definedName>
    <definedName name="AZULSINAL" localSheetId="16">#REF!</definedName>
    <definedName name="AZULSINAL" localSheetId="17">#REF!</definedName>
    <definedName name="AZULSINAL" localSheetId="3">#REF!</definedName>
    <definedName name="AZULSINAL" localSheetId="4">#REF!</definedName>
    <definedName name="AZULSINAL" localSheetId="5">#REF!</definedName>
    <definedName name="AZULSINAL">#REF!</definedName>
    <definedName name="b">Plan1</definedName>
    <definedName name="bacural">#REF!</definedName>
    <definedName name="BALTO" localSheetId="19">#REF!</definedName>
    <definedName name="BALTO" localSheetId="16">#REF!</definedName>
    <definedName name="BALTO" localSheetId="17">#REF!</definedName>
    <definedName name="BALTO">#REF!</definedName>
    <definedName name="_xlnm.Database" localSheetId="19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6">#REF!</definedName>
    <definedName name="_xlnm.Database" localSheetId="17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banco2">#REF!</definedName>
    <definedName name="banco2_19">#REF!</definedName>
    <definedName name="BARRO">[3]Insumos!$I$9</definedName>
    <definedName name="BAS">#REF!</definedName>
    <definedName name="BASCARROCERIA">#REF!</definedName>
    <definedName name="BASE">#REF!</definedName>
    <definedName name="BASE_1">#REF!</definedName>
    <definedName name="BASE_10">#REF!</definedName>
    <definedName name="BASE_2">#REF!</definedName>
    <definedName name="BASE_3">#REF!</definedName>
    <definedName name="BASE_4">#REF!</definedName>
    <definedName name="BASE_5">#REF!</definedName>
    <definedName name="BASE_6">#REF!</definedName>
    <definedName name="BASE_7">#REF!</definedName>
    <definedName name="BASE_8">#REF!</definedName>
    <definedName name="BASE_9">#REF!</definedName>
    <definedName name="BB">[0]!BB</definedName>
    <definedName name="bb_1">#N/A</definedName>
    <definedName name="bb_2">#N/A</definedName>
    <definedName name="bbbb" hidden="1">{#N/A,#N/A,FALSE,"MO (2)"}</definedName>
    <definedName name="BDI" localSheetId="19">#REF!</definedName>
    <definedName name="BDI" localSheetId="6">#REF!</definedName>
    <definedName name="BDI" localSheetId="7">#REF!</definedName>
    <definedName name="BDI" localSheetId="8">#REF!</definedName>
    <definedName name="BDI" localSheetId="18">#REF!</definedName>
    <definedName name="BDI" localSheetId="16">#REF!</definedName>
    <definedName name="BDI" localSheetId="17">#REF!</definedName>
    <definedName name="BDI" localSheetId="3">#REF!</definedName>
    <definedName name="BDI" localSheetId="4">#REF!</definedName>
    <definedName name="BDI" localSheetId="5">#REF!</definedName>
    <definedName name="BDI">#REF!</definedName>
    <definedName name="bdi_1">#REF!</definedName>
    <definedName name="bdi_2">#REF!</definedName>
    <definedName name="bdi_3">#REF!</definedName>
    <definedName name="BDI1_1">#N/A</definedName>
    <definedName name="BDI1_2">#N/A</definedName>
    <definedName name="BDU">#REF!</definedName>
    <definedName name="bebqt" localSheetId="19">[1]SERVIÇO!#REF!</definedName>
    <definedName name="bebqt" localSheetId="6">[1]SERVIÇO!#REF!</definedName>
    <definedName name="bebqt" localSheetId="7">[1]SERVIÇO!#REF!</definedName>
    <definedName name="bebqt" localSheetId="8">[1]SERVIÇO!#REF!</definedName>
    <definedName name="bebqt" localSheetId="18">[1]SERVIÇO!#REF!</definedName>
    <definedName name="bebqt" localSheetId="16">[1]SERVIÇO!#REF!</definedName>
    <definedName name="bebqt" localSheetId="17">[1]SERVIÇO!#REF!</definedName>
    <definedName name="bebqt" localSheetId="3">[1]SERVIÇO!#REF!</definedName>
    <definedName name="bebqt" localSheetId="4">[1]SERVIÇO!#REF!</definedName>
    <definedName name="bebqt" localSheetId="5">[1]SERVIÇO!#REF!</definedName>
    <definedName name="bebqt">[1]SERVIÇO!#REF!</definedName>
    <definedName name="bento">#REF!</definedName>
    <definedName name="BG" localSheetId="19">#REF!</definedName>
    <definedName name="BG" localSheetId="6">#REF!</definedName>
    <definedName name="BG" localSheetId="7">#REF!</definedName>
    <definedName name="BG" localSheetId="8">#REF!</definedName>
    <definedName name="BG" localSheetId="18">#REF!</definedName>
    <definedName name="BG" localSheetId="16">#REF!</definedName>
    <definedName name="BG" localSheetId="17">#REF!</definedName>
    <definedName name="BG" localSheetId="3">#REF!</definedName>
    <definedName name="BG" localSheetId="4">#REF!</definedName>
    <definedName name="BG" localSheetId="5">#REF!</definedName>
    <definedName name="BG">#REF!</definedName>
    <definedName name="BGU" localSheetId="19">#REF!</definedName>
    <definedName name="BGU" localSheetId="6">#REF!</definedName>
    <definedName name="BGU" localSheetId="7">#REF!</definedName>
    <definedName name="BGU" localSheetId="8">#REF!</definedName>
    <definedName name="BGU" localSheetId="18">#REF!</definedName>
    <definedName name="BGU" localSheetId="16">#REF!</definedName>
    <definedName name="BGU" localSheetId="17">#REF!</definedName>
    <definedName name="BGU" localSheetId="3">#REF!</definedName>
    <definedName name="BGU" localSheetId="4">#REF!</definedName>
    <definedName name="BGU" localSheetId="5">#REF!</definedName>
    <definedName name="BGU">#REF!</definedName>
    <definedName name="Bloco" hidden="1">#REF!</definedName>
    <definedName name="BLOCO.CONC.CELULAR.12" localSheetId="19">#REF!</definedName>
    <definedName name="BLOCO.CONC.CELULAR.12" localSheetId="6">#REF!</definedName>
    <definedName name="BLOCO.CONC.CELULAR.12" localSheetId="7">#REF!</definedName>
    <definedName name="BLOCO.CONC.CELULAR.12" localSheetId="8">#REF!</definedName>
    <definedName name="BLOCO.CONC.CELULAR.12" localSheetId="18">#REF!</definedName>
    <definedName name="BLOCO.CONC.CELULAR.12" localSheetId="16">#REF!</definedName>
    <definedName name="BLOCO.CONC.CELULAR.12" localSheetId="17">#REF!</definedName>
    <definedName name="BLOCO.CONC.CELULAR.12" localSheetId="3">#REF!</definedName>
    <definedName name="BLOCO.CONC.CELULAR.12" localSheetId="4">#REF!</definedName>
    <definedName name="BLOCO.CONC.CELULAR.12" localSheetId="5">#REF!</definedName>
    <definedName name="BLOCO.CONC.CELULAR.12">#REF!</definedName>
    <definedName name="BLOCO.CONCRETO.14X19X39" localSheetId="19">#REF!</definedName>
    <definedName name="BLOCO.CONCRETO.14X19X39" localSheetId="6">#REF!</definedName>
    <definedName name="BLOCO.CONCRETO.14X19X39" localSheetId="7">#REF!</definedName>
    <definedName name="BLOCO.CONCRETO.14X19X39" localSheetId="8">#REF!</definedName>
    <definedName name="BLOCO.CONCRETO.14X19X39" localSheetId="16">#REF!</definedName>
    <definedName name="BLOCO.CONCRETO.14X19X39" localSheetId="17">#REF!</definedName>
    <definedName name="BLOCO.CONCRETO.14X19X39" localSheetId="3">#REF!</definedName>
    <definedName name="BLOCO.CONCRETO.14X19X39" localSheetId="4">#REF!</definedName>
    <definedName name="BLOCO.CONCRETO.14X19X39" localSheetId="5">#REF!</definedName>
    <definedName name="BLOCO.CONCRETO.14X19X39">#REF!</definedName>
    <definedName name="BLOCO.CONCRETO.19X19X39" localSheetId="19">#REF!</definedName>
    <definedName name="BLOCO.CONCRETO.19X19X39" localSheetId="6">#REF!</definedName>
    <definedName name="BLOCO.CONCRETO.19X19X39" localSheetId="7">#REF!</definedName>
    <definedName name="BLOCO.CONCRETO.19X19X39" localSheetId="8">#REF!</definedName>
    <definedName name="BLOCO.CONCRETO.19X19X39" localSheetId="16">#REF!</definedName>
    <definedName name="BLOCO.CONCRETO.19X19X39" localSheetId="17">#REF!</definedName>
    <definedName name="BLOCO.CONCRETO.19X19X39" localSheetId="3">#REF!</definedName>
    <definedName name="BLOCO.CONCRETO.19X19X39" localSheetId="4">#REF!</definedName>
    <definedName name="BLOCO.CONCRETO.19X19X39" localSheetId="5">#REF!</definedName>
    <definedName name="BLOCO.CONCRETO.19X19X39">#REF!</definedName>
    <definedName name="BLOCO.CONCRETO.9X19X39" localSheetId="19">#REF!</definedName>
    <definedName name="BLOCO.CONCRETO.9X19X39" localSheetId="6">#REF!</definedName>
    <definedName name="BLOCO.CONCRETO.9X19X39" localSheetId="7">#REF!</definedName>
    <definedName name="BLOCO.CONCRETO.9X19X39" localSheetId="8">#REF!</definedName>
    <definedName name="BLOCO.CONCRETO.9X19X39" localSheetId="16">#REF!</definedName>
    <definedName name="BLOCO.CONCRETO.9X19X39" localSheetId="17">#REF!</definedName>
    <definedName name="BLOCO.CONCRETO.9X19X39" localSheetId="3">#REF!</definedName>
    <definedName name="BLOCO.CONCRETO.9X19X39" localSheetId="4">#REF!</definedName>
    <definedName name="BLOCO.CONCRETO.9X19X39" localSheetId="5">#REF!</definedName>
    <definedName name="BLOCO.CONCRETO.9X19X39">#REF!</definedName>
    <definedName name="BLOCO_VIDRO" localSheetId="19">#REF!</definedName>
    <definedName name="BLOCO_VIDRO" localSheetId="6">#REF!</definedName>
    <definedName name="BLOCO_VIDRO" localSheetId="7">#REF!</definedName>
    <definedName name="BLOCO_VIDRO" localSheetId="8">#REF!</definedName>
    <definedName name="BLOCO_VIDRO" localSheetId="16">#REF!</definedName>
    <definedName name="BLOCO_VIDRO" localSheetId="17">#REF!</definedName>
    <definedName name="BLOCO_VIDRO" localSheetId="3">#REF!</definedName>
    <definedName name="BLOCO_VIDRO" localSheetId="4">#REF!</definedName>
    <definedName name="BLOCO_VIDRO" localSheetId="5">#REF!</definedName>
    <definedName name="BLOCO_VIDRO">#REF!</definedName>
    <definedName name="Bloco2" hidden="1">#REF!</definedName>
    <definedName name="Brita">#REF!</definedName>
    <definedName name="BRITA1" localSheetId="19">#REF!</definedName>
    <definedName name="BRITA1" localSheetId="6">#REF!</definedName>
    <definedName name="BRITA1" localSheetId="7">#REF!</definedName>
    <definedName name="BRITA1" localSheetId="8">#REF!</definedName>
    <definedName name="BRITA1" localSheetId="16">#REF!</definedName>
    <definedName name="BRITA1" localSheetId="17">#REF!</definedName>
    <definedName name="BRITA1" localSheetId="3">#REF!</definedName>
    <definedName name="BRITA1" localSheetId="4">#REF!</definedName>
    <definedName name="BRITA1" localSheetId="5">#REF!</definedName>
    <definedName name="BRITA1">#REF!</definedName>
    <definedName name="BS">#REF!</definedName>
    <definedName name="BUEIROSMETALICOS">#REF!</definedName>
    <definedName name="BuiltIn_Print_Titles">#REF!</definedName>
    <definedName name="BVO">#REF!</definedName>
    <definedName name="BVR">#REF!</definedName>
    <definedName name="c.drena">#REF!</definedName>
    <definedName name="CA">#REF!</definedName>
    <definedName name="cab">#REF!</definedName>
    <definedName name="CAB_ATERRO">#REF!</definedName>
    <definedName name="cab_cortes">#REF!</definedName>
    <definedName name="cab_cortes_4">"$#REF!.$A$1:$J$13"</definedName>
    <definedName name="cab_cortes_5">#REF!</definedName>
    <definedName name="cab_dmt">#REF!</definedName>
    <definedName name="cab_dmt_4">"$#REF!.$B$2:$W$13"</definedName>
    <definedName name="cab_dmt_5">#REF!</definedName>
    <definedName name="cab_limpeza">#REF!</definedName>
    <definedName name="CAB_PLANO">#REF!</definedName>
    <definedName name="cab_pmf">#REF!</definedName>
    <definedName name="CABEC">#REF!</definedName>
    <definedName name="cabeca">#REF!</definedName>
    <definedName name="CABEÇA">#REF!</definedName>
    <definedName name="cabeca_8">#REF!</definedName>
    <definedName name="cabeca1">#REF!</definedName>
    <definedName name="Cabeçalho">#REF!</definedName>
    <definedName name="cabeçalho_8">#REF!</definedName>
    <definedName name="cabeçalho1">#REF!</definedName>
    <definedName name="cabeçalho1_8">#REF!</definedName>
    <definedName name="cabmeio">#REF!</definedName>
    <definedName name="CAC">#REF!</definedName>
    <definedName name="CAC_1">#REF!</definedName>
    <definedName name="CAC_2">#REF!</definedName>
    <definedName name="CAC_3">#REF!</definedName>
    <definedName name="CadIns" hidden="1">#REF!</definedName>
    <definedName name="CadSrv" hidden="1">#REF!</definedName>
    <definedName name="CAIA">"'file:///D:/Meus documentos/ANASTÁCIO/SERCEL/BR262990800.xls'#$SERVIÇOS.$#REF!$#REF!"</definedName>
    <definedName name="CAIAÇÃO">#REF!</definedName>
    <definedName name="CAIXILHO_MAD_LEI" localSheetId="19">#REF!</definedName>
    <definedName name="CAIXILHO_MAD_LEI" localSheetId="6">#REF!</definedName>
    <definedName name="CAIXILHO_MAD_LEI" localSheetId="7">#REF!</definedName>
    <definedName name="CAIXILHO_MAD_LEI" localSheetId="8">#REF!</definedName>
    <definedName name="CAIXILHO_MAD_LEI" localSheetId="16">#REF!</definedName>
    <definedName name="CAIXILHO_MAD_LEI" localSheetId="17">#REF!</definedName>
    <definedName name="CAIXILHO_MAD_LEI" localSheetId="3">#REF!</definedName>
    <definedName name="CAIXILHO_MAD_LEI" localSheetId="4">#REF!</definedName>
    <definedName name="CAIXILHO_MAD_LEI" localSheetId="5">#REF!</definedName>
    <definedName name="CAIXILHO_MAD_LEI">#REF!</definedName>
    <definedName name="CAL" localSheetId="19">#REF!</definedName>
    <definedName name="CAL" localSheetId="6">#REF!</definedName>
    <definedName name="CAL" localSheetId="7">#REF!</definedName>
    <definedName name="CAL" localSheetId="8">#REF!</definedName>
    <definedName name="CAL" localSheetId="16">#REF!</definedName>
    <definedName name="CAL" localSheetId="17">#REF!</definedName>
    <definedName name="CAL" localSheetId="3">#REF!</definedName>
    <definedName name="CAL" localSheetId="4">#REF!</definedName>
    <definedName name="CAL" localSheetId="5">#REF!</definedName>
    <definedName name="CAL">#REF!</definedName>
    <definedName name="cal_1">#REF!</definedName>
    <definedName name="calc_1">#REF!</definedName>
    <definedName name="calc_2">#REF!</definedName>
    <definedName name="calc_3">#REF!</definedName>
    <definedName name="calc_4">#REF!</definedName>
    <definedName name="calc_5">#REF!</definedName>
    <definedName name="Calcular">#REF!</definedName>
    <definedName name="CalcularAgora">#REF!</definedName>
    <definedName name="CalcularAterro">#REF!</definedName>
    <definedName name="CalcularCorte">#REF!</definedName>
    <definedName name="CAMI">"$#REF!.$D$13"</definedName>
    <definedName name="CAMP" localSheetId="19">[1]SERVIÇO!#REF!</definedName>
    <definedName name="CAMP" localSheetId="6">[1]SERVIÇO!#REF!</definedName>
    <definedName name="CAMP" localSheetId="7">[1]SERVIÇO!#REF!</definedName>
    <definedName name="CAMP" localSheetId="8">[1]SERVIÇO!#REF!</definedName>
    <definedName name="CAMP" localSheetId="18">[1]SERVIÇO!#REF!</definedName>
    <definedName name="CAMP" localSheetId="16">[1]SERVIÇO!#REF!</definedName>
    <definedName name="CAMP" localSheetId="17">[1]SERVIÇO!#REF!</definedName>
    <definedName name="CAMP" localSheetId="3">[1]SERVIÇO!#REF!</definedName>
    <definedName name="CAMP" localSheetId="4">[1]SERVIÇO!#REF!</definedName>
    <definedName name="CAMP" localSheetId="5">[1]SERVIÇO!#REF!</definedName>
    <definedName name="CAMP">[1]SERVIÇO!#REF!</definedName>
    <definedName name="CANALETA">#REF!</definedName>
    <definedName name="cap">#REF!</definedName>
    <definedName name="CAP_20">#REF!</definedName>
    <definedName name="CAP_20_20">"$'QUANT SERV MAN _5ª_'.$#REF!$#REF!"</definedName>
    <definedName name="CAP_20_7">#REF!</definedName>
    <definedName name="CAP_20MAN">#REF!</definedName>
    <definedName name="CAP_20REST">#REF!</definedName>
    <definedName name="CAP20W">"$#REF!.$J$14"</definedName>
    <definedName name="CAP20WA">"$#REF!.$J$13"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APCOR">#REF!</definedName>
    <definedName name="CAPCOR1">#REF!</definedName>
    <definedName name="CAPCORMANMANQ">#REF!</definedName>
    <definedName name="CAPCORMANMANQ_8">#REF!</definedName>
    <definedName name="CAPCORMANRESTQ">#REF!</definedName>
    <definedName name="CAPCORREST">#REF!</definedName>
    <definedName name="CAPINA">#REF!</definedName>
    <definedName name="CAPINAMAN">#REF!</definedName>
    <definedName name="CAPPPP">"$#REF!.$K$14"</definedName>
    <definedName name="CAPREC">#REF!</definedName>
    <definedName name="CAPREC_7">#REF!</definedName>
    <definedName name="CAPREC_9">#REF!</definedName>
    <definedName name="CAPRECMAN">#REF!</definedName>
    <definedName name="CAPRECREST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>#REF!</definedName>
    <definedName name="CAPREMREST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>#REF!</definedName>
    <definedName name="CAPTBREST">#REF!</definedName>
    <definedName name="CAPTOTAL">"$#REF!.$J$12"</definedName>
    <definedName name="CARGOS_E_SALÁRIOS">#REF!</definedName>
    <definedName name="CBU" localSheetId="19">#REF!</definedName>
    <definedName name="CBU" localSheetId="6">#REF!</definedName>
    <definedName name="CBU" localSheetId="7">#REF!</definedName>
    <definedName name="CBU" localSheetId="8">#REF!</definedName>
    <definedName name="CBU" localSheetId="18">#REF!</definedName>
    <definedName name="CBU" localSheetId="16">#REF!</definedName>
    <definedName name="CBU" localSheetId="17">#REF!</definedName>
    <definedName name="CBU" localSheetId="3">#REF!</definedName>
    <definedName name="CBU" localSheetId="4">#REF!</definedName>
    <definedName name="CBU" localSheetId="5">#REF!</definedName>
    <definedName name="CBU">#REF!</definedName>
    <definedName name="CBUII" localSheetId="19">#REF!</definedName>
    <definedName name="CBUII" localSheetId="6">#REF!</definedName>
    <definedName name="CBUII" localSheetId="7">#REF!</definedName>
    <definedName name="CBUII" localSheetId="8">#REF!</definedName>
    <definedName name="CBUII" localSheetId="18">#REF!</definedName>
    <definedName name="CBUII" localSheetId="16">#REF!</definedName>
    <definedName name="CBUII" localSheetId="17">#REF!</definedName>
    <definedName name="CBUII" localSheetId="3">#REF!</definedName>
    <definedName name="CBUII" localSheetId="4">#REF!</definedName>
    <definedName name="CBUII" localSheetId="5">#REF!</definedName>
    <definedName name="CBUII">#REF!</definedName>
    <definedName name="CBUQ">#REF!</definedName>
    <definedName name="CBUQ_4">"$'memória de calculo_liquida'.$#REF!$#REF!"</definedName>
    <definedName name="CBUQ_C">#REF!</definedName>
    <definedName name="CBUQB" localSheetId="19">#REF!</definedName>
    <definedName name="CBUQB" localSheetId="6">#REF!</definedName>
    <definedName name="CBUQB" localSheetId="7">#REF!</definedName>
    <definedName name="CBUQB" localSheetId="8">#REF!</definedName>
    <definedName name="CBUQB" localSheetId="18">#REF!</definedName>
    <definedName name="CBUQB" localSheetId="16">#REF!</definedName>
    <definedName name="CBUQB" localSheetId="17">#REF!</definedName>
    <definedName name="CBUQB" localSheetId="3">#REF!</definedName>
    <definedName name="CBUQB" localSheetId="4">#REF!</definedName>
    <definedName name="CBUQB" localSheetId="5">#REF!</definedName>
    <definedName name="CBUQB">#REF!</definedName>
    <definedName name="CBUQc" localSheetId="19">#REF!</definedName>
    <definedName name="CBUQc" localSheetId="6">#REF!</definedName>
    <definedName name="CBUQc" localSheetId="7">#REF!</definedName>
    <definedName name="CBUQc" localSheetId="8">#REF!</definedName>
    <definedName name="CBUQc" localSheetId="16">#REF!</definedName>
    <definedName name="CBUQc" localSheetId="17">#REF!</definedName>
    <definedName name="CBUQc" localSheetId="3">#REF!</definedName>
    <definedName name="CBUQc" localSheetId="4">#REF!</definedName>
    <definedName name="CBUQc" localSheetId="5">#REF!</definedName>
    <definedName name="CBUQc">#REF!</definedName>
    <definedName name="çç">#N/A</definedName>
    <definedName name="CC.102">#REF!</definedName>
    <definedName name="cc.113">#REF!</definedName>
    <definedName name="cc.113a">#REF!</definedName>
    <definedName name="cc.114">#REF!</definedName>
    <definedName name="CC.153">#REF!</definedName>
    <definedName name="CC.153T">#REF!</definedName>
    <definedName name="CC.154">#REF!</definedName>
    <definedName name="CC.166">#REF!</definedName>
    <definedName name="CC.170">#REF!</definedName>
    <definedName name="CC.198">#REF!</definedName>
    <definedName name="cc.211">#REF!</definedName>
    <definedName name="CC.247">#REF!</definedName>
    <definedName name="CC.267">#REF!</definedName>
    <definedName name="CC.272">#REF!</definedName>
    <definedName name="çç_1">#N/A</definedName>
    <definedName name="çç_2">#N/A</definedName>
    <definedName name="çççç">#REF!</definedName>
    <definedName name="cch" hidden="1">#N/A</definedName>
    <definedName name="CCM">#REF!</definedName>
    <definedName name="CCPW">"$#REF!.$E$34"</definedName>
    <definedName name="CCPWA">"$#REF!.$E$33"</definedName>
    <definedName name="CD110PI">#REF!</definedName>
    <definedName name="CD110R">#REF!</definedName>
    <definedName name="CD316PI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19">#REF!</definedName>
    <definedName name="CERAMICA_30X30_PEI_IV" localSheetId="6">#REF!</definedName>
    <definedName name="CERAMICA_30X30_PEI_IV" localSheetId="7">#REF!</definedName>
    <definedName name="CERAMICA_30X30_PEI_IV" localSheetId="8">#REF!</definedName>
    <definedName name="CERAMICA_30X30_PEI_IV" localSheetId="16">#REF!</definedName>
    <definedName name="CERAMICA_30X30_PEI_IV" localSheetId="17">#REF!</definedName>
    <definedName name="CERAMICA_30X30_PEI_IV" localSheetId="3">#REF!</definedName>
    <definedName name="CERAMICA_30X30_PEI_IV" localSheetId="4">#REF!</definedName>
    <definedName name="CERAMICA_30X30_PEI_IV" localSheetId="5">#REF!</definedName>
    <definedName name="CERAMICA_30X30_PEI_IV">#REF!</definedName>
    <definedName name="CERAMICA_30x30_PEI_V" localSheetId="19">#REF!</definedName>
    <definedName name="CERAMICA_30x30_PEI_V" localSheetId="6">#REF!</definedName>
    <definedName name="CERAMICA_30x30_PEI_V" localSheetId="7">#REF!</definedName>
    <definedName name="CERAMICA_30x30_PEI_V" localSheetId="8">#REF!</definedName>
    <definedName name="CERAMICA_30x30_PEI_V" localSheetId="16">#REF!</definedName>
    <definedName name="CERAMICA_30x30_PEI_V" localSheetId="17">#REF!</definedName>
    <definedName name="CERAMICA_30x30_PEI_V" localSheetId="3">#REF!</definedName>
    <definedName name="CERAMICA_30x30_PEI_V" localSheetId="4">#REF!</definedName>
    <definedName name="CERAMICA_30x30_PEI_V" localSheetId="5">#REF!</definedName>
    <definedName name="CERAMICA_30x30_PEI_V">#REF!</definedName>
    <definedName name="cesar">#REF!</definedName>
    <definedName name="cesar_8">#REF!</definedName>
    <definedName name="CF">#REF!</definedName>
    <definedName name="CFCG">#REF!</definedName>
    <definedName name="CFCG_1">#REF!</definedName>
    <definedName name="CFCG_2">#REF!</definedName>
    <definedName name="CFCG_3">#REF!</definedName>
    <definedName name="CHAFQT" localSheetId="19">[1]SERVIÇO!#REF!</definedName>
    <definedName name="CHAFQT" localSheetId="6">[1]SERVIÇO!#REF!</definedName>
    <definedName name="CHAFQT" localSheetId="7">[1]SERVIÇO!#REF!</definedName>
    <definedName name="CHAFQT" localSheetId="8">[1]SERVIÇO!#REF!</definedName>
    <definedName name="CHAFQT" localSheetId="18">[1]SERVIÇO!#REF!</definedName>
    <definedName name="CHAFQT" localSheetId="16">[1]SERVIÇO!#REF!</definedName>
    <definedName name="CHAFQT" localSheetId="17">[1]SERVIÇO!#REF!</definedName>
    <definedName name="CHAFQT" localSheetId="3">[1]SERVIÇO!#REF!</definedName>
    <definedName name="CHAFQT" localSheetId="4">[1]SERVIÇO!#REF!</definedName>
    <definedName name="CHAFQT" localSheetId="5">[1]SERVIÇO!#REF!</definedName>
    <definedName name="CHAFQT">[1]SERVIÇO!#REF!</definedName>
    <definedName name="Chave" hidden="1">#REF!</definedName>
    <definedName name="Chave1" hidden="1">#REF!</definedName>
    <definedName name="CHEFESERVIÇO">#REF!</definedName>
    <definedName name="CHEFESERVIÇO1">#REF!</definedName>
    <definedName name="cho" localSheetId="19">#REF!</definedName>
    <definedName name="cho" localSheetId="16">#REF!</definedName>
    <definedName name="cho" localSheetId="17">#REF!</definedName>
    <definedName name="cho">#REF!</definedName>
    <definedName name="ci" localSheetId="19">#REF!</definedName>
    <definedName name="ci" localSheetId="16">#REF!</definedName>
    <definedName name="ci" localSheetId="17">#REF!</definedName>
    <definedName name="ci">#REF!</definedName>
    <definedName name="CIDADE">#REF!</definedName>
    <definedName name="CIMENTO" localSheetId="19">#REF!</definedName>
    <definedName name="CIMENTO" localSheetId="6">#REF!</definedName>
    <definedName name="CIMENTO" localSheetId="7">#REF!</definedName>
    <definedName name="CIMENTO" localSheetId="8">#REF!</definedName>
    <definedName name="CIMENTO" localSheetId="18">#REF!</definedName>
    <definedName name="CIMENTO" localSheetId="16">#REF!</definedName>
    <definedName name="CIMENTO" localSheetId="17">#REF!</definedName>
    <definedName name="CIMENTO" localSheetId="3">#REF!</definedName>
    <definedName name="CIMENTO" localSheetId="4">#REF!</definedName>
    <definedName name="CIMENTO" localSheetId="5">#REF!</definedName>
    <definedName name="CIMENTO">#REF!</definedName>
    <definedName name="CIMENTO_BRANCO" localSheetId="19">#REF!</definedName>
    <definedName name="CIMENTO_BRANCO" localSheetId="6">#REF!</definedName>
    <definedName name="CIMENTO_BRANCO" localSheetId="7">#REF!</definedName>
    <definedName name="CIMENTO_BRANCO" localSheetId="8">#REF!</definedName>
    <definedName name="CIMENTO_BRANCO" localSheetId="18">#REF!</definedName>
    <definedName name="CIMENTO_BRANCO" localSheetId="16">#REF!</definedName>
    <definedName name="CIMENTO_BRANCO" localSheetId="17">#REF!</definedName>
    <definedName name="CIMENTO_BRANCO" localSheetId="3">#REF!</definedName>
    <definedName name="CIMENTO_BRANCO" localSheetId="4">#REF!</definedName>
    <definedName name="CIMENTO_BRANCO" localSheetId="5">#REF!</definedName>
    <definedName name="CIMENTO_BRANCO">#REF!</definedName>
    <definedName name="CIMENTO_COLA" localSheetId="19">#REF!</definedName>
    <definedName name="CIMENTO_COLA" localSheetId="6">#REF!</definedName>
    <definedName name="CIMENTO_COLA" localSheetId="7">#REF!</definedName>
    <definedName name="CIMENTO_COLA" localSheetId="8">#REF!</definedName>
    <definedName name="CIMENTO_COLA" localSheetId="18">#REF!</definedName>
    <definedName name="CIMENTO_COLA" localSheetId="16">#REF!</definedName>
    <definedName name="CIMENTO_COLA" localSheetId="17">#REF!</definedName>
    <definedName name="CIMENTO_COLA" localSheetId="3">#REF!</definedName>
    <definedName name="CIMENTO_COLA" localSheetId="4">#REF!</definedName>
    <definedName name="CIMENTO_COLA" localSheetId="5">#REF!</definedName>
    <definedName name="CIMENTO_COLA">#REF!</definedName>
    <definedName name="çl">#REF!</definedName>
    <definedName name="Clas" hidden="1">MAX(LEN(#REF!))</definedName>
    <definedName name="Class_Equipamentos">#REF!</definedName>
    <definedName name="Class_Equipamentos_1">#REF!</definedName>
    <definedName name="Class_Equipamentos_2">#REF!</definedName>
    <definedName name="Class_Equipamentos_3">#REF!</definedName>
    <definedName name="Class_Mão_de_Obra">#REF!</definedName>
    <definedName name="Class_Mão_de_Obra_1">#REF!</definedName>
    <definedName name="Class_Mão_de_Obra_2">#REF!</definedName>
    <definedName name="Class_Mão_de_Obra_3">#REF!</definedName>
    <definedName name="Class_Materiais">#REF!</definedName>
    <definedName name="Class_Materiais_1">#REF!</definedName>
    <definedName name="Class_Materiais_2">#REF!</definedName>
    <definedName name="Class_Materiais_3">#REF!</definedName>
    <definedName name="CLASSE_1">#REF!</definedName>
    <definedName name="CLASSE_10">#REF!</definedName>
    <definedName name="CLASSE_2">#REF!</definedName>
    <definedName name="CLASSE_3">#REF!</definedName>
    <definedName name="CLASSE_4">#REF!</definedName>
    <definedName name="CLASSE_5">#REF!</definedName>
    <definedName name="CLASSE_6">#REF!</definedName>
    <definedName name="CLASSE_7">#REF!</definedName>
    <definedName name="CLASSE_8">#REF!</definedName>
    <definedName name="CLASSE_9">#REF!</definedName>
    <definedName name="CLIENTE" localSheetId="19">#REF!</definedName>
    <definedName name="CLIENTE" localSheetId="6">#REF!</definedName>
    <definedName name="CLIENTE" localSheetId="7">#REF!</definedName>
    <definedName name="CLIENTE" localSheetId="8">#REF!</definedName>
    <definedName name="CLIENTE" localSheetId="16">#REF!</definedName>
    <definedName name="CLIENTE" localSheetId="17">#REF!</definedName>
    <definedName name="CLIENTE" localSheetId="3">#REF!</definedName>
    <definedName name="CLIENTE" localSheetId="4">#REF!</definedName>
    <definedName name="CLIENTE" localSheetId="5">#REF!</definedName>
    <definedName name="CLIENTE">#REF!</definedName>
    <definedName name="Cls" hidden="1">#N/A</definedName>
    <definedName name="CM">"$#REF!.$O$31"</definedName>
    <definedName name="cm.30.a">#REF!</definedName>
    <definedName name="cm.30.t">#REF!</definedName>
    <definedName name="CM_30">#REF!</definedName>
    <definedName name="CM_30_20">"$'QUANT SERV MAN _5ª_'.$#REF!$#REF!"</definedName>
    <definedName name="CM_30_7">#REF!</definedName>
    <definedName name="CM_30MAN">#REF!</definedName>
    <definedName name="CM_30REST">#REF!</definedName>
    <definedName name="CM30W">"$#REF!.$I$14"</definedName>
    <definedName name="CM30WA">"$#REF!.$I$13"</definedName>
    <definedName name="CMREM">#REF!</definedName>
    <definedName name="CMREMMAN">#REF!</definedName>
    <definedName name="CMREMREST">#REF!</definedName>
    <definedName name="CMREMRESTF">#REF!</definedName>
    <definedName name="CMRPFMAN">#REF!</definedName>
    <definedName name="CMTB">#REF!</definedName>
    <definedName name="CMTBFMAN">#REF!</definedName>
    <definedName name="CMTBFMAN_20">"$#REF!.$O$36"</definedName>
    <definedName name="CMTBFMAN_21">"$#REF!.$O$36"</definedName>
    <definedName name="CMTBMAN">#REF!</definedName>
    <definedName name="CMTBREST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hidden="1">#REF!</definedName>
    <definedName name="cod.1">#REF!</definedName>
    <definedName name="cod.2">#REF!</definedName>
    <definedName name="Cód.3">#REF!</definedName>
    <definedName name="Cód.Equip.">#REF!</definedName>
    <definedName name="Cód.serv.">#REF!</definedName>
    <definedName name="COD_ATRIUM" localSheetId="19">#REF!</definedName>
    <definedName name="COD_ATRIUM" localSheetId="16">#REF!</definedName>
    <definedName name="COD_ATRIUM" localSheetId="17">#REF!</definedName>
    <definedName name="COD_ATRIUM">#REF!</definedName>
    <definedName name="COD_SINAPI" localSheetId="19">#REF!</definedName>
    <definedName name="COD_SINAPI" localSheetId="16">#REF!</definedName>
    <definedName name="COD_SINAPI" localSheetId="17">#REF!</definedName>
    <definedName name="COD_SINAPI">#REF!</definedName>
    <definedName name="CODIGO">"$#REF!.$A$5:$A$84"</definedName>
    <definedName name="Código">#REF!</definedName>
    <definedName name="COEFCUSIND">#REF!</definedName>
    <definedName name="Colchão">#REF!</definedName>
    <definedName name="Colchão_4">"$#REF!.$#REF!$#REF!"</definedName>
    <definedName name="Colchão_5">#REF!</definedName>
    <definedName name="COLONIÃO">#REF!</definedName>
    <definedName name="COLSUB" localSheetId="19">[1]SERVIÇO!#REF!</definedName>
    <definedName name="COLSUB" localSheetId="6">[1]SERVIÇO!#REF!</definedName>
    <definedName name="COLSUB" localSheetId="7">[1]SERVIÇO!#REF!</definedName>
    <definedName name="COLSUB" localSheetId="8">[1]SERVIÇO!#REF!</definedName>
    <definedName name="COLSUB" localSheetId="18">[1]SERVIÇO!#REF!</definedName>
    <definedName name="COLSUB" localSheetId="16">[1]SERVIÇO!#REF!</definedName>
    <definedName name="COLSUB" localSheetId="17">[1]SERVIÇO!#REF!</definedName>
    <definedName name="COLSUB" localSheetId="3">[1]SERVIÇO!#REF!</definedName>
    <definedName name="COLSUB" localSheetId="4">[1]SERVIÇO!#REF!</definedName>
    <definedName name="COLSUB" localSheetId="5">[1]SERVIÇO!#REF!</definedName>
    <definedName name="COLSUB">[1]SERVIÇO!#REF!</definedName>
    <definedName name="Coluna" hidden="1">#REF!</definedName>
    <definedName name="Comp" hidden="1">#REF!</definedName>
    <definedName name="Comp_Área_Vol.">#REF!</definedName>
    <definedName name="COMPENSA.PLAST" localSheetId="19">#REF!</definedName>
    <definedName name="COMPENSA.PLAST" localSheetId="6">#REF!</definedName>
    <definedName name="COMPENSA.PLAST" localSheetId="7">#REF!</definedName>
    <definedName name="COMPENSA.PLAST" localSheetId="8">#REF!</definedName>
    <definedName name="COMPENSA.PLAST" localSheetId="18">#REF!</definedName>
    <definedName name="COMPENSA.PLAST" localSheetId="16">#REF!</definedName>
    <definedName name="COMPENSA.PLAST" localSheetId="17">#REF!</definedName>
    <definedName name="COMPENSA.PLAST" localSheetId="3">#REF!</definedName>
    <definedName name="COMPENSA.PLAST" localSheetId="4">#REF!</definedName>
    <definedName name="COMPENSA.PLAST" localSheetId="5">#REF!</definedName>
    <definedName name="COMPENSA.PLAST">#REF!</definedName>
    <definedName name="COMPENSADO_RES_10MM" localSheetId="19">#REF!</definedName>
    <definedName name="COMPENSADO_RES_10MM" localSheetId="6">#REF!</definedName>
    <definedName name="COMPENSADO_RES_10MM" localSheetId="7">#REF!</definedName>
    <definedName name="COMPENSADO_RES_10MM" localSheetId="8">#REF!</definedName>
    <definedName name="COMPENSADO_RES_10MM" localSheetId="18">#REF!</definedName>
    <definedName name="COMPENSADO_RES_10MM" localSheetId="16">#REF!</definedName>
    <definedName name="COMPENSADO_RES_10MM" localSheetId="17">#REF!</definedName>
    <definedName name="COMPENSADO_RES_10MM" localSheetId="3">#REF!</definedName>
    <definedName name="COMPENSADO_RES_10MM" localSheetId="4">#REF!</definedName>
    <definedName name="COMPENSADO_RES_10MM" localSheetId="5">#REF!</definedName>
    <definedName name="COMPENSADO_RES_10MM">#REF!</definedName>
    <definedName name="COMPENSADO_RES_12MM" localSheetId="19">#REF!</definedName>
    <definedName name="COMPENSADO_RES_12MM" localSheetId="6">#REF!</definedName>
    <definedName name="COMPENSADO_RES_12MM" localSheetId="7">#REF!</definedName>
    <definedName name="COMPENSADO_RES_12MM" localSheetId="8">#REF!</definedName>
    <definedName name="COMPENSADO_RES_12MM" localSheetId="18">#REF!</definedName>
    <definedName name="COMPENSADO_RES_12MM" localSheetId="16">#REF!</definedName>
    <definedName name="COMPENSADO_RES_12MM" localSheetId="17">#REF!</definedName>
    <definedName name="COMPENSADO_RES_12MM" localSheetId="3">#REF!</definedName>
    <definedName name="COMPENSADO_RES_12MM" localSheetId="4">#REF!</definedName>
    <definedName name="COMPENSADO_RES_12MM" localSheetId="5">#REF!</definedName>
    <definedName name="COMPENSADO_RES_12MM">#REF!</definedName>
    <definedName name="compeqp">#REF!</definedName>
    <definedName name="COMPLETO">[0]!COMPLETO</definedName>
    <definedName name="Composição_do_BDI">#REF!</definedName>
    <definedName name="Composição_do_BDI_1">#REF!</definedName>
    <definedName name="Composição_do_BDI_2">#REF!</definedName>
    <definedName name="Composição_do_BDI_3">#REF!</definedName>
    <definedName name="CONCCILMAN">#REF!</definedName>
    <definedName name="CONCIMMAN">#REF!</definedName>
    <definedName name="CONCRETO_18_MPA" localSheetId="19">#REF!</definedName>
    <definedName name="CONCRETO_18_MPA" localSheetId="6">#REF!</definedName>
    <definedName name="CONCRETO_18_MPA" localSheetId="7">#REF!</definedName>
    <definedName name="CONCRETO_18_MPA" localSheetId="8">#REF!</definedName>
    <definedName name="CONCRETO_18_MPA" localSheetId="16">#REF!</definedName>
    <definedName name="CONCRETO_18_MPA" localSheetId="17">#REF!</definedName>
    <definedName name="CONCRETO_18_MPA" localSheetId="3">#REF!</definedName>
    <definedName name="CONCRETO_18_MPA" localSheetId="4">#REF!</definedName>
    <definedName name="CONCRETO_18_MPA" localSheetId="5">#REF!</definedName>
    <definedName name="CONCRETO_18_MPA">#REF!</definedName>
    <definedName name="CONS.ASF.">#REF!</definedName>
    <definedName name="CONSERVAÇÃO">#REF!</definedName>
    <definedName name="consumo.2">#REF!</definedName>
    <definedName name="Consumodemateriais">Plan1</definedName>
    <definedName name="Consumodemateriais_1">#N/A</definedName>
    <definedName name="Consumodemateriais_2">#N/A</definedName>
    <definedName name="CONT1" localSheetId="19">[1]SERVIÇO!#REF!</definedName>
    <definedName name="CONT1" localSheetId="6">[1]SERVIÇO!#REF!</definedName>
    <definedName name="CONT1" localSheetId="7">[1]SERVIÇO!#REF!</definedName>
    <definedName name="CONT1" localSheetId="8">[1]SERVIÇO!#REF!</definedName>
    <definedName name="CONT1" localSheetId="18">[1]SERVIÇO!#REF!</definedName>
    <definedName name="CONT1" localSheetId="16">[1]SERVIÇO!#REF!</definedName>
    <definedName name="CONT1" localSheetId="17">[1]SERVIÇO!#REF!</definedName>
    <definedName name="CONT1" localSheetId="3">[1]SERVIÇO!#REF!</definedName>
    <definedName name="CONT1" localSheetId="4">[1]SERVIÇO!#REF!</definedName>
    <definedName name="CONT1" localSheetId="5">[1]SERVIÇO!#REF!</definedName>
    <definedName name="CONT1">[1]SERVIÇO!#REF!</definedName>
    <definedName name="CONT2" localSheetId="19">[1]SERVIÇO!#REF!</definedName>
    <definedName name="CONT2" localSheetId="6">[1]SERVIÇO!#REF!</definedName>
    <definedName name="CONT2" localSheetId="7">[1]SERVIÇO!#REF!</definedName>
    <definedName name="CONT2" localSheetId="8">[1]SERVIÇO!#REF!</definedName>
    <definedName name="CONT2" localSheetId="18">[1]SERVIÇO!#REF!</definedName>
    <definedName name="CONT2" localSheetId="16">[1]SERVIÇO!#REF!</definedName>
    <definedName name="CONT2" localSheetId="17">[1]SERVIÇO!#REF!</definedName>
    <definedName name="CONT2" localSheetId="3">[1]SERVIÇO!#REF!</definedName>
    <definedName name="CONT2" localSheetId="4">[1]SERVIÇO!#REF!</definedName>
    <definedName name="CONT2" localSheetId="5">[1]SERVIÇO!#REF!</definedName>
    <definedName name="CONT2">[1]SERVIÇO!#REF!</definedName>
    <definedName name="CONT3" localSheetId="19">[1]SERVIÇO!#REF!</definedName>
    <definedName name="CONT3" localSheetId="6">[1]SERVIÇO!#REF!</definedName>
    <definedName name="CONT3" localSheetId="7">[1]SERVIÇO!#REF!</definedName>
    <definedName name="CONT3" localSheetId="8">[1]SERVIÇO!#REF!</definedName>
    <definedName name="CONT3" localSheetId="16">[1]SERVIÇO!#REF!</definedName>
    <definedName name="CONT3" localSheetId="17">[1]SERVIÇO!#REF!</definedName>
    <definedName name="CONT3" localSheetId="3">[1]SERVIÇO!#REF!</definedName>
    <definedName name="CONT3" localSheetId="4">[1]SERVIÇO!#REF!</definedName>
    <definedName name="CONT3" localSheetId="5">[1]SERVIÇO!#REF!</definedName>
    <definedName name="CONT3">[1]SERVIÇO!#REF!</definedName>
    <definedName name="CONTA">#REF!</definedName>
    <definedName name="CONTAIT" localSheetId="19">[1]SERVIÇO!#REF!</definedName>
    <definedName name="CONTAIT" localSheetId="6">[1]SERVIÇO!#REF!</definedName>
    <definedName name="CONTAIT" localSheetId="7">[1]SERVIÇO!#REF!</definedName>
    <definedName name="CONTAIT" localSheetId="8">[1]SERVIÇO!#REF!</definedName>
    <definedName name="CONTAIT" localSheetId="16">[1]SERVIÇO!#REF!</definedName>
    <definedName name="CONTAIT" localSheetId="17">[1]SERVIÇO!#REF!</definedName>
    <definedName name="CONTAIT" localSheetId="3">[1]SERVIÇO!#REF!</definedName>
    <definedName name="CONTAIT" localSheetId="4">[1]SERVIÇO!#REF!</definedName>
    <definedName name="CONTAIT" localSheetId="5">[1]SERVIÇO!#REF!</definedName>
    <definedName name="CONTAIT">[1]SERVIÇO!#REF!</definedName>
    <definedName name="contrato">#REF!</definedName>
    <definedName name="CONTREC" localSheetId="19">[1]SERVIÇO!#REF!</definedName>
    <definedName name="CONTREC" localSheetId="6">[1]SERVIÇO!#REF!</definedName>
    <definedName name="CONTREC" localSheetId="7">[1]SERVIÇO!#REF!</definedName>
    <definedName name="CONTREC" localSheetId="8">[1]SERVIÇO!#REF!</definedName>
    <definedName name="CONTREC" localSheetId="16">[1]SERVIÇO!#REF!</definedName>
    <definedName name="CONTREC" localSheetId="17">[1]SERVIÇO!#REF!</definedName>
    <definedName name="CONTREC" localSheetId="3">[1]SERVIÇO!#REF!</definedName>
    <definedName name="CONTREC" localSheetId="4">[1]SERVIÇO!#REF!</definedName>
    <definedName name="CONTREC" localSheetId="5">[1]SERVIÇO!#REF!</definedName>
    <definedName name="CONTREC">[1]SERVIÇO!#REF!</definedName>
    <definedName name="CONTRES" localSheetId="19">[1]SERVIÇO!#REF!</definedName>
    <definedName name="CONTRES" localSheetId="6">[1]SERVIÇO!#REF!</definedName>
    <definedName name="CONTRES" localSheetId="7">[1]SERVIÇO!#REF!</definedName>
    <definedName name="CONTRES" localSheetId="8">[1]SERVIÇO!#REF!</definedName>
    <definedName name="CONTRES" localSheetId="16">[1]SERVIÇO!#REF!</definedName>
    <definedName name="CONTRES" localSheetId="17">[1]SERVIÇO!#REF!</definedName>
    <definedName name="CONTRES" localSheetId="3">[1]SERVIÇO!#REF!</definedName>
    <definedName name="CONTRES" localSheetId="4">[1]SERVIÇO!#REF!</definedName>
    <definedName name="CONTRES" localSheetId="5">[1]SERVIÇO!#REF!</definedName>
    <definedName name="CONTRES">[1]SERVIÇO!#REF!</definedName>
    <definedName name="CONTRIB_1">#REF!</definedName>
    <definedName name="CONTRIB_10">#REF!</definedName>
    <definedName name="CONTRIB_2">#REF!</definedName>
    <definedName name="CONTRIB_3">#REF!</definedName>
    <definedName name="CONTRIB_4">#REF!</definedName>
    <definedName name="CONTRIB_5">#REF!</definedName>
    <definedName name="CONTRIB_6">#REF!</definedName>
    <definedName name="CONTRIB_7">#REF!</definedName>
    <definedName name="CONTRIB_8">#REF!</definedName>
    <definedName name="CONTRIB_9">#REF!</definedName>
    <definedName name="controle" hidden="1">{"'Plan1 (2)'!$A$5:$F$63"}</definedName>
    <definedName name="CORREÇÃO">#REF!</definedName>
    <definedName name="CORREÇÃO_7">#REF!</definedName>
    <definedName name="CORREÇÃOFRES">#REF!</definedName>
    <definedName name="CORREÇÃOFRESMAN">#REF!</definedName>
    <definedName name="CORREÇÃOFRESREC">#REF!</definedName>
    <definedName name="CORREÇÃOMAN">#REF!</definedName>
    <definedName name="CORREÇÃOMBUFPIL">#REF!</definedName>
    <definedName name="CORREÇÃOMBUQPIL">#REF!</definedName>
    <definedName name="CORREÇÃOREST">#REF!</definedName>
    <definedName name="Cortes">#REF!</definedName>
    <definedName name="cost_of_debt">#REF!</definedName>
    <definedName name="CP_COMPACTAÇÃO_100">#REF!</definedName>
    <definedName name="CP_COMPACTAÇÃO_95">#REF!</definedName>
    <definedName name="CP_DMT_401_A_600m">#REF!</definedName>
    <definedName name="CP_DMT_DE_0_A_50m">#REF!</definedName>
    <definedName name="CPF">#REF!</definedName>
    <definedName name="CPU" localSheetId="19">#REF!</definedName>
    <definedName name="CPU" localSheetId="16">#REF!</definedName>
    <definedName name="CPU" localSheetId="17">#REF!</definedName>
    <definedName name="CPU">#REF!</definedName>
    <definedName name="CpuAux" hidden="1">#REF!</definedName>
    <definedName name="CPUs" hidden="1">#REF!</definedName>
    <definedName name="CRIT" hidden="1">#REF!</definedName>
    <definedName name="_xlnm.Criteria">#REF!</definedName>
    <definedName name="CRITERX" localSheetId="19">[1]SERVIÇO!#REF!</definedName>
    <definedName name="CRITERX" localSheetId="6">[1]SERVIÇO!#REF!</definedName>
    <definedName name="CRITERX" localSheetId="7">[1]SERVIÇO!#REF!</definedName>
    <definedName name="CRITERX" localSheetId="8">[1]SERVIÇO!#REF!</definedName>
    <definedName name="CRITERX" localSheetId="16">[1]SERVIÇO!#REF!</definedName>
    <definedName name="CRITERX" localSheetId="17">[1]SERVIÇO!#REF!</definedName>
    <definedName name="CRITERX" localSheetId="3">[1]SERVIÇO!#REF!</definedName>
    <definedName name="CRITERX" localSheetId="4">[1]SERVIÇO!#REF!</definedName>
    <definedName name="CRITERX" localSheetId="5">[1]SERVIÇO!#REF!</definedName>
    <definedName name="CRITERX">[1]SERVIÇO!#REF!</definedName>
    <definedName name="Cron" hidden="1">{#N/A,#N/A,FALSE,"MO (2)"}</definedName>
    <definedName name="Cronograma" localSheetId="19">{"total","SUM(total)","YNNNN",FALSE}</definedName>
    <definedName name="Cronograma" localSheetId="18">{"total","SUM(total)","YNNNN",FALSE}</definedName>
    <definedName name="Cronograma">{"total","SUM(total)","YNNNN",FALSE}</definedName>
    <definedName name="CRONOMOD" localSheetId="19">{"total","SUM(total)","YNNNN",FALSE}</definedName>
    <definedName name="CRONOMOD" localSheetId="18">{"total","SUM(total)","YNNNN",FALSE}</definedName>
    <definedName name="CRONOMOD">{"total","SUM(total)","YNNNN",FALSE}</definedName>
    <definedName name="CS110PI">#REF!</definedName>
    <definedName name="CS110R">#REF!</definedName>
    <definedName name="CS316PI">#REF!</definedName>
    <definedName name="CS316R">#REF!</definedName>
    <definedName name="CS423PI">#REF!</definedName>
    <definedName name="CS423R">#REF!</definedName>
    <definedName name="cu" hidden="1">{#N/A,#N/A,TRUE,"Serviços"}</definedName>
    <definedName name="CUN">#REF!</definedName>
    <definedName name="CunEq" hidden="1">SUM(IF(#REF! =#REF!,(#REF!)*(#REF!="EQ")))</definedName>
    <definedName name="CunMo" hidden="1">SUM(IF(#REF! =#REF!,(#REF!)*(#REF!="MO")))</definedName>
    <definedName name="CunMp" hidden="1">SUM(IF(#REF! =#REF!,(#REF!)*(#REF!="MP")))</definedName>
    <definedName name="CURTO">[0]!CURTO</definedName>
    <definedName name="CUSTO">#REF!</definedName>
    <definedName name="CUSTO_10">#REF!</definedName>
    <definedName name="CUSTO_10_19">#REF!</definedName>
    <definedName name="CUSTO_17">#REF!</definedName>
    <definedName name="CUSTO_17_19">#REF!</definedName>
    <definedName name="CUSTO_19">#REF!</definedName>
    <definedName name="CUSTO_6">#REF!</definedName>
    <definedName name="CUSTO_6_19">#REF!</definedName>
    <definedName name="CUSTO_7">#REF!</definedName>
    <definedName name="CUSTO_7_19">#REF!</definedName>
    <definedName name="CUSTO_8">#REF!</definedName>
    <definedName name="CUSTO_8_19">#REF!</definedName>
    <definedName name="CUSTO_9">#REF!</definedName>
    <definedName name="CUSTO_9_19">#REF!</definedName>
    <definedName name="Custo_parcial">#REF!</definedName>
    <definedName name="custoA">#REF!</definedName>
    <definedName name="custoB">#REF!</definedName>
    <definedName name="CustoPMVC">#REF!</definedName>
    <definedName name="custoSUB">#REF!</definedName>
    <definedName name="CV">#REF!</definedName>
    <definedName name="cx_coletora">#REF!</definedName>
    <definedName name="d" localSheetId="19">#REF!</definedName>
    <definedName name="d" localSheetId="6">#REF!</definedName>
    <definedName name="d" localSheetId="7">#REF!</definedName>
    <definedName name="d" localSheetId="8">#REF!</definedName>
    <definedName name="d" localSheetId="18">#REF!</definedName>
    <definedName name="d" localSheetId="16">#REF!</definedName>
    <definedName name="d" localSheetId="17">#REF!</definedName>
    <definedName name="d" localSheetId="3">#REF!</definedName>
    <definedName name="d" localSheetId="4">#REF!</definedName>
    <definedName name="d" localSheetId="5">#REF!</definedName>
    <definedName name="d">#REF!</definedName>
    <definedName name="D.0">#REF!</definedName>
    <definedName name="d.1000">#REF!</definedName>
    <definedName name="d.1200">#REF!</definedName>
    <definedName name="d.12011">#REF!</definedName>
    <definedName name="d.200">#REF!</definedName>
    <definedName name="D.300">#REF!</definedName>
    <definedName name="d.400">#REF!</definedName>
    <definedName name="d.50">#REF!</definedName>
    <definedName name="d.600">#REF!</definedName>
    <definedName name="d.800">#REF!</definedName>
    <definedName name="DADA">#REF!</definedName>
    <definedName name="dadinho">#REF!</definedName>
    <definedName name="dadinho_11">#REF!</definedName>
    <definedName name="dadinho_11_19">#REF!</definedName>
    <definedName name="dadinho_13">#REF!</definedName>
    <definedName name="dadinho_13_1">#REF!</definedName>
    <definedName name="dadinho_13_19">#REF!</definedName>
    <definedName name="dadinho_19">#REF!</definedName>
    <definedName name="dadinho_21">#REF!</definedName>
    <definedName name="dadinho_21_19">#REF!</definedName>
    <definedName name="dadinho_7">#REF!</definedName>
    <definedName name="dadinho_8">#REF!</definedName>
    <definedName name="dadinho_9">#REF!</definedName>
    <definedName name="DADOS">#REF!</definedName>
    <definedName name="DADOS_11">#REF!</definedName>
    <definedName name="DADOS_11_19">#REF!</definedName>
    <definedName name="DADOS_13">#REF!</definedName>
    <definedName name="DADOS_13_1">#REF!</definedName>
    <definedName name="DADOS_13_19">#REF!</definedName>
    <definedName name="DADOS_14">#REF!</definedName>
    <definedName name="DADOS_14_19">#REF!</definedName>
    <definedName name="DADOS_15">#REF!</definedName>
    <definedName name="DADOS_15_19">#REF!</definedName>
    <definedName name="DADOS_16">#REF!</definedName>
    <definedName name="DADOS_16_19">#REF!</definedName>
    <definedName name="DADOS_19">#REF!</definedName>
    <definedName name="DADOS_19_1">#REF!</definedName>
    <definedName name="DADOS_21">#REF!</definedName>
    <definedName name="DADOS_21_19">#REF!</definedName>
    <definedName name="DADOS_7">#REF!</definedName>
    <definedName name="DADOS_8">#REF!</definedName>
    <definedName name="DADOS_9">#REF!</definedName>
    <definedName name="Dados_Primário">#REF!</definedName>
    <definedName name="DAER1" hidden="1">{#N/A,#N/A,TRUE,"Serviços"}</definedName>
    <definedName name="dasd">#REF!</definedName>
    <definedName name="DATA" localSheetId="19">#REF!</definedName>
    <definedName name="DATA" localSheetId="6">#REF!</definedName>
    <definedName name="DATA" localSheetId="7">#REF!</definedName>
    <definedName name="DATA" localSheetId="8">#REF!</definedName>
    <definedName name="DATA" localSheetId="18">#REF!</definedName>
    <definedName name="DATA" localSheetId="16">#REF!</definedName>
    <definedName name="DATA" localSheetId="17">#REF!</definedName>
    <definedName name="DATA" localSheetId="3">#REF!</definedName>
    <definedName name="DATA" localSheetId="4">#REF!</definedName>
    <definedName name="DATA" localSheetId="5">#REF!</definedName>
    <definedName name="DATA">#REF!</definedName>
    <definedName name="Data_Final" localSheetId="19">#REF!</definedName>
    <definedName name="Data_Final" localSheetId="6">#REF!</definedName>
    <definedName name="Data_Final" localSheetId="7">#REF!</definedName>
    <definedName name="Data_Final" localSheetId="8">#REF!</definedName>
    <definedName name="Data_Final" localSheetId="18">#REF!</definedName>
    <definedName name="Data_Final" localSheetId="16">#REF!</definedName>
    <definedName name="Data_Final" localSheetId="17">#REF!</definedName>
    <definedName name="Data_Final" localSheetId="3">#REF!</definedName>
    <definedName name="Data_Final" localSheetId="4">#REF!</definedName>
    <definedName name="Data_Final" localSheetId="5">#REF!</definedName>
    <definedName name="Data_Final">#REF!</definedName>
    <definedName name="Data_Início" localSheetId="19">#REF!</definedName>
    <definedName name="Data_Início" localSheetId="6">#REF!</definedName>
    <definedName name="Data_Início" localSheetId="7">#REF!</definedName>
    <definedName name="Data_Início" localSheetId="8">#REF!</definedName>
    <definedName name="Data_Início" localSheetId="16">#REF!</definedName>
    <definedName name="Data_Início" localSheetId="17">#REF!</definedName>
    <definedName name="Data_Início" localSheetId="3">#REF!</definedName>
    <definedName name="Data_Início" localSheetId="4">#REF!</definedName>
    <definedName name="Data_Início" localSheetId="5">#REF!</definedName>
    <definedName name="Data_Início">#REF!</definedName>
    <definedName name="data2">#REF!</definedName>
    <definedName name="DATAEM">#REF!</definedName>
    <definedName name="DATAMEDIÇÃO">#REF!</definedName>
    <definedName name="DATMODELE">#REF!</definedName>
    <definedName name="DATMODMEC">#REF!</definedName>
    <definedName name="DATTML">#REF!</definedName>
    <definedName name="Datum">#REF!</definedName>
    <definedName name="DB">#REF!</definedName>
    <definedName name="DCA">"$#REF!.$E$31"</definedName>
    <definedName name="DCAW">"$#REF!.$E$33"</definedName>
    <definedName name="DDD">#REF!</definedName>
    <definedName name="DDDDDDD">#REF!</definedName>
    <definedName name="ddlc">#REF!</definedName>
    <definedName name="deb" hidden="1">#REF!</definedName>
    <definedName name="DECANEL" localSheetId="19">#REF!</definedName>
    <definedName name="DECANEL" localSheetId="6">#REF!</definedName>
    <definedName name="DECANEL" localSheetId="7">#REF!</definedName>
    <definedName name="DECANEL" localSheetId="8">#REF!</definedName>
    <definedName name="DECANEL" localSheetId="16">#REF!</definedName>
    <definedName name="DECANEL" localSheetId="17">#REF!</definedName>
    <definedName name="DECANEL" localSheetId="3">#REF!</definedName>
    <definedName name="DECANEL" localSheetId="4">#REF!</definedName>
    <definedName name="DECANEL" localSheetId="5">#REF!</definedName>
    <definedName name="DECANEL">#REF!</definedName>
    <definedName name="defensa">#N/A</definedName>
    <definedName name="defensas">#REF!</definedName>
    <definedName name="Demonstrativo">#REF!</definedName>
    <definedName name="Demonstrativo_1">#REF!</definedName>
    <definedName name="Demonstrativo_2">#REF!</definedName>
    <definedName name="Demonstrativo_3">#REF!</definedName>
    <definedName name="DEMONSTRATIVO_DO_RESULTADO_GERENCIAL___DGR">#REF!</definedName>
    <definedName name="Denominação">#REF!</definedName>
    <definedName name="densidade_cap">#REF!</definedName>
    <definedName name="Densidades">#REF!</definedName>
    <definedName name="DERIVQT" localSheetId="19">[1]SERVIÇO!#REF!</definedName>
    <definedName name="DERIVQT" localSheetId="6">[1]SERVIÇO!#REF!</definedName>
    <definedName name="DERIVQT" localSheetId="7">[1]SERVIÇO!#REF!</definedName>
    <definedName name="DERIVQT" localSheetId="8">[1]SERVIÇO!#REF!</definedName>
    <definedName name="DERIVQT" localSheetId="18">[1]SERVIÇO!#REF!</definedName>
    <definedName name="DERIVQT" localSheetId="16">[1]SERVIÇO!#REF!</definedName>
    <definedName name="DERIVQT" localSheetId="17">[1]SERVIÇO!#REF!</definedName>
    <definedName name="DERIVQT" localSheetId="3">[1]SERVIÇO!#REF!</definedName>
    <definedName name="DERIVQT" localSheetId="4">[1]SERVIÇO!#REF!</definedName>
    <definedName name="DERIVQT" localSheetId="5">[1]SERVIÇO!#REF!</definedName>
    <definedName name="DERIVQT">[1]SERVIÇO!#REF!</definedName>
    <definedName name="desc">#REF!</definedName>
    <definedName name="DescAux" hidden="1">#N/A</definedName>
    <definedName name="descida1">#REF!</definedName>
    <definedName name="descida2">#REF!</definedName>
    <definedName name="descnt" localSheetId="13">#REF!</definedName>
    <definedName name="descnt" localSheetId="19">#REF!</definedName>
    <definedName name="descnt" localSheetId="6">#REF!</definedName>
    <definedName name="descnt" localSheetId="7">#REF!</definedName>
    <definedName name="descnt" localSheetId="8">#REF!</definedName>
    <definedName name="descnt" localSheetId="18">#REF!</definedName>
    <definedName name="descnt" localSheetId="16">#REF!</definedName>
    <definedName name="descnt" localSheetId="17">#REF!</definedName>
    <definedName name="descnt" localSheetId="3">#REF!</definedName>
    <definedName name="descnt" localSheetId="4">#REF!</definedName>
    <definedName name="descnt" localSheetId="5">#REF!</definedName>
    <definedName name="descnt">#REF!</definedName>
    <definedName name="descont" localSheetId="13">#REF!</definedName>
    <definedName name="descont" localSheetId="19">#REF!</definedName>
    <definedName name="descont" localSheetId="6">#REF!</definedName>
    <definedName name="descont" localSheetId="7">#REF!</definedName>
    <definedName name="descont" localSheetId="8">#REF!</definedName>
    <definedName name="descont" localSheetId="18">#REF!</definedName>
    <definedName name="descont" localSheetId="16">#REF!</definedName>
    <definedName name="descont" localSheetId="17">#REF!</definedName>
    <definedName name="descont" localSheetId="3">#REF!</definedName>
    <definedName name="descont" localSheetId="4">#REF!</definedName>
    <definedName name="descont" localSheetId="5">#REF!</definedName>
    <definedName name="descont">#REF!</definedName>
    <definedName name="descricao">#REF!</definedName>
    <definedName name="DESCRITIVO1">#REF!</definedName>
    <definedName name="DESFORMA" localSheetId="19">#REF!</definedName>
    <definedName name="DESFORMA" localSheetId="6">#REF!</definedName>
    <definedName name="DESFORMA" localSheetId="7">#REF!</definedName>
    <definedName name="DESFORMA" localSheetId="8">#REF!</definedName>
    <definedName name="DESFORMA" localSheetId="16">#REF!</definedName>
    <definedName name="DESFORMA" localSheetId="17">#REF!</definedName>
    <definedName name="DESFORMA" localSheetId="3">#REF!</definedName>
    <definedName name="DESFORMA" localSheetId="4">#REF!</definedName>
    <definedName name="DESFORMA" localSheetId="5">#REF!</definedName>
    <definedName name="DESFORMA">#REF!</definedName>
    <definedName name="DESOBSTRBUEIRO">"$#REF!.$I$29"</definedName>
    <definedName name="DESP.INDIRETAS">Plan1</definedName>
    <definedName name="Detalhe" hidden="1">{"'Resumo'!$A$4:$N$60"}</definedName>
    <definedName name="DGA" localSheetId="19">'[2]PRO-08'!#REF!</definedName>
    <definedName name="DGA" localSheetId="6">'[2]PRO-08'!#REF!</definedName>
    <definedName name="DGA" localSheetId="7">'[2]PRO-08'!#REF!</definedName>
    <definedName name="DGA" localSheetId="8">'[2]PRO-08'!#REF!</definedName>
    <definedName name="DGA" localSheetId="18">'[2]PRO-08'!#REF!</definedName>
    <definedName name="DGA" localSheetId="16">'[2]PRO-08'!#REF!</definedName>
    <definedName name="DGA" localSheetId="17">'[2]PRO-08'!#REF!</definedName>
    <definedName name="DGA" localSheetId="3">'[2]PRO-08'!#REF!</definedName>
    <definedName name="DGA" localSheetId="4">'[2]PRO-08'!#REF!</definedName>
    <definedName name="DGA" localSheetId="5">'[2]PRO-08'!#REF!</definedName>
    <definedName name="DGA">'[2]PRO-08'!#REF!</definedName>
    <definedName name="DGF" hidden="1">{#N/A,#N/A,FALSE,"MO (2)"}</definedName>
    <definedName name="DIA">"$#REF!.$H$4"</definedName>
    <definedName name="diesel">#REF!</definedName>
    <definedName name="DIFQT" localSheetId="13">[1]SERVIÇO!#REF!</definedName>
    <definedName name="DIFQT" localSheetId="19">[1]SERVIÇO!#REF!</definedName>
    <definedName name="DIFQT" localSheetId="6">[1]SERVIÇO!#REF!</definedName>
    <definedName name="DIFQT" localSheetId="7">[1]SERVIÇO!#REF!</definedName>
    <definedName name="DIFQT" localSheetId="8">[1]SERVIÇO!#REF!</definedName>
    <definedName name="DIFQT" localSheetId="18">[1]SERVIÇO!#REF!</definedName>
    <definedName name="DIFQT" localSheetId="16">[1]SERVIÇO!#REF!</definedName>
    <definedName name="DIFQT" localSheetId="17">[1]SERVIÇO!#REF!</definedName>
    <definedName name="DIFQT" localSheetId="3">[1]SERVIÇO!#REF!</definedName>
    <definedName name="DIFQT" localSheetId="4">[1]SERVIÇO!#REF!</definedName>
    <definedName name="DIFQT" localSheetId="5">[1]SERVIÇO!#REF!</definedName>
    <definedName name="DIFQT">[1]SERVIÇO!#REF!</definedName>
    <definedName name="dince">#REF!</definedName>
    <definedName name="DINHEIRO">#REF!</definedName>
    <definedName name="DINHEIRO_1">#REF!</definedName>
    <definedName name="DINHEIRO_12">#REF!</definedName>
    <definedName name="DINHEIRO_13">#REF!</definedName>
    <definedName name="DispTelGASAG" hidden="1">{"'teste'!$B$2:$R$49"}</definedName>
    <definedName name="DJ" localSheetId="19">#REF!</definedName>
    <definedName name="DJ" localSheetId="6">#REF!</definedName>
    <definedName name="DJ" localSheetId="7">#REF!</definedName>
    <definedName name="DJ" localSheetId="8">#REF!</definedName>
    <definedName name="DJ" localSheetId="18">#REF!</definedName>
    <definedName name="DJ" localSheetId="16">#REF!</definedName>
    <definedName name="DJ" localSheetId="17">#REF!</definedName>
    <definedName name="DJ" localSheetId="3">#REF!</definedName>
    <definedName name="DJ" localSheetId="4">#REF!</definedName>
    <definedName name="DJ" localSheetId="5">#REF!</definedName>
    <definedName name="DJ">#REF!</definedName>
    <definedName name="DMT">"$#REF!.$E$#REF!"</definedName>
    <definedName name="DMT_0_50">#REF!</definedName>
    <definedName name="DMT_0_50_4">"$#REF!.$#REF!$#REF!"</definedName>
    <definedName name="DMT_0_50_5">#REF!</definedName>
    <definedName name="dmt_1000">#REF!</definedName>
    <definedName name="dmt_1200">#REF!</definedName>
    <definedName name="dmt_1400">#REF!</definedName>
    <definedName name="dmt_1600">#REF!</definedName>
    <definedName name="dmt_200">#REF!</definedName>
    <definedName name="DMT_200_400">#REF!</definedName>
    <definedName name="DMT_200_400_4">"$#REF!.$#REF!$#REF!"</definedName>
    <definedName name="DMT_200_400_5">#REF!</definedName>
    <definedName name="dmt_400">#REF!</definedName>
    <definedName name="DMT_400_600">#REF!</definedName>
    <definedName name="DMT_400_600_4">"$#REF!.$V$#REF!"</definedName>
    <definedName name="DMT_400_600_5">#REF!</definedName>
    <definedName name="dmt_50">#REF!</definedName>
    <definedName name="DMT_50_200">#REF!</definedName>
    <definedName name="DMT_50_200_4">"$#REF!.$#REF!$#REF!"</definedName>
    <definedName name="DMT_50_200_5">#REF!</definedName>
    <definedName name="dmt_5000">#REF!</definedName>
    <definedName name="dmt_600">#REF!</definedName>
    <definedName name="dmt_800">#REF!</definedName>
    <definedName name="DNCANT100">#REF!</definedName>
    <definedName name="DNCANT109">#REF!</definedName>
    <definedName name="DNCANT164">#REF!</definedName>
    <definedName name="DNCANT221">#REF!</definedName>
    <definedName name="DNCANT223">#REF!</definedName>
    <definedName name="DNCANT225">#REF!</definedName>
    <definedName name="DNCANT237">#REF!</definedName>
    <definedName name="DNCANT270">#REF!</definedName>
    <definedName name="DNCANT271">#REF!</definedName>
    <definedName name="DNCANT273">#REF!</definedName>
    <definedName name="DNCANT274">#REF!</definedName>
    <definedName name="DNCANT333">#REF!</definedName>
    <definedName name="DNCANT337">#REF!</definedName>
    <definedName name="DNCANT352">#REF!</definedName>
    <definedName name="DNCANT387ZC">#REF!</definedName>
    <definedName name="DNCANT387ZN">#REF!</definedName>
    <definedName name="DNCANT387ZS">#REF!</definedName>
    <definedName name="dncex101">#REF!</definedName>
    <definedName name="dncex274">#REF!</definedName>
    <definedName name="DNCEXE100">#REF!</definedName>
    <definedName name="DNCEXE109">#REF!</definedName>
    <definedName name="DNCEXE164">#REF!</definedName>
    <definedName name="DNCEXE221">#REF!</definedName>
    <definedName name="DNCEXE223">#REF!</definedName>
    <definedName name="DNCEXE225">#REF!</definedName>
    <definedName name="DNCEXE237">#REF!</definedName>
    <definedName name="DNCEXE270">#REF!</definedName>
    <definedName name="DNCEXE271">#REF!</definedName>
    <definedName name="DNCEXE273">#REF!</definedName>
    <definedName name="DNCEXE274">#REF!</definedName>
    <definedName name="DNCEXE333">#REF!</definedName>
    <definedName name="DNCEXE337">#REF!</definedName>
    <definedName name="DNCEXE352">#REF!</definedName>
    <definedName name="DNCEXE387ZC">#REF!</definedName>
    <definedName name="DNCEXE387ZN">#REF!</definedName>
    <definedName name="DNCEXE387ZS">#REF!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>#REF!</definedName>
    <definedName name="dois">#N/A</definedName>
    <definedName name="DOLAR">#REF!</definedName>
    <definedName name="Dólar">#REF!</definedName>
    <definedName name="DOLAR_1">#REF!</definedName>
    <definedName name="DOLAR_2">#REF!</definedName>
    <definedName name="DOLAR_3">#REF!</definedName>
    <definedName name="DRE">#REF!</definedName>
    <definedName name="drena">#REF!</definedName>
    <definedName name="drena_4">"$#REF!.$H$80"</definedName>
    <definedName name="drena_5">#REF!</definedName>
    <definedName name="Drena2">#REF!</definedName>
    <definedName name="DRENAGEM">#REF!</definedName>
    <definedName name="DRI">#REF!</definedName>
    <definedName name="dsad">#REF!</definedName>
    <definedName name="dsadf" localSheetId="19">{"total","SUM(total)","YNNNN",FALSE}</definedName>
    <definedName name="dsadf" localSheetId="18">{"total","SUM(total)","YNNNN",FALSE}</definedName>
    <definedName name="dsadf">{"total","SUM(total)","YNNNN",FALSE}</definedName>
    <definedName name="Dsc">#N/A</definedName>
    <definedName name="dsr4g">Plan1</definedName>
    <definedName name="dsr4g_1">#N/A</definedName>
    <definedName name="dsr4g_2">#N/A</definedName>
    <definedName name="dt">#REF!</definedName>
    <definedName name="DTMED">"$#REF!.$C$8"</definedName>
    <definedName name="DUCOL" hidden="1">{"'Plan1 (2)'!$A$5:$F$63"}</definedName>
    <definedName name="e">Plan1</definedName>
    <definedName name="ECJ" localSheetId="19">#REF!</definedName>
    <definedName name="ECJ" localSheetId="6">#REF!</definedName>
    <definedName name="ECJ" localSheetId="7">#REF!</definedName>
    <definedName name="ECJ" localSheetId="8">#REF!</definedName>
    <definedName name="ECJ" localSheetId="18">#REF!</definedName>
    <definedName name="ECJ" localSheetId="16">#REF!</definedName>
    <definedName name="ECJ" localSheetId="17">#REF!</definedName>
    <definedName name="ECJ" localSheetId="3">#REF!</definedName>
    <definedName name="ECJ" localSheetId="4">#REF!</definedName>
    <definedName name="ECJ" localSheetId="5">#REF!</definedName>
    <definedName name="ECJ">#REF!</definedName>
    <definedName name="ECVCFELE">#REF!</definedName>
    <definedName name="ECVCFMEC">#REF!</definedName>
    <definedName name="Edit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19">#REF!</definedName>
    <definedName name="EJ" localSheetId="6">#REF!</definedName>
    <definedName name="EJ" localSheetId="7">#REF!</definedName>
    <definedName name="EJ" localSheetId="8">#REF!</definedName>
    <definedName name="EJ" localSheetId="18">#REF!</definedName>
    <definedName name="EJ" localSheetId="16">#REF!</definedName>
    <definedName name="EJ" localSheetId="17">#REF!</definedName>
    <definedName name="EJ" localSheetId="3">#REF!</definedName>
    <definedName name="EJ" localSheetId="4">#REF!</definedName>
    <definedName name="EJ" localSheetId="5">#REF!</definedName>
    <definedName name="EJ">#REF!</definedName>
    <definedName name="ELEMENTO_VAZADO" localSheetId="19">#REF!</definedName>
    <definedName name="ELEMENTO_VAZADO" localSheetId="6">#REF!</definedName>
    <definedName name="ELEMENTO_VAZADO" localSheetId="7">#REF!</definedName>
    <definedName name="ELEMENTO_VAZADO" localSheetId="8">#REF!</definedName>
    <definedName name="ELEMENTO_VAZADO" localSheetId="18">#REF!</definedName>
    <definedName name="ELEMENTO_VAZADO" localSheetId="16">#REF!</definedName>
    <definedName name="ELEMENTO_VAZADO" localSheetId="17">#REF!</definedName>
    <definedName name="ELEMENTO_VAZADO" localSheetId="3">#REF!</definedName>
    <definedName name="ELEMENTO_VAZADO" localSheetId="4">#REF!</definedName>
    <definedName name="ELEMENTO_VAZADO" localSheetId="5">#REF!</definedName>
    <definedName name="ELEMENTO_VAZADO">#REF!</definedName>
    <definedName name="ELETRICISTA" localSheetId="19">#REF!</definedName>
    <definedName name="ELETRICISTA" localSheetId="6">#REF!</definedName>
    <definedName name="ELETRICISTA" localSheetId="7">#REF!</definedName>
    <definedName name="ELETRICISTA" localSheetId="8">#REF!</definedName>
    <definedName name="ELETRICISTA" localSheetId="16">#REF!</definedName>
    <definedName name="ELETRICISTA" localSheetId="17">#REF!</definedName>
    <definedName name="ELETRICISTA" localSheetId="3">#REF!</definedName>
    <definedName name="ELETRICISTA" localSheetId="4">#REF!</definedName>
    <definedName name="ELETRICISTA" localSheetId="5">#REF!</definedName>
    <definedName name="ELETRICISTA">#REF!</definedName>
    <definedName name="ELIAS">#REF!</definedName>
    <definedName name="EM">"$#REF!.$E$30"</definedName>
    <definedName name="em_algarismo_e_por_extenso">#REF!</definedName>
    <definedName name="emoe">#REF!</definedName>
    <definedName name="EmpAux" hidden="1">""</definedName>
    <definedName name="Empo">#REF!</definedName>
    <definedName name="empo2">#REF!</definedName>
    <definedName name="empo3">#REF!</definedName>
    <definedName name="Empola2">#REF!</definedName>
    <definedName name="Empolamento">#REF!</definedName>
    <definedName name="Empolo2">#REF!</definedName>
    <definedName name="empolo3">#REF!</definedName>
    <definedName name="Empr">#REF!</definedName>
    <definedName name="EMPRESA" localSheetId="19">#REF!</definedName>
    <definedName name="EMPRESA" localSheetId="6">#REF!</definedName>
    <definedName name="EMPRESA" localSheetId="7">#REF!</definedName>
    <definedName name="EMPRESA" localSheetId="8">#REF!</definedName>
    <definedName name="EMPRESA" localSheetId="16">#REF!</definedName>
    <definedName name="EMPRESA" localSheetId="17">#REF!</definedName>
    <definedName name="EMPRESA" localSheetId="3">#REF!</definedName>
    <definedName name="EMPRESA" localSheetId="4">#REF!</definedName>
    <definedName name="EMPRESA" localSheetId="5">#REF!</definedName>
    <definedName name="EMPRESA">#REF!</definedName>
    <definedName name="EMW">"$#REF!.$E$32"</definedName>
    <definedName name="EMWA">"$#REF!.$E$31"</definedName>
    <definedName name="ENC">#REF!</definedName>
    <definedName name="ENCANADOR" localSheetId="19">#REF!</definedName>
    <definedName name="ENCANADOR" localSheetId="6">#REF!</definedName>
    <definedName name="ENCANADOR" localSheetId="7">#REF!</definedName>
    <definedName name="ENCANADOR" localSheetId="8">#REF!</definedName>
    <definedName name="ENCANADOR" localSheetId="16">#REF!</definedName>
    <definedName name="ENCANADOR" localSheetId="17">#REF!</definedName>
    <definedName name="ENCANADOR" localSheetId="3">#REF!</definedName>
    <definedName name="ENCANADOR" localSheetId="4">#REF!</definedName>
    <definedName name="ENCANADOR" localSheetId="5">#REF!</definedName>
    <definedName name="ENCANADOR">#REF!</definedName>
    <definedName name="eng">#REF!</definedName>
    <definedName name="Eng__Luiz_Tadeu_Parisi">#REF!</definedName>
    <definedName name="ENGATE_STORZ" localSheetId="19">#REF!</definedName>
    <definedName name="ENGATE_STORZ" localSheetId="6">#REF!</definedName>
    <definedName name="ENGATE_STORZ" localSheetId="7">#REF!</definedName>
    <definedName name="ENGATE_STORZ" localSheetId="8">#REF!</definedName>
    <definedName name="ENGATE_STORZ" localSheetId="16">#REF!</definedName>
    <definedName name="ENGATE_STORZ" localSheetId="17">#REF!</definedName>
    <definedName name="ENGATE_STORZ" localSheetId="3">#REF!</definedName>
    <definedName name="ENGATE_STORZ" localSheetId="4">#REF!</definedName>
    <definedName name="ENGATE_STORZ" localSheetId="5">#REF!</definedName>
    <definedName name="ENGATE_STORZ">#REF!</definedName>
    <definedName name="ENGENHEIRO">#REF!</definedName>
    <definedName name="ENLEIV">#REF!</definedName>
    <definedName name="ENROCPEDRAARRUMMAN">#REF!</definedName>
    <definedName name="ENROCPJOG">#REF!</definedName>
    <definedName name="enroPA">#REF!</definedName>
    <definedName name="ENT">#REF!</definedName>
    <definedName name="entrada1">#REF!</definedName>
    <definedName name="entrada2">#REF!</definedName>
    <definedName name="EQ" hidden="1">#REF!</definedName>
    <definedName name="EQPOTENC" localSheetId="13">[1]SERVIÇO!#REF!</definedName>
    <definedName name="EQPOTENC" localSheetId="19">[1]SERVIÇO!#REF!</definedName>
    <definedName name="EQPOTENC" localSheetId="6">[1]SERVIÇO!#REF!</definedName>
    <definedName name="EQPOTENC" localSheetId="7">[1]SERVIÇO!#REF!</definedName>
    <definedName name="EQPOTENC" localSheetId="8">[1]SERVIÇO!#REF!</definedName>
    <definedName name="EQPOTENC" localSheetId="18">[1]SERVIÇO!#REF!</definedName>
    <definedName name="EQPOTENC" localSheetId="16">[1]SERVIÇO!#REF!</definedName>
    <definedName name="EQPOTENC" localSheetId="17">[1]SERVIÇO!#REF!</definedName>
    <definedName name="EQPOTENC" localSheetId="3">[1]SERVIÇO!#REF!</definedName>
    <definedName name="EQPOTENC" localSheetId="4">[1]SERVIÇO!#REF!</definedName>
    <definedName name="EQPOTENC" localSheetId="5">[1]SERVIÇO!#REF!</definedName>
    <definedName name="EQPOTENC">[1]SERVIÇO!#REF!</definedName>
    <definedName name="equipamento">#REF!</definedName>
    <definedName name="ES">#REF!</definedName>
    <definedName name="ESCAVAÇÃO">#REF!</definedName>
    <definedName name="ESCAVMEC">"$#REF!.$I$27"</definedName>
    <definedName name="ESCORA">[3]Insumos!$I$72</definedName>
    <definedName name="ESocial">#REF!</definedName>
    <definedName name="EST">#REF!</definedName>
    <definedName name="EstacaFinal">#REF!</definedName>
    <definedName name="EstacaInicial">#REF!</definedName>
    <definedName name="ESTELE">#REF!</definedName>
    <definedName name="ESTMEC">#REF!</definedName>
    <definedName name="etfrgdfgdfgdfbg">#REF!</definedName>
    <definedName name="EU" hidden="1">{#N/A,#N/A,FALSE,"MO (2)"}</definedName>
    <definedName name="ewew">#REF!</definedName>
    <definedName name="EXA" localSheetId="19">'[2]PRO-08'!#REF!</definedName>
    <definedName name="EXA" localSheetId="6">'[2]PRO-08'!#REF!</definedName>
    <definedName name="EXA" localSheetId="7">'[2]PRO-08'!#REF!</definedName>
    <definedName name="EXA" localSheetId="8">'[2]PRO-08'!#REF!</definedName>
    <definedName name="EXA" localSheetId="18">'[2]PRO-08'!#REF!</definedName>
    <definedName name="EXA" localSheetId="16">'[2]PRO-08'!#REF!</definedName>
    <definedName name="EXA" localSheetId="17">'[2]PRO-08'!#REF!</definedName>
    <definedName name="EXA" localSheetId="3">'[2]PRO-08'!#REF!</definedName>
    <definedName name="EXA" localSheetId="4">'[2]PRO-08'!#REF!</definedName>
    <definedName name="EXA" localSheetId="5">'[2]PRO-08'!#REF!</definedName>
    <definedName name="EXA">'[2]PRO-08'!#REF!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1_1">#REF!</definedName>
    <definedName name="Excel_BuiltIn_Print_Area_14">#REF!</definedName>
    <definedName name="Excel_BuiltIn_Print_Area_15">"$#REF!.$A$1:$F$126"</definedName>
    <definedName name="Excel_BuiltIn_Print_Area_15_1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>#REF!</definedName>
    <definedName name="Excel_BuiltIn_Print_Area_20_1">"#REF!"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>#REF!</definedName>
    <definedName name="Excel_BuiltIn_Print_Area_26_1">#REF!</definedName>
    <definedName name="Excel_BuiltIn_Print_Area_27_1">#REF!</definedName>
    <definedName name="Excel_BuiltIn_Print_Area_29_1">#REF!</definedName>
    <definedName name="Excel_BuiltIn_Print_Area_3">#REF!</definedName>
    <definedName name="Excel_BuiltIn_Print_Area_3_1">"$#REF!.$A$1:$J$15"</definedName>
    <definedName name="Excel_BuiltIn_Print_Area_30_1">#REF!</definedName>
    <definedName name="Excel_BuiltIn_Print_Area_31_1">#REF!</definedName>
    <definedName name="Excel_BuiltIn_Print_Area_4">#REF!</definedName>
    <definedName name="Excel_BuiltIn_Print_Area_49">#REF!</definedName>
    <definedName name="Excel_BuiltIn_Print_Area_5">#REF!</definedName>
    <definedName name="Excel_BuiltIn_Print_Area_5_1">#REF!</definedName>
    <definedName name="Excel_BuiltIn_Print_Area_5_1_1">"$#REF!.$A$1:$J$13"</definedName>
    <definedName name="Excel_BuiltIn_Print_Area_6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2_1" localSheetId="19">#REF!</definedName>
    <definedName name="Excel_BuiltIn_Print_Titles_2_1" localSheetId="6">#REF!</definedName>
    <definedName name="Excel_BuiltIn_Print_Titles_2_1" localSheetId="7">#REF!</definedName>
    <definedName name="Excel_BuiltIn_Print_Titles_2_1" localSheetId="8">#REF!</definedName>
    <definedName name="Excel_BuiltIn_Print_Titles_2_1" localSheetId="18">#REF!</definedName>
    <definedName name="Excel_BuiltIn_Print_Titles_2_1" localSheetId="16">#REF!</definedName>
    <definedName name="Excel_BuiltIn_Print_Titles_2_1" localSheetId="17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2_1_1" localSheetId="19">#REF!,#REF!</definedName>
    <definedName name="Excel_BuiltIn_Print_Titles_2_1_1" localSheetId="6">#REF!,#REF!</definedName>
    <definedName name="Excel_BuiltIn_Print_Titles_2_1_1" localSheetId="7">#REF!,#REF!</definedName>
    <definedName name="Excel_BuiltIn_Print_Titles_2_1_1" localSheetId="8">#REF!,#REF!</definedName>
    <definedName name="Excel_BuiltIn_Print_Titles_2_1_1" localSheetId="18">#REF!,#REF!</definedName>
    <definedName name="Excel_BuiltIn_Print_Titles_2_1_1" localSheetId="16">#REF!,#REF!</definedName>
    <definedName name="Excel_BuiltIn_Print_Titles_2_1_1" localSheetId="17">#REF!,#REF!</definedName>
    <definedName name="Excel_BuiltIn_Print_Titles_2_1_1" localSheetId="3">#REF!,#REF!</definedName>
    <definedName name="Excel_BuiltIn_Print_Titles_2_1_1" localSheetId="4">#REF!,#REF!</definedName>
    <definedName name="Excel_BuiltIn_Print_Titles_2_1_1" localSheetId="5">#REF!,#REF!</definedName>
    <definedName name="Excel_BuiltIn_Print_Titles_2_1_1">#REF!,#REF!</definedName>
    <definedName name="Excel_BuiltIn_Print_Titles_22">#REF!</definedName>
    <definedName name="Excel_BuiltIn_Print_Titles_3">#REF!</definedName>
    <definedName name="Excel_BuiltIn_Print_Titles_3_1">"$#REF!.$A$1:$IV$9"</definedName>
    <definedName name="Excel_BuiltIn_Print_Titles_3_1_1" localSheetId="19">#REF!,#REF!</definedName>
    <definedName name="Excel_BuiltIn_Print_Titles_3_1_1" localSheetId="6">#REF!,#REF!</definedName>
    <definedName name="Excel_BuiltIn_Print_Titles_3_1_1" localSheetId="7">#REF!,#REF!</definedName>
    <definedName name="Excel_BuiltIn_Print_Titles_3_1_1" localSheetId="8">#REF!,#REF!</definedName>
    <definedName name="Excel_BuiltIn_Print_Titles_3_1_1" localSheetId="18">#REF!,#REF!</definedName>
    <definedName name="Excel_BuiltIn_Print_Titles_3_1_1" localSheetId="16">#REF!,#REF!</definedName>
    <definedName name="Excel_BuiltIn_Print_Titles_3_1_1" localSheetId="17">#REF!,#REF!</definedName>
    <definedName name="Excel_BuiltIn_Print_Titles_3_1_1" localSheetId="3">#REF!,#REF!</definedName>
    <definedName name="Excel_BuiltIn_Print_Titles_3_1_1" localSheetId="4">#REF!,#REF!</definedName>
    <definedName name="Excel_BuiltIn_Print_Titles_3_1_1" localSheetId="5">#REF!,#REF!</definedName>
    <definedName name="Excel_BuiltIn_Print_Titles_3_1_1">#REF!,#REF!</definedName>
    <definedName name="Excel_BuiltIn_Print_Titles_3_1_1_1" localSheetId="19">#REF!,#REF!</definedName>
    <definedName name="Excel_BuiltIn_Print_Titles_3_1_1_1" localSheetId="6">#REF!,#REF!</definedName>
    <definedName name="Excel_BuiltIn_Print_Titles_3_1_1_1" localSheetId="7">#REF!,#REF!</definedName>
    <definedName name="Excel_BuiltIn_Print_Titles_3_1_1_1" localSheetId="8">#REF!,#REF!</definedName>
    <definedName name="Excel_BuiltIn_Print_Titles_3_1_1_1" localSheetId="18">#REF!,#REF!</definedName>
    <definedName name="Excel_BuiltIn_Print_Titles_3_1_1_1" localSheetId="16">#REF!,#REF!</definedName>
    <definedName name="Excel_BuiltIn_Print_Titles_3_1_1_1" localSheetId="17">#REF!,#REF!</definedName>
    <definedName name="Excel_BuiltIn_Print_Titles_3_1_1_1" localSheetId="3">#REF!,#REF!</definedName>
    <definedName name="Excel_BuiltIn_Print_Titles_3_1_1_1" localSheetId="4">#REF!,#REF!</definedName>
    <definedName name="Excel_BuiltIn_Print_Titles_3_1_1_1" localSheetId="5">#REF!,#REF!</definedName>
    <definedName name="Excel_BuiltIn_Print_Titles_3_1_1_1">#REF!,#REF!</definedName>
    <definedName name="Excel_BuiltIn_Print_Titles_3_1_1_1_1" localSheetId="19">#REF!,#REF!</definedName>
    <definedName name="Excel_BuiltIn_Print_Titles_3_1_1_1_1" localSheetId="6">#REF!,#REF!</definedName>
    <definedName name="Excel_BuiltIn_Print_Titles_3_1_1_1_1" localSheetId="7">#REF!,#REF!</definedName>
    <definedName name="Excel_BuiltIn_Print_Titles_3_1_1_1_1" localSheetId="8">#REF!,#REF!</definedName>
    <definedName name="Excel_BuiltIn_Print_Titles_3_1_1_1_1" localSheetId="16">#REF!,#REF!</definedName>
    <definedName name="Excel_BuiltIn_Print_Titles_3_1_1_1_1" localSheetId="17">#REF!,#REF!</definedName>
    <definedName name="Excel_BuiltIn_Print_Titles_3_1_1_1_1" localSheetId="3">#REF!,#REF!</definedName>
    <definedName name="Excel_BuiltIn_Print_Titles_3_1_1_1_1" localSheetId="4">#REF!,#REF!</definedName>
    <definedName name="Excel_BuiltIn_Print_Titles_3_1_1_1_1" localSheetId="5">#REF!,#REF!</definedName>
    <definedName name="Excel_BuiltIn_Print_Titles_3_1_1_1_1">#REF!,#REF!</definedName>
    <definedName name="Excel_BuiltIn_Print_Titles_3_1_1_1_1_1" localSheetId="19">#REF!</definedName>
    <definedName name="Excel_BuiltIn_Print_Titles_3_1_1_1_1_1" localSheetId="6">#REF!</definedName>
    <definedName name="Excel_BuiltIn_Print_Titles_3_1_1_1_1_1" localSheetId="7">#REF!</definedName>
    <definedName name="Excel_BuiltIn_Print_Titles_3_1_1_1_1_1" localSheetId="8">#REF!</definedName>
    <definedName name="Excel_BuiltIn_Print_Titles_3_1_1_1_1_1" localSheetId="18">#REF!</definedName>
    <definedName name="Excel_BuiltIn_Print_Titles_3_1_1_1_1_1" localSheetId="16">#REF!</definedName>
    <definedName name="Excel_BuiltIn_Print_Titles_3_1_1_1_1_1" localSheetId="17">#REF!</definedName>
    <definedName name="Excel_BuiltIn_Print_Titles_3_1_1_1_1_1" localSheetId="3">#REF!</definedName>
    <definedName name="Excel_BuiltIn_Print_Titles_3_1_1_1_1_1" localSheetId="4">#REF!</definedName>
    <definedName name="Excel_BuiltIn_Print_Titles_3_1_1_1_1_1" localSheetId="5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>#REF!</definedName>
    <definedName name="Excel_BuiltIn_Recorder">#REF!</definedName>
    <definedName name="Excel_BuiltIn_Recorder_8">#REF!</definedName>
    <definedName name="EXPU">#REF!</definedName>
    <definedName name="EXT">"$#REF!.$D$3"</definedName>
    <definedName name="extensao">#REF!</definedName>
    <definedName name="Extenso" localSheetId="19">#N/A</definedName>
    <definedName name="Extenso" localSheetId="18">#N/A</definedName>
    <definedName name="Extenso">Ensaios!Extenso</definedName>
    <definedName name="Extenso_1">#N/A</definedName>
    <definedName name="Extenso_2">#N/A</definedName>
    <definedName name="EXTRA_CONTRATUAL">#REF!</definedName>
    <definedName name="EXTRA_CONTRATUAL_10">#REF!</definedName>
    <definedName name="EXTRA_CONTRATUAL_10_19">#REF!</definedName>
    <definedName name="EXTRA_CONTRATUAL_17">#REF!</definedName>
    <definedName name="EXTRA_CONTRATUAL_17_19">#REF!</definedName>
    <definedName name="EXTRA_CONTRATUAL_19">#REF!</definedName>
    <definedName name="EXTRA_CONTRATUAL_6">#REF!</definedName>
    <definedName name="EXTRA_CONTRATUAL_6_19">#REF!</definedName>
    <definedName name="EXTRA_CONTRATUAL_7">#REF!</definedName>
    <definedName name="EXTRA_CONTRATUAL_7_19">#REF!</definedName>
    <definedName name="EXTRA_CONTRATUAL_8">#REF!</definedName>
    <definedName name="EXTRA_CONTRATUAL_8_19">#REF!</definedName>
    <definedName name="EXTRA_CONTRATUAL_9">#REF!</definedName>
    <definedName name="EXTRA_CONTRATUAL_9_19">#REF!</definedName>
    <definedName name="F_2.04">#REF!</definedName>
    <definedName name="F_2.05">#REF!</definedName>
    <definedName name="F_2.06">#REF!</definedName>
    <definedName name="f_2.07">#REF!</definedName>
    <definedName name="F_2.08">#REF!</definedName>
    <definedName name="F_2.09">#REF!</definedName>
    <definedName name="F_2.10">#REF!</definedName>
    <definedName name="F_2.11">#REF!</definedName>
    <definedName name="F_2.12">#REF!</definedName>
    <definedName name="F_2.1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>#REF!</definedName>
    <definedName name="FATMEC">#REF!</definedName>
    <definedName name="FATOR">#REF!</definedName>
    <definedName name="FATOR2">#REF!</definedName>
    <definedName name="fatorg">#REF!</definedName>
    <definedName name="FATTML">#REF!</definedName>
    <definedName name="FATURAS2002" hidden="1">{#N/A,#N/A,TRUE,"Serviços"}</definedName>
    <definedName name="fc1a" localSheetId="19">'[2]PRO-08'!#REF!</definedName>
    <definedName name="fc1a" localSheetId="6">'[2]PRO-08'!#REF!</definedName>
    <definedName name="fc1a" localSheetId="7">'[2]PRO-08'!#REF!</definedName>
    <definedName name="fc1a" localSheetId="8">'[2]PRO-08'!#REF!</definedName>
    <definedName name="fc1a" localSheetId="18">'[2]PRO-08'!#REF!</definedName>
    <definedName name="fc1a" localSheetId="16">'[2]PRO-08'!#REF!</definedName>
    <definedName name="fc1a" localSheetId="17">'[2]PRO-08'!#REF!</definedName>
    <definedName name="fc1a" localSheetId="3">'[2]PRO-08'!#REF!</definedName>
    <definedName name="fc1a" localSheetId="4">'[2]PRO-08'!#REF!</definedName>
    <definedName name="fc1a" localSheetId="5">'[2]PRO-08'!#REF!</definedName>
    <definedName name="fc1a">'[2]PRO-08'!#REF!</definedName>
    <definedName name="FC2A" localSheetId="19">'[2]PRO-08'!#REF!</definedName>
    <definedName name="FC2A" localSheetId="6">'[2]PRO-08'!#REF!</definedName>
    <definedName name="FC2A" localSheetId="7">'[2]PRO-08'!#REF!</definedName>
    <definedName name="FC2A" localSheetId="8">'[2]PRO-08'!#REF!</definedName>
    <definedName name="FC2A" localSheetId="18">'[2]PRO-08'!#REF!</definedName>
    <definedName name="FC2A" localSheetId="16">'[2]PRO-08'!#REF!</definedName>
    <definedName name="FC2A" localSheetId="17">'[2]PRO-08'!#REF!</definedName>
    <definedName name="FC2A" localSheetId="3">'[2]PRO-08'!#REF!</definedName>
    <definedName name="FC2A" localSheetId="4">'[2]PRO-08'!#REF!</definedName>
    <definedName name="FC2A" localSheetId="5">'[2]PRO-08'!#REF!</definedName>
    <definedName name="FC2A">'[2]PRO-08'!#REF!</definedName>
    <definedName name="FC3A" localSheetId="19">'[2]PRO-08'!#REF!</definedName>
    <definedName name="FC3A" localSheetId="6">'[2]PRO-08'!#REF!</definedName>
    <definedName name="FC3A" localSheetId="7">'[2]PRO-08'!#REF!</definedName>
    <definedName name="FC3A" localSheetId="8">'[2]PRO-08'!#REF!</definedName>
    <definedName name="FC3A" localSheetId="18">'[2]PRO-08'!#REF!</definedName>
    <definedName name="FC3A" localSheetId="16">'[2]PRO-08'!#REF!</definedName>
    <definedName name="FC3A" localSheetId="17">'[2]PRO-08'!#REF!</definedName>
    <definedName name="FC3A" localSheetId="3">'[2]PRO-08'!#REF!</definedName>
    <definedName name="FC3A" localSheetId="4">'[2]PRO-08'!#REF!</definedName>
    <definedName name="FC3A" localSheetId="5">'[2]PRO-08'!#REF!</definedName>
    <definedName name="FC3A">'[2]PRO-08'!#REF!</definedName>
    <definedName name="FCRITER" localSheetId="19">[1]SERVIÇO!#REF!</definedName>
    <definedName name="FCRITER" localSheetId="6">[1]SERVIÇO!#REF!</definedName>
    <definedName name="FCRITER" localSheetId="7">[1]SERVIÇO!#REF!</definedName>
    <definedName name="FCRITER" localSheetId="8">[1]SERVIÇO!#REF!</definedName>
    <definedName name="FCRITER" localSheetId="18">[1]SERVIÇO!#REF!</definedName>
    <definedName name="FCRITER" localSheetId="16">[1]SERVIÇO!#REF!</definedName>
    <definedName name="FCRITER" localSheetId="17">[1]SERVIÇO!#REF!</definedName>
    <definedName name="FCRITER" localSheetId="3">[1]SERVIÇO!#REF!</definedName>
    <definedName name="FCRITER" localSheetId="4">[1]SERVIÇO!#REF!</definedName>
    <definedName name="FCRITER" localSheetId="5">[1]SERVIÇO!#REF!</definedName>
    <definedName name="FCRITER">[1]SERVIÇO!#REF!</definedName>
    <definedName name="FCT">"$#REF!.$N$#REF!"</definedName>
    <definedName name="fda" localSheetId="19">{"total","SUM(total)","YNNNN",FALSE}</definedName>
    <definedName name="fda" localSheetId="18">{"total","SUM(total)","YNNNN",FALSE}</definedName>
    <definedName name="fda">{"total","SUM(total)","YNNNN",FALSE}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>#REF!</definedName>
    <definedName name="fgff" hidden="1">{#N/A,#N/A,FALSE,"MO (2)"}</definedName>
    <definedName name="FGV">#REF!</definedName>
    <definedName name="FGV_alteração">[4]Auxiliar!$J$2:$J$4</definedName>
    <definedName name="FGVC">#REF!</definedName>
    <definedName name="figura1">"Figura 1"</definedName>
    <definedName name="fir">#REF!</definedName>
    <definedName name="firma1">#REF!</definedName>
    <definedName name="firma2">#REF!</definedName>
    <definedName name="FISCAL">#REF!</definedName>
    <definedName name="Fisicos">#REF!</definedName>
    <definedName name="FLU">#REF!</definedName>
    <definedName name="FM">"$#REF!.$E$31"</definedName>
    <definedName name="FMW">"$#REF!.$E$33"</definedName>
    <definedName name="FMWA">"$#REF!.$E$32"</definedName>
    <definedName name="FO">#REF!</definedName>
    <definedName name="FOG">#REF!</definedName>
    <definedName name="FOG_4">"$'memória de calculo_liquida'.$#REF!$#REF!"</definedName>
    <definedName name="FOLHA">#REF!</definedName>
    <definedName name="FOLHA_N__01_01">#REF!</definedName>
    <definedName name="FOLHA01" hidden="1">{#N/A,#N/A,TRUE,"Serviços"}</definedName>
    <definedName name="folha1" hidden="1">{#N/A,#N/A,TRUE,"Serviços"}</definedName>
    <definedName name="Folha2">#REF!</definedName>
    <definedName name="Folha4">#REF!</definedName>
    <definedName name="FORMA_MAD_BRANCA" localSheetId="19">#REF!</definedName>
    <definedName name="FORMA_MAD_BRANCA" localSheetId="6">#REF!</definedName>
    <definedName name="FORMA_MAD_BRANCA" localSheetId="7">#REF!</definedName>
    <definedName name="FORMA_MAD_BRANCA" localSheetId="8">#REF!</definedName>
    <definedName name="FORMA_MAD_BRANCA" localSheetId="18">#REF!</definedName>
    <definedName name="FORMA_MAD_BRANCA" localSheetId="16">#REF!</definedName>
    <definedName name="FORMA_MAD_BRANCA" localSheetId="17">#REF!</definedName>
    <definedName name="FORMA_MAD_BRANCA" localSheetId="3">#REF!</definedName>
    <definedName name="FORMA_MAD_BRANCA" localSheetId="4">#REF!</definedName>
    <definedName name="FORMA_MAD_BRANCA" localSheetId="5">#REF!</definedName>
    <definedName name="FORMA_MAD_BRANCA">#REF!</definedName>
    <definedName name="FORMAMAN">#REF!</definedName>
    <definedName name="Formatação_Amarelo_comCusto" localSheetId="19">INDIRECT("'Analítico CCUs'!$W$2:$X$"&amp;'[5]Analítico CCUs'!$E$2)</definedName>
    <definedName name="Formatação_Amarelo_comCusto" localSheetId="18">INDIRECT("'Analítico CCUs'!$W$2:$X$"&amp;'[5]Analítico CCUs'!$E$2)</definedName>
    <definedName name="Formatação_Amarelo_comCusto">INDIRECT("'Analítico CCUs'!$W$2:$X$"&amp;'[6]Analítico CCUs'!$E$2)</definedName>
    <definedName name="Formatação_Azul" localSheetId="19">INDIRECT("'Analítico CCUs'!$P$2:$X$"&amp;'[5]Analítico CCUs'!$E$2)</definedName>
    <definedName name="Formatação_Azul" localSheetId="18">INDIRECT("'Analítico CCUs'!$P$2:$X$"&amp;'[5]Analítico CCUs'!$E$2)</definedName>
    <definedName name="Formatação_Azul">INDIRECT("'Analítico CCUs'!$P$2:$X$"&amp;'[6]Analítico CCUs'!$E$2)</definedName>
    <definedName name="Formatação_Vermelho" localSheetId="19">INDIRECT("'Analítico CCUs'!$F$2:$N$"&amp;'[5]Analítico CCUs'!$E$2)</definedName>
    <definedName name="Formatação_Vermelho" localSheetId="18">INDIRECT("'Analítico CCUs'!$F$2:$N$"&amp;'[5]Analítico CCUs'!$E$2)</definedName>
    <definedName name="Formatação_Vermelho">INDIRECT("'Analítico CCUs'!$F$2:$N$"&amp;'[6]Analítico CCUs'!$E$2)</definedName>
    <definedName name="FORNEC_CAP20">#REF!</definedName>
    <definedName name="FORNEC_CM30">#REF!</definedName>
    <definedName name="fr">#N/A</definedName>
    <definedName name="fre">#N/A</definedName>
    <definedName name="FREADVAL">#REF!</definedName>
    <definedName name="FREFIX">#REF!</definedName>
    <definedName name="FREPES">#REF!</definedName>
    <definedName name="Fromatação_Amarelo_semCusto" localSheetId="19">INDIRECT("'Analítico CCUs'!$P$2:$V$"&amp;'[5]Analítico CCUs'!$E$2)</definedName>
    <definedName name="Fromatação_Amarelo_semCusto" localSheetId="18">INDIRECT("'Analítico CCUs'!$P$2:$V$"&amp;'[5]Analítico CCUs'!$E$2)</definedName>
    <definedName name="Fromatação_Amarelo_semCusto">INDIRECT("'Analítico CCUs'!$P$2:$V$"&amp;'[6]Analítico CCUs'!$E$2)</definedName>
    <definedName name="FS">#REF!</definedName>
    <definedName name="fse">#REF!</definedName>
    <definedName name="fsn">#REF!</definedName>
    <definedName name="fuel">#REF!</definedName>
    <definedName name="fwregwrgfd">#N/A</definedName>
    <definedName name="fx_horiz">#REF!</definedName>
    <definedName name="g_1">#N/A</definedName>
    <definedName name="g_2">#N/A</definedName>
    <definedName name="g_2.04">#REF!</definedName>
    <definedName name="G_2.05">#REF!</definedName>
    <definedName name="G_2.06">#REF!</definedName>
    <definedName name="G_2.07">#REF!</definedName>
    <definedName name="G_2.08">#REF!</definedName>
    <definedName name="G_2.09">#REF!</definedName>
    <definedName name="G_2.10">#REF!</definedName>
    <definedName name="G_2.11">#REF!</definedName>
    <definedName name="G_2.12">#REF!</definedName>
    <definedName name="G_2.1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>#REF!</definedName>
    <definedName name="gas">#REF!</definedName>
    <definedName name="GAS_CARBONICO_6KG" localSheetId="19">#REF!</definedName>
    <definedName name="GAS_CARBONICO_6KG" localSheetId="6">#REF!</definedName>
    <definedName name="GAS_CARBONICO_6KG" localSheetId="7">#REF!</definedName>
    <definedName name="GAS_CARBONICO_6KG" localSheetId="8">#REF!</definedName>
    <definedName name="GAS_CARBONICO_6KG" localSheetId="18">#REF!</definedName>
    <definedName name="GAS_CARBONICO_6KG" localSheetId="16">#REF!</definedName>
    <definedName name="GAS_CARBONICO_6KG" localSheetId="17">#REF!</definedName>
    <definedName name="GAS_CARBONICO_6KG" localSheetId="3">#REF!</definedName>
    <definedName name="GAS_CARBONICO_6KG" localSheetId="4">#REF!</definedName>
    <definedName name="GAS_CARBONICO_6KG" localSheetId="5">#REF!</definedName>
    <definedName name="GAS_CARBONICO_6KG">#REF!</definedName>
    <definedName name="Gerente">#REF!</definedName>
    <definedName name="GESSO" localSheetId="19">#REF!</definedName>
    <definedName name="GESSO" localSheetId="6">#REF!</definedName>
    <definedName name="GESSO" localSheetId="7">#REF!</definedName>
    <definedName name="GESSO" localSheetId="8">#REF!</definedName>
    <definedName name="GESSO" localSheetId="18">#REF!</definedName>
    <definedName name="GESSO" localSheetId="16">#REF!</definedName>
    <definedName name="GESSO" localSheetId="17">#REF!</definedName>
    <definedName name="GESSO" localSheetId="3">#REF!</definedName>
    <definedName name="GESSO" localSheetId="4">#REF!</definedName>
    <definedName name="GESSO" localSheetId="5">#REF!</definedName>
    <definedName name="GESSO">#REF!</definedName>
    <definedName name="GHJ">#REF!</definedName>
    <definedName name="GIGA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>#REF!</definedName>
    <definedName name="GRAMA">#REF!</definedName>
    <definedName name="grama_mudas">#REF!</definedName>
    <definedName name="GRANITO_AMENDOA" localSheetId="19">#REF!</definedName>
    <definedName name="GRANITO_AMENDOA" localSheetId="6">#REF!</definedName>
    <definedName name="GRANITO_AMENDOA" localSheetId="7">#REF!</definedName>
    <definedName name="GRANITO_AMENDOA" localSheetId="8">#REF!</definedName>
    <definedName name="GRANITO_AMENDOA" localSheetId="16">#REF!</definedName>
    <definedName name="GRANITO_AMENDOA" localSheetId="17">#REF!</definedName>
    <definedName name="GRANITO_AMENDOA" localSheetId="3">#REF!</definedName>
    <definedName name="GRANITO_AMENDOA" localSheetId="4">#REF!</definedName>
    <definedName name="GRANITO_AMENDOA" localSheetId="5">#REF!</definedName>
    <definedName name="GRANITO_AMENDOA">#REF!</definedName>
    <definedName name="GRANITO_CINZA_CORUMBA" localSheetId="19">#REF!</definedName>
    <definedName name="GRANITO_CINZA_CORUMBA" localSheetId="6">#REF!</definedName>
    <definedName name="GRANITO_CINZA_CORUMBA" localSheetId="7">#REF!</definedName>
    <definedName name="GRANITO_CINZA_CORUMBA" localSheetId="8">#REF!</definedName>
    <definedName name="GRANITO_CINZA_CORUMBA" localSheetId="16">#REF!</definedName>
    <definedName name="GRANITO_CINZA_CORUMBA" localSheetId="17">#REF!</definedName>
    <definedName name="GRANITO_CINZA_CORUMBA" localSheetId="3">#REF!</definedName>
    <definedName name="GRANITO_CINZA_CORUMBA" localSheetId="4">#REF!</definedName>
    <definedName name="GRANITO_CINZA_CORUMBA" localSheetId="5">#REF!</definedName>
    <definedName name="GRANITO_CINZA_CORUMBA">#REF!</definedName>
    <definedName name="_xlnm.Recorder">#REF!</definedName>
    <definedName name="gsdgs">Plan1</definedName>
    <definedName name="gsdgs_1">#N/A</definedName>
    <definedName name="gsdgs_2">#N/A</definedName>
    <definedName name="gtryfj" hidden="1">{#N/A,#N/A,TRUE,"Serviços"}</definedName>
    <definedName name="Guia">"Figura 1"</definedName>
    <definedName name="Guias">#REF!</definedName>
    <definedName name="GUSTAVO" localSheetId="19">{"total","SUM(total)","YNNNN",FALSE}</definedName>
    <definedName name="GUSTAVO" localSheetId="18">{"total","SUM(total)","YNNNN",FALSE}</definedName>
    <definedName name="GUSTAVO">{"total","SUM(total)","YNNNN",FALSE}</definedName>
    <definedName name="H">#REF!</definedName>
    <definedName name="há">#REF!</definedName>
    <definedName name="HELLO">#REF!</definedName>
    <definedName name="HGRET" hidden="1">{"'RR'!$A$2:$E$81"}</definedName>
    <definedName name="HH">#REF!</definedName>
    <definedName name="HHDESELE">#REF!</definedName>
    <definedName name="HHDESMEC">#REF!</definedName>
    <definedName name="HHENGELE">#REF!</definedName>
    <definedName name="HHENGMEC">#REF!</definedName>
    <definedName name="HHMONELE">#REF!</definedName>
    <definedName name="HHMONMEC">#REF!</definedName>
    <definedName name="HHPROELE">#REF!</definedName>
    <definedName name="HHPROMEC">#REF!</definedName>
    <definedName name="hi" localSheetId="19">#REF!</definedName>
    <definedName name="hi" localSheetId="6">#REF!</definedName>
    <definedName name="hi" localSheetId="7">#REF!</definedName>
    <definedName name="hi" localSheetId="8">#REF!</definedName>
    <definedName name="hi" localSheetId="18">#REF!</definedName>
    <definedName name="hi" localSheetId="16">#REF!</definedName>
    <definedName name="hi" localSheetId="17">#REF!</definedName>
    <definedName name="hi" localSheetId="3">#REF!</definedName>
    <definedName name="hi" localSheetId="4">#REF!</definedName>
    <definedName name="hi" localSheetId="5">#REF!</definedName>
    <definedName name="hi">#REF!</definedName>
    <definedName name="HOJE" localSheetId="19">[1]SERVIÇO!#REF!</definedName>
    <definedName name="HOJE" localSheetId="6">[1]SERVIÇO!#REF!</definedName>
    <definedName name="HOJE" localSheetId="7">[1]SERVIÇO!#REF!</definedName>
    <definedName name="HOJE" localSheetId="8">[1]SERVIÇO!#REF!</definedName>
    <definedName name="HOJE" localSheetId="18">[1]SERVIÇO!#REF!</definedName>
    <definedName name="HOJE" localSheetId="16">[1]SERVIÇO!#REF!</definedName>
    <definedName name="HOJE" localSheetId="17">[1]SERVIÇO!#REF!</definedName>
    <definedName name="HOJE" localSheetId="3">[1]SERVIÇO!#REF!</definedName>
    <definedName name="HOJE" localSheetId="4">[1]SERVIÇO!#REF!</definedName>
    <definedName name="HOJE" localSheetId="5">[1]SERVIÇO!#REF!</definedName>
    <definedName name="HOJE">[1]SERVIÇO!#REF!</definedName>
    <definedName name="hora">#REF!</definedName>
    <definedName name="HORAMÁQUINA">#REF!</definedName>
    <definedName name="HP">#REF!</definedName>
    <definedName name="HP.1">#REF!</definedName>
    <definedName name="hrf">#N/A</definedName>
    <definedName name="htm" hidden="1">{"'Plan1 (2)'!$A$5:$F$63"}</definedName>
    <definedName name="HTML_CodePage" hidden="1">1252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19">#REF!</definedName>
    <definedName name="I" localSheetId="6">#REF!</definedName>
    <definedName name="I" localSheetId="7">#REF!</definedName>
    <definedName name="I" localSheetId="8">#REF!</definedName>
    <definedName name="I" localSheetId="18">#REF!</definedName>
    <definedName name="I" localSheetId="16">#REF!</definedName>
    <definedName name="I" localSheetId="17">#REF!</definedName>
    <definedName name="I" localSheetId="3">#REF!</definedName>
    <definedName name="I" localSheetId="4">#REF!</definedName>
    <definedName name="I" localSheetId="5">#REF!</definedName>
    <definedName name="I">#REF!</definedName>
    <definedName name="idem">#REF!</definedName>
    <definedName name="IGOL_2" localSheetId="19">#REF!</definedName>
    <definedName name="IGOL_2" localSheetId="6">#REF!</definedName>
    <definedName name="IGOL_2" localSheetId="7">#REF!</definedName>
    <definedName name="IGOL_2" localSheetId="8">#REF!</definedName>
    <definedName name="IGOL_2" localSheetId="18">#REF!</definedName>
    <definedName name="IGOL_2" localSheetId="16">#REF!</definedName>
    <definedName name="IGOL_2" localSheetId="17">#REF!</definedName>
    <definedName name="IGOL_2" localSheetId="3">#REF!</definedName>
    <definedName name="IGOL_2" localSheetId="4">#REF!</definedName>
    <definedName name="IGOL_2" localSheetId="5">#REF!</definedName>
    <definedName name="IGOL_2">#REF!</definedName>
    <definedName name="IGOLFLEX" localSheetId="19">#REF!</definedName>
    <definedName name="IGOLFLEX" localSheetId="6">#REF!</definedName>
    <definedName name="IGOLFLEX" localSheetId="7">#REF!</definedName>
    <definedName name="IGOLFLEX" localSheetId="8">#REF!</definedName>
    <definedName name="IGOLFLEX" localSheetId="18">#REF!</definedName>
    <definedName name="IGOLFLEX" localSheetId="16">#REF!</definedName>
    <definedName name="IGOLFLEX" localSheetId="17">#REF!</definedName>
    <definedName name="IGOLFLEX" localSheetId="3">#REF!</definedName>
    <definedName name="IGOLFLEX" localSheetId="4">#REF!</definedName>
    <definedName name="IGOLFLEX" localSheetId="5">#REF!</definedName>
    <definedName name="IGOLFLEX">#REF!</definedName>
    <definedName name="IM" localSheetId="19">#REF!</definedName>
    <definedName name="IM" localSheetId="6">#REF!</definedName>
    <definedName name="IM" localSheetId="7">#REF!</definedName>
    <definedName name="IM" localSheetId="8">#REF!</definedName>
    <definedName name="IM" localSheetId="16">#REF!</definedName>
    <definedName name="IM" localSheetId="17">#REF!</definedName>
    <definedName name="IM" localSheetId="3">#REF!</definedName>
    <definedName name="IM" localSheetId="4">#REF!</definedName>
    <definedName name="IM" localSheetId="5">#REF!</definedName>
    <definedName name="IM">#REF!</definedName>
    <definedName name="IMPANT100">#REF!</definedName>
    <definedName name="IMPANT109">#REF!</definedName>
    <definedName name="IMPANT164">#REF!</definedName>
    <definedName name="IMPANT221">#REF!</definedName>
    <definedName name="IMPANT223">#REF!</definedName>
    <definedName name="IMPANT225">#REF!</definedName>
    <definedName name="IMPANT237">#REF!</definedName>
    <definedName name="IMPANT270">#REF!</definedName>
    <definedName name="IMPANT271">#REF!</definedName>
    <definedName name="IMPANT273">#REF!</definedName>
    <definedName name="IMPANT274">#REF!</definedName>
    <definedName name="IMPANT333">#REF!</definedName>
    <definedName name="IMPANT337">#REF!</definedName>
    <definedName name="IMPANT352">#REF!</definedName>
    <definedName name="IMPANT387ZC">#REF!</definedName>
    <definedName name="IMPANT387ZN">#REF!</definedName>
    <definedName name="IMPANT387ZS">#REF!</definedName>
    <definedName name="IMPANT809">#REF!</definedName>
    <definedName name="IMPANTTOTAL387">#REF!</definedName>
    <definedName name="IMPERMEABILIZANTE_SIKA" localSheetId="19">#REF!</definedName>
    <definedName name="IMPERMEABILIZANTE_SIKA" localSheetId="6">#REF!</definedName>
    <definedName name="IMPERMEABILIZANTE_SIKA" localSheetId="7">#REF!</definedName>
    <definedName name="IMPERMEABILIZANTE_SIKA" localSheetId="8">#REF!</definedName>
    <definedName name="IMPERMEABILIZANTE_SIKA" localSheetId="16">#REF!</definedName>
    <definedName name="IMPERMEABILIZANTE_SIKA" localSheetId="17">#REF!</definedName>
    <definedName name="IMPERMEABILIZANTE_SIKA" localSheetId="3">#REF!</definedName>
    <definedName name="IMPERMEABILIZANTE_SIKA" localSheetId="4">#REF!</definedName>
    <definedName name="IMPERMEABILIZANTE_SIKA" localSheetId="5">#REF!</definedName>
    <definedName name="IMPERMEABILIZANTE_SIKA">#REF!</definedName>
    <definedName name="IMPEXE100">#REF!</definedName>
    <definedName name="IMPEXE109">#REF!</definedName>
    <definedName name="IMPEXE164">#REF!</definedName>
    <definedName name="IMPEXE221">#REF!</definedName>
    <definedName name="IMPEXE223">#REF!</definedName>
    <definedName name="IMPEXE225">#REF!</definedName>
    <definedName name="IMPEXE237">#REF!</definedName>
    <definedName name="IMPEXE270">#REF!</definedName>
    <definedName name="IMPEXE271">#REF!</definedName>
    <definedName name="IMPEXE273">#REF!</definedName>
    <definedName name="IMPEXE274">#REF!</definedName>
    <definedName name="IMPEXE333">#REF!</definedName>
    <definedName name="IMPEXE337">#REF!</definedName>
    <definedName name="IMPEXE352">#REF!</definedName>
    <definedName name="IMPEXE387ZC">#REF!</definedName>
    <definedName name="IMPEXE387ZN">#REF!</definedName>
    <definedName name="IMPEXE387ZS">#REF!</definedName>
    <definedName name="IMPEXETOTAL387">#REF!</definedName>
    <definedName name="IMPF" localSheetId="19">[1]SERVIÇO!#REF!</definedName>
    <definedName name="IMPF" localSheetId="6">[1]SERVIÇO!#REF!</definedName>
    <definedName name="IMPF" localSheetId="7">[1]SERVIÇO!#REF!</definedName>
    <definedName name="IMPF" localSheetId="8">[1]SERVIÇO!#REF!</definedName>
    <definedName name="IMPF" localSheetId="18">[1]SERVIÇO!#REF!</definedName>
    <definedName name="IMPF" localSheetId="16">[1]SERVIÇO!#REF!</definedName>
    <definedName name="IMPF" localSheetId="17">[1]SERVIÇO!#REF!</definedName>
    <definedName name="IMPF" localSheetId="3">[1]SERVIÇO!#REF!</definedName>
    <definedName name="IMPF" localSheetId="4">[1]SERVIÇO!#REF!</definedName>
    <definedName name="IMPF" localSheetId="5">[1]SERVIÇO!#REF!</definedName>
    <definedName name="IMPF">[1]SERVIÇO!#REF!</definedName>
    <definedName name="IMPI" localSheetId="19">[1]SERVIÇO!#REF!</definedName>
    <definedName name="IMPI" localSheetId="6">[1]SERVIÇO!#REF!</definedName>
    <definedName name="IMPI" localSheetId="7">[1]SERVIÇO!#REF!</definedName>
    <definedName name="IMPI" localSheetId="8">[1]SERVIÇO!#REF!</definedName>
    <definedName name="IMPI" localSheetId="18">[1]SERVIÇO!#REF!</definedName>
    <definedName name="IMPI" localSheetId="16">[1]SERVIÇO!#REF!</definedName>
    <definedName name="IMPI" localSheetId="17">[1]SERVIÇO!#REF!</definedName>
    <definedName name="IMPI" localSheetId="3">[1]SERVIÇO!#REF!</definedName>
    <definedName name="IMPI" localSheetId="4">[1]SERVIÇO!#REF!</definedName>
    <definedName name="IMPI" localSheetId="5">[1]SERVIÇO!#REF!</definedName>
    <definedName name="IMPI">[1]SERVIÇO!#REF!</definedName>
    <definedName name="implant101">#REF!</definedName>
    <definedName name="impressão">#REF!</definedName>
    <definedName name="IMPRIMAÇÃO">#REF!</definedName>
    <definedName name="IMPRIMAÇÃOREMUFMAN">"$#REF!.$R$39"</definedName>
    <definedName name="inclusão_de_novos_campos">#REF!</definedName>
    <definedName name="IND">"$#REF!.$I$#REF!"</definedName>
    <definedName name="INDI">#REF!</definedName>
    <definedName name="indi_33">#REF!</definedName>
    <definedName name="INDI22">#REF!</definedName>
    <definedName name="INDICE">#REF!</definedName>
    <definedName name="indice_2">#REF!</definedName>
    <definedName name="inic">#REF!</definedName>
    <definedName name="Insumos">'[7]RELAÇÃO - COMPOSIÇÕES E INSUMOS'!$A$7:$D$337</definedName>
    <definedName name="Intran" hidden="1">{"'teste'!$B$2:$R$49"}</definedName>
    <definedName name="IR">#REF!</definedName>
    <definedName name="IRRF">#REF!</definedName>
    <definedName name="IS">#REF!</definedName>
    <definedName name="ITEMCONT" localSheetId="13">[1]SERVIÇO!#REF!</definedName>
    <definedName name="ITEMCONT" localSheetId="19">[1]SERVIÇO!#REF!</definedName>
    <definedName name="ITEMCONT" localSheetId="6">[1]SERVIÇO!#REF!</definedName>
    <definedName name="ITEMCONT" localSheetId="7">[1]SERVIÇO!#REF!</definedName>
    <definedName name="ITEMCONT" localSheetId="8">[1]SERVIÇO!#REF!</definedName>
    <definedName name="ITEMCONT" localSheetId="18">[1]SERVIÇO!#REF!</definedName>
    <definedName name="ITEMCONT" localSheetId="16">[1]SERVIÇO!#REF!</definedName>
    <definedName name="ITEMCONT" localSheetId="17">[1]SERVIÇO!#REF!</definedName>
    <definedName name="ITEMCONT" localSheetId="3">[1]SERVIÇO!#REF!</definedName>
    <definedName name="ITEMCONT" localSheetId="4">[1]SERVIÇO!#REF!</definedName>
    <definedName name="ITEMCONT" localSheetId="5">[1]SERVIÇO!#REF!</definedName>
    <definedName name="ITEMCONT">[1]SERVIÇO!#REF!</definedName>
    <definedName name="ITEMDER" localSheetId="13">[1]SERVIÇO!#REF!</definedName>
    <definedName name="ITEMDER" localSheetId="19">[1]SERVIÇO!#REF!</definedName>
    <definedName name="ITEMDER" localSheetId="6">[1]SERVIÇO!#REF!</definedName>
    <definedName name="ITEMDER" localSheetId="7">[1]SERVIÇO!#REF!</definedName>
    <definedName name="ITEMDER" localSheetId="8">[1]SERVIÇO!#REF!</definedName>
    <definedName name="ITEMDER" localSheetId="18">[1]SERVIÇO!#REF!</definedName>
    <definedName name="ITEMDER" localSheetId="16">[1]SERVIÇO!#REF!</definedName>
    <definedName name="ITEMDER" localSheetId="17">[1]SERVIÇO!#REF!</definedName>
    <definedName name="ITEMDER" localSheetId="3">[1]SERVIÇO!#REF!</definedName>
    <definedName name="ITEMDER" localSheetId="4">[1]SERVIÇO!#REF!</definedName>
    <definedName name="ITEMDER" localSheetId="5">[1]SERVIÇO!#REF!</definedName>
    <definedName name="ITEMDER">[1]SERVIÇO!#REF!</definedName>
    <definedName name="ITEMEQP" localSheetId="13">[1]SERVIÇO!#REF!</definedName>
    <definedName name="ITEMEQP" localSheetId="19">[1]SERVIÇO!#REF!</definedName>
    <definedName name="ITEMEQP" localSheetId="6">[1]SERVIÇO!#REF!</definedName>
    <definedName name="ITEMEQP" localSheetId="7">[1]SERVIÇO!#REF!</definedName>
    <definedName name="ITEMEQP" localSheetId="8">[1]SERVIÇO!#REF!</definedName>
    <definedName name="ITEMEQP" localSheetId="16">[1]SERVIÇO!#REF!</definedName>
    <definedName name="ITEMEQP" localSheetId="17">[1]SERVIÇO!#REF!</definedName>
    <definedName name="ITEMEQP" localSheetId="3">[1]SERVIÇO!#REF!</definedName>
    <definedName name="ITEMEQP" localSheetId="4">[1]SERVIÇO!#REF!</definedName>
    <definedName name="ITEMEQP" localSheetId="5">[1]SERVIÇO!#REF!</definedName>
    <definedName name="ITEMEQP">[1]SERVIÇO!#REF!</definedName>
    <definedName name="ITEMMUR" localSheetId="13">[1]SERVIÇO!#REF!</definedName>
    <definedName name="ITEMMUR" localSheetId="19">[1]SERVIÇO!#REF!</definedName>
    <definedName name="ITEMMUR" localSheetId="6">[1]SERVIÇO!#REF!</definedName>
    <definedName name="ITEMMUR" localSheetId="7">[1]SERVIÇO!#REF!</definedName>
    <definedName name="ITEMMUR" localSheetId="8">[1]SERVIÇO!#REF!</definedName>
    <definedName name="ITEMMUR" localSheetId="16">[1]SERVIÇO!#REF!</definedName>
    <definedName name="ITEMMUR" localSheetId="17">[1]SERVIÇO!#REF!</definedName>
    <definedName name="ITEMMUR" localSheetId="3">[1]SERVIÇO!#REF!</definedName>
    <definedName name="ITEMMUR" localSheetId="4">[1]SERVIÇO!#REF!</definedName>
    <definedName name="ITEMMUR" localSheetId="5">[1]SERVIÇO!#REF!</definedName>
    <definedName name="ITEMMUR">[1]SERVIÇO!#REF!</definedName>
    <definedName name="ITEMR15" localSheetId="13">[1]SERVIÇO!#REF!</definedName>
    <definedName name="ITEMR15" localSheetId="19">[1]SERVIÇO!#REF!</definedName>
    <definedName name="ITEMR15" localSheetId="6">[1]SERVIÇO!#REF!</definedName>
    <definedName name="ITEMR15" localSheetId="7">[1]SERVIÇO!#REF!</definedName>
    <definedName name="ITEMR15" localSheetId="8">[1]SERVIÇO!#REF!</definedName>
    <definedName name="ITEMR15" localSheetId="16">[1]SERVIÇO!#REF!</definedName>
    <definedName name="ITEMR15" localSheetId="17">[1]SERVIÇO!#REF!</definedName>
    <definedName name="ITEMR15" localSheetId="3">[1]SERVIÇO!#REF!</definedName>
    <definedName name="ITEMR15" localSheetId="4">[1]SERVIÇO!#REF!</definedName>
    <definedName name="ITEMR15" localSheetId="5">[1]SERVIÇO!#REF!</definedName>
    <definedName name="ITEMR15">[1]SERVIÇO!#REF!</definedName>
    <definedName name="ITEMR20" localSheetId="19">[1]SERVIÇO!#REF!</definedName>
    <definedName name="ITEMR20" localSheetId="6">[1]SERVIÇO!#REF!</definedName>
    <definedName name="ITEMR20" localSheetId="7">[1]SERVIÇO!#REF!</definedName>
    <definedName name="ITEMR20" localSheetId="8">[1]SERVIÇO!#REF!</definedName>
    <definedName name="ITEMR20" localSheetId="16">[1]SERVIÇO!#REF!</definedName>
    <definedName name="ITEMR20" localSheetId="17">[1]SERVIÇO!#REF!</definedName>
    <definedName name="ITEMR20" localSheetId="3">[1]SERVIÇO!#REF!</definedName>
    <definedName name="ITEMR20" localSheetId="4">[1]SERVIÇO!#REF!</definedName>
    <definedName name="ITEMR20" localSheetId="5">[1]SERVIÇO!#REF!</definedName>
    <definedName name="ITEMR20">[1]SERVIÇO!#REF!</definedName>
    <definedName name="ITEMTRANS" localSheetId="19">[1]SERVIÇO!#REF!</definedName>
    <definedName name="ITEMTRANS" localSheetId="6">[1]SERVIÇO!#REF!</definedName>
    <definedName name="ITEMTRANS" localSheetId="7">[1]SERVIÇO!#REF!</definedName>
    <definedName name="ITEMTRANS" localSheetId="8">[1]SERVIÇO!#REF!</definedName>
    <definedName name="ITEMTRANS" localSheetId="16">[1]SERVIÇO!#REF!</definedName>
    <definedName name="ITEMTRANS" localSheetId="17">[1]SERVIÇO!#REF!</definedName>
    <definedName name="ITEMTRANS" localSheetId="3">[1]SERVIÇO!#REF!</definedName>
    <definedName name="ITEMTRANS" localSheetId="4">[1]SERVIÇO!#REF!</definedName>
    <definedName name="ITEMTRANS" localSheetId="5">[1]SERVIÇO!#REF!</definedName>
    <definedName name="ITEMTRANS">[1]SERVIÇO!#REF!</definedName>
    <definedName name="ITENS" localSheetId="19">[1]SERVIÇO!#REF!</definedName>
    <definedName name="ITENS" localSheetId="6">[1]SERVIÇO!#REF!</definedName>
    <definedName name="ITENS" localSheetId="7">[1]SERVIÇO!#REF!</definedName>
    <definedName name="ITENS" localSheetId="8">[1]SERVIÇO!#REF!</definedName>
    <definedName name="ITENS" localSheetId="16">[1]SERVIÇO!#REF!</definedName>
    <definedName name="ITENS" localSheetId="17">[1]SERVIÇO!#REF!</definedName>
    <definedName name="ITENS" localSheetId="3">[1]SERVIÇO!#REF!</definedName>
    <definedName name="ITENS" localSheetId="4">[1]SERVIÇO!#REF!</definedName>
    <definedName name="ITENS" localSheetId="5">[1]SERVIÇO!#REF!</definedName>
    <definedName name="ITENS">[1]SERVIÇO!#REF!</definedName>
    <definedName name="ITENS0" localSheetId="19">[1]SERVIÇO!#REF!</definedName>
    <definedName name="ITENS0" localSheetId="6">[1]SERVIÇO!#REF!</definedName>
    <definedName name="ITENS0" localSheetId="7">[1]SERVIÇO!#REF!</definedName>
    <definedName name="ITENS0" localSheetId="8">[1]SERVIÇO!#REF!</definedName>
    <definedName name="ITENS0" localSheetId="16">[1]SERVIÇO!#REF!</definedName>
    <definedName name="ITENS0" localSheetId="17">[1]SERVIÇO!#REF!</definedName>
    <definedName name="ITENS0" localSheetId="3">[1]SERVIÇO!#REF!</definedName>
    <definedName name="ITENS0" localSheetId="4">[1]SERVIÇO!#REF!</definedName>
    <definedName name="ITENS0" localSheetId="5">[1]SERVIÇO!#REF!</definedName>
    <definedName name="ITENS0">[1]SERVIÇO!#REF!</definedName>
    <definedName name="ITENS1" localSheetId="19">[1]SERVIÇO!#REF!</definedName>
    <definedName name="ITENS1" localSheetId="6">[1]SERVIÇO!#REF!</definedName>
    <definedName name="ITENS1" localSheetId="7">[1]SERVIÇO!#REF!</definedName>
    <definedName name="ITENS1" localSheetId="8">[1]SERVIÇO!#REF!</definedName>
    <definedName name="ITENS1" localSheetId="16">[1]SERVIÇO!#REF!</definedName>
    <definedName name="ITENS1" localSheetId="17">[1]SERVIÇO!#REF!</definedName>
    <definedName name="ITENS1" localSheetId="3">[1]SERVIÇO!#REF!</definedName>
    <definedName name="ITENS1" localSheetId="4">[1]SERVIÇO!#REF!</definedName>
    <definedName name="ITENS1" localSheetId="5">[1]SERVIÇO!#REF!</definedName>
    <definedName name="ITENS1">[1]SERVIÇO!#REF!</definedName>
    <definedName name="ITENSP" localSheetId="19">[1]SERVIÇO!#REF!</definedName>
    <definedName name="ITENSP" localSheetId="6">[1]SERVIÇO!#REF!</definedName>
    <definedName name="ITENSP" localSheetId="7">[1]SERVIÇO!#REF!</definedName>
    <definedName name="ITENSP" localSheetId="8">[1]SERVIÇO!#REF!</definedName>
    <definedName name="ITENSP" localSheetId="16">[1]SERVIÇO!#REF!</definedName>
    <definedName name="ITENSP" localSheetId="17">[1]SERVIÇO!#REF!</definedName>
    <definedName name="ITENSP" localSheetId="3">[1]SERVIÇO!#REF!</definedName>
    <definedName name="ITENSP" localSheetId="4">[1]SERVIÇO!#REF!</definedName>
    <definedName name="ITENSP" localSheetId="5">[1]SERVIÇO!#REF!</definedName>
    <definedName name="ITENSP">[1]SERVIÇO!#REF!</definedName>
    <definedName name="ITENSPMED" localSheetId="19">[1]SERVIÇO!#REF!</definedName>
    <definedName name="ITENSPMED" localSheetId="6">[1]SERVIÇO!#REF!</definedName>
    <definedName name="ITENSPMED" localSheetId="7">[1]SERVIÇO!#REF!</definedName>
    <definedName name="ITENSPMED" localSheetId="8">[1]SERVIÇO!#REF!</definedName>
    <definedName name="ITENSPMED" localSheetId="16">[1]SERVIÇO!#REF!</definedName>
    <definedName name="ITENSPMED" localSheetId="17">[1]SERVIÇO!#REF!</definedName>
    <definedName name="ITENSPMED" localSheetId="3">[1]SERVIÇO!#REF!</definedName>
    <definedName name="ITENSPMED" localSheetId="4">[1]SERVIÇO!#REF!</definedName>
    <definedName name="ITENSPMED" localSheetId="5">[1]SERVIÇO!#REF!</definedName>
    <definedName name="ITENSPMED">[1]SERVIÇO!#REF!</definedName>
    <definedName name="jack">{"um","mil","um milhão","um bilhão","um trilhão"}</definedName>
    <definedName name="JAN00">#REF!</definedName>
    <definedName name="JANEIRO2003" hidden="1">{#N/A,#N/A,TRUE,"Serviços"}</definedName>
    <definedName name="jazida">#REF!</definedName>
    <definedName name="jazida5" localSheetId="19">#REF!</definedName>
    <definedName name="jazida5" localSheetId="16">#REF!</definedName>
    <definedName name="jazida5" localSheetId="17">#REF!</definedName>
    <definedName name="jazida5">#REF!</definedName>
    <definedName name="jazida6" localSheetId="19">#REF!</definedName>
    <definedName name="jazida6" localSheetId="16">#REF!</definedName>
    <definedName name="jazida6" localSheetId="17">#REF!</definedName>
    <definedName name="jazida6">#REF!</definedName>
    <definedName name="Jazidas">#REF!</definedName>
    <definedName name="JELE">#REF!</definedName>
    <definedName name="jeribu">#REF!</definedName>
    <definedName name="JMEC">#REF!</definedName>
    <definedName name="jun00">#REF!</definedName>
    <definedName name="JUNTA_PLÁSTICA" localSheetId="19">#REF!</definedName>
    <definedName name="JUNTA_PLÁSTICA" localSheetId="6">#REF!</definedName>
    <definedName name="JUNTA_PLÁSTICA" localSheetId="7">#REF!</definedName>
    <definedName name="JUNTA_PLÁSTICA" localSheetId="8">#REF!</definedName>
    <definedName name="JUNTA_PLÁSTICA" localSheetId="18">#REF!</definedName>
    <definedName name="JUNTA_PLÁSTICA" localSheetId="16">#REF!</definedName>
    <definedName name="JUNTA_PLÁSTICA" localSheetId="17">#REF!</definedName>
    <definedName name="JUNTA_PLÁSTICA" localSheetId="3">#REF!</definedName>
    <definedName name="JUNTA_PLÁSTICA" localSheetId="4">#REF!</definedName>
    <definedName name="JUNTA_PLÁSTICA" localSheetId="5">#REF!</definedName>
    <definedName name="JUNTA_PLÁSTICA">#REF!</definedName>
    <definedName name="k">#REF!</definedName>
    <definedName name="kconserv">#REF!</definedName>
    <definedName name="kdren">#REF!</definedName>
    <definedName name="kdrena">#REF!</definedName>
    <definedName name="KKKKK">#REF!</definedName>
    <definedName name="KKoae">#REF!</definedName>
    <definedName name="KKpavi">#REF!</definedName>
    <definedName name="KKterra">#REF!</definedName>
    <definedName name="klb">#REF!</definedName>
    <definedName name="km">#REF!</definedName>
    <definedName name="KM.406.407">#REF!</definedName>
    <definedName name="koae">#REF!</definedName>
    <definedName name="KORODUR" localSheetId="19">#REF!</definedName>
    <definedName name="KORODUR" localSheetId="6">#REF!</definedName>
    <definedName name="KORODUR" localSheetId="7">#REF!</definedName>
    <definedName name="KORODUR" localSheetId="8">#REF!</definedName>
    <definedName name="KORODUR" localSheetId="18">#REF!</definedName>
    <definedName name="KORODUR" localSheetId="16">#REF!</definedName>
    <definedName name="KORODUR" localSheetId="17">#REF!</definedName>
    <definedName name="KORODUR" localSheetId="3">#REF!</definedName>
    <definedName name="KORODUR" localSheetId="4">#REF!</definedName>
    <definedName name="KORODUR" localSheetId="5">#REF!</definedName>
    <definedName name="KORODUR">#REF!</definedName>
    <definedName name="KPAV">#REF!</definedName>
    <definedName name="kpavi">#REF!</definedName>
    <definedName name="KSIN">#REF!</definedName>
    <definedName name="KTER">#REF!</definedName>
    <definedName name="kterra">#REF!</definedName>
    <definedName name="Kubus">#REF!</definedName>
    <definedName name="Kubus1">#REF!</definedName>
    <definedName name="kwh">#REF!</definedName>
    <definedName name="la" hidden="1">{#N/A,#N/A,FALSE,"MO (2)"}</definedName>
    <definedName name="Lama">#REF!</definedName>
    <definedName name="LAMBRI_IPÊ" localSheetId="19">#REF!</definedName>
    <definedName name="LAMBRI_IPÊ" localSheetId="6">#REF!</definedName>
    <definedName name="LAMBRI_IPÊ" localSheetId="7">#REF!</definedName>
    <definedName name="LAMBRI_IPÊ" localSheetId="8">#REF!</definedName>
    <definedName name="LAMBRI_IPÊ" localSheetId="18">#REF!</definedName>
    <definedName name="LAMBRI_IPÊ" localSheetId="16">#REF!</definedName>
    <definedName name="LAMBRI_IPÊ" localSheetId="17">#REF!</definedName>
    <definedName name="LAMBRI_IPÊ" localSheetId="3">#REF!</definedName>
    <definedName name="LAMBRI_IPÊ" localSheetId="4">#REF!</definedName>
    <definedName name="LAMBRI_IPÊ" localSheetId="5">#REF!</definedName>
    <definedName name="LAMBRI_IPÊ">#REF!</definedName>
    <definedName name="LANÇAMENTO_CONCRETO" localSheetId="19">#REF!</definedName>
    <definedName name="LANÇAMENTO_CONCRETO" localSheetId="6">#REF!</definedName>
    <definedName name="LANÇAMENTO_CONCRETO" localSheetId="7">#REF!</definedName>
    <definedName name="LANÇAMENTO_CONCRETO" localSheetId="8">#REF!</definedName>
    <definedName name="LANÇAMENTO_CONCRETO" localSheetId="16">#REF!</definedName>
    <definedName name="LANÇAMENTO_CONCRETO" localSheetId="17">#REF!</definedName>
    <definedName name="LANÇAMENTO_CONCRETO" localSheetId="3">#REF!</definedName>
    <definedName name="LANÇAMENTO_CONCRETO" localSheetId="4">#REF!</definedName>
    <definedName name="LANÇAMENTO_CONCRETO" localSheetId="5">#REF!</definedName>
    <definedName name="LANÇAMENTO_CONCRETO">#REF!</definedName>
    <definedName name="Largura_da_Faixa_de_Tráfego___...........">#REF!</definedName>
    <definedName name="LBUEIRO">#REF!</definedName>
    <definedName name="LDD">"'file:///D:/Meus documentos/ANASTÁCIO/SERCEL/BR262990800.xls'#$SERVIÇOS.$#REF!$#REF!"</definedName>
    <definedName name="LDDA">#REF!</definedName>
    <definedName name="LDI">"$#REF!.$J$#REF!"</definedName>
    <definedName name="lias">#N/A</definedName>
    <definedName name="LIG">#REF!</definedName>
    <definedName name="LIGAÇÃO_FLEXIVEL" localSheetId="19">#REF!</definedName>
    <definedName name="LIGAÇÃO_FLEXIVEL" localSheetId="6">#REF!</definedName>
    <definedName name="LIGAÇÃO_FLEXIVEL" localSheetId="7">#REF!</definedName>
    <definedName name="LIGAÇÃO_FLEXIVEL" localSheetId="8">#REF!</definedName>
    <definedName name="LIGAÇÃO_FLEXIVEL" localSheetId="16">#REF!</definedName>
    <definedName name="LIGAÇÃO_FLEXIVEL" localSheetId="17">#REF!</definedName>
    <definedName name="LIGAÇÃO_FLEXIVEL" localSheetId="3">#REF!</definedName>
    <definedName name="LIGAÇÃO_FLEXIVEL" localSheetId="4">#REF!</definedName>
    <definedName name="LIGAÇÃO_FLEXIVEL" localSheetId="5">#REF!</definedName>
    <definedName name="LIGAÇÃO_FLEXIVEL">#REF!</definedName>
    <definedName name="LILASDRENA" localSheetId="19">#REF!</definedName>
    <definedName name="LILASDRENA" localSheetId="6">#REF!</definedName>
    <definedName name="LILASDRENA" localSheetId="7">#REF!</definedName>
    <definedName name="LILASDRENA" localSheetId="8">#REF!</definedName>
    <definedName name="LILASDRENA" localSheetId="16">#REF!</definedName>
    <definedName name="LILASDRENA" localSheetId="17">#REF!</definedName>
    <definedName name="LILASDRENA" localSheetId="3">#REF!</definedName>
    <definedName name="LILASDRENA" localSheetId="4">#REF!</definedName>
    <definedName name="LILASDRENA" localSheetId="5">#REF!</definedName>
    <definedName name="LILASDRENA">#REF!</definedName>
    <definedName name="LIMPBUEIRO">#REF!</definedName>
    <definedName name="LIMPPONTE">#REF!</definedName>
    <definedName name="LIMPPONTE_20">"$#REF!.$I$27"</definedName>
    <definedName name="LIMPPONTE_21">"$#REF!.$I$27"</definedName>
    <definedName name="LIMPSARJMFMAN">#REF!</definedName>
    <definedName name="LIMPVALADREN">"$#REF!.$I$29"</definedName>
    <definedName name="LIN" localSheetId="19">[1]SERVIÇO!#REF!</definedName>
    <definedName name="LIN" localSheetId="6">[1]SERVIÇO!#REF!</definedName>
    <definedName name="LIN" localSheetId="7">[1]SERVIÇO!#REF!</definedName>
    <definedName name="LIN" localSheetId="8">[1]SERVIÇO!#REF!</definedName>
    <definedName name="LIN" localSheetId="18">[1]SERVIÇO!#REF!</definedName>
    <definedName name="LIN" localSheetId="16">[1]SERVIÇO!#REF!</definedName>
    <definedName name="LIN" localSheetId="17">[1]SERVIÇO!#REF!</definedName>
    <definedName name="LIN" localSheetId="3">[1]SERVIÇO!#REF!</definedName>
    <definedName name="LIN" localSheetId="4">[1]SERVIÇO!#REF!</definedName>
    <definedName name="LIN" localSheetId="5">[1]SERVIÇO!#REF!</definedName>
    <definedName name="LIN">[1]SERVIÇO!#REF!</definedName>
    <definedName name="LIQUIDO_PREPARADOR" localSheetId="19">#REF!</definedName>
    <definedName name="LIQUIDO_PREPARADOR" localSheetId="6">#REF!</definedName>
    <definedName name="LIQUIDO_PREPARADOR" localSheetId="7">#REF!</definedName>
    <definedName name="LIQUIDO_PREPARADOR" localSheetId="8">#REF!</definedName>
    <definedName name="LIQUIDO_PREPARADOR" localSheetId="18">#REF!</definedName>
    <definedName name="LIQUIDO_PREPARADOR" localSheetId="16">#REF!</definedName>
    <definedName name="LIQUIDO_PREPARADOR" localSheetId="17">#REF!</definedName>
    <definedName name="LIQUIDO_PREPARADOR" localSheetId="3">#REF!</definedName>
    <definedName name="LIQUIDO_PREPARADOR" localSheetId="4">#REF!</definedName>
    <definedName name="LIQUIDO_PREPARADOR" localSheetId="5">#REF!</definedName>
    <definedName name="LIQUIDO_PREPARADOR">#REF!</definedName>
    <definedName name="LIQUIDO_SELADOR">[3]Insumos!$I$361</definedName>
    <definedName name="Lista">#REF!</definedName>
    <definedName name="ListaFim">#REF!</definedName>
    <definedName name="LISTSEL" localSheetId="19">[1]SERVIÇO!#REF!</definedName>
    <definedName name="LISTSEL" localSheetId="6">[1]SERVIÇO!#REF!</definedName>
    <definedName name="LISTSEL" localSheetId="7">[1]SERVIÇO!#REF!</definedName>
    <definedName name="LISTSEL" localSheetId="8">[1]SERVIÇO!#REF!</definedName>
    <definedName name="LISTSEL" localSheetId="18">[1]SERVIÇO!#REF!</definedName>
    <definedName name="LISTSEL" localSheetId="16">[1]SERVIÇO!#REF!</definedName>
    <definedName name="LISTSEL" localSheetId="17">[1]SERVIÇO!#REF!</definedName>
    <definedName name="LISTSEL" localSheetId="3">[1]SERVIÇO!#REF!</definedName>
    <definedName name="LISTSEL" localSheetId="4">[1]SERVIÇO!#REF!</definedName>
    <definedName name="LISTSEL" localSheetId="5">[1]SERVIÇO!#REF!</definedName>
    <definedName name="LISTSEL">[1]SERVIÇO!#REF!</definedName>
    <definedName name="LIXA_FERRO" localSheetId="19">#REF!</definedName>
    <definedName name="LIXA_FERRO" localSheetId="6">#REF!</definedName>
    <definedName name="LIXA_FERRO" localSheetId="7">#REF!</definedName>
    <definedName name="LIXA_FERRO" localSheetId="8">#REF!</definedName>
    <definedName name="LIXA_FERRO" localSheetId="18">#REF!</definedName>
    <definedName name="LIXA_FERRO" localSheetId="16">#REF!</definedName>
    <definedName name="LIXA_FERRO" localSheetId="17">#REF!</definedName>
    <definedName name="LIXA_FERRO" localSheetId="3">#REF!</definedName>
    <definedName name="LIXA_FERRO" localSheetId="4">#REF!</definedName>
    <definedName name="LIXA_FERRO" localSheetId="5">#REF!</definedName>
    <definedName name="LIXA_FERRO">#REF!</definedName>
    <definedName name="LIXA_MADEIRA">[3]Insumos!$I$374</definedName>
    <definedName name="lixo">#REF!</definedName>
    <definedName name="llllllll">#N/A</definedName>
    <definedName name="llllllll_1">#N/A</definedName>
    <definedName name="llllllll_2">#N/A</definedName>
    <definedName name="LOCAB" localSheetId="19">[1]SERVIÇO!#REF!</definedName>
    <definedName name="LOCAB" localSheetId="6">[1]SERVIÇO!#REF!</definedName>
    <definedName name="LOCAB" localSheetId="7">[1]SERVIÇO!#REF!</definedName>
    <definedName name="LOCAB" localSheetId="8">[1]SERVIÇO!#REF!</definedName>
    <definedName name="LOCAB" localSheetId="18">[1]SERVIÇO!#REF!</definedName>
    <definedName name="LOCAB" localSheetId="16">[1]SERVIÇO!#REF!</definedName>
    <definedName name="LOCAB" localSheetId="17">[1]SERVIÇO!#REF!</definedName>
    <definedName name="LOCAB" localSheetId="3">[1]SERVIÇO!#REF!</definedName>
    <definedName name="LOCAB" localSheetId="4">[1]SERVIÇO!#REF!</definedName>
    <definedName name="LOCAB" localSheetId="5">[1]SERVIÇO!#REF!</definedName>
    <definedName name="LOCAB">[1]SERVIÇO!#REF!</definedName>
    <definedName name="LOCAL" localSheetId="19">[1]SERVIÇO!#REF!</definedName>
    <definedName name="LOCAL" localSheetId="6">[1]SERVIÇO!#REF!</definedName>
    <definedName name="LOCAL" localSheetId="7">[1]SERVIÇO!#REF!</definedName>
    <definedName name="LOCAL" localSheetId="8">[1]SERVIÇO!#REF!</definedName>
    <definedName name="LOCAL" localSheetId="18">[1]SERVIÇO!#REF!</definedName>
    <definedName name="LOCAL" localSheetId="16">[1]SERVIÇO!#REF!</definedName>
    <definedName name="LOCAL" localSheetId="17">[1]SERVIÇO!#REF!</definedName>
    <definedName name="LOCAL" localSheetId="3">[1]SERVIÇO!#REF!</definedName>
    <definedName name="LOCAL" localSheetId="4">[1]SERVIÇO!#REF!</definedName>
    <definedName name="LOCAL" localSheetId="5">[1]SERVIÇO!#REF!</definedName>
    <definedName name="LOCAL">[1]SERVIÇO!#REF!</definedName>
    <definedName name="LOCAL_11">#REF!</definedName>
    <definedName name="LOCALUSINA">#REF!</definedName>
    <definedName name="LP">"$#REF!.$E$28"</definedName>
    <definedName name="LPLACA">#REF!</definedName>
    <definedName name="LPONTE">#REF!</definedName>
    <definedName name="LPW">"$#REF!.$E$30"</definedName>
    <definedName name="LPWA">"$#REF!.$E$29"</definedName>
    <definedName name="LS" localSheetId="19">#REF!</definedName>
    <definedName name="LS" localSheetId="6">#REF!</definedName>
    <definedName name="LS" localSheetId="7">#REF!</definedName>
    <definedName name="LS" localSheetId="8">#REF!</definedName>
    <definedName name="LS" localSheetId="18">#REF!</definedName>
    <definedName name="LS" localSheetId="16">#REF!</definedName>
    <definedName name="LS" localSheetId="17">#REF!</definedName>
    <definedName name="LS" localSheetId="3">#REF!</definedName>
    <definedName name="LS" localSheetId="4">#REF!</definedName>
    <definedName name="LS" localSheetId="5">#REF!</definedName>
    <definedName name="ls" localSheetId="2">#REF!</definedName>
    <definedName name="LS">#REF!</definedName>
    <definedName name="LSMF">#REF!</definedName>
    <definedName name="LSW">"$#REF!.$E$29"</definedName>
    <definedName name="LSWA">"$#REF!.$E$28"</definedName>
    <definedName name="lub" localSheetId="19">#REF!</definedName>
    <definedName name="lub" localSheetId="16">#REF!</definedName>
    <definedName name="lub" localSheetId="17">#REF!</definedName>
    <definedName name="lub">#REF!</definedName>
    <definedName name="luis" hidden="1">{"'Plan1 (2)'!$A$5:$F$63"}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>#REF!</definedName>
    <definedName name="m_2.04">#REF!</definedName>
    <definedName name="M_2.05">#REF!</definedName>
    <definedName name="m_2.06">#REF!</definedName>
    <definedName name="M_2.07">#REF!</definedName>
    <definedName name="M_2.08">#REF!</definedName>
    <definedName name="M_2.09">#REF!</definedName>
    <definedName name="M_2.10">#REF!</definedName>
    <definedName name="M_2.11">#REF!</definedName>
    <definedName name="M_2.12">#REF!</definedName>
    <definedName name="M_2.13">#REF!</definedName>
    <definedName name="M_2.14">#REF!</definedName>
    <definedName name="ma">#REF!</definedName>
    <definedName name="Macro1_8">#REF!</definedName>
    <definedName name="macro2">#REF!</definedName>
    <definedName name="mai00">#REF!</definedName>
    <definedName name="MAN">#REF!</definedName>
    <definedName name="MANGUEIRA_30_M" localSheetId="19">#REF!</definedName>
    <definedName name="MANGUEIRA_30_M" localSheetId="6">#REF!</definedName>
    <definedName name="MANGUEIRA_30_M" localSheetId="7">#REF!</definedName>
    <definedName name="MANGUEIRA_30_M" localSheetId="8">#REF!</definedName>
    <definedName name="MANGUEIRA_30_M" localSheetId="18">#REF!</definedName>
    <definedName name="MANGUEIRA_30_M" localSheetId="16">#REF!</definedName>
    <definedName name="MANGUEIRA_30_M" localSheetId="17">#REF!</definedName>
    <definedName name="MANGUEIRA_30_M" localSheetId="3">#REF!</definedName>
    <definedName name="MANGUEIRA_30_M" localSheetId="4">#REF!</definedName>
    <definedName name="MANGUEIRA_30_M" localSheetId="5">#REF!</definedName>
    <definedName name="MANGUEIRA_30_M">#REF!</definedName>
    <definedName name="maodeobra">#REF!</definedName>
    <definedName name="maodeobra20">#REF!</definedName>
    <definedName name="MAQSERV">#REF!</definedName>
    <definedName name="MAQSERV048">#REF!</definedName>
    <definedName name="MAR00">#REF!</definedName>
    <definedName name="MARCAX" localSheetId="19">[1]SERVIÇO!#REF!</definedName>
    <definedName name="MARCAX" localSheetId="6">[1]SERVIÇO!#REF!</definedName>
    <definedName name="MARCAX" localSheetId="7">[1]SERVIÇO!#REF!</definedName>
    <definedName name="MARCAX" localSheetId="8">[1]SERVIÇO!#REF!</definedName>
    <definedName name="MARCAX" localSheetId="18">[1]SERVIÇO!#REF!</definedName>
    <definedName name="MARCAX" localSheetId="16">[1]SERVIÇO!#REF!</definedName>
    <definedName name="MARCAX" localSheetId="17">[1]SERVIÇO!#REF!</definedName>
    <definedName name="MARCAX" localSheetId="3">[1]SERVIÇO!#REF!</definedName>
    <definedName name="MARCAX" localSheetId="4">[1]SERVIÇO!#REF!</definedName>
    <definedName name="MARCAX" localSheetId="5">[1]SERVIÇO!#REF!</definedName>
    <definedName name="MARCAX">[1]SERVIÇO!#REF!</definedName>
    <definedName name="MARCENEIRO" localSheetId="19">#REF!</definedName>
    <definedName name="MARCENEIRO" localSheetId="6">#REF!</definedName>
    <definedName name="MARCENEIRO" localSheetId="7">#REF!</definedName>
    <definedName name="MARCENEIRO" localSheetId="8">#REF!</definedName>
    <definedName name="MARCENEIRO" localSheetId="18">#REF!</definedName>
    <definedName name="MARCENEIRO" localSheetId="16">#REF!</definedName>
    <definedName name="MARCENEIRO" localSheetId="17">#REF!</definedName>
    <definedName name="MARCENEIRO" localSheetId="3">#REF!</definedName>
    <definedName name="MARCENEIRO" localSheetId="4">#REF!</definedName>
    <definedName name="MARCENEIRO" localSheetId="5">#REF!</definedName>
    <definedName name="MARCENEIRO">#REF!</definedName>
    <definedName name="MARCIO">#REF!</definedName>
    <definedName name="marco">#REF!</definedName>
    <definedName name="marcos">#REF!</definedName>
    <definedName name="marcus">#REF!</definedName>
    <definedName name="MARMORE_BRANCO" localSheetId="19">#REF!</definedName>
    <definedName name="MARMORE_BRANCO" localSheetId="6">#REF!</definedName>
    <definedName name="MARMORE_BRANCO" localSheetId="7">#REF!</definedName>
    <definedName name="MARMORE_BRANCO" localSheetId="8">#REF!</definedName>
    <definedName name="MARMORE_BRANCO" localSheetId="18">#REF!</definedName>
    <definedName name="MARMORE_BRANCO" localSheetId="16">#REF!</definedName>
    <definedName name="MARMORE_BRANCO" localSheetId="17">#REF!</definedName>
    <definedName name="MARMORE_BRANCO" localSheetId="3">#REF!</definedName>
    <definedName name="MARMORE_BRANCO" localSheetId="4">#REF!</definedName>
    <definedName name="MARMORE_BRANCO" localSheetId="5">#REF!</definedName>
    <definedName name="MARMORE_BRANCO">#REF!</definedName>
    <definedName name="Mary" localSheetId="19">{"total","SUM(total)","YNNNN",FALSE}</definedName>
    <definedName name="Mary" localSheetId="18">{"total","SUM(total)","YNNNN",FALSE}</definedName>
    <definedName name="Mary">{"total","SUM(total)","YNNNN",FALSE}</definedName>
    <definedName name="MASSA_OLEO" localSheetId="19">#REF!</definedName>
    <definedName name="MASSA_OLEO" localSheetId="6">#REF!</definedName>
    <definedName name="MASSA_OLEO" localSheetId="7">#REF!</definedName>
    <definedName name="MASSA_OLEO" localSheetId="8">#REF!</definedName>
    <definedName name="MASSA_OLEO" localSheetId="18">#REF!</definedName>
    <definedName name="MASSA_OLEO" localSheetId="16">#REF!</definedName>
    <definedName name="MASSA_OLEO" localSheetId="17">#REF!</definedName>
    <definedName name="MASSA_OLEO" localSheetId="3">#REF!</definedName>
    <definedName name="MASSA_OLEO" localSheetId="4">#REF!</definedName>
    <definedName name="MASSA_OLEO" localSheetId="5">#REF!</definedName>
    <definedName name="MASSA_OLEO">#REF!</definedName>
    <definedName name="MASSA_PVA">[3]Insumos!$I$363</definedName>
    <definedName name="massacara">#REF!</definedName>
    <definedName name="MATBET">"$#REF!.$A$1:$N$16"</definedName>
    <definedName name="Material_britado">#REF!</definedName>
    <definedName name="Material_britado_4">"$#REF!.$#REF!$#REF!"</definedName>
    <definedName name="Material_britado_5">#REF!</definedName>
    <definedName name="MATERIALBETUMINOSO1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hidden="1">COUNTIF(#REF!,"&lt;&gt;0")+3</definedName>
    <definedName name="MB">#REF!</definedName>
    <definedName name="mbc">#REF!</definedName>
    <definedName name="MBR">"$#REF!.$I$34"</definedName>
    <definedName name="MBUF">"$#REF!.$D$12"</definedName>
    <definedName name="MBUF_11">#REF!</definedName>
    <definedName name="MBUF_7">#REF!</definedName>
    <definedName name="MBUFCORMANRESTF">#REF!</definedName>
    <definedName name="MBUFMAN">#REF!</definedName>
    <definedName name="MBUFREMPROFMAN">"$#REF!.$K$39"</definedName>
    <definedName name="MBUFREMRESTF">#REF!</definedName>
    <definedName name="MBUFREST">#REF!</definedName>
    <definedName name="MBUFTBREST">#REF!</definedName>
    <definedName name="MBUFW">"$#REF!.$D$14"</definedName>
    <definedName name="MBUFWA">"$#REF!.$D$13"</definedName>
    <definedName name="MBUQ_11">#REF!</definedName>
    <definedName name="MBUQ_7">#REF!</definedName>
    <definedName name="MBUQCOR">#REF!</definedName>
    <definedName name="MBUQCOR1">#REF!</definedName>
    <definedName name="MBUQCORMANMANQ">#REF!</definedName>
    <definedName name="MBUQCORMANMANQ_8">#REF!</definedName>
    <definedName name="MBUQCORMANRESTQ">#REF!</definedName>
    <definedName name="MBUQCORREST">#REF!</definedName>
    <definedName name="MBUQMAN">#REF!</definedName>
    <definedName name="MBUQREC">#REF!</definedName>
    <definedName name="MBUQREC_7">#REF!</definedName>
    <definedName name="MBUQREC_9">#REF!</definedName>
    <definedName name="MBUQRECMAN">#REF!</definedName>
    <definedName name="MBUQRECREST">#REF!</definedName>
    <definedName name="MBUQREM">#REF!</definedName>
    <definedName name="MBUQREMMAN">#REF!</definedName>
    <definedName name="MBUQREMREST">#REF!</definedName>
    <definedName name="MBUQREST">#REF!</definedName>
    <definedName name="MBUQTB">#REF!</definedName>
    <definedName name="MBUQTBMAN">#REF!</definedName>
    <definedName name="MBUQTBREST">#REF!</definedName>
    <definedName name="MBUQW">"$#REF!.$E$14"</definedName>
    <definedName name="MBUQWA">"$#REF!.$E$13"</definedName>
    <definedName name="MBV">#REF!</definedName>
    <definedName name="MBV_1">#REF!</definedName>
    <definedName name="MBV_2">#REF!</definedName>
    <definedName name="MBV_3">#REF!</definedName>
    <definedName name="Medição" localSheetId="19">#REF!</definedName>
    <definedName name="Medição" localSheetId="6">#REF!</definedName>
    <definedName name="Medição" localSheetId="7">#REF!</definedName>
    <definedName name="Medição" localSheetId="8">#REF!</definedName>
    <definedName name="Medição" localSheetId="18">#REF!</definedName>
    <definedName name="Medição" localSheetId="16">#REF!</definedName>
    <definedName name="Medição" localSheetId="17">#REF!</definedName>
    <definedName name="Medição" localSheetId="3">#REF!</definedName>
    <definedName name="Medição" localSheetId="4">#REF!</definedName>
    <definedName name="Medição" localSheetId="5">#REF!</definedName>
    <definedName name="Medição">#REF!</definedName>
    <definedName name="MEDIO">#REF!</definedName>
    <definedName name="meio" localSheetId="19">#REF!</definedName>
    <definedName name="meio" localSheetId="16">#REF!</definedName>
    <definedName name="meio" localSheetId="17">#REF!</definedName>
    <definedName name="meio">#REF!</definedName>
    <definedName name="MEIO_FIO">#REF!</definedName>
    <definedName name="meiofio">#REF!</definedName>
    <definedName name="Mem.01" hidden="1">{"'Plan1 (2)'!$A$5:$F$63"}</definedName>
    <definedName name="mem.km736">#REF!</definedName>
    <definedName name="MENUBOM" localSheetId="19">[1]SERVIÇO!#REF!</definedName>
    <definedName name="MENUBOM" localSheetId="6">[1]SERVIÇO!#REF!</definedName>
    <definedName name="MENUBOM" localSheetId="7">[1]SERVIÇO!#REF!</definedName>
    <definedName name="MENUBOM" localSheetId="8">[1]SERVIÇO!#REF!</definedName>
    <definedName name="MENUBOM" localSheetId="18">[1]SERVIÇO!#REF!</definedName>
    <definedName name="MENUBOM" localSheetId="16">[1]SERVIÇO!#REF!</definedName>
    <definedName name="MENUBOM" localSheetId="17">[1]SERVIÇO!#REF!</definedName>
    <definedName name="MENUBOM" localSheetId="3">[1]SERVIÇO!#REF!</definedName>
    <definedName name="MENUBOM" localSheetId="4">[1]SERVIÇO!#REF!</definedName>
    <definedName name="MENUBOM" localSheetId="5">[1]SERVIÇO!#REF!</definedName>
    <definedName name="MENUBOM">[1]SERVIÇO!#REF!</definedName>
    <definedName name="MENUEQP" localSheetId="19">[1]SERVIÇO!#REF!</definedName>
    <definedName name="MENUEQP" localSheetId="6">[1]SERVIÇO!#REF!</definedName>
    <definedName name="MENUEQP" localSheetId="7">[1]SERVIÇO!#REF!</definedName>
    <definedName name="MENUEQP" localSheetId="8">[1]SERVIÇO!#REF!</definedName>
    <definedName name="MENUEQP" localSheetId="16">[1]SERVIÇO!#REF!</definedName>
    <definedName name="MENUEQP" localSheetId="17">[1]SERVIÇO!#REF!</definedName>
    <definedName name="MENUEQP" localSheetId="3">[1]SERVIÇO!#REF!</definedName>
    <definedName name="MENUEQP" localSheetId="4">[1]SERVIÇO!#REF!</definedName>
    <definedName name="MENUEQP" localSheetId="5">[1]SERVIÇO!#REF!</definedName>
    <definedName name="MENUEQP">[1]SERVIÇO!#REF!</definedName>
    <definedName name="MENUFIM" localSheetId="19">[1]SERVIÇO!#REF!</definedName>
    <definedName name="MENUFIM" localSheetId="6">[1]SERVIÇO!#REF!</definedName>
    <definedName name="MENUFIM" localSheetId="7">[1]SERVIÇO!#REF!</definedName>
    <definedName name="MENUFIM" localSheetId="8">[1]SERVIÇO!#REF!</definedName>
    <definedName name="MENUFIM" localSheetId="16">[1]SERVIÇO!#REF!</definedName>
    <definedName name="MENUFIM" localSheetId="17">[1]SERVIÇO!#REF!</definedName>
    <definedName name="MENUFIM" localSheetId="3">[1]SERVIÇO!#REF!</definedName>
    <definedName name="MENUFIM" localSheetId="4">[1]SERVIÇO!#REF!</definedName>
    <definedName name="MENUFIM" localSheetId="5">[1]SERVIÇO!#REF!</definedName>
    <definedName name="MENUFIM">[1]SERVIÇO!#REF!</definedName>
    <definedName name="MENUMED" localSheetId="19">[1]SERVIÇO!#REF!</definedName>
    <definedName name="MENUMED" localSheetId="6">[1]SERVIÇO!#REF!</definedName>
    <definedName name="MENUMED" localSheetId="7">[1]SERVIÇO!#REF!</definedName>
    <definedName name="MENUMED" localSheetId="8">[1]SERVIÇO!#REF!</definedName>
    <definedName name="MENUMED" localSheetId="16">[1]SERVIÇO!#REF!</definedName>
    <definedName name="MENUMED" localSheetId="17">[1]SERVIÇO!#REF!</definedName>
    <definedName name="MENUMED" localSheetId="3">[1]SERVIÇO!#REF!</definedName>
    <definedName name="MENUMED" localSheetId="4">[1]SERVIÇO!#REF!</definedName>
    <definedName name="MENUMED" localSheetId="5">[1]SERVIÇO!#REF!</definedName>
    <definedName name="MENUMED">[1]SERVIÇO!#REF!</definedName>
    <definedName name="MENUOBRA" localSheetId="19">[1]SERVIÇO!#REF!</definedName>
    <definedName name="MENUOBRA" localSheetId="6">[1]SERVIÇO!#REF!</definedName>
    <definedName name="MENUOBRA" localSheetId="7">[1]SERVIÇO!#REF!</definedName>
    <definedName name="MENUOBRA" localSheetId="8">[1]SERVIÇO!#REF!</definedName>
    <definedName name="MENUOBRA" localSheetId="16">[1]SERVIÇO!#REF!</definedName>
    <definedName name="MENUOBRA" localSheetId="17">[1]SERVIÇO!#REF!</definedName>
    <definedName name="MENUOBRA" localSheetId="3">[1]SERVIÇO!#REF!</definedName>
    <definedName name="MENUOBRA" localSheetId="4">[1]SERVIÇO!#REF!</definedName>
    <definedName name="MENUOBRA" localSheetId="5">[1]SERVIÇO!#REF!</definedName>
    <definedName name="MENUOBRA">[1]SERVIÇO!#REF!</definedName>
    <definedName name="MENUOUT" localSheetId="19">[1]SERVIÇO!#REF!</definedName>
    <definedName name="MENUOUT" localSheetId="6">[1]SERVIÇO!#REF!</definedName>
    <definedName name="MENUOUT" localSheetId="7">[1]SERVIÇO!#REF!</definedName>
    <definedName name="MENUOUT" localSheetId="8">[1]SERVIÇO!#REF!</definedName>
    <definedName name="MENUOUT" localSheetId="16">[1]SERVIÇO!#REF!</definedName>
    <definedName name="MENUOUT" localSheetId="17">[1]SERVIÇO!#REF!</definedName>
    <definedName name="MENUOUT" localSheetId="3">[1]SERVIÇO!#REF!</definedName>
    <definedName name="MENUOUT" localSheetId="4">[1]SERVIÇO!#REF!</definedName>
    <definedName name="MENUOUT" localSheetId="5">[1]SERVIÇO!#REF!</definedName>
    <definedName name="MENUOUT">[1]SERVIÇO!#REF!</definedName>
    <definedName name="MENUOUTRO" localSheetId="19">[1]SERVIÇO!#REF!</definedName>
    <definedName name="MENUOUTRO" localSheetId="6">[1]SERVIÇO!#REF!</definedName>
    <definedName name="MENUOUTRO" localSheetId="7">[1]SERVIÇO!#REF!</definedName>
    <definedName name="MENUOUTRO" localSheetId="8">[1]SERVIÇO!#REF!</definedName>
    <definedName name="MENUOUTRO" localSheetId="16">[1]SERVIÇO!#REF!</definedName>
    <definedName name="MENUOUTRO" localSheetId="17">[1]SERVIÇO!#REF!</definedName>
    <definedName name="MENUOUTRO" localSheetId="3">[1]SERVIÇO!#REF!</definedName>
    <definedName name="MENUOUTRO" localSheetId="4">[1]SERVIÇO!#REF!</definedName>
    <definedName name="MENUOUTRO" localSheetId="5">[1]SERVIÇO!#REF!</definedName>
    <definedName name="MENUOUTRO">[1]SERVIÇO!#REF!</definedName>
    <definedName name="menures" localSheetId="19">[1]SERVIÇO!#REF!</definedName>
    <definedName name="menures" localSheetId="6">[1]SERVIÇO!#REF!</definedName>
    <definedName name="menures" localSheetId="7">[1]SERVIÇO!#REF!</definedName>
    <definedName name="menures" localSheetId="8">[1]SERVIÇO!#REF!</definedName>
    <definedName name="menures" localSheetId="16">[1]SERVIÇO!#REF!</definedName>
    <definedName name="menures" localSheetId="17">[1]SERVIÇO!#REF!</definedName>
    <definedName name="menures" localSheetId="3">[1]SERVIÇO!#REF!</definedName>
    <definedName name="menures" localSheetId="4">[1]SERVIÇO!#REF!</definedName>
    <definedName name="menures" localSheetId="5">[1]SERVIÇO!#REF!</definedName>
    <definedName name="menures">[1]SERVIÇO!#REF!</definedName>
    <definedName name="MES">"$#REF!.$C$4"</definedName>
    <definedName name="MÊS">"$#REF!.$I$4"</definedName>
    <definedName name="MesCalc">#REF!</definedName>
    <definedName name="MesNegociado">#REF!</definedName>
    <definedName name="Meu">#REF!</definedName>
    <definedName name="MINPGPELE">#REF!</definedName>
    <definedName name="MINPGPMEC">#REF!</definedName>
    <definedName name="Mirin" localSheetId="19">{"total","SUM(total)","YNNNN",FALSE}</definedName>
    <definedName name="Mirin" localSheetId="18">{"total","SUM(total)","YNNNN",FALSE}</definedName>
    <definedName name="Mirin">{"total","SUM(total)","YNNNN",FALSE}</definedName>
    <definedName name="MIX">#REF!</definedName>
    <definedName name="MO" hidden="1">#REF!</definedName>
    <definedName name="mo.ag.com">#REF!</definedName>
    <definedName name="mo.ag.local">#REF!</definedName>
    <definedName name="mo_base">#REF!</definedName>
    <definedName name="mo_base_4">"$#REF!.$U$35"</definedName>
    <definedName name="mo_base_5">#REF!</definedName>
    <definedName name="Mob">#REF!</definedName>
    <definedName name="mobase">#REF!</definedName>
    <definedName name="MOD" localSheetId="19">{"total","SUM(total)","YNNNN",FALSE}</definedName>
    <definedName name="MOD" localSheetId="18">{"total","SUM(total)","YNNNN",FALSE}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hidden="1">#REF!</definedName>
    <definedName name="MODIFICAÇÃO" localSheetId="19">{"total","SUM(total)","YNNNN",FALSE}</definedName>
    <definedName name="MODIFICAÇÃO" localSheetId="18">{"total","SUM(total)","YNNNN",FALSE}</definedName>
    <definedName name="MODIFICAÇÃO">{"total","SUM(total)","YNNNN",FALSE}</definedName>
    <definedName name="MODULO1.CURTO">[0]!MODULO1.CURTO</definedName>
    <definedName name="módulo1.Extenso" localSheetId="19">#N/A</definedName>
    <definedName name="módulo1.Extenso" localSheetId="18">#N/A</definedName>
    <definedName name="módulo1.Extenso">Ensaios!módulo1.Extenso</definedName>
    <definedName name="módulo1.Extenso_1">#N/A</definedName>
    <definedName name="módulo1.Extenso_2">#N/A</definedName>
    <definedName name="MOMFRESAG">"$#REF!.$J$46"</definedName>
    <definedName name="mosubl">#REF!</definedName>
    <definedName name="MP" hidden="1">#REF!</definedName>
    <definedName name="MUNICIPIO" localSheetId="19">[1]SERVIÇO!#REF!</definedName>
    <definedName name="MUNICIPIO" localSheetId="6">[1]SERVIÇO!#REF!</definedName>
    <definedName name="MUNICIPIO" localSheetId="7">[1]SERVIÇO!#REF!</definedName>
    <definedName name="MUNICIPIO" localSheetId="8">[1]SERVIÇO!#REF!</definedName>
    <definedName name="MUNICIPIO" localSheetId="18">[1]SERVIÇO!#REF!</definedName>
    <definedName name="MUNICIPIO" localSheetId="16">[1]SERVIÇO!#REF!</definedName>
    <definedName name="MUNICIPIO" localSheetId="17">[1]SERVIÇO!#REF!</definedName>
    <definedName name="MUNICIPIO" localSheetId="3">[1]SERVIÇO!#REF!</definedName>
    <definedName name="MUNICIPIO" localSheetId="4">[1]SERVIÇO!#REF!</definedName>
    <definedName name="MUNICIPIO" localSheetId="5">[1]SERVIÇO!#REF!</definedName>
    <definedName name="MUNICIPIO">[1]SERVIÇO!#REF!</definedName>
    <definedName name="MURBOMB" localSheetId="19">[1]SERVIÇO!#REF!</definedName>
    <definedName name="MURBOMB" localSheetId="6">[1]SERVIÇO!#REF!</definedName>
    <definedName name="MURBOMB" localSheetId="7">[1]SERVIÇO!#REF!</definedName>
    <definedName name="MURBOMB" localSheetId="8">[1]SERVIÇO!#REF!</definedName>
    <definedName name="MURBOMB" localSheetId="18">[1]SERVIÇO!#REF!</definedName>
    <definedName name="MURBOMB" localSheetId="16">[1]SERVIÇO!#REF!</definedName>
    <definedName name="MURBOMB" localSheetId="17">[1]SERVIÇO!#REF!</definedName>
    <definedName name="MURBOMB" localSheetId="3">[1]SERVIÇO!#REF!</definedName>
    <definedName name="MURBOMB" localSheetId="4">[1]SERVIÇO!#REF!</definedName>
    <definedName name="MURBOMB" localSheetId="5">[1]SERVIÇO!#REF!</definedName>
    <definedName name="MURBOMB">[1]SERVIÇO!#REF!</definedName>
    <definedName name="NColunas">#REF!</definedName>
    <definedName name="NDATA" localSheetId="19">[1]SERVIÇO!#REF!</definedName>
    <definedName name="NDATA" localSheetId="6">[1]SERVIÇO!#REF!</definedName>
    <definedName name="NDATA" localSheetId="7">[1]SERVIÇO!#REF!</definedName>
    <definedName name="NDATA" localSheetId="8">[1]SERVIÇO!#REF!</definedName>
    <definedName name="NDATA" localSheetId="16">[1]SERVIÇO!#REF!</definedName>
    <definedName name="NDATA" localSheetId="17">[1]SERVIÇO!#REF!</definedName>
    <definedName name="NDATA" localSheetId="3">[1]SERVIÇO!#REF!</definedName>
    <definedName name="NDATA" localSheetId="4">[1]SERVIÇO!#REF!</definedName>
    <definedName name="NDATA" localSheetId="5">[1]SERVIÇO!#REF!</definedName>
    <definedName name="NDATA">[1]SERVIÇO!#REF!</definedName>
    <definedName name="Net">#REF!</definedName>
    <definedName name="NLEq" hidden="1">4</definedName>
    <definedName name="NLinhasPagina">#REF!</definedName>
    <definedName name="NLinhasRodape">#REF!</definedName>
    <definedName name="NLMo" hidden="1">6</definedName>
    <definedName name="NLMp" hidden="1">5</definedName>
    <definedName name="NLTr" hidden="1">3</definedName>
    <definedName name="nm">Plan1</definedName>
    <definedName name="NOME_OBRA">#REF!</definedName>
    <definedName name="NTEI" localSheetId="19">'[2]PRO-08'!#REF!</definedName>
    <definedName name="NTEI" localSheetId="6">'[2]PRO-08'!#REF!</definedName>
    <definedName name="NTEI" localSheetId="7">'[2]PRO-08'!#REF!</definedName>
    <definedName name="NTEI" localSheetId="8">'[2]PRO-08'!#REF!</definedName>
    <definedName name="NTEI" localSheetId="16">'[2]PRO-08'!#REF!</definedName>
    <definedName name="NTEI" localSheetId="17">'[2]PRO-08'!#REF!</definedName>
    <definedName name="NTEI" localSheetId="3">'[2]PRO-08'!#REF!</definedName>
    <definedName name="NTEI" localSheetId="4">'[2]PRO-08'!#REF!</definedName>
    <definedName name="NTEI" localSheetId="5">'[2]PRO-08'!#REF!</definedName>
    <definedName name="NTEI">'[2]PRO-08'!#REF!</definedName>
    <definedName name="NUCOPIAS" localSheetId="19">[1]SERVIÇO!#REF!</definedName>
    <definedName name="NUCOPIAS" localSheetId="6">[1]SERVIÇO!#REF!</definedName>
    <definedName name="NUCOPIAS" localSheetId="7">[1]SERVIÇO!#REF!</definedName>
    <definedName name="NUCOPIAS" localSheetId="8">[1]SERVIÇO!#REF!</definedName>
    <definedName name="NUCOPIAS" localSheetId="16">[1]SERVIÇO!#REF!</definedName>
    <definedName name="NUCOPIAS" localSheetId="17">[1]SERVIÇO!#REF!</definedName>
    <definedName name="NUCOPIAS" localSheetId="3">[1]SERVIÇO!#REF!</definedName>
    <definedName name="NUCOPIAS" localSheetId="4">[1]SERVIÇO!#REF!</definedName>
    <definedName name="NUCOPIAS" localSheetId="5">[1]SERVIÇO!#REF!</definedName>
    <definedName name="NUCOPIAS">[1]SERVIÇO!#REF!</definedName>
    <definedName name="num_linhas">#REF!</definedName>
    <definedName name="NUMED">"$#REF!.$C$3"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>#REF!</definedName>
    <definedName name="O.COMPLEM.">#REF!</definedName>
    <definedName name="oac">#REF!</definedName>
    <definedName name="oac.b">#REF!</definedName>
    <definedName name="oac.c">#REF!</definedName>
    <definedName name="oac.ve">#REF!</definedName>
    <definedName name="oac.ve.remoc">#REF!</definedName>
    <definedName name="oac.vr">#REF!</definedName>
    <definedName name="oac.vr.remoc">#REF!</definedName>
    <definedName name="oac_4">"$#REF!.$H$69"</definedName>
    <definedName name="oac_5">#REF!</definedName>
    <definedName name="Oacorre2">#REF!</definedName>
    <definedName name="OAE">#REF!</definedName>
    <definedName name="oae.vc">#REF!</definedName>
    <definedName name="oae_4">"$#REF!.$H$149"</definedName>
    <definedName name="oae_5">#REF!</definedName>
    <definedName name="OAE_Conc_18MPa">#REF!</definedName>
    <definedName name="OAE_Conc_18MPa_ARCompr">#REF!</definedName>
    <definedName name="OAE_Esc_Crav_PTub_CA_Mat_1aCat">#REF!</definedName>
    <definedName name="OAE_Esc_Crav_Tub_1aCat_AC">#REF!</definedName>
    <definedName name="OAE_Esc_Crav_Tub_2aCat_AC">#REF!</definedName>
    <definedName name="OAE_Esc_Crav_Tub_3aCat_AC">#REF!</definedName>
    <definedName name="OAE_EscCravpTub_CA_Mat2aCat">#REF!</definedName>
    <definedName name="OAE_Escv_manual_em_mat_1aCat">#REF!</definedName>
    <definedName name="OAE_Exec_Tub_Lam_Dagua">#REF!</definedName>
    <definedName name="OAE_Forma_Met_Tubl">#REF!</definedName>
    <definedName name="OAE_Forn_C_D_Mont_Aço_CA50A">#REF!</definedName>
    <definedName name="OAE_MAR94">#REF!</definedName>
    <definedName name="Oaesp2">#REF!</definedName>
    <definedName name="OBRA" localSheetId="19">[1]SERVIÇO!#REF!</definedName>
    <definedName name="OBRA" localSheetId="6">[1]SERVIÇO!#REF!</definedName>
    <definedName name="OBRA" localSheetId="7">[1]SERVIÇO!#REF!</definedName>
    <definedName name="OBRA" localSheetId="8">[1]SERVIÇO!#REF!</definedName>
    <definedName name="OBRA" localSheetId="16">[1]SERVIÇO!#REF!</definedName>
    <definedName name="OBRA" localSheetId="17">[1]SERVIÇO!#REF!</definedName>
    <definedName name="OBRA" localSheetId="3">[1]SERVIÇO!#REF!</definedName>
    <definedName name="OBRA" localSheetId="4">[1]SERVIÇO!#REF!</definedName>
    <definedName name="OBRA" localSheetId="5">[1]SERVIÇO!#REF!</definedName>
    <definedName name="OBRA">[1]SERVIÇO!#REF!</definedName>
    <definedName name="OBRADUPL" localSheetId="19">[1]SERVIÇO!#REF!</definedName>
    <definedName name="OBRADUPL" localSheetId="6">[1]SERVIÇO!#REF!</definedName>
    <definedName name="OBRADUPL" localSheetId="7">[1]SERVIÇO!#REF!</definedName>
    <definedName name="OBRADUPL" localSheetId="8">[1]SERVIÇO!#REF!</definedName>
    <definedName name="OBRADUPL" localSheetId="16">[1]SERVIÇO!#REF!</definedName>
    <definedName name="OBRADUPL" localSheetId="17">[1]SERVIÇO!#REF!</definedName>
    <definedName name="OBRADUPL" localSheetId="3">[1]SERVIÇO!#REF!</definedName>
    <definedName name="OBRADUPL" localSheetId="4">[1]SERVIÇO!#REF!</definedName>
    <definedName name="OBRADUPL" localSheetId="5">[1]SERVIÇO!#REF!</definedName>
    <definedName name="OBRADUPL">[1]SERVIÇO!#REF!</definedName>
    <definedName name="OBRALOC" localSheetId="19">[1]SERVIÇO!#REF!</definedName>
    <definedName name="OBRALOC" localSheetId="6">[1]SERVIÇO!#REF!</definedName>
    <definedName name="OBRALOC" localSheetId="7">[1]SERVIÇO!#REF!</definedName>
    <definedName name="OBRALOC" localSheetId="8">[1]SERVIÇO!#REF!</definedName>
    <definedName name="OBRALOC" localSheetId="16">[1]SERVIÇO!#REF!</definedName>
    <definedName name="OBRALOC" localSheetId="17">[1]SERVIÇO!#REF!</definedName>
    <definedName name="OBRALOC" localSheetId="3">[1]SERVIÇO!#REF!</definedName>
    <definedName name="OBRALOC" localSheetId="4">[1]SERVIÇO!#REF!</definedName>
    <definedName name="OBRALOC" localSheetId="5">[1]SERVIÇO!#REF!</definedName>
    <definedName name="OBRALOC">[1]SERVIÇO!#REF!</definedName>
    <definedName name="ObrasComplementares">#REF!</definedName>
    <definedName name="OBRASEL" localSheetId="19">[1]SERVIÇO!#REF!</definedName>
    <definedName name="OBRASEL" localSheetId="6">[1]SERVIÇO!#REF!</definedName>
    <definedName name="OBRASEL" localSheetId="7">[1]SERVIÇO!#REF!</definedName>
    <definedName name="OBRASEL" localSheetId="8">[1]SERVIÇO!#REF!</definedName>
    <definedName name="OBRASEL" localSheetId="16">[1]SERVIÇO!#REF!</definedName>
    <definedName name="OBRASEL" localSheetId="17">[1]SERVIÇO!#REF!</definedName>
    <definedName name="OBRASEL" localSheetId="3">[1]SERVIÇO!#REF!</definedName>
    <definedName name="OBRASEL" localSheetId="4">[1]SERVIÇO!#REF!</definedName>
    <definedName name="OBRASEL" localSheetId="5">[1]SERVIÇO!#REF!</definedName>
    <definedName name="OBRASEL">[1]SERVIÇO!#REF!</definedName>
    <definedName name="ocom">#REF!</definedName>
    <definedName name="ocom_4">"$#REF!.$H$160"</definedName>
    <definedName name="ocom_5">#REF!</definedName>
    <definedName name="Ocomp2">#REF!</definedName>
    <definedName name="octavio">#REF!</definedName>
    <definedName name="OD" localSheetId="19">#REF!</definedName>
    <definedName name="od" localSheetId="16">#REF!</definedName>
    <definedName name="od" localSheetId="17">#REF!</definedName>
    <definedName name="od">#REF!</definedName>
    <definedName name="of" localSheetId="19">#REF!</definedName>
    <definedName name="of" localSheetId="16">#REF!</definedName>
    <definedName name="of" localSheetId="17">#REF!</definedName>
    <definedName name="of">#REF!</definedName>
    <definedName name="oficio">#REF!</definedName>
    <definedName name="Oliveira">#REF!</definedName>
    <definedName name="OnOff" hidden="1">"ON"</definedName>
    <definedName name="OPA" localSheetId="19">'[2]PRO-08'!#REF!</definedName>
    <definedName name="OPA" localSheetId="6">'[2]PRO-08'!#REF!</definedName>
    <definedName name="OPA" localSheetId="7">'[2]PRO-08'!#REF!</definedName>
    <definedName name="OPA" localSheetId="8">'[2]PRO-08'!#REF!</definedName>
    <definedName name="OPA" localSheetId="16">'[2]PRO-08'!#REF!</definedName>
    <definedName name="OPA" localSheetId="17">'[2]PRO-08'!#REF!</definedName>
    <definedName name="OPA" localSheetId="3">'[2]PRO-08'!#REF!</definedName>
    <definedName name="OPA" localSheetId="4">'[2]PRO-08'!#REF!</definedName>
    <definedName name="OPA" localSheetId="5">'[2]PRO-08'!#REF!</definedName>
    <definedName name="OPA">'[2]PRO-08'!#REF!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hidden="1">{#N/A,#N/A,TRUE,"Serviços"}</definedName>
    <definedName name="Ordem" hidden="1">#REF!</definedName>
    <definedName name="Origem" hidden="1">#REF!</definedName>
    <definedName name="Orla">#REF!</definedName>
    <definedName name="orlando">#REF!</definedName>
    <definedName name="outra" hidden="1">#REF!</definedName>
    <definedName name="p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.Aparente">#REF!</definedName>
    <definedName name="P.Reatia">#REF!</definedName>
    <definedName name="P_SUCATA">#REF!</definedName>
    <definedName name="PARAFUSO_PARA_LOUÇA" localSheetId="19">#REF!</definedName>
    <definedName name="PARAFUSO_PARA_LOUÇA" localSheetId="6">#REF!</definedName>
    <definedName name="PARAFUSO_PARA_LOUÇA" localSheetId="7">#REF!</definedName>
    <definedName name="PARAFUSO_PARA_LOUÇA" localSheetId="8">#REF!</definedName>
    <definedName name="PARAFUSO_PARA_LOUÇA" localSheetId="18">#REF!</definedName>
    <definedName name="PARAFUSO_PARA_LOUÇA" localSheetId="16">#REF!</definedName>
    <definedName name="PARAFUSO_PARA_LOUÇA" localSheetId="17">#REF!</definedName>
    <definedName name="PARAFUSO_PARA_LOUÇA" localSheetId="3">#REF!</definedName>
    <definedName name="PARAFUSO_PARA_LOUÇA" localSheetId="4">#REF!</definedName>
    <definedName name="PARAFUSO_PARA_LOUÇA" localSheetId="5">#REF!</definedName>
    <definedName name="PARAFUSO_PARA_LOUÇA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>#REF!</definedName>
    <definedName name="PATO">"$#REF!.$A$5:$J$84"</definedName>
    <definedName name="PAV">#REF!</definedName>
    <definedName name="PAV_2">#REF!</definedName>
    <definedName name="PAV_MAR94">#REF!</definedName>
    <definedName name="PAVI">#REF!</definedName>
    <definedName name="pavi_4">"$#REF!.$H$42"</definedName>
    <definedName name="pavi_5">#REF!</definedName>
    <definedName name="Pavi2">#REF!</definedName>
    <definedName name="PAVIM">#REF!</definedName>
    <definedName name="PAVIMENT.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19">[1]SERVIÇO!#REF!</definedName>
    <definedName name="PDER" localSheetId="6">[1]SERVIÇO!#REF!</definedName>
    <definedName name="PDER" localSheetId="7">[1]SERVIÇO!#REF!</definedName>
    <definedName name="PDER" localSheetId="8">[1]SERVIÇO!#REF!</definedName>
    <definedName name="PDER" localSheetId="18">[1]SERVIÇO!#REF!</definedName>
    <definedName name="PDER" localSheetId="16">[1]SERVIÇO!#REF!</definedName>
    <definedName name="PDER" localSheetId="17">[1]SERVIÇO!#REF!</definedName>
    <definedName name="PDER" localSheetId="3">[1]SERVIÇO!#REF!</definedName>
    <definedName name="PDER" localSheetId="4">[1]SERVIÇO!#REF!</definedName>
    <definedName name="PDER" localSheetId="5">[1]SERVIÇO!#REF!</definedName>
    <definedName name="PDER">[1]SERVIÇO!#REF!</definedName>
    <definedName name="PDIVERS" localSheetId="19">[1]SERVIÇO!#REF!</definedName>
    <definedName name="PDIVERS" localSheetId="6">[1]SERVIÇO!#REF!</definedName>
    <definedName name="PDIVERS" localSheetId="7">[1]SERVIÇO!#REF!</definedName>
    <definedName name="PDIVERS" localSheetId="8">[1]SERVIÇO!#REF!</definedName>
    <definedName name="PDIVERS" localSheetId="16">[1]SERVIÇO!#REF!</definedName>
    <definedName name="PDIVERS" localSheetId="17">[1]SERVIÇO!#REF!</definedName>
    <definedName name="PDIVERS" localSheetId="3">[1]SERVIÇO!#REF!</definedName>
    <definedName name="PDIVERS" localSheetId="4">[1]SERVIÇO!#REF!</definedName>
    <definedName name="PDIVERS" localSheetId="5">[1]SERVIÇO!#REF!</definedName>
    <definedName name="PDIVERS">[1]SERVIÇO!#REF!</definedName>
    <definedName name="pdm" localSheetId="19">#REF!</definedName>
    <definedName name="pdm" localSheetId="16">#REF!</definedName>
    <definedName name="pdm" localSheetId="17">#REF!</definedName>
    <definedName name="pdm">#REF!</definedName>
    <definedName name="PE">#REF!</definedName>
    <definedName name="PEÇA_6_X_3_MAD_LEI" localSheetId="19">#REF!</definedName>
    <definedName name="PEÇA_6_X_3_MAD_LEI" localSheetId="6">#REF!</definedName>
    <definedName name="PEÇA_6_X_3_MAD_LEI" localSheetId="7">#REF!</definedName>
    <definedName name="PEÇA_6_X_3_MAD_LEI" localSheetId="8">#REF!</definedName>
    <definedName name="PEÇA_6_X_3_MAD_LEI" localSheetId="18">#REF!</definedName>
    <definedName name="PEÇA_6_X_3_MAD_LEI" localSheetId="16">#REF!</definedName>
    <definedName name="PEÇA_6_X_3_MAD_LEI" localSheetId="17">#REF!</definedName>
    <definedName name="PEÇA_6_X_3_MAD_LEI" localSheetId="3">#REF!</definedName>
    <definedName name="PEÇA_6_X_3_MAD_LEI" localSheetId="4">#REF!</definedName>
    <definedName name="PEÇA_6_X_3_MAD_LEI" localSheetId="5">#REF!</definedName>
    <definedName name="PEÇA_6_X_3_MAD_LEI">#REF!</definedName>
    <definedName name="pedr">#REF!</definedName>
    <definedName name="pedra" localSheetId="19">#REF!</definedName>
    <definedName name="pedra" localSheetId="16">#REF!</definedName>
    <definedName name="pedra" localSheetId="17">#REF!</definedName>
    <definedName name="pedra">#REF!</definedName>
    <definedName name="PEDRA_PRETA">[3]Insumos!$I$12</definedName>
    <definedName name="PEDREIRA">#REF!</definedName>
    <definedName name="PEDREIRA_4">"$'memória de calculo_liquida'.$#REF!$#REF!"</definedName>
    <definedName name="PEDREIRO" localSheetId="19">#REF!</definedName>
    <definedName name="PEDREIRO" localSheetId="6">#REF!</definedName>
    <definedName name="PEDREIRO" localSheetId="7">#REF!</definedName>
    <definedName name="PEDREIRO" localSheetId="8">#REF!</definedName>
    <definedName name="PEDREIRO" localSheetId="18">#REF!</definedName>
    <definedName name="PEDREIRO" localSheetId="16">#REF!</definedName>
    <definedName name="PEDREIRO" localSheetId="17">#REF!</definedName>
    <definedName name="PEDREIRO" localSheetId="3">#REF!</definedName>
    <definedName name="PEDREIRO" localSheetId="4">#REF!</definedName>
    <definedName name="PEDREIRO" localSheetId="5">#REF!</definedName>
    <definedName name="PEDREIRO">#REF!</definedName>
    <definedName name="PEMD" localSheetId="19">[1]SERVIÇO!#REF!</definedName>
    <definedName name="PEMD" localSheetId="6">[1]SERVIÇO!#REF!</definedName>
    <definedName name="PEMD" localSheetId="7">[1]SERVIÇO!#REF!</definedName>
    <definedName name="PEMD" localSheetId="8">[1]SERVIÇO!#REF!</definedName>
    <definedName name="PEMD" localSheetId="18">[1]SERVIÇO!#REF!</definedName>
    <definedName name="PEMD" localSheetId="16">[1]SERVIÇO!#REF!</definedName>
    <definedName name="PEMD" localSheetId="17">[1]SERVIÇO!#REF!</definedName>
    <definedName name="PEMD" localSheetId="3">[1]SERVIÇO!#REF!</definedName>
    <definedName name="PEMD" localSheetId="4">[1]SERVIÇO!#REF!</definedName>
    <definedName name="PEMD" localSheetId="5">[1]SERVIÇO!#REF!</definedName>
    <definedName name="PEMD">[1]SERVIÇO!#REF!</definedName>
    <definedName name="PercResid.">#REF!</definedName>
    <definedName name="periodo">#REF!</definedName>
    <definedName name="PERIODOLIQUIDO">#REF!</definedName>
    <definedName name="PERMAN_1">#REF!</definedName>
    <definedName name="PERMAN_10">#REF!</definedName>
    <definedName name="PERMAN_2">#REF!</definedName>
    <definedName name="PERMAN_3">#REF!</definedName>
    <definedName name="PERMAN_4">#REF!</definedName>
    <definedName name="PERMAN_5">#REF!</definedName>
    <definedName name="PERMAN_6">#REF!</definedName>
    <definedName name="PERMAN_7">#REF!</definedName>
    <definedName name="PERMAN_8">#REF!</definedName>
    <definedName name="PERMAN_9">#REF!</definedName>
    <definedName name="PERNAMANCA">[3]Insumos!$I$71</definedName>
    <definedName name="PERNAMANCA_MAD_LEI" localSheetId="19">#REF!</definedName>
    <definedName name="PERNAMANCA_MAD_LEI" localSheetId="6">#REF!</definedName>
    <definedName name="PERNAMANCA_MAD_LEI" localSheetId="7">#REF!</definedName>
    <definedName name="PERNAMANCA_MAD_LEI" localSheetId="8">#REF!</definedName>
    <definedName name="PERNAMANCA_MAD_LEI" localSheetId="18">#REF!</definedName>
    <definedName name="PERNAMANCA_MAD_LEI" localSheetId="16">#REF!</definedName>
    <definedName name="PERNAMANCA_MAD_LEI" localSheetId="17">#REF!</definedName>
    <definedName name="PERNAMANCA_MAD_LEI" localSheetId="3">#REF!</definedName>
    <definedName name="PERNAMANCA_MAD_LEI" localSheetId="4">#REF!</definedName>
    <definedName name="PERNAMANCA_MAD_LEI" localSheetId="5">#REF!</definedName>
    <definedName name="PERNAMANCA_MAD_LEI">#REF!</definedName>
    <definedName name="pesquisa" localSheetId="19">#REF!</definedName>
    <definedName name="pesquisa" localSheetId="6">#REF!</definedName>
    <definedName name="pesquisa" localSheetId="7">#REF!</definedName>
    <definedName name="pesquisa" localSheetId="8">#REF!</definedName>
    <definedName name="pesquisa" localSheetId="18">#REF!</definedName>
    <definedName name="pesquisa" localSheetId="16">#REF!</definedName>
    <definedName name="pesquisa" localSheetId="17">#REF!</definedName>
    <definedName name="pesquisa" localSheetId="3">#REF!</definedName>
    <definedName name="pesquisa" localSheetId="4">#REF!</definedName>
    <definedName name="pesquisa" localSheetId="5">#REF!</definedName>
    <definedName name="pesquisa">#REF!</definedName>
    <definedName name="pessoal">#REF!</definedName>
    <definedName name="PG">"$#REF!.$C$1"</definedName>
    <definedName name="PG_agosto_2002">#REF!</definedName>
    <definedName name="PGP">"'file:///D:/Meus documentos/ANASTÁCIO/SERCEL/BR262990800.xls'#$SERVIÇOS.$#REF!$#REF!"</definedName>
    <definedName name="PIEQUIP" localSheetId="19">[1]SERVIÇO!#REF!</definedName>
    <definedName name="PIEQUIP" localSheetId="6">[1]SERVIÇO!#REF!</definedName>
    <definedName name="PIEQUIP" localSheetId="7">[1]SERVIÇO!#REF!</definedName>
    <definedName name="PIEQUIP" localSheetId="8">[1]SERVIÇO!#REF!</definedName>
    <definedName name="PIEQUIP" localSheetId="18">[1]SERVIÇO!#REF!</definedName>
    <definedName name="PIEQUIP" localSheetId="16">[1]SERVIÇO!#REF!</definedName>
    <definedName name="PIEQUIP" localSheetId="17">[1]SERVIÇO!#REF!</definedName>
    <definedName name="PIEQUIP" localSheetId="3">[1]SERVIÇO!#REF!</definedName>
    <definedName name="PIEQUIP" localSheetId="4">[1]SERVIÇO!#REF!</definedName>
    <definedName name="PIEQUIP" localSheetId="5">[1]SERVIÇO!#REF!</definedName>
    <definedName name="PIEQUIP">[1]SERVIÇO!#REF!</definedName>
    <definedName name="pint_lig">#REF!</definedName>
    <definedName name="PINTLIG">#REF!</definedName>
    <definedName name="PINTLIG_7">#REF!</definedName>
    <definedName name="PINTLIG_9">#REF!</definedName>
    <definedName name="PINTLIGCOR">#REF!</definedName>
    <definedName name="PINTLIGCOR1">#REF!</definedName>
    <definedName name="PINTLIGCORMANMANQ">#REF!</definedName>
    <definedName name="PINTLIGCORMANMANQ_8">#REF!</definedName>
    <definedName name="PINTLIGCORMANRESTF">#REF!</definedName>
    <definedName name="PINTLIGCORMANRESTQ">#REF!</definedName>
    <definedName name="PINTLIGCORREST">#REF!</definedName>
    <definedName name="PINTLIGMAN">#REF!</definedName>
    <definedName name="PINTLIGMBUFREC">"$#REF!.$M$36"</definedName>
    <definedName name="PINTLIGREC">#REF!</definedName>
    <definedName name="PINTLIGREC_7">#REF!</definedName>
    <definedName name="PINTLIGREC_9">#REF!</definedName>
    <definedName name="PINTLIGRECOMPMBUF">"$#REF!.$M$36"</definedName>
    <definedName name="PINTLIGREST">#REF!</definedName>
    <definedName name="PINTOR" localSheetId="19">#REF!</definedName>
    <definedName name="PINTOR" localSheetId="6">#REF!</definedName>
    <definedName name="PINTOR" localSheetId="7">#REF!</definedName>
    <definedName name="PINTOR" localSheetId="8">#REF!</definedName>
    <definedName name="PINTOR" localSheetId="18">#REF!</definedName>
    <definedName name="PINTOR" localSheetId="16">#REF!</definedName>
    <definedName name="PINTOR" localSheetId="17">#REF!</definedName>
    <definedName name="PINTOR" localSheetId="3">#REF!</definedName>
    <definedName name="PINTOR" localSheetId="4">#REF!</definedName>
    <definedName name="PINTOR" localSheetId="5">#REF!</definedName>
    <definedName name="PINTOR">#REF!</definedName>
    <definedName name="pintura">#N/A</definedName>
    <definedName name="PINTURALIG">#REF!</definedName>
    <definedName name="PINTURALIG_7">#REF!</definedName>
    <definedName name="PINTURALIGMAN">#REF!</definedName>
    <definedName name="PINTURALIGREST">#REF!</definedName>
    <definedName name="PIV">#REF!</definedName>
    <definedName name="PL" localSheetId="19">#REF!</definedName>
    <definedName name="PL" localSheetId="6">#REF!</definedName>
    <definedName name="PL" localSheetId="7">#REF!</definedName>
    <definedName name="PL" localSheetId="8">#REF!</definedName>
    <definedName name="PL" localSheetId="18">#REF!</definedName>
    <definedName name="PL" localSheetId="16">#REF!</definedName>
    <definedName name="PL" localSheetId="17">#REF!</definedName>
    <definedName name="PL" localSheetId="3">#REF!</definedName>
    <definedName name="PL" localSheetId="4">#REF!</definedName>
    <definedName name="PL" localSheetId="5">#REF!</definedName>
    <definedName name="PL">#REF!</definedName>
    <definedName name="PLACAS">#REF!</definedName>
    <definedName name="Plan1">#REF!</definedName>
    <definedName name="plan10area1">#REF!</definedName>
    <definedName name="plan10area2">#REF!</definedName>
    <definedName name="plan10area3">#REF!</definedName>
    <definedName name="plan10comp1">#REF!</definedName>
    <definedName name="plan10comp2">#REF!</definedName>
    <definedName name="plan10comp3">#REF!</definedName>
    <definedName name="plan10dia">#REF!</definedName>
    <definedName name="plan10espeçuramedia">#REF!</definedName>
    <definedName name="plan10kmf">#REF!</definedName>
    <definedName name="plan10kmf2">#REF!</definedName>
    <definedName name="plan10kmf3">#REF!</definedName>
    <definedName name="plan10kmi">#REF!</definedName>
    <definedName name="plan10kmi2">#REF!</definedName>
    <definedName name="plan10kmi3">#REF!</definedName>
    <definedName name="plan10lado1">#REF!</definedName>
    <definedName name="plan10lado2">#REF!</definedName>
    <definedName name="plan10lado3">#REF!</definedName>
    <definedName name="plan10larg1">#REF!</definedName>
    <definedName name="plan10larg2">#REF!</definedName>
    <definedName name="plan10larg3">#REF!</definedName>
    <definedName name="plan10pesototal">#REF!</definedName>
    <definedName name="plan10volumetotal">#REF!</definedName>
    <definedName name="plan11area1">#REF!</definedName>
    <definedName name="plan11area2">#REF!</definedName>
    <definedName name="plan11area3">#REF!</definedName>
    <definedName name="plan11comp1">#REF!</definedName>
    <definedName name="plan11comp2">#REF!</definedName>
    <definedName name="plan11comp3">#REF!</definedName>
    <definedName name="plan11dia">#REF!</definedName>
    <definedName name="plan11espeçuramedia">#REF!</definedName>
    <definedName name="plan11kmf">#REF!</definedName>
    <definedName name="plan11kmf2">#REF!</definedName>
    <definedName name="plan11kmf3">#REF!</definedName>
    <definedName name="plan11kmi">#REF!</definedName>
    <definedName name="plan11kmi2">#REF!</definedName>
    <definedName name="plan11kmi3">#REF!</definedName>
    <definedName name="plan11lado1">#REF!</definedName>
    <definedName name="plan11lado2">#REF!</definedName>
    <definedName name="plan11lado3">#REF!</definedName>
    <definedName name="plan11larg1">#REF!</definedName>
    <definedName name="plan11larg2">#REF!</definedName>
    <definedName name="plan11larg3">#REF!</definedName>
    <definedName name="plan11pesototal">#REF!</definedName>
    <definedName name="plan11volumetotal">#REF!</definedName>
    <definedName name="plan12area1">#REF!</definedName>
    <definedName name="plan12area2">#REF!</definedName>
    <definedName name="plan12area3">#REF!</definedName>
    <definedName name="plan12comp1">#REF!</definedName>
    <definedName name="plan12comp2">#REF!</definedName>
    <definedName name="plan12comp3">#REF!</definedName>
    <definedName name="plan12dia">#REF!</definedName>
    <definedName name="plan12espeçuramedia">#REF!</definedName>
    <definedName name="plan12kmf">#REF!</definedName>
    <definedName name="plan12kmf2">#REF!</definedName>
    <definedName name="plan12kmf3">#REF!</definedName>
    <definedName name="plan12kmi">#REF!</definedName>
    <definedName name="plan12kmi2">#REF!</definedName>
    <definedName name="plan12kmi3">#REF!</definedName>
    <definedName name="plan12lado1">#REF!</definedName>
    <definedName name="plan12lado2">#REF!</definedName>
    <definedName name="plan12lado3">#REF!</definedName>
    <definedName name="plan12larg1">#REF!</definedName>
    <definedName name="plan12larg2">#REF!</definedName>
    <definedName name="plan12larg3">#REF!</definedName>
    <definedName name="plan12pesototal">#REF!</definedName>
    <definedName name="plan12volumetotal">#REF!</definedName>
    <definedName name="plan13area1">#REF!</definedName>
    <definedName name="plan13area2">#REF!</definedName>
    <definedName name="plan13area3">#REF!</definedName>
    <definedName name="plan13comp1">#REF!</definedName>
    <definedName name="plan13comp2">#REF!</definedName>
    <definedName name="plan13comp3">#REF!</definedName>
    <definedName name="plan13dia">#REF!</definedName>
    <definedName name="plan13espeçuramedia">#REF!</definedName>
    <definedName name="plan13kmf">#REF!</definedName>
    <definedName name="plan13kmf2">#REF!</definedName>
    <definedName name="plan13kmf3">#REF!</definedName>
    <definedName name="plan13kmi">#REF!</definedName>
    <definedName name="plan13kmi2">#REF!</definedName>
    <definedName name="plan13kmi3">#REF!</definedName>
    <definedName name="plan13lado1">#REF!</definedName>
    <definedName name="plan13lado2">#REF!</definedName>
    <definedName name="plan13lado3">#REF!</definedName>
    <definedName name="plan13larg1">#REF!</definedName>
    <definedName name="plan13larg2">#REF!</definedName>
    <definedName name="plan13larg3">#REF!</definedName>
    <definedName name="plan13pesototal">#REF!</definedName>
    <definedName name="plan13volumetotal">#REF!</definedName>
    <definedName name="plan14area1">#REF!</definedName>
    <definedName name="plan14area2">#REF!</definedName>
    <definedName name="plan14area3">#REF!</definedName>
    <definedName name="plan14comp1">#REF!</definedName>
    <definedName name="plan14comp2">#REF!</definedName>
    <definedName name="plan14comp3">#REF!</definedName>
    <definedName name="plan14dia">#REF!</definedName>
    <definedName name="plan14espeçuramedia">#REF!</definedName>
    <definedName name="plan14kmf">#REF!</definedName>
    <definedName name="plan14kmf2">#REF!</definedName>
    <definedName name="plan14kmf3">#REF!</definedName>
    <definedName name="plan14kmi">#REF!</definedName>
    <definedName name="plan14kmi2">#REF!</definedName>
    <definedName name="plan14kmi3">#REF!</definedName>
    <definedName name="plan14lado1">#REF!</definedName>
    <definedName name="plan14lado2">#REF!</definedName>
    <definedName name="plan14lado3">#REF!</definedName>
    <definedName name="plan14larg1">#REF!</definedName>
    <definedName name="plan14larg2">#REF!</definedName>
    <definedName name="plan14larg3">#REF!</definedName>
    <definedName name="plan14pesototal">#REF!</definedName>
    <definedName name="plan14volumetotal">#REF!</definedName>
    <definedName name="plan15area1">#REF!</definedName>
    <definedName name="plan15area2">#REF!</definedName>
    <definedName name="plan15area3">#REF!</definedName>
    <definedName name="plan15comp1">#REF!</definedName>
    <definedName name="plan15comp2">#REF!</definedName>
    <definedName name="plan15comp3">#REF!</definedName>
    <definedName name="plan15dia">#REF!</definedName>
    <definedName name="plan15espeçuramedia">#REF!</definedName>
    <definedName name="plan15kmf">#REF!</definedName>
    <definedName name="plan15kmf2">#REF!</definedName>
    <definedName name="plan15kmf3">#REF!</definedName>
    <definedName name="plan15kmi">#REF!</definedName>
    <definedName name="plan15kmi2">#REF!</definedName>
    <definedName name="plan15kmi3">#REF!</definedName>
    <definedName name="plan15lado1">#REF!</definedName>
    <definedName name="plan15lado2">#REF!</definedName>
    <definedName name="plan15lado3">#REF!</definedName>
    <definedName name="plan15larg1">#REF!</definedName>
    <definedName name="plan15larg2">#REF!</definedName>
    <definedName name="plan15larg3">#REF!</definedName>
    <definedName name="plan15pesototal">#REF!</definedName>
    <definedName name="plan15volumetotal">#REF!</definedName>
    <definedName name="plan16area1">#REF!</definedName>
    <definedName name="plan16area2">#REF!</definedName>
    <definedName name="plan16area3">#REF!</definedName>
    <definedName name="plan16comp1">#REF!</definedName>
    <definedName name="plan16comp2">#REF!</definedName>
    <definedName name="plan16comp3">#REF!</definedName>
    <definedName name="plan16dia">#REF!</definedName>
    <definedName name="plan16espeçuramedia">#REF!</definedName>
    <definedName name="plan16kmf">#REF!</definedName>
    <definedName name="plan16kmf2">#REF!</definedName>
    <definedName name="plan16kmf3">#REF!</definedName>
    <definedName name="plan16kmi">#REF!</definedName>
    <definedName name="plan16kmi2">#REF!</definedName>
    <definedName name="plan16kmi3">#REF!</definedName>
    <definedName name="plan16lado1">#REF!</definedName>
    <definedName name="plan16lado2">#REF!</definedName>
    <definedName name="plan16lado3">#REF!</definedName>
    <definedName name="plan16larg1">#REF!</definedName>
    <definedName name="plan16larg2">#REF!</definedName>
    <definedName name="plan16larg3">#REF!</definedName>
    <definedName name="plan16pesototal">#REF!</definedName>
    <definedName name="plan16volumetotal">#REF!</definedName>
    <definedName name="plan17area1">#REF!</definedName>
    <definedName name="plan17area2">#REF!</definedName>
    <definedName name="plan17area3">#REF!</definedName>
    <definedName name="plan17comp1">#REF!</definedName>
    <definedName name="plan17comp2">#REF!</definedName>
    <definedName name="plan17comp3">#REF!</definedName>
    <definedName name="plan17dia">#REF!</definedName>
    <definedName name="plan17espeçuramedia">#REF!</definedName>
    <definedName name="plan17kmf">#REF!</definedName>
    <definedName name="plan17kmf2">#REF!</definedName>
    <definedName name="plan17kmf3">#REF!</definedName>
    <definedName name="plan17kmi">#REF!</definedName>
    <definedName name="plan17kmi2">#REF!</definedName>
    <definedName name="plan17kmi3">#REF!</definedName>
    <definedName name="plan17lado1">#REF!</definedName>
    <definedName name="plan17lado2">#REF!</definedName>
    <definedName name="plan17lado3">#REF!</definedName>
    <definedName name="plan17larg1">#REF!</definedName>
    <definedName name="plan17larg2">#REF!</definedName>
    <definedName name="plan17larg3">#REF!</definedName>
    <definedName name="plan17pesototal">#REF!</definedName>
    <definedName name="plan17volumetotal">#REF!</definedName>
    <definedName name="plan18area1">#REF!</definedName>
    <definedName name="plan18area2">#REF!</definedName>
    <definedName name="plan18area3">#REF!</definedName>
    <definedName name="plan18comp1">#REF!</definedName>
    <definedName name="plan18comp2">#REF!</definedName>
    <definedName name="plan18comp3">#REF!</definedName>
    <definedName name="plan18dia">#REF!</definedName>
    <definedName name="plan18espeçuramedia">#REF!</definedName>
    <definedName name="plan18kmf">#REF!</definedName>
    <definedName name="plan18kmf2">#REF!</definedName>
    <definedName name="plan18kmf3">#REF!</definedName>
    <definedName name="plan18kmi">#REF!</definedName>
    <definedName name="plan18kmi2">#REF!</definedName>
    <definedName name="plan18kmi3">#REF!</definedName>
    <definedName name="plan18lado1">#REF!</definedName>
    <definedName name="plan18lado2">#REF!</definedName>
    <definedName name="plan18lado3">#REF!</definedName>
    <definedName name="plan18larg1">#REF!</definedName>
    <definedName name="plan18larg2">#REF!</definedName>
    <definedName name="plan18larg3">#REF!</definedName>
    <definedName name="plan18pesototal">#REF!</definedName>
    <definedName name="plan18volumetotal">#REF!</definedName>
    <definedName name="plan19area1">#REF!</definedName>
    <definedName name="plan19area2">#REF!</definedName>
    <definedName name="plan19area3">#REF!</definedName>
    <definedName name="plan19comp1">#REF!</definedName>
    <definedName name="plan19comp2">#REF!</definedName>
    <definedName name="plan19comp3">#REF!</definedName>
    <definedName name="plan19dia">#REF!</definedName>
    <definedName name="plan19espeçuramedia">#REF!</definedName>
    <definedName name="plan19kmf">#REF!</definedName>
    <definedName name="plan19kmf2">#REF!</definedName>
    <definedName name="plan19kmf3">#REF!</definedName>
    <definedName name="plan19kmi">#REF!</definedName>
    <definedName name="plan19kmi2">#REF!</definedName>
    <definedName name="plan19kmi3">#REF!</definedName>
    <definedName name="plan19lado1">#REF!</definedName>
    <definedName name="plan19lado2">#REF!</definedName>
    <definedName name="plan19lado3">#REF!</definedName>
    <definedName name="plan19larg1">#REF!</definedName>
    <definedName name="plan19larg2">#REF!</definedName>
    <definedName name="plan19larg3">#REF!</definedName>
    <definedName name="plan19pesototal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>#REF!</definedName>
    <definedName name="plan21area2">#REF!</definedName>
    <definedName name="plan21area3">#REF!</definedName>
    <definedName name="plan21comp1">#REF!</definedName>
    <definedName name="plan21comp2">#REF!</definedName>
    <definedName name="plan21comp3">#REF!</definedName>
    <definedName name="plan21dia">#REF!</definedName>
    <definedName name="plan21espeçuramedia">#REF!</definedName>
    <definedName name="plan21kmf">#REF!</definedName>
    <definedName name="plan21kmf2">#REF!</definedName>
    <definedName name="plan21kmf3">#REF!</definedName>
    <definedName name="plan21kmi">#REF!</definedName>
    <definedName name="plan21kmi2">#REF!</definedName>
    <definedName name="plan21kmi3">#REF!</definedName>
    <definedName name="plan21lado1">#REF!</definedName>
    <definedName name="plan21lado2">#REF!</definedName>
    <definedName name="plan21lado3">#REF!</definedName>
    <definedName name="plan21larg1">#REF!</definedName>
    <definedName name="plan21larg2">#REF!</definedName>
    <definedName name="plan21larg3">#REF!</definedName>
    <definedName name="plan21pesototal">#REF!</definedName>
    <definedName name="plan21volumetotal">#REF!</definedName>
    <definedName name="plan22area1">#REF!</definedName>
    <definedName name="plan22area2">#REF!</definedName>
    <definedName name="plan22area3">#REF!</definedName>
    <definedName name="plan22comp1">#REF!</definedName>
    <definedName name="plan22comp2">#REF!</definedName>
    <definedName name="plan22comp3">#REF!</definedName>
    <definedName name="plan22dia">#REF!</definedName>
    <definedName name="plan22espeçuramedia">#REF!</definedName>
    <definedName name="plan22kmf">#REF!</definedName>
    <definedName name="plan22kmf2">#REF!</definedName>
    <definedName name="plan22kmf3">#REF!</definedName>
    <definedName name="plan22kmi">#REF!</definedName>
    <definedName name="plan22kmi2">#REF!</definedName>
    <definedName name="plan22kmi3">#REF!</definedName>
    <definedName name="plan22lado1">#REF!</definedName>
    <definedName name="plan22lado2">#REF!</definedName>
    <definedName name="plan22lado3">#REF!</definedName>
    <definedName name="plan22larg1">#REF!</definedName>
    <definedName name="plan22larg2">#REF!</definedName>
    <definedName name="plan22larg3">#REF!</definedName>
    <definedName name="plan22pesototal">#REF!</definedName>
    <definedName name="plan22volumetotal">#REF!</definedName>
    <definedName name="plan23area1">#REF!</definedName>
    <definedName name="plan23area2">#REF!</definedName>
    <definedName name="plan23area3">#REF!</definedName>
    <definedName name="plan23comp1">#REF!</definedName>
    <definedName name="plan23comp2">#REF!</definedName>
    <definedName name="plan23comp3">#REF!</definedName>
    <definedName name="plan23dia">#REF!</definedName>
    <definedName name="plan23espeçuramedia">#REF!</definedName>
    <definedName name="plan23kmf">#REF!</definedName>
    <definedName name="plan23kmf2">#REF!</definedName>
    <definedName name="plan23kmf3">#REF!</definedName>
    <definedName name="plan23kmi">#REF!</definedName>
    <definedName name="plan23kmi2">#REF!</definedName>
    <definedName name="plan23kmi3">#REF!</definedName>
    <definedName name="plan23lado1">#REF!</definedName>
    <definedName name="plan23lado2">#REF!</definedName>
    <definedName name="plan23lado3">#REF!</definedName>
    <definedName name="plan23larg1">#REF!</definedName>
    <definedName name="plan23larg2">#REF!</definedName>
    <definedName name="plan23larg3">#REF!</definedName>
    <definedName name="plan23pesototal">#REF!</definedName>
    <definedName name="plan23volumetotal">#REF!</definedName>
    <definedName name="plan24area1">#REF!</definedName>
    <definedName name="plan24area2">#REF!</definedName>
    <definedName name="plan24area3">#REF!</definedName>
    <definedName name="plan24comp1">#REF!</definedName>
    <definedName name="plan24comp2">#REF!</definedName>
    <definedName name="plan24comp3">#REF!</definedName>
    <definedName name="plan24dia">#REF!</definedName>
    <definedName name="plan24espeçuramedia">#REF!</definedName>
    <definedName name="plan24kmf">#REF!</definedName>
    <definedName name="plan24kmf2">#REF!</definedName>
    <definedName name="plan24kmf3">#REF!</definedName>
    <definedName name="plan24kmi">#REF!</definedName>
    <definedName name="plan24kmi2">#REF!</definedName>
    <definedName name="plan24kmi3">#REF!</definedName>
    <definedName name="plan24lado1">#REF!</definedName>
    <definedName name="plan24lado2">#REF!</definedName>
    <definedName name="plan24lado3">#REF!</definedName>
    <definedName name="plan24larg1">#REF!</definedName>
    <definedName name="plan24larg2">#REF!</definedName>
    <definedName name="plan24larg3">#REF!</definedName>
    <definedName name="plan24pesototal">#REF!</definedName>
    <definedName name="plan24volumetotal">#REF!</definedName>
    <definedName name="plan25area1">#REF!</definedName>
    <definedName name="plan25area2">#REF!</definedName>
    <definedName name="plan25area3">#REF!</definedName>
    <definedName name="plan25comp1">#REF!</definedName>
    <definedName name="plan25comp2">#REF!</definedName>
    <definedName name="plan25comp3">#REF!</definedName>
    <definedName name="plan25dia">#REF!</definedName>
    <definedName name="plan25espeçuramedia">#REF!</definedName>
    <definedName name="plan25kmf">#REF!</definedName>
    <definedName name="plan25kmf2">#REF!</definedName>
    <definedName name="plan25kmf3">#REF!</definedName>
    <definedName name="plan25kmi">#REF!</definedName>
    <definedName name="plan25kmi2">#REF!</definedName>
    <definedName name="plan25kmi3">#REF!</definedName>
    <definedName name="plan25lado1">#REF!</definedName>
    <definedName name="plan25lado2">#REF!</definedName>
    <definedName name="plan25lado3">#REF!</definedName>
    <definedName name="plan25larg1">#REF!</definedName>
    <definedName name="plan25larg2">#REF!</definedName>
    <definedName name="plan25larg3">#REF!</definedName>
    <definedName name="plan25pesototal">#REF!</definedName>
    <definedName name="plan25volumetotal">#REF!</definedName>
    <definedName name="plan26area1">#REF!</definedName>
    <definedName name="plan26area2">#REF!</definedName>
    <definedName name="plan26area3">#REF!</definedName>
    <definedName name="plan26comp1">#REF!</definedName>
    <definedName name="plan26comp2">#REF!</definedName>
    <definedName name="plan26comp3">#REF!</definedName>
    <definedName name="plan26dia">#REF!</definedName>
    <definedName name="plan26espeçuramedia">#REF!</definedName>
    <definedName name="plan26kmf">#REF!</definedName>
    <definedName name="plan26kmf2">#REF!</definedName>
    <definedName name="plan26kmf3">#REF!</definedName>
    <definedName name="plan26kmi">#REF!</definedName>
    <definedName name="plan26kmi2">#REF!</definedName>
    <definedName name="plan26kmi3">#REF!</definedName>
    <definedName name="plan26lado1">#REF!</definedName>
    <definedName name="plan26lado2">#REF!</definedName>
    <definedName name="plan26lado3">#REF!</definedName>
    <definedName name="plan26larg1">#REF!</definedName>
    <definedName name="plan26larg2">#REF!</definedName>
    <definedName name="plan26larg3">#REF!</definedName>
    <definedName name="plan26pesototal">#REF!</definedName>
    <definedName name="plan26volumetotal">#REF!</definedName>
    <definedName name="plan27area1">#REF!</definedName>
    <definedName name="plan27area2">#REF!</definedName>
    <definedName name="plan27area3">#REF!</definedName>
    <definedName name="plan27comp1">#REF!</definedName>
    <definedName name="plan27comp2">#REF!</definedName>
    <definedName name="plan27comp3">#REF!</definedName>
    <definedName name="plan27dia">#REF!</definedName>
    <definedName name="plan27espeçuramedia">#REF!</definedName>
    <definedName name="plan27kmf">#REF!</definedName>
    <definedName name="plan27kmf2">#REF!</definedName>
    <definedName name="plan27kmf3">#REF!</definedName>
    <definedName name="plan27kmi">#REF!</definedName>
    <definedName name="plan27kmi2">#REF!</definedName>
    <definedName name="plan27kmi3">#REF!</definedName>
    <definedName name="plan27lado1">#REF!</definedName>
    <definedName name="plan27lado2">#REF!</definedName>
    <definedName name="plan27lado3">#REF!</definedName>
    <definedName name="plan27larg1">#REF!</definedName>
    <definedName name="plan27larg2">#REF!</definedName>
    <definedName name="plan27larg3">#REF!</definedName>
    <definedName name="plan27pesototal">#REF!</definedName>
    <definedName name="plan27volumetotal">#REF!</definedName>
    <definedName name="plan8area1">#REF!</definedName>
    <definedName name="plan8area2">#REF!</definedName>
    <definedName name="plan8area3">#REF!</definedName>
    <definedName name="plan8comp1">#REF!</definedName>
    <definedName name="plan8comp2">#REF!</definedName>
    <definedName name="plan8comp3">#REF!</definedName>
    <definedName name="plan8dia">#REF!</definedName>
    <definedName name="plan8espeçuramedia">#REF!</definedName>
    <definedName name="plan8kmf">#REF!</definedName>
    <definedName name="plan8kmf2">#REF!</definedName>
    <definedName name="plan8kmf3">#REF!</definedName>
    <definedName name="plan8kmi">#REF!</definedName>
    <definedName name="plan8kmi2">#REF!</definedName>
    <definedName name="plan8kmi3">#REF!</definedName>
    <definedName name="plan8lado1">#REF!</definedName>
    <definedName name="plan8lado2">#REF!</definedName>
    <definedName name="plan8lado3">#REF!</definedName>
    <definedName name="plan8larg1">#REF!</definedName>
    <definedName name="plan8larg2">#REF!</definedName>
    <definedName name="plan8larg3">#REF!</definedName>
    <definedName name="plan8pesototal">#REF!</definedName>
    <definedName name="plan8volumetotal">#REF!</definedName>
    <definedName name="plan9area1">#REF!</definedName>
    <definedName name="plan9area2">#REF!</definedName>
    <definedName name="plan9area3">#REF!</definedName>
    <definedName name="plan9comp1">#REF!</definedName>
    <definedName name="plan9comp2">#REF!</definedName>
    <definedName name="plan9comp3">#REF!</definedName>
    <definedName name="plan9dia">#REF!</definedName>
    <definedName name="plan9espeçuramedia">#REF!</definedName>
    <definedName name="plan9kmf">#REF!</definedName>
    <definedName name="plan9kmf2">#REF!</definedName>
    <definedName name="plan9kmf3">#REF!</definedName>
    <definedName name="plan9kmi">#REF!</definedName>
    <definedName name="plan9kmi2">#REF!</definedName>
    <definedName name="plan9kmi3">#REF!</definedName>
    <definedName name="plan9lado1">#REF!</definedName>
    <definedName name="plan9lado2">#REF!</definedName>
    <definedName name="plan9lado3">#REF!</definedName>
    <definedName name="plan9larg1">#REF!</definedName>
    <definedName name="plan9larg2">#REF!</definedName>
    <definedName name="plan9larg3">#REF!</definedName>
    <definedName name="plan9pesototal">#REF!</definedName>
    <definedName name="plan9volumetotal">#REF!</definedName>
    <definedName name="PLANEJADA">#REF!</definedName>
    <definedName name="PLANILHA">#N/A</definedName>
    <definedName name="PLANILHA_1">#N/A</definedName>
    <definedName name="PLANILHA_2">#N/A</definedName>
    <definedName name="PlanilhasOriginais">#REF!</definedName>
    <definedName name="plano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>#REF!</definedName>
    <definedName name="PMFRPMAN">#REF!</definedName>
    <definedName name="PMFTBMAN">#REF!</definedName>
    <definedName name="PMREC">#REF!</definedName>
    <definedName name="PMUR" localSheetId="19">[1]SERVIÇO!#REF!</definedName>
    <definedName name="PMUR" localSheetId="6">[1]SERVIÇO!#REF!</definedName>
    <definedName name="PMUR" localSheetId="7">[1]SERVIÇO!#REF!</definedName>
    <definedName name="PMUR" localSheetId="8">[1]SERVIÇO!#REF!</definedName>
    <definedName name="PMUR" localSheetId="18">[1]SERVIÇO!#REF!</definedName>
    <definedName name="PMUR" localSheetId="16">[1]SERVIÇO!#REF!</definedName>
    <definedName name="PMUR" localSheetId="17">[1]SERVIÇO!#REF!</definedName>
    <definedName name="PMUR" localSheetId="3">[1]SERVIÇO!#REF!</definedName>
    <definedName name="PMUR" localSheetId="4">[1]SERVIÇO!#REF!</definedName>
    <definedName name="PMUR" localSheetId="5">[1]SERVIÇO!#REF!</definedName>
    <definedName name="PMUR">[1]SERVIÇO!#REF!</definedName>
    <definedName name="PNPBASELE">#REF!</definedName>
    <definedName name="PNPBASMEC">#REF!</definedName>
    <definedName name="PO_QUIMICO_4KG" localSheetId="19">#REF!</definedName>
    <definedName name="PO_QUIMICO_4KG" localSheetId="6">#REF!</definedName>
    <definedName name="PO_QUIMICO_4KG" localSheetId="7">#REF!</definedName>
    <definedName name="PO_QUIMICO_4KG" localSheetId="8">#REF!</definedName>
    <definedName name="PO_QUIMICO_4KG" localSheetId="18">#REF!</definedName>
    <definedName name="PO_QUIMICO_4KG" localSheetId="16">#REF!</definedName>
    <definedName name="PO_QUIMICO_4KG" localSheetId="17">#REF!</definedName>
    <definedName name="PO_QUIMICO_4KG" localSheetId="3">#REF!</definedName>
    <definedName name="PO_QUIMICO_4KG" localSheetId="4">#REF!</definedName>
    <definedName name="PO_QUIMICO_4KG" localSheetId="5">#REF!</definedName>
    <definedName name="PO_QUIMICO_4KG">#REF!</definedName>
    <definedName name="PONTALETE" localSheetId="19">#REF!</definedName>
    <definedName name="PONTALETE" localSheetId="6">#REF!</definedName>
    <definedName name="PONTALETE" localSheetId="7">#REF!</definedName>
    <definedName name="PONTALETE" localSheetId="8">#REF!</definedName>
    <definedName name="PONTALETE" localSheetId="18">#REF!</definedName>
    <definedName name="PONTALETE" localSheetId="16">#REF!</definedName>
    <definedName name="PONTALETE" localSheetId="17">#REF!</definedName>
    <definedName name="PONTALETE" localSheetId="3">#REF!</definedName>
    <definedName name="PONTALETE" localSheetId="4">#REF!</definedName>
    <definedName name="PONTALETE" localSheetId="5">#REF!</definedName>
    <definedName name="PONTALETE">#REF!</definedName>
    <definedName name="Ponte">#N/A</definedName>
    <definedName name="Ponte_1">#N/A</definedName>
    <definedName name="Ponte_2">#N/A</definedName>
    <definedName name="ponteest1650">#REF!</definedName>
    <definedName name="ponteest856">#REF!</definedName>
    <definedName name="ponteest894">#REF!</definedName>
    <definedName name="PONTEMADEIRA">#REF!</definedName>
    <definedName name="port" localSheetId="19">#REF!</definedName>
    <definedName name="port" localSheetId="16">#REF!</definedName>
    <definedName name="port" localSheetId="17">#REF!</definedName>
    <definedName name="port">#REF!</definedName>
    <definedName name="Posição" hidden="1">#REF!</definedName>
    <definedName name="Potencia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PAG">#REF!</definedName>
    <definedName name="PPCOFINS">#REF!</definedName>
    <definedName name="PPFRE">#REF!</definedName>
    <definedName name="PPICMS">#REF!</definedName>
    <definedName name="PPIPI">#REF!</definedName>
    <definedName name="PPPIS">#REF!</definedName>
    <definedName name="PPREP">#REF!</definedName>
    <definedName name="PPSAL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>#REF!</definedName>
    <definedName name="Preço_Improd.">#REF!</definedName>
    <definedName name="Preço_parcial_15">#REF!</definedName>
    <definedName name="Preço_prod.">#REF!</definedName>
    <definedName name="preco1">#REF!</definedName>
    <definedName name="PREÇOS_10">#REF!</definedName>
    <definedName name="PREÇOS_17">#REF!</definedName>
    <definedName name="PREÇOS_6">#REF!</definedName>
    <definedName name="PREÇOS_7">#REF!</definedName>
    <definedName name="PREÇOS_8">#REF!</definedName>
    <definedName name="PREÇOS_9">#REF!</definedName>
    <definedName name="PREF" localSheetId="19">#REF!</definedName>
    <definedName name="PREF" localSheetId="16">#REF!</definedName>
    <definedName name="PREF" localSheetId="17">#REF!</definedName>
    <definedName name="PREF">#REF!</definedName>
    <definedName name="prego" localSheetId="19">#REF!</definedName>
    <definedName name="prego" localSheetId="6">#REF!</definedName>
    <definedName name="prego" localSheetId="7">#REF!</definedName>
    <definedName name="prego" localSheetId="8">#REF!</definedName>
    <definedName name="prego" localSheetId="18">#REF!</definedName>
    <definedName name="prego" localSheetId="16">#REF!</definedName>
    <definedName name="prego" localSheetId="17">#REF!</definedName>
    <definedName name="prego" localSheetId="3">#REF!</definedName>
    <definedName name="prego" localSheetId="4">#REF!</definedName>
    <definedName name="prego" localSheetId="5">#REF!</definedName>
    <definedName name="prego">#REF!</definedName>
    <definedName name="PREGO_1_X_16" localSheetId="19">#REF!</definedName>
    <definedName name="PREGO_1_X_16" localSheetId="6">#REF!</definedName>
    <definedName name="PREGO_1_X_16" localSheetId="7">#REF!</definedName>
    <definedName name="PREGO_1_X_16" localSheetId="8">#REF!</definedName>
    <definedName name="PREGO_1_X_16" localSheetId="16">#REF!</definedName>
    <definedName name="PREGO_1_X_16" localSheetId="17">#REF!</definedName>
    <definedName name="PREGO_1_X_16" localSheetId="3">#REF!</definedName>
    <definedName name="PREGO_1_X_16" localSheetId="4">#REF!</definedName>
    <definedName name="PREGO_1_X_16" localSheetId="5">#REF!</definedName>
    <definedName name="PREGO_1_X_16">#REF!</definedName>
    <definedName name="PREGO_2_12_X_12" localSheetId="19">#REF!</definedName>
    <definedName name="PREGO_2_12_X_12" localSheetId="6">#REF!</definedName>
    <definedName name="PREGO_2_12_X_12" localSheetId="7">#REF!</definedName>
    <definedName name="PREGO_2_12_X_12" localSheetId="8">#REF!</definedName>
    <definedName name="PREGO_2_12_X_12" localSheetId="16">#REF!</definedName>
    <definedName name="PREGO_2_12_X_12" localSheetId="17">#REF!</definedName>
    <definedName name="PREGO_2_12_X_12" localSheetId="3">#REF!</definedName>
    <definedName name="PREGO_2_12_X_12" localSheetId="4">#REF!</definedName>
    <definedName name="PREGO_2_12_X_12" localSheetId="5">#REF!</definedName>
    <definedName name="PREGO_2_12_X_12">#REF!</definedName>
    <definedName name="PREGO_2_12X10" localSheetId="19">#REF!</definedName>
    <definedName name="PREGO_2_12X10" localSheetId="6">#REF!</definedName>
    <definedName name="PREGO_2_12X10" localSheetId="7">#REF!</definedName>
    <definedName name="PREGO_2_12X10" localSheetId="8">#REF!</definedName>
    <definedName name="PREGO_2_12X10" localSheetId="16">#REF!</definedName>
    <definedName name="PREGO_2_12X10" localSheetId="17">#REF!</definedName>
    <definedName name="PREGO_2_12X10" localSheetId="3">#REF!</definedName>
    <definedName name="PREGO_2_12X10" localSheetId="4">#REF!</definedName>
    <definedName name="PREGO_2_12X10" localSheetId="5">#REF!</definedName>
    <definedName name="PREGO_2_12X10">#REF!</definedName>
    <definedName name="PREGO_2X11" localSheetId="19">#REF!</definedName>
    <definedName name="PREGO_2X11" localSheetId="6">#REF!</definedName>
    <definedName name="PREGO_2X11" localSheetId="7">#REF!</definedName>
    <definedName name="PREGO_2X11" localSheetId="8">#REF!</definedName>
    <definedName name="PREGO_2X11" localSheetId="16">#REF!</definedName>
    <definedName name="PREGO_2X11" localSheetId="17">#REF!</definedName>
    <definedName name="PREGO_2X11" localSheetId="3">#REF!</definedName>
    <definedName name="PREGO_2X11" localSheetId="4">#REF!</definedName>
    <definedName name="PREGO_2X11" localSheetId="5">#REF!</definedName>
    <definedName name="PREGO_2X11">#REF!</definedName>
    <definedName name="PREGO_2X12" localSheetId="19">#REF!</definedName>
    <definedName name="PREGO_2X12" localSheetId="6">#REF!</definedName>
    <definedName name="PREGO_2X12" localSheetId="7">#REF!</definedName>
    <definedName name="PREGO_2X12" localSheetId="8">#REF!</definedName>
    <definedName name="PREGO_2X12" localSheetId="16">#REF!</definedName>
    <definedName name="PREGO_2X12" localSheetId="17">#REF!</definedName>
    <definedName name="PREGO_2X12" localSheetId="3">#REF!</definedName>
    <definedName name="PREGO_2X12" localSheetId="4">#REF!</definedName>
    <definedName name="PREGO_2X12" localSheetId="5">#REF!</definedName>
    <definedName name="PREGO_2X12">#REF!</definedName>
    <definedName name="Print_Area_MI">#REF!</definedName>
    <definedName name="Print_Area_MI_15">#REF!</definedName>
    <definedName name="Print_Area_MI_19">#REF!</definedName>
    <definedName name="Print_Area_MI_21">#REF!</definedName>
    <definedName name="Print_Area_MI_21_19">#REF!</definedName>
    <definedName name="Print_Area_MI_4">#REF!</definedName>
    <definedName name="PRINT_TITLES_MI">#REF!</definedName>
    <definedName name="PRINT_TITLES_MI_15">#REF!</definedName>
    <definedName name="PRINT_TITLES_MI_19">#REF!</definedName>
    <definedName name="PRINT_TITLES_MI_4">#REF!</definedName>
    <definedName name="PRMCC">"'file:///D:/Meus documentos/ANASTÁCIO/SERCEL/BR262990800.xls'#$SERVIÇOS.$#REF!$#REF!"</definedName>
    <definedName name="PROD_1" hidden="1">{#N/A,#N/A,TRUE,"Serviços"}</definedName>
    <definedName name="PRODEAGRO">#REF!</definedName>
    <definedName name="produ">#REF!</definedName>
    <definedName name="produção">#REF!</definedName>
    <definedName name="produçao1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19">[1]SERVIÇO!#REF!</definedName>
    <definedName name="PTGERAL" localSheetId="6">[1]SERVIÇO!#REF!</definedName>
    <definedName name="PTGERAL" localSheetId="7">[1]SERVIÇO!#REF!</definedName>
    <definedName name="PTGERAL" localSheetId="8">[1]SERVIÇO!#REF!</definedName>
    <definedName name="PTGERAL" localSheetId="18">[1]SERVIÇO!#REF!</definedName>
    <definedName name="PTGERAL" localSheetId="16">[1]SERVIÇO!#REF!</definedName>
    <definedName name="PTGERAL" localSheetId="17">[1]SERVIÇO!#REF!</definedName>
    <definedName name="PTGERAL" localSheetId="3">[1]SERVIÇO!#REF!</definedName>
    <definedName name="PTGERAL" localSheetId="4">[1]SERVIÇO!#REF!</definedName>
    <definedName name="PTGERAL" localSheetId="5">[1]SERVIÇO!#REF!</definedName>
    <definedName name="PTGERAL">[1]SERVIÇO!#REF!</definedName>
    <definedName name="Pto">ROUND(#REF!*#REF!,2)</definedName>
    <definedName name="PTONSUCATA">#REF!</definedName>
    <definedName name="Pun">#N/A</definedName>
    <definedName name="pz">#REF!</definedName>
    <definedName name="q">#REF!</definedName>
    <definedName name="QD" hidden="1">#REF!</definedName>
    <definedName name="Qd.Comp.Miranda">Plan1</definedName>
    <definedName name="Qd.Comp.Miranda_1">#N/A</definedName>
    <definedName name="Qd.Comp.Miranda_2">#N/A</definedName>
    <definedName name="qq">#REF!</definedName>
    <definedName name="QQ_1">[0]!QQ_1</definedName>
    <definedName name="QQ_2" localSheetId="19">#N/A</definedName>
    <definedName name="QQ_2" localSheetId="18">#N/A</definedName>
    <definedName name="QQ_2">Ensaios!QQ_2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hidden="1">#REF!</definedName>
    <definedName name="QtEq" hidden="1">#REF!</definedName>
    <definedName name="QtMo" hidden="1">#REF!</definedName>
    <definedName name="QtMp" hidden="1">#REF!</definedName>
    <definedName name="QTNULO" localSheetId="19">[1]SERVIÇO!#REF!</definedName>
    <definedName name="QTNULO" localSheetId="6">[1]SERVIÇO!#REF!</definedName>
    <definedName name="QTNULO" localSheetId="7">[1]SERVIÇO!#REF!</definedName>
    <definedName name="QTNULO" localSheetId="8">[1]SERVIÇO!#REF!</definedName>
    <definedName name="QTNULO" localSheetId="18">[1]SERVIÇO!#REF!</definedName>
    <definedName name="QTNULO" localSheetId="16">[1]SERVIÇO!#REF!</definedName>
    <definedName name="QTNULO" localSheetId="17">[1]SERVIÇO!#REF!</definedName>
    <definedName name="QTNULO" localSheetId="3">[1]SERVIÇO!#REF!</definedName>
    <definedName name="QTNULO" localSheetId="4">[1]SERVIÇO!#REF!</definedName>
    <definedName name="QTNULO" localSheetId="5">[1]SERVIÇO!#REF!</definedName>
    <definedName name="QTNULO">[1]SERVIÇO!#REF!</definedName>
    <definedName name="QTPADRAO" localSheetId="19">[1]SERVIÇO!#REF!</definedName>
    <definedName name="QTPADRAO" localSheetId="6">[1]SERVIÇO!#REF!</definedName>
    <definedName name="QTPADRAO" localSheetId="7">[1]SERVIÇO!#REF!</definedName>
    <definedName name="QTPADRAO" localSheetId="8">[1]SERVIÇO!#REF!</definedName>
    <definedName name="QTPADRAO" localSheetId="18">[1]SERVIÇO!#REF!</definedName>
    <definedName name="QTPADRAO" localSheetId="16">[1]SERVIÇO!#REF!</definedName>
    <definedName name="QTPADRAO" localSheetId="17">[1]SERVIÇO!#REF!</definedName>
    <definedName name="QTPADRAO" localSheetId="3">[1]SERVIÇO!#REF!</definedName>
    <definedName name="QTPADRAO" localSheetId="4">[1]SERVIÇO!#REF!</definedName>
    <definedName name="QTPADRAO" localSheetId="5">[1]SERVIÇO!#REF!</definedName>
    <definedName name="QTPADRAO">[1]SERVIÇO!#REF!</definedName>
    <definedName name="QTRES" localSheetId="19">[1]SERVIÇO!#REF!</definedName>
    <definedName name="QTRES" localSheetId="6">[1]SERVIÇO!#REF!</definedName>
    <definedName name="QTRES" localSheetId="7">[1]SERVIÇO!#REF!</definedName>
    <definedName name="QTRES" localSheetId="8">[1]SERVIÇO!#REF!</definedName>
    <definedName name="QTRES" localSheetId="16">[1]SERVIÇO!#REF!</definedName>
    <definedName name="QTRES" localSheetId="17">[1]SERVIÇO!#REF!</definedName>
    <definedName name="QTRES" localSheetId="3">[1]SERVIÇO!#REF!</definedName>
    <definedName name="QTRES" localSheetId="4">[1]SERVIÇO!#REF!</definedName>
    <definedName name="QTRES" localSheetId="5">[1]SERVIÇO!#REF!</definedName>
    <definedName name="QTRES">[1]SERVIÇO!#REF!</definedName>
    <definedName name="QtTr" hidden="1">#REF!</definedName>
    <definedName name="QUANT" localSheetId="19">[1]SERVIÇO!#REF!</definedName>
    <definedName name="QUANT" localSheetId="6">[1]SERVIÇO!#REF!</definedName>
    <definedName name="QUANT" localSheetId="7">[1]SERVIÇO!#REF!</definedName>
    <definedName name="QUANT" localSheetId="8">[1]SERVIÇO!#REF!</definedName>
    <definedName name="QUANT" localSheetId="16">[1]SERVIÇO!#REF!</definedName>
    <definedName name="QUANT" localSheetId="17">[1]SERVIÇO!#REF!</definedName>
    <definedName name="QUANT" localSheetId="3">[1]SERVIÇO!#REF!</definedName>
    <definedName name="QUANT" localSheetId="4">[1]SERVIÇO!#REF!</definedName>
    <definedName name="QUANT" localSheetId="5">[1]SERVIÇO!#REF!</definedName>
    <definedName name="QUANT">[1]SERVIÇO!#REF!</definedName>
    <definedName name="Quant.">#REF!</definedName>
    <definedName name="Quant.1">#REF!</definedName>
    <definedName name="QUANT_acumu">#REF!</definedName>
    <definedName name="QUANTIDADE">#REF!</definedName>
    <definedName name="QUANTIDADE_10">#REF!</definedName>
    <definedName name="QUANTIDADE_10_19">#REF!</definedName>
    <definedName name="QUANTIDADE_17">#REF!</definedName>
    <definedName name="QUANTIDADE_17_19">#REF!</definedName>
    <definedName name="QUANTIDADE_19">#REF!</definedName>
    <definedName name="QUANTIDADE_6">#REF!</definedName>
    <definedName name="QUANTIDADE_6_19">#REF!</definedName>
    <definedName name="QUANTIDADE_7">#REF!</definedName>
    <definedName name="QUANTIDADE_7_19">#REF!</definedName>
    <definedName name="QUANTIDADE_8">#REF!</definedName>
    <definedName name="QUANTIDADE_8_19">#REF!</definedName>
    <definedName name="QUANTIDADE_9">#REF!</definedName>
    <definedName name="QUANTIDADE_9_19">#REF!</definedName>
    <definedName name="QUANTIDADES">[0]!QUANTIDADES</definedName>
    <definedName name="QUANTP" localSheetId="19">[1]SERVIÇO!#REF!</definedName>
    <definedName name="QUANTP" localSheetId="6">[1]SERVIÇO!#REF!</definedName>
    <definedName name="QUANTP" localSheetId="7">[1]SERVIÇO!#REF!</definedName>
    <definedName name="QUANTP" localSheetId="8">[1]SERVIÇO!#REF!</definedName>
    <definedName name="QUANTP" localSheetId="16">[1]SERVIÇO!#REF!</definedName>
    <definedName name="QUANTP" localSheetId="17">[1]SERVIÇO!#REF!</definedName>
    <definedName name="QUANTP" localSheetId="3">[1]SERVIÇO!#REF!</definedName>
    <definedName name="QUANTP" localSheetId="4">[1]SERVIÇO!#REF!</definedName>
    <definedName name="QUANTP" localSheetId="5">[1]SERVIÇO!#REF!</definedName>
    <definedName name="QUANTP">[1]SERVIÇO!#REF!</definedName>
    <definedName name="QUE_P_E_ISSO">[0]!QUE_P_E_ISSO</definedName>
    <definedName name="queiroz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19">[1]SERVIÇO!#REF!</definedName>
    <definedName name="RARQIMP" localSheetId="6">[1]SERVIÇO!#REF!</definedName>
    <definedName name="RARQIMP" localSheetId="7">[1]SERVIÇO!#REF!</definedName>
    <definedName name="RARQIMP" localSheetId="8">[1]SERVIÇO!#REF!</definedName>
    <definedName name="RARQIMP" localSheetId="16">[1]SERVIÇO!#REF!</definedName>
    <definedName name="RARQIMP" localSheetId="17">[1]SERVIÇO!#REF!</definedName>
    <definedName name="RARQIMP" localSheetId="3">[1]SERVIÇO!#REF!</definedName>
    <definedName name="RARQIMP" localSheetId="4">[1]SERVIÇO!#REF!</definedName>
    <definedName name="RARQIMP" localSheetId="5">[1]SERVIÇO!#REF!</definedName>
    <definedName name="RARQIMP">[1]SERVIÇO!#REF!</definedName>
    <definedName name="RBV">[8]Teor!$C$3:$C$7</definedName>
    <definedName name="rc.cerca">#REF!</definedName>
    <definedName name="RDGDCELE">#REF!</definedName>
    <definedName name="RDGDCMEC">#REF!</definedName>
    <definedName name="RDM">"'file:///D:/Meus documentos/ANASTÁCIO/SERCEL/BR262990800.xls'#$SERVIÇOS.$#REF!$#REF!"</definedName>
    <definedName name="rea">#REF!</definedName>
    <definedName name="rea_4">"$#REF!.$J$#REF!"</definedName>
    <definedName name="rea_5">#REF!</definedName>
    <definedName name="REAJ">"$#REF!.$F$16"</definedName>
    <definedName name="Reajuste_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>#REF!</definedName>
    <definedName name="REC110R">#REF!</definedName>
    <definedName name="REC316PI">#REF!</definedName>
    <definedName name="REC316R">#REF!</definedName>
    <definedName name="RECADUC" localSheetId="19">[1]SERVIÇO!#REF!</definedName>
    <definedName name="RECADUC" localSheetId="6">[1]SERVIÇO!#REF!</definedName>
    <definedName name="RECADUC" localSheetId="7">[1]SERVIÇO!#REF!</definedName>
    <definedName name="RECADUC" localSheetId="8">[1]SERVIÇO!#REF!</definedName>
    <definedName name="RECADUC" localSheetId="18">[1]SERVIÇO!#REF!</definedName>
    <definedName name="RECADUC" localSheetId="16">[1]SERVIÇO!#REF!</definedName>
    <definedName name="RECADUC" localSheetId="17">[1]SERVIÇO!#REF!</definedName>
    <definedName name="RECADUC" localSheetId="3">[1]SERVIÇO!#REF!</definedName>
    <definedName name="RECADUC" localSheetId="4">[1]SERVIÇO!#REF!</definedName>
    <definedName name="RECADUC" localSheetId="5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>#REF!</definedName>
    <definedName name="RECMECFAIXA">"$#REF!.$I$27"</definedName>
    <definedName name="RECOMECATERRO">#REF!</definedName>
    <definedName name="RECOMPMBUFPIL">#REF!</definedName>
    <definedName name="RECOMPMBUFREC">"$#REF!.$I$36"</definedName>
    <definedName name="RECOMPMBUQPIL">#REF!</definedName>
    <definedName name="RECOMPOSIÇÃO">#REF!</definedName>
    <definedName name="RECOMPOSIÇÃO_7">#REF!</definedName>
    <definedName name="RECOMPOSIÇÃOREST">#REF!</definedName>
    <definedName name="RECOMPPLACA">"$#REF!.$F$37"</definedName>
    <definedName name="RECOMPREVMAN">#REF!</definedName>
    <definedName name="RECONFORMAÇÃO">#REF!</definedName>
    <definedName name="RECPLACA">#REF!</definedName>
    <definedName name="red_3">#REF!</definedName>
    <definedName name="REFERENCIA">#REF!</definedName>
    <definedName name="REFERENTE" localSheetId="19">#REF!</definedName>
    <definedName name="REFERENTE" localSheetId="6">#REF!</definedName>
    <definedName name="REFERENTE" localSheetId="7">#REF!</definedName>
    <definedName name="REFERENTE" localSheetId="8">#REF!</definedName>
    <definedName name="REFERENTE" localSheetId="18">#REF!</definedName>
    <definedName name="REFERENTE" localSheetId="16">#REF!</definedName>
    <definedName name="REFERENTE" localSheetId="17">#REF!</definedName>
    <definedName name="REFERENTE" localSheetId="3">#REF!</definedName>
    <definedName name="REFERENTE" localSheetId="4">#REF!</definedName>
    <definedName name="REFERENTE" localSheetId="5">#REF!</definedName>
    <definedName name="REFERENTE">#REF!</definedName>
    <definedName name="REG" localSheetId="19">#REF!</definedName>
    <definedName name="REG" localSheetId="6">#REF!</definedName>
    <definedName name="REG" localSheetId="7">#REF!</definedName>
    <definedName name="REG" localSheetId="8">#REF!</definedName>
    <definedName name="REG" localSheetId="18">#REF!</definedName>
    <definedName name="REG" localSheetId="16">#REF!</definedName>
    <definedName name="REG" localSheetId="17">#REF!</definedName>
    <definedName name="REG" localSheetId="3">#REF!</definedName>
    <definedName name="REG" localSheetId="4">#REF!</definedName>
    <definedName name="REG" localSheetId="5">#REF!</definedName>
    <definedName name="REG">#REF!</definedName>
    <definedName name="REG_SUB_LEITO">#REF!</definedName>
    <definedName name="regmecfaixa">"$#REF!.$G$46"</definedName>
    <definedName name="REGUA_DUZIA">[3]Insumos!$I$61</definedName>
    <definedName name="REGULA" localSheetId="19">#REF!</definedName>
    <definedName name="REGULA" localSheetId="6">#REF!</definedName>
    <definedName name="REGULA" localSheetId="7">#REF!</definedName>
    <definedName name="REGULA" localSheetId="8">#REF!</definedName>
    <definedName name="REGULA" localSheetId="18">#REF!</definedName>
    <definedName name="REGULA" localSheetId="16">#REF!</definedName>
    <definedName name="REGULA" localSheetId="17">#REF!</definedName>
    <definedName name="REGULA" localSheetId="3">#REF!</definedName>
    <definedName name="REGULA" localSheetId="4">#REF!</definedName>
    <definedName name="REGULA" localSheetId="5">#REF!</definedName>
    <definedName name="REGULA">#REF!</definedName>
    <definedName name="Reimbursement">"Reembolso"</definedName>
    <definedName name="REJUNTE" localSheetId="19">#REF!</definedName>
    <definedName name="REJUNTE" localSheetId="6">#REF!</definedName>
    <definedName name="REJUNTE" localSheetId="7">#REF!</definedName>
    <definedName name="REJUNTE" localSheetId="8">#REF!</definedName>
    <definedName name="REJUNTE" localSheetId="18">#REF!</definedName>
    <definedName name="REJUNTE" localSheetId="16">#REF!</definedName>
    <definedName name="REJUNTE" localSheetId="17">#REF!</definedName>
    <definedName name="REJUNTE" localSheetId="3">#REF!</definedName>
    <definedName name="REJUNTE" localSheetId="4">#REF!</definedName>
    <definedName name="REJUNTE" localSheetId="5">#REF!</definedName>
    <definedName name="REJUNTE">#REF!</definedName>
    <definedName name="REL" hidden="1">{#N/A,#N/A,TRUE,"Serviços"}</definedName>
    <definedName name="Relat" hidden="1">#REF!</definedName>
    <definedName name="relatorio">#N/A</definedName>
    <definedName name="RELATÓRIO_DOS_SERVIÇOS_EXECUTADOS">#REF!</definedName>
    <definedName name="relequip">#REF!</definedName>
    <definedName name="REMENDO">#REF!</definedName>
    <definedName name="REMENDOMAN">#REF!</definedName>
    <definedName name="REMENDOMBUFPIL">#REF!</definedName>
    <definedName name="REMENDOMBUQPIL">#REF!</definedName>
    <definedName name="REMENDOPROF">#REF!</definedName>
    <definedName name="REMENDOPROF_7">#REF!</definedName>
    <definedName name="REMENDOPROFMAN">#REF!</definedName>
    <definedName name="REMENDOPROFREST">#REF!</definedName>
    <definedName name="REMENDOREST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>#REF!</definedName>
    <definedName name="REMOÇÃO">#REF!</definedName>
    <definedName name="REMOÇÃO_PAV">#REF!</definedName>
    <definedName name="Rendimento">#REF!</definedName>
    <definedName name="res">#N/A</definedName>
    <definedName name="res_1">#N/A</definedName>
    <definedName name="res_2">#N/A</definedName>
    <definedName name="RESIDENCIAROO">#REF!</definedName>
    <definedName name="RESIDENCIAROO1">#REF!</definedName>
    <definedName name="resultadorendimento">#REF!</definedName>
    <definedName name="RESUMO" localSheetId="19">#N/A</definedName>
    <definedName name="RESUMO" localSheetId="18">#N/A</definedName>
    <definedName name="RESUMO">Ensaios!RESUMO</definedName>
    <definedName name="RESUMO_1">#N/A</definedName>
    <definedName name="RESUMO_2">#N/A</definedName>
    <definedName name="resumo2">#REF!</definedName>
    <definedName name="resumou" hidden="1">{#N/A,#N/A,TRUE,"Plan1"}</definedName>
    <definedName name="REV">#REF!</definedName>
    <definedName name="REV.">#REF!</definedName>
    <definedName name="REV.PRIMÁRIO">#REF!</definedName>
    <definedName name="RG">#REF!</definedName>
    <definedName name="ridbeb" localSheetId="19">[1]SERVIÇO!#REF!</definedName>
    <definedName name="ridbeb" localSheetId="6">[1]SERVIÇO!#REF!</definedName>
    <definedName name="ridbeb" localSheetId="7">[1]SERVIÇO!#REF!</definedName>
    <definedName name="ridbeb" localSheetId="8">[1]SERVIÇO!#REF!</definedName>
    <definedName name="ridbeb" localSheetId="18">[1]SERVIÇO!#REF!</definedName>
    <definedName name="ridbeb" localSheetId="16">[1]SERVIÇO!#REF!</definedName>
    <definedName name="ridbeb" localSheetId="17">[1]SERVIÇO!#REF!</definedName>
    <definedName name="ridbeb" localSheetId="3">[1]SERVIÇO!#REF!</definedName>
    <definedName name="ridbeb" localSheetId="4">[1]SERVIÇO!#REF!</definedName>
    <definedName name="ridbeb" localSheetId="5">[1]SERVIÇO!#REF!</definedName>
    <definedName name="ridbeb">[1]SERVIÇO!#REF!</definedName>
    <definedName name="RIDCHAF" localSheetId="19">[1]SERVIÇO!#REF!</definedName>
    <definedName name="RIDCHAF" localSheetId="6">[1]SERVIÇO!#REF!</definedName>
    <definedName name="RIDCHAF" localSheetId="7">[1]SERVIÇO!#REF!</definedName>
    <definedName name="RIDCHAF" localSheetId="8">[1]SERVIÇO!#REF!</definedName>
    <definedName name="RIDCHAF" localSheetId="18">[1]SERVIÇO!#REF!</definedName>
    <definedName name="RIDCHAF" localSheetId="16">[1]SERVIÇO!#REF!</definedName>
    <definedName name="RIDCHAF" localSheetId="17">[1]SERVIÇO!#REF!</definedName>
    <definedName name="RIDCHAF" localSheetId="3">[1]SERVIÇO!#REF!</definedName>
    <definedName name="RIDCHAF" localSheetId="4">[1]SERVIÇO!#REF!</definedName>
    <definedName name="RIDCHAF" localSheetId="5">[1]SERVIÇO!#REF!</definedName>
    <definedName name="RIDCHAF">[1]SERVIÇO!#REF!</definedName>
    <definedName name="ridres05" localSheetId="19">[1]SERVIÇO!#REF!</definedName>
    <definedName name="ridres05" localSheetId="6">[1]SERVIÇO!#REF!</definedName>
    <definedName name="ridres05" localSheetId="7">[1]SERVIÇO!#REF!</definedName>
    <definedName name="ridres05" localSheetId="8">[1]SERVIÇO!#REF!</definedName>
    <definedName name="ridres05" localSheetId="16">[1]SERVIÇO!#REF!</definedName>
    <definedName name="ridres05" localSheetId="17">[1]SERVIÇO!#REF!</definedName>
    <definedName name="ridres05" localSheetId="3">[1]SERVIÇO!#REF!</definedName>
    <definedName name="ridres05" localSheetId="4">[1]SERVIÇO!#REF!</definedName>
    <definedName name="ridres05" localSheetId="5">[1]SERVIÇO!#REF!</definedName>
    <definedName name="ridres05">[1]SERVIÇO!#REF!</definedName>
    <definedName name="RIDRES10" localSheetId="19">[1]SERVIÇO!#REF!</definedName>
    <definedName name="RIDRES10" localSheetId="6">[1]SERVIÇO!#REF!</definedName>
    <definedName name="RIDRES10" localSheetId="7">[1]SERVIÇO!#REF!</definedName>
    <definedName name="RIDRES10" localSheetId="8">[1]SERVIÇO!#REF!</definedName>
    <definedName name="RIDRES10" localSheetId="16">[1]SERVIÇO!#REF!</definedName>
    <definedName name="RIDRES10" localSheetId="17">[1]SERVIÇO!#REF!</definedName>
    <definedName name="RIDRES10" localSheetId="3">[1]SERVIÇO!#REF!</definedName>
    <definedName name="RIDRES10" localSheetId="4">[1]SERVIÇO!#REF!</definedName>
    <definedName name="RIDRES10" localSheetId="5">[1]SERVIÇO!#REF!</definedName>
    <definedName name="RIDRES10">[1]SERVIÇO!#REF!</definedName>
    <definedName name="RIDRES15" localSheetId="19">[1]SERVIÇO!#REF!</definedName>
    <definedName name="RIDRES15" localSheetId="6">[1]SERVIÇO!#REF!</definedName>
    <definedName name="RIDRES15" localSheetId="7">[1]SERVIÇO!#REF!</definedName>
    <definedName name="RIDRES15" localSheetId="8">[1]SERVIÇO!#REF!</definedName>
    <definedName name="RIDRES15" localSheetId="16">[1]SERVIÇO!#REF!</definedName>
    <definedName name="RIDRES15" localSheetId="17">[1]SERVIÇO!#REF!</definedName>
    <definedName name="RIDRES15" localSheetId="3">[1]SERVIÇO!#REF!</definedName>
    <definedName name="RIDRES15" localSheetId="4">[1]SERVIÇO!#REF!</definedName>
    <definedName name="RIDRES15" localSheetId="5">[1]SERVIÇO!#REF!</definedName>
    <definedName name="RIDRES15">[1]SERVIÇO!#REF!</definedName>
    <definedName name="RIOMACHADO">#REF!</definedName>
    <definedName name="RIOMUQUI">#REF!</definedName>
    <definedName name="RIONOVE">#REF!</definedName>
    <definedName name="RIORIACHUELO">#REF!</definedName>
    <definedName name="RIOSÃOPEDRO">#REF!</definedName>
    <definedName name="RIOSOLEDADE">#REF!</definedName>
    <definedName name="RIPAO">[3]Insumos!$I$61</definedName>
    <definedName name="RIPÃO" localSheetId="19">#REF!</definedName>
    <definedName name="RIPÃO" localSheetId="6">#REF!</definedName>
    <definedName name="RIPÃO" localSheetId="7">#REF!</definedName>
    <definedName name="RIPÃO" localSheetId="8">#REF!</definedName>
    <definedName name="RIPÃO" localSheetId="18">#REF!</definedName>
    <definedName name="RIPÃO" localSheetId="16">#REF!</definedName>
    <definedName name="RIPÃO" localSheetId="17">#REF!</definedName>
    <definedName name="RIPÃO" localSheetId="3">#REF!</definedName>
    <definedName name="RIPÃO" localSheetId="4">#REF!</definedName>
    <definedName name="RIPÃO" localSheetId="5">#REF!</definedName>
    <definedName name="RIPÃO">#REF!</definedName>
    <definedName name="RIPÃO_COMUM">[3]Insumos!$I$61</definedName>
    <definedName name="RIPÃO_MAD_LEI" localSheetId="19">#REF!</definedName>
    <definedName name="RIPÃO_MAD_LEI" localSheetId="6">#REF!</definedName>
    <definedName name="RIPÃO_MAD_LEI" localSheetId="7">#REF!</definedName>
    <definedName name="RIPÃO_MAD_LEI" localSheetId="8">#REF!</definedName>
    <definedName name="RIPÃO_MAD_LEI" localSheetId="18">#REF!</definedName>
    <definedName name="RIPÃO_MAD_LEI" localSheetId="16">#REF!</definedName>
    <definedName name="RIPÃO_MAD_LEI" localSheetId="17">#REF!</definedName>
    <definedName name="RIPÃO_MAD_LEI" localSheetId="3">#REF!</definedName>
    <definedName name="RIPÃO_MAD_LEI" localSheetId="4">#REF!</definedName>
    <definedName name="RIPÃO_MAD_LEI" localSheetId="5">#REF!</definedName>
    <definedName name="RIPÃO_MAD_LEI">#REF!</definedName>
    <definedName name="RJMODELE">#REF!</definedName>
    <definedName name="RJMODMEC">#REF!</definedName>
    <definedName name="RL_1C">#REF!</definedName>
    <definedName name="RL_1C_7">#REF!</definedName>
    <definedName name="RL_1CMAN">#REF!</definedName>
    <definedName name="RL_1CREST">#REF!</definedName>
    <definedName name="RLCORMANRESTF">#REF!</definedName>
    <definedName name="RLREMRESTF">#REF!</definedName>
    <definedName name="RLRPMAN">#REF!</definedName>
    <definedName name="RLTBMAN">#REF!</definedName>
    <definedName name="RLTBRESTF">#REF!</definedName>
    <definedName name="RM">"$#REF!.$E$31"</definedName>
    <definedName name="RM1C">#REF!</definedName>
    <definedName name="RM1CTBFMAN">#REF!</definedName>
    <definedName name="RM1CW">"$#REF!.$G$14"</definedName>
    <definedName name="RM1CWA">"$#REF!.$G$13"</definedName>
    <definedName name="RMA" localSheetId="19">'[2]PRO-08'!#REF!</definedName>
    <definedName name="RMA" localSheetId="6">'[2]PRO-08'!#REF!</definedName>
    <definedName name="RMA" localSheetId="7">'[2]PRO-08'!#REF!</definedName>
    <definedName name="RMA" localSheetId="8">'[2]PRO-08'!#REF!</definedName>
    <definedName name="RMA" localSheetId="18">'[2]PRO-08'!#REF!</definedName>
    <definedName name="RMA" localSheetId="16">'[2]PRO-08'!#REF!</definedName>
    <definedName name="RMA" localSheetId="17">'[2]PRO-08'!#REF!</definedName>
    <definedName name="RMA" localSheetId="3">'[2]PRO-08'!#REF!</definedName>
    <definedName name="RMA" localSheetId="4">'[2]PRO-08'!#REF!</definedName>
    <definedName name="RMA" localSheetId="5">'[2]PRO-08'!#REF!</definedName>
    <definedName name="RMA">'[2]PRO-08'!#REF!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>#REF!</definedName>
    <definedName name="RMOIENGELE">#REF!</definedName>
    <definedName name="RMOIENGMEC">#REF!</definedName>
    <definedName name="RMOIMONELE">#REF!</definedName>
    <definedName name="RMOIMONMEC">#REF!</definedName>
    <definedName name="RMOIPROELE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>#REF!</definedName>
    <definedName name="ROCCOLMAN">#REF!</definedName>
    <definedName name="ROÇMANMAN">#REF!</definedName>
    <definedName name="ROÇMECMAN">"$#REF!.$I$27"</definedName>
    <definedName name="ROÇO1">Plan1</definedName>
    <definedName name="ROÇO1_1">#N/A</definedName>
    <definedName name="ROÇO1_2">#N/A</definedName>
    <definedName name="Rodapé">#REF!</definedName>
    <definedName name="RODAPE_CINZA_CORUMBA" localSheetId="19">#REF!</definedName>
    <definedName name="RODAPE_CINZA_CORUMBA" localSheetId="6">#REF!</definedName>
    <definedName name="RODAPE_CINZA_CORUMBA" localSheetId="7">#REF!</definedName>
    <definedName name="RODAPE_CINZA_CORUMBA" localSheetId="8">#REF!</definedName>
    <definedName name="RODAPE_CINZA_CORUMBA" localSheetId="18">#REF!</definedName>
    <definedName name="RODAPE_CINZA_CORUMBA" localSheetId="16">#REF!</definedName>
    <definedName name="RODAPE_CINZA_CORUMBA" localSheetId="17">#REF!</definedName>
    <definedName name="RODAPE_CINZA_CORUMBA" localSheetId="3">#REF!</definedName>
    <definedName name="RODAPE_CINZA_CORUMBA" localSheetId="4">#REF!</definedName>
    <definedName name="RODAPE_CINZA_CORUMBA" localSheetId="5">#REF!</definedName>
    <definedName name="RODAPE_CINZA_CORUMBA">#REF!</definedName>
    <definedName name="RODOVIA">"$#REF!.$B$3"</definedName>
    <definedName name="Rodovia___................">#REF!</definedName>
    <definedName name="ROMANO" localSheetId="19">[1]SERVIÇO!#REF!</definedName>
    <definedName name="ROMANO" localSheetId="6">[1]SERVIÇO!#REF!</definedName>
    <definedName name="ROMANO" localSheetId="7">[1]SERVIÇO!#REF!</definedName>
    <definedName name="ROMANO" localSheetId="8">[1]SERVIÇO!#REF!</definedName>
    <definedName name="ROMANO" localSheetId="18">[1]SERVIÇO!#REF!</definedName>
    <definedName name="ROMANO" localSheetId="16">[1]SERVIÇO!#REF!</definedName>
    <definedName name="ROMANO" localSheetId="17">[1]SERVIÇO!#REF!</definedName>
    <definedName name="ROMANO" localSheetId="3">[1]SERVIÇO!#REF!</definedName>
    <definedName name="ROMANO" localSheetId="4">[1]SERVIÇO!#REF!</definedName>
    <definedName name="ROMANO" localSheetId="5">[1]SERVIÇO!#REF!</definedName>
    <definedName name="ROMANO">[1]SERVIÇO!#REF!</definedName>
    <definedName name="ROSA">#REF!</definedName>
    <definedName name="ROTCOMP" localSheetId="19">[1]SERVIÇO!#REF!</definedName>
    <definedName name="ROTCOMP" localSheetId="6">[1]SERVIÇO!#REF!</definedName>
    <definedName name="ROTCOMP" localSheetId="7">[1]SERVIÇO!#REF!</definedName>
    <definedName name="ROTCOMP" localSheetId="8">[1]SERVIÇO!#REF!</definedName>
    <definedName name="ROTCOMP" localSheetId="16">[1]SERVIÇO!#REF!</definedName>
    <definedName name="ROTCOMP" localSheetId="17">[1]SERVIÇO!#REF!</definedName>
    <definedName name="ROTCOMP" localSheetId="3">[1]SERVIÇO!#REF!</definedName>
    <definedName name="ROTCOMP" localSheetId="4">[1]SERVIÇO!#REF!</definedName>
    <definedName name="ROTCOMP" localSheetId="5">[1]SERVIÇO!#REF!</definedName>
    <definedName name="ROTCOMP">[1]SERVIÇO!#REF!</definedName>
    <definedName name="ROTIMP" localSheetId="19">[1]SERVIÇO!#REF!</definedName>
    <definedName name="ROTIMP" localSheetId="6">[1]SERVIÇO!#REF!</definedName>
    <definedName name="ROTIMP" localSheetId="7">[1]SERVIÇO!#REF!</definedName>
    <definedName name="ROTIMP" localSheetId="8">[1]SERVIÇO!#REF!</definedName>
    <definedName name="ROTIMP" localSheetId="16">[1]SERVIÇO!#REF!</definedName>
    <definedName name="ROTIMP" localSheetId="17">[1]SERVIÇO!#REF!</definedName>
    <definedName name="ROTIMP" localSheetId="3">[1]SERVIÇO!#REF!</definedName>
    <definedName name="ROTIMP" localSheetId="4">[1]SERVIÇO!#REF!</definedName>
    <definedName name="ROTIMP" localSheetId="5">[1]SERVIÇO!#REF!</definedName>
    <definedName name="ROTIMP">[1]SERVIÇO!#REF!</definedName>
    <definedName name="Rotina1">#REF!</definedName>
    <definedName name="ROTRES" localSheetId="19">[1]SERVIÇO!#REF!</definedName>
    <definedName name="ROTRES" localSheetId="6">[1]SERVIÇO!#REF!</definedName>
    <definedName name="ROTRES" localSheetId="7">[1]SERVIÇO!#REF!</definedName>
    <definedName name="ROTRES" localSheetId="8">[1]SERVIÇO!#REF!</definedName>
    <definedName name="ROTRES" localSheetId="16">[1]SERVIÇO!#REF!</definedName>
    <definedName name="ROTRES" localSheetId="17">[1]SERVIÇO!#REF!</definedName>
    <definedName name="ROTRES" localSheetId="3">[1]SERVIÇO!#REF!</definedName>
    <definedName name="ROTRES" localSheetId="4">[1]SERVIÇO!#REF!</definedName>
    <definedName name="ROTRES" localSheetId="5">[1]SERVIÇO!#REF!</definedName>
    <definedName name="ROTRES">[1]SERVIÇO!#REF!</definedName>
    <definedName name="ROXO">#REF!</definedName>
    <definedName name="RP110PI">#REF!</definedName>
    <definedName name="RP110R">#REF!</definedName>
    <definedName name="RP316PI">#REF!</definedName>
    <definedName name="RP316R">#REF!</definedName>
    <definedName name="RP423PI">#REF!</definedName>
    <definedName name="RP423R">#REF!</definedName>
    <definedName name="rpcbuqm">"$#REF!.$G$44"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19">[1]SERVIÇO!#REF!</definedName>
    <definedName name="RQTADUC" localSheetId="6">[1]SERVIÇO!#REF!</definedName>
    <definedName name="RQTADUC" localSheetId="7">[1]SERVIÇO!#REF!</definedName>
    <definedName name="RQTADUC" localSheetId="8">[1]SERVIÇO!#REF!</definedName>
    <definedName name="RQTADUC" localSheetId="16">[1]SERVIÇO!#REF!</definedName>
    <definedName name="RQTADUC" localSheetId="17">[1]SERVIÇO!#REF!</definedName>
    <definedName name="RQTADUC" localSheetId="3">[1]SERVIÇO!#REF!</definedName>
    <definedName name="RQTADUC" localSheetId="4">[1]SERVIÇO!#REF!</definedName>
    <definedName name="RQTADUC" localSheetId="5">[1]SERVIÇO!#REF!</definedName>
    <definedName name="RQTADUC">[1]SERVIÇO!#REF!</definedName>
    <definedName name="rqtbeb" localSheetId="19">[1]SERVIÇO!#REF!</definedName>
    <definedName name="rqtbeb" localSheetId="6">[1]SERVIÇO!#REF!</definedName>
    <definedName name="rqtbeb" localSheetId="7">[1]SERVIÇO!#REF!</definedName>
    <definedName name="rqtbeb" localSheetId="8">[1]SERVIÇO!#REF!</definedName>
    <definedName name="rqtbeb" localSheetId="16">[1]SERVIÇO!#REF!</definedName>
    <definedName name="rqtbeb" localSheetId="17">[1]SERVIÇO!#REF!</definedName>
    <definedName name="rqtbeb" localSheetId="3">[1]SERVIÇO!#REF!</definedName>
    <definedName name="rqtbeb" localSheetId="4">[1]SERVIÇO!#REF!</definedName>
    <definedName name="rqtbeb" localSheetId="5">[1]SERVIÇO!#REF!</definedName>
    <definedName name="rqtbeb">[1]SERVIÇO!#REF!</definedName>
    <definedName name="RQTCHAF" localSheetId="19">[1]SERVIÇO!#REF!</definedName>
    <definedName name="RQTCHAF" localSheetId="6">[1]SERVIÇO!#REF!</definedName>
    <definedName name="RQTCHAF" localSheetId="7">[1]SERVIÇO!#REF!</definedName>
    <definedName name="RQTCHAF" localSheetId="8">[1]SERVIÇO!#REF!</definedName>
    <definedName name="RQTCHAF" localSheetId="16">[1]SERVIÇO!#REF!</definedName>
    <definedName name="RQTCHAF" localSheetId="17">[1]SERVIÇO!#REF!</definedName>
    <definedName name="RQTCHAF" localSheetId="3">[1]SERVIÇO!#REF!</definedName>
    <definedName name="RQTCHAF" localSheetId="4">[1]SERVIÇO!#REF!</definedName>
    <definedName name="RQTCHAF" localSheetId="5">[1]SERVIÇO!#REF!</definedName>
    <definedName name="RQTCHAF">[1]SERVIÇO!#REF!</definedName>
    <definedName name="RQTDERV" localSheetId="19">[1]SERVIÇO!#REF!</definedName>
    <definedName name="RQTDERV" localSheetId="6">[1]SERVIÇO!#REF!</definedName>
    <definedName name="RQTDERV" localSheetId="7">[1]SERVIÇO!#REF!</definedName>
    <definedName name="RQTDERV" localSheetId="8">[1]SERVIÇO!#REF!</definedName>
    <definedName name="RQTDERV" localSheetId="16">[1]SERVIÇO!#REF!</definedName>
    <definedName name="RQTDERV" localSheetId="17">[1]SERVIÇO!#REF!</definedName>
    <definedName name="RQTDERV" localSheetId="3">[1]SERVIÇO!#REF!</definedName>
    <definedName name="RQTDERV" localSheetId="4">[1]SERVIÇO!#REF!</definedName>
    <definedName name="RQTDERV" localSheetId="5">[1]SERVIÇO!#REF!</definedName>
    <definedName name="RQTDERV">[1]SERVIÇO!#REF!</definedName>
    <definedName name="rr">#REF!</definedName>
    <definedName name="rr.2c">#REF!</definedName>
    <definedName name="rr.2c_pint">#REF!</definedName>
    <definedName name="rr_15">#REF!</definedName>
    <definedName name="RR_1C">#REF!</definedName>
    <definedName name="RR_1C_20">"$'QUANT SERV MAN _5ª_'.$#REF!$#REF!"</definedName>
    <definedName name="RR_1C_7">#REF!</definedName>
    <definedName name="RR_1CMAN">#REF!</definedName>
    <definedName name="RR_1CREST">#REF!</definedName>
    <definedName name="RR_2C">#REF!</definedName>
    <definedName name="RR_2C_4">"$'memória de calculo_liquida'.$#REF!$#REF!"</definedName>
    <definedName name="rr_4">#REF!</definedName>
    <definedName name="RR1CF">#REF!</definedName>
    <definedName name="RR1CW">"$#REF!.$H$14"</definedName>
    <definedName name="RR1CWA">"$#REF!.$H$13"</definedName>
    <definedName name="RRCOR">#REF!</definedName>
    <definedName name="RRCOR1">#REF!</definedName>
    <definedName name="RRCORMANMANQ">#REF!</definedName>
    <definedName name="RRCORMANMANQ_8">#REF!</definedName>
    <definedName name="RRCORMANRESTF">#REF!</definedName>
    <definedName name="RRCORMANRESTQ">#REF!</definedName>
    <definedName name="RRCORREST">#REF!</definedName>
    <definedName name="rres05" localSheetId="19">[1]SERVIÇO!#REF!</definedName>
    <definedName name="rres05" localSheetId="6">[1]SERVIÇO!#REF!</definedName>
    <definedName name="rres05" localSheetId="7">[1]SERVIÇO!#REF!</definedName>
    <definedName name="rres05" localSheetId="8">[1]SERVIÇO!#REF!</definedName>
    <definedName name="rres05" localSheetId="16">[1]SERVIÇO!#REF!</definedName>
    <definedName name="rres05" localSheetId="17">[1]SERVIÇO!#REF!</definedName>
    <definedName name="rres05" localSheetId="3">[1]SERVIÇO!#REF!</definedName>
    <definedName name="rres05" localSheetId="4">[1]SERVIÇO!#REF!</definedName>
    <definedName name="rres05" localSheetId="5">[1]SERVIÇO!#REF!</definedName>
    <definedName name="rres05">[1]SERVIÇO!#REF!</definedName>
    <definedName name="RRES10" localSheetId="19">[1]SERVIÇO!#REF!</definedName>
    <definedName name="RRES10" localSheetId="6">[1]SERVIÇO!#REF!</definedName>
    <definedName name="RRES10" localSheetId="7">[1]SERVIÇO!#REF!</definedName>
    <definedName name="RRES10" localSheetId="8">[1]SERVIÇO!#REF!</definedName>
    <definedName name="RRES10" localSheetId="16">[1]SERVIÇO!#REF!</definedName>
    <definedName name="RRES10" localSheetId="17">[1]SERVIÇO!#REF!</definedName>
    <definedName name="RRES10" localSheetId="3">[1]SERVIÇO!#REF!</definedName>
    <definedName name="RRES10" localSheetId="4">[1]SERVIÇO!#REF!</definedName>
    <definedName name="RRES10" localSheetId="5">[1]SERVIÇO!#REF!</definedName>
    <definedName name="RRES10">[1]SERVIÇO!#REF!</definedName>
    <definedName name="RRES15" localSheetId="19">[1]SERVIÇO!#REF!</definedName>
    <definedName name="RRES15" localSheetId="6">[1]SERVIÇO!#REF!</definedName>
    <definedName name="RRES15" localSheetId="7">[1]SERVIÇO!#REF!</definedName>
    <definedName name="RRES15" localSheetId="8">[1]SERVIÇO!#REF!</definedName>
    <definedName name="RRES15" localSheetId="16">[1]SERVIÇO!#REF!</definedName>
    <definedName name="RRES15" localSheetId="17">[1]SERVIÇO!#REF!</definedName>
    <definedName name="RRES15" localSheetId="3">[1]SERVIÇO!#REF!</definedName>
    <definedName name="RRES15" localSheetId="4">[1]SERVIÇO!#REF!</definedName>
    <definedName name="RRES15" localSheetId="5">[1]SERVIÇO!#REF!</definedName>
    <definedName name="RRES15">[1]SERVIÇO!#REF!</definedName>
    <definedName name="RRES20" localSheetId="19">[1]SERVIÇO!#REF!</definedName>
    <definedName name="RRES20" localSheetId="6">[1]SERVIÇO!#REF!</definedName>
    <definedName name="RRES20" localSheetId="7">[1]SERVIÇO!#REF!</definedName>
    <definedName name="RRES20" localSheetId="8">[1]SERVIÇO!#REF!</definedName>
    <definedName name="RRES20" localSheetId="16">[1]SERVIÇO!#REF!</definedName>
    <definedName name="RRES20" localSheetId="17">[1]SERVIÇO!#REF!</definedName>
    <definedName name="RRES20" localSheetId="3">[1]SERVIÇO!#REF!</definedName>
    <definedName name="RRES20" localSheetId="4">[1]SERVIÇO!#REF!</definedName>
    <definedName name="RRES20" localSheetId="5">[1]SERVIÇO!#REF!</definedName>
    <definedName name="RRES20">[1]SERVIÇO!#REF!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19">[1]SERVIÇO!#REF!</definedName>
    <definedName name="RRR" localSheetId="6">[1]SERVIÇO!#REF!</definedName>
    <definedName name="RRR" localSheetId="7">[1]SERVIÇO!#REF!</definedName>
    <definedName name="RRR" localSheetId="8">[1]SERVIÇO!#REF!</definedName>
    <definedName name="RRR" localSheetId="16">[1]SERVIÇO!#REF!</definedName>
    <definedName name="RRR" localSheetId="17">[1]SERVIÇO!#REF!</definedName>
    <definedName name="RRR" localSheetId="3">[1]SERVIÇO!#REF!</definedName>
    <definedName name="RRR" localSheetId="4">[1]SERVIÇO!#REF!</definedName>
    <definedName name="RRR" localSheetId="5">[1]SERVIÇO!#REF!</definedName>
    <definedName name="RRR">[1]SERVIÇO!#REF!</definedName>
    <definedName name="RRREC">#REF!</definedName>
    <definedName name="RRREC_7">#REF!</definedName>
    <definedName name="RRREC_9">#REF!</definedName>
    <definedName name="RRRECMAN">#REF!</definedName>
    <definedName name="RRRECREST">#REF!</definedName>
    <definedName name="RRTEMP" localSheetId="19">[1]SERVIÇO!#REF!</definedName>
    <definedName name="RRTEMP" localSheetId="6">[1]SERVIÇO!#REF!</definedName>
    <definedName name="RRTEMP" localSheetId="7">[1]SERVIÇO!#REF!</definedName>
    <definedName name="RRTEMP" localSheetId="8">[1]SERVIÇO!#REF!</definedName>
    <definedName name="RRTEMP" localSheetId="16">[1]SERVIÇO!#REF!</definedName>
    <definedName name="RRTEMP" localSheetId="17">[1]SERVIÇO!#REF!</definedName>
    <definedName name="RRTEMP" localSheetId="3">[1]SERVIÇO!#REF!</definedName>
    <definedName name="RRTEMP" localSheetId="4">[1]SERVIÇO!#REF!</definedName>
    <definedName name="RRTEMP" localSheetId="5">[1]SERVIÇO!#REF!</definedName>
    <definedName name="RRTEMP">[1]SERVIÇO!#REF!</definedName>
    <definedName name="RRTOTAL">"$#REF!.$H$12"</definedName>
    <definedName name="RS" localSheetId="19">#REF!</definedName>
    <definedName name="RS" localSheetId="6">#REF!</definedName>
    <definedName name="RS" localSheetId="7">#REF!</definedName>
    <definedName name="RS" localSheetId="8">#REF!</definedName>
    <definedName name="RS" localSheetId="18">#REF!</definedName>
    <definedName name="RS" localSheetId="16">#REF!</definedName>
    <definedName name="RS" localSheetId="17">#REF!</definedName>
    <definedName name="RS" localSheetId="3">#REF!</definedName>
    <definedName name="RS" localSheetId="4">#REF!</definedName>
    <definedName name="RS" localSheetId="5">#REF!</definedName>
    <definedName name="RS">#REF!</definedName>
    <definedName name="RSEQ" localSheetId="19">[1]SERVIÇO!#REF!</definedName>
    <definedName name="RSEQ" localSheetId="6">[1]SERVIÇO!#REF!</definedName>
    <definedName name="RSEQ" localSheetId="7">[1]SERVIÇO!#REF!</definedName>
    <definedName name="RSEQ" localSheetId="8">[1]SERVIÇO!#REF!</definedName>
    <definedName name="RSEQ" localSheetId="16">[1]SERVIÇO!#REF!</definedName>
    <definedName name="RSEQ" localSheetId="17">[1]SERVIÇO!#REF!</definedName>
    <definedName name="RSEQ" localSheetId="3">[1]SERVIÇO!#REF!</definedName>
    <definedName name="RSEQ" localSheetId="4">[1]SERVIÇO!#REF!</definedName>
    <definedName name="RSEQ" localSheetId="5">[1]SERVIÇO!#REF!</definedName>
    <definedName name="RSEQ">[1]SERVIÇO!#REF!</definedName>
    <definedName name="RSUBTOT" localSheetId="19">[1]SERVIÇO!#REF!</definedName>
    <definedName name="RSUBTOT" localSheetId="6">[1]SERVIÇO!#REF!</definedName>
    <definedName name="RSUBTOT" localSheetId="7">[1]SERVIÇO!#REF!</definedName>
    <definedName name="RSUBTOT" localSheetId="8">[1]SERVIÇO!#REF!</definedName>
    <definedName name="RSUBTOT" localSheetId="16">[1]SERVIÇO!#REF!</definedName>
    <definedName name="RSUBTOT" localSheetId="17">[1]SERVIÇO!#REF!</definedName>
    <definedName name="RSUBTOT" localSheetId="3">[1]SERVIÇO!#REF!</definedName>
    <definedName name="RSUBTOT" localSheetId="4">[1]SERVIÇO!#REF!</definedName>
    <definedName name="RSUBTOT" localSheetId="5">[1]SERVIÇO!#REF!</definedName>
    <definedName name="RSUBTOT">[1]SERVIÇO!#REF!</definedName>
    <definedName name="rtitbeb" localSheetId="19">[1]SERVIÇO!#REF!</definedName>
    <definedName name="rtitbeb" localSheetId="6">[1]SERVIÇO!#REF!</definedName>
    <definedName name="rtitbeb" localSheetId="7">[1]SERVIÇO!#REF!</definedName>
    <definedName name="rtitbeb" localSheetId="8">[1]SERVIÇO!#REF!</definedName>
    <definedName name="rtitbeb" localSheetId="16">[1]SERVIÇO!#REF!</definedName>
    <definedName name="rtitbeb" localSheetId="17">[1]SERVIÇO!#REF!</definedName>
    <definedName name="rtitbeb" localSheetId="3">[1]SERVIÇO!#REF!</definedName>
    <definedName name="rtitbeb" localSheetId="4">[1]SERVIÇO!#REF!</definedName>
    <definedName name="rtitbeb" localSheetId="5">[1]SERVIÇO!#REF!</definedName>
    <definedName name="rtitbeb">[1]SERVIÇO!#REF!</definedName>
    <definedName name="RTITCHAF" localSheetId="19">[1]SERVIÇO!#REF!</definedName>
    <definedName name="RTITCHAF" localSheetId="6">[1]SERVIÇO!#REF!</definedName>
    <definedName name="RTITCHAF" localSheetId="7">[1]SERVIÇO!#REF!</definedName>
    <definedName name="RTITCHAF" localSheetId="8">[1]SERVIÇO!#REF!</definedName>
    <definedName name="RTITCHAF" localSheetId="16">[1]SERVIÇO!#REF!</definedName>
    <definedName name="RTITCHAF" localSheetId="17">[1]SERVIÇO!#REF!</definedName>
    <definedName name="RTITCHAF" localSheetId="3">[1]SERVIÇO!#REF!</definedName>
    <definedName name="RTITCHAF" localSheetId="4">[1]SERVIÇO!#REF!</definedName>
    <definedName name="RTITCHAF" localSheetId="5">[1]SERVIÇO!#REF!</definedName>
    <definedName name="RTITCHAF">[1]SERVIÇO!#REF!</definedName>
    <definedName name="rtubos" localSheetId="19">[1]SERVIÇO!#REF!</definedName>
    <definedName name="rtubos" localSheetId="6">[1]SERVIÇO!#REF!</definedName>
    <definedName name="rtubos" localSheetId="7">[1]SERVIÇO!#REF!</definedName>
    <definedName name="rtubos" localSheetId="8">[1]SERVIÇO!#REF!</definedName>
    <definedName name="rtubos" localSheetId="16">[1]SERVIÇO!#REF!</definedName>
    <definedName name="rtubos" localSheetId="17">[1]SERVIÇO!#REF!</definedName>
    <definedName name="rtubos" localSheetId="3">[1]SERVIÇO!#REF!</definedName>
    <definedName name="rtubos" localSheetId="4">[1]SERVIÇO!#REF!</definedName>
    <definedName name="rtubos" localSheetId="5">[1]SERVIÇO!#REF!</definedName>
    <definedName name="rtubos">[1]SERVIÇO!#REF!</definedName>
    <definedName name="ruas" localSheetId="19">#REF!</definedName>
    <definedName name="ruas" localSheetId="16">#REF!</definedName>
    <definedName name="ruas" localSheetId="17">#REF!</definedName>
    <definedName name="ruas">#REF!</definedName>
    <definedName name="S" localSheetId="19">Plan1</definedName>
    <definedName name="s" localSheetId="16">#REF!</definedName>
    <definedName name="s" localSheetId="17">#REF!</definedName>
    <definedName name="s">#REF!</definedName>
    <definedName name="SARRAFO" localSheetId="19">#REF!</definedName>
    <definedName name="SARRAFO" localSheetId="6">#REF!</definedName>
    <definedName name="SARRAFO" localSheetId="7">#REF!</definedName>
    <definedName name="SARRAFO" localSheetId="8">#REF!</definedName>
    <definedName name="SARRAFO" localSheetId="18">#REF!</definedName>
    <definedName name="SARRAFO" localSheetId="16">#REF!</definedName>
    <definedName name="SARRAFO" localSheetId="17">#REF!</definedName>
    <definedName name="SARRAFO" localSheetId="3">#REF!</definedName>
    <definedName name="SARRAFO" localSheetId="4">#REF!</definedName>
    <definedName name="SARRAFO" localSheetId="5">#REF!</definedName>
    <definedName name="SARRAFO">#REF!</definedName>
    <definedName name="SASASA" hidden="1">{#N/A,#N/A,FALSE,"MO (2)"}</definedName>
    <definedName name="saux">#REF!</definedName>
    <definedName name="sbg" localSheetId="19">#REF!</definedName>
    <definedName name="sbg" localSheetId="6">#REF!</definedName>
    <definedName name="sbg" localSheetId="7">#REF!</definedName>
    <definedName name="sbg" localSheetId="8">#REF!</definedName>
    <definedName name="sbg" localSheetId="18">#REF!</definedName>
    <definedName name="sbg" localSheetId="16">#REF!</definedName>
    <definedName name="sbg" localSheetId="17">#REF!</definedName>
    <definedName name="sbg" localSheetId="3">#REF!</definedName>
    <definedName name="sbg" localSheetId="4">#REF!</definedName>
    <definedName name="sbg" localSheetId="5">#REF!</definedName>
    <definedName name="sbg">#REF!</definedName>
    <definedName name="SBRP">"'file:///D:/Meus documentos/ANASTÁCIO/SERCEL/BR262990800.xls'#$SERVIÇOS.$#REF!$#REF!"</definedName>
    <definedName name="SBTC" localSheetId="19">#REF!</definedName>
    <definedName name="SBTC" localSheetId="6">#REF!</definedName>
    <definedName name="SBTC" localSheetId="7">#REF!</definedName>
    <definedName name="SBTC" localSheetId="8">#REF!</definedName>
    <definedName name="SBTC" localSheetId="18">#REF!</definedName>
    <definedName name="SBTC" localSheetId="16">#REF!</definedName>
    <definedName name="SBTC" localSheetId="17">#REF!</definedName>
    <definedName name="SBTC" localSheetId="3">#REF!</definedName>
    <definedName name="SBTC" localSheetId="4">#REF!</definedName>
    <definedName name="SBTC" localSheetId="5">#REF!</definedName>
    <definedName name="SBTC">#REF!</definedName>
    <definedName name="SE" localSheetId="19" hidden="1">#REF!</definedName>
    <definedName name="se" localSheetId="16">#REF!</definedName>
    <definedName name="se" localSheetId="17">#REF!</definedName>
    <definedName name="se">#REF!</definedName>
    <definedName name="SEGMENTO">"$#REF!.$B$#REF!"</definedName>
    <definedName name="SEGMENTO1">#REF!</definedName>
    <definedName name="SEIXO" localSheetId="19">#REF!</definedName>
    <definedName name="SEIXO" localSheetId="6">#REF!</definedName>
    <definedName name="SEIXO" localSheetId="7">#REF!</definedName>
    <definedName name="SEIXO" localSheetId="8">#REF!</definedName>
    <definedName name="SEIXO" localSheetId="16">#REF!</definedName>
    <definedName name="SEIXO" localSheetId="17">#REF!</definedName>
    <definedName name="SEIXO" localSheetId="3">#REF!</definedName>
    <definedName name="SEIXO" localSheetId="4">#REF!</definedName>
    <definedName name="SEIXO" localSheetId="5">#REF!</definedName>
    <definedName name="SEIXO">#REF!</definedName>
    <definedName name="SemanaTerminando" localSheetId="19">[9]materiais!#REF!</definedName>
    <definedName name="SemanaTerminando" localSheetId="6">[9]materiais!#REF!</definedName>
    <definedName name="SemanaTerminando" localSheetId="7">[9]materiais!#REF!</definedName>
    <definedName name="SemanaTerminando" localSheetId="8">[9]materiais!#REF!</definedName>
    <definedName name="SemanaTerminando" localSheetId="18">[9]materiais!#REF!</definedName>
    <definedName name="SemanaTerminando" localSheetId="16">[9]materiais!#REF!</definedName>
    <definedName name="SemanaTerminando" localSheetId="17">[9]materiais!#REF!</definedName>
    <definedName name="SemanaTerminando" localSheetId="3">[9]materiais!#REF!</definedName>
    <definedName name="SemanaTerminando" localSheetId="4">[9]materiais!#REF!</definedName>
    <definedName name="SemanaTerminando" localSheetId="5">[9]materiais!#REF!</definedName>
    <definedName name="SemanaTerminando">[9]materiais!#REF!</definedName>
    <definedName name="SEMP100">#REF!</definedName>
    <definedName name="SEMP109">#REF!</definedName>
    <definedName name="SEMP164">#REF!</definedName>
    <definedName name="SEMP221">#REF!</definedName>
    <definedName name="SEMP223">#REF!</definedName>
    <definedName name="SEMP225">#REF!</definedName>
    <definedName name="SEMP235">#REF!</definedName>
    <definedName name="SEMP237">#REF!</definedName>
    <definedName name="SEMP258">#REF!</definedName>
    <definedName name="SEMP270">#REF!</definedName>
    <definedName name="SEMP271">#REF!</definedName>
    <definedName name="SEMP2731">#REF!</definedName>
    <definedName name="SEMP2732">#REF!</definedName>
    <definedName name="semp2733">#REF!</definedName>
    <definedName name="SEMP274">#REF!</definedName>
    <definedName name="SEMP333">#REF!</definedName>
    <definedName name="SEMP337">#REF!</definedName>
    <definedName name="SEMP352">#REF!</definedName>
    <definedName name="SEMP387ZC">#REF!</definedName>
    <definedName name="SEMP387ZN">#REF!</definedName>
    <definedName name="SEMP387ZS">#REF!</definedName>
    <definedName name="sencount" hidden="1">1</definedName>
    <definedName name="separator">#REF!</definedName>
    <definedName name="SERV">"$#REF!.$C$7"</definedName>
    <definedName name="servico">#REF!</definedName>
    <definedName name="SERVIÇO">#REF!</definedName>
    <definedName name="serviço1">#REF!</definedName>
    <definedName name="Serviços">#REF!</definedName>
    <definedName name="SET">[10]Comp!$E$361:$E$428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19">#REF!</definedName>
    <definedName name="SIFÃO_CROMADO" localSheetId="6">#REF!</definedName>
    <definedName name="SIFÃO_CROMADO" localSheetId="7">#REF!</definedName>
    <definedName name="SIFÃO_CROMADO" localSheetId="8">#REF!</definedName>
    <definedName name="SIFÃO_CROMADO" localSheetId="18">#REF!</definedName>
    <definedName name="SIFÃO_CROMADO" localSheetId="16">#REF!</definedName>
    <definedName name="SIFÃO_CROMADO" localSheetId="17">#REF!</definedName>
    <definedName name="SIFÃO_CROMADO" localSheetId="3">#REF!</definedName>
    <definedName name="SIFÃO_CROMADO" localSheetId="4">#REF!</definedName>
    <definedName name="SIFÃO_CROMADO" localSheetId="5">#REF!</definedName>
    <definedName name="SIFÃO_CROMADO">#REF!</definedName>
    <definedName name="SIH">#REF!</definedName>
    <definedName name="SIN">#REF!</definedName>
    <definedName name="SINALHORPIL">#REF!</definedName>
    <definedName name="SINALHORREC">#REF!</definedName>
    <definedName name="SINALI">#REF!</definedName>
    <definedName name="sinaliz_vert">#REF!</definedName>
    <definedName name="Sinalização">#REF!</definedName>
    <definedName name="Sispec00">#REF!</definedName>
    <definedName name="Sispec98">#REF!</definedName>
    <definedName name="SISTEM1" localSheetId="19">[1]SERVIÇO!#REF!</definedName>
    <definedName name="SISTEM1" localSheetId="6">[1]SERVIÇO!#REF!</definedName>
    <definedName name="SISTEM1" localSheetId="7">[1]SERVIÇO!#REF!</definedName>
    <definedName name="SISTEM1" localSheetId="8">[1]SERVIÇO!#REF!</definedName>
    <definedName name="SISTEM1" localSheetId="18">[1]SERVIÇO!#REF!</definedName>
    <definedName name="SISTEM1" localSheetId="16">[1]SERVIÇO!#REF!</definedName>
    <definedName name="SISTEM1" localSheetId="17">[1]SERVIÇO!#REF!</definedName>
    <definedName name="SISTEM1" localSheetId="3">[1]SERVIÇO!#REF!</definedName>
    <definedName name="SISTEM1" localSheetId="4">[1]SERVIÇO!#REF!</definedName>
    <definedName name="SISTEM1" localSheetId="5">[1]SERVIÇO!#REF!</definedName>
    <definedName name="SISTEM1">[1]SERVIÇO!#REF!</definedName>
    <definedName name="SISTEM2" localSheetId="19">[1]SERVIÇO!#REF!</definedName>
    <definedName name="SISTEM2" localSheetId="6">[1]SERVIÇO!#REF!</definedName>
    <definedName name="SISTEM2" localSheetId="7">[1]SERVIÇO!#REF!</definedName>
    <definedName name="SISTEM2" localSheetId="8">[1]SERVIÇO!#REF!</definedName>
    <definedName name="SISTEM2" localSheetId="16">[1]SERVIÇO!#REF!</definedName>
    <definedName name="SISTEM2" localSheetId="17">[1]SERVIÇO!#REF!</definedName>
    <definedName name="SISTEM2" localSheetId="3">[1]SERVIÇO!#REF!</definedName>
    <definedName name="SISTEM2" localSheetId="4">[1]SERVIÇO!#REF!</definedName>
    <definedName name="SISTEM2" localSheetId="5">[1]SERVIÇO!#REF!</definedName>
    <definedName name="SISTEM2">[1]SERVIÇO!#REF!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19">#REF!</definedName>
    <definedName name="SOLEIRA_CINZA_CORUMBA" localSheetId="6">#REF!</definedName>
    <definedName name="SOLEIRA_CINZA_CORUMBA" localSheetId="7">#REF!</definedName>
    <definedName name="SOLEIRA_CINZA_CORUMBA" localSheetId="8">#REF!</definedName>
    <definedName name="SOLEIRA_CINZA_CORUMBA" localSheetId="18">#REF!</definedName>
    <definedName name="SOLEIRA_CINZA_CORUMBA" localSheetId="16">#REF!</definedName>
    <definedName name="SOLEIRA_CINZA_CORUMBA" localSheetId="17">#REF!</definedName>
    <definedName name="SOLEIRA_CINZA_CORUMBA" localSheetId="3">#REF!</definedName>
    <definedName name="SOLEIRA_CINZA_CORUMBA" localSheetId="4">#REF!</definedName>
    <definedName name="SOLEIRA_CINZA_CORUMBA" localSheetId="5">#REF!</definedName>
    <definedName name="SOLEIRA_CINZA_CORUMBA">#REF!</definedName>
    <definedName name="SOLOCIMENTO">#REF!</definedName>
    <definedName name="SOLOCIMENTO_7">#REF!</definedName>
    <definedName name="SOLOCIMMAN">#REF!</definedName>
    <definedName name="SOLOCIMREST">#REF!</definedName>
    <definedName name="SOLOREM">#REF!</definedName>
    <definedName name="SOLOREMFMAN">"$#REF!.$L$39"</definedName>
    <definedName name="SOLOREMMAN">#REF!</definedName>
    <definedName name="SOLOREMREST">#REF!</definedName>
    <definedName name="SOLOREMRESTF">#REF!</definedName>
    <definedName name="SOLORPMAN">#REF!</definedName>
    <definedName name="SOLU_LIMPADORA" localSheetId="19">#REF!</definedName>
    <definedName name="SOLU_LIMPADORA" localSheetId="6">#REF!</definedName>
    <definedName name="SOLU_LIMPADORA" localSheetId="7">#REF!</definedName>
    <definedName name="SOLU_LIMPADORA" localSheetId="8">#REF!</definedName>
    <definedName name="SOLU_LIMPADORA" localSheetId="18">#REF!</definedName>
    <definedName name="SOLU_LIMPADORA" localSheetId="16">#REF!</definedName>
    <definedName name="SOLU_LIMPADORA" localSheetId="17">#REF!</definedName>
    <definedName name="SOLU_LIMPADORA" localSheetId="3">#REF!</definedName>
    <definedName name="SOLU_LIMPADORA" localSheetId="4">#REF!</definedName>
    <definedName name="SOLU_LIMPADORA" localSheetId="5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>SUM(IF(#REF!=#REF!,IF(#REF!=#REF!,#REF!)))</definedName>
    <definedName name="Sorriso">#REF!</definedName>
    <definedName name="srsdgqge">#REF!</definedName>
    <definedName name="SRV" hidden="1">#REF!</definedName>
    <definedName name="SSS" localSheetId="19">[1]SERVIÇO!#REF!</definedName>
    <definedName name="SSS" localSheetId="6">[1]SERVIÇO!#REF!</definedName>
    <definedName name="SSS" localSheetId="7">[1]SERVIÇO!#REF!</definedName>
    <definedName name="SSS" localSheetId="8">[1]SERVIÇO!#REF!</definedName>
    <definedName name="SSS" localSheetId="18">[1]SERVIÇO!#REF!</definedName>
    <definedName name="SSS" localSheetId="16">[1]SERVIÇO!#REF!</definedName>
    <definedName name="SSS" localSheetId="17">[1]SERVIÇO!#REF!</definedName>
    <definedName name="SSS" localSheetId="3">[1]SERVIÇO!#REF!</definedName>
    <definedName name="SSS" localSheetId="4">[1]SERVIÇO!#REF!</definedName>
    <definedName name="SSS" localSheetId="5">[1]SERVIÇO!#REF!</definedName>
    <definedName name="SSS">[1]SERVIÇO!#REF!</definedName>
    <definedName name="sssa">#N/A</definedName>
    <definedName name="sssssssssssssssssssss" hidden="1">{#N/A,#N/A,TRUE,"Plan1"}</definedName>
    <definedName name="SSTEMP" localSheetId="19">[1]SERVIÇO!#REF!</definedName>
    <definedName name="SSTEMP" localSheetId="6">[1]SERVIÇO!#REF!</definedName>
    <definedName name="SSTEMP" localSheetId="7">[1]SERVIÇO!#REF!</definedName>
    <definedName name="SSTEMP" localSheetId="8">[1]SERVIÇO!#REF!</definedName>
    <definedName name="SSTEMP" localSheetId="16">[1]SERVIÇO!#REF!</definedName>
    <definedName name="SSTEMP" localSheetId="17">[1]SERVIÇO!#REF!</definedName>
    <definedName name="SSTEMP" localSheetId="3">[1]SERVIÇO!#REF!</definedName>
    <definedName name="SSTEMP" localSheetId="4">[1]SERVIÇO!#REF!</definedName>
    <definedName name="SSTEMP" localSheetId="5">[1]SERVIÇO!#REF!</definedName>
    <definedName name="SSTEMP">[1]SERVIÇO!#REF!</definedName>
    <definedName name="SUB_TRECHO">#REF!</definedName>
    <definedName name="SUBDER" localSheetId="19">[1]SERVIÇO!#REF!</definedName>
    <definedName name="SUBDER" localSheetId="6">[1]SERVIÇO!#REF!</definedName>
    <definedName name="SUBDER" localSheetId="7">[1]SERVIÇO!#REF!</definedName>
    <definedName name="SUBDER" localSheetId="8">[1]SERVIÇO!#REF!</definedName>
    <definedName name="SUBDER" localSheetId="16">[1]SERVIÇO!#REF!</definedName>
    <definedName name="SUBDER" localSheetId="17">[1]SERVIÇO!#REF!</definedName>
    <definedName name="SUBDER" localSheetId="3">[1]SERVIÇO!#REF!</definedName>
    <definedName name="SUBDER" localSheetId="4">[1]SERVIÇO!#REF!</definedName>
    <definedName name="SUBDER" localSheetId="5">[1]SERVIÇO!#REF!</definedName>
    <definedName name="SUBDER">[1]SERVIÇO!#REF!</definedName>
    <definedName name="SUBDIV" localSheetId="19">[1]SERVIÇO!#REF!</definedName>
    <definedName name="SUBDIV" localSheetId="6">[1]SERVIÇO!#REF!</definedName>
    <definedName name="SUBDIV" localSheetId="7">[1]SERVIÇO!#REF!</definedName>
    <definedName name="SUBDIV" localSheetId="8">[1]SERVIÇO!#REF!</definedName>
    <definedName name="SUBDIV" localSheetId="16">[1]SERVIÇO!#REF!</definedName>
    <definedName name="SUBDIV" localSheetId="17">[1]SERVIÇO!#REF!</definedName>
    <definedName name="SUBDIV" localSheetId="3">[1]SERVIÇO!#REF!</definedName>
    <definedName name="SUBDIV" localSheetId="4">[1]SERVIÇO!#REF!</definedName>
    <definedName name="SUBDIV" localSheetId="5">[1]SERVIÇO!#REF!</definedName>
    <definedName name="SUBDIV">[1]SERVIÇO!#REF!</definedName>
    <definedName name="SUBEQP" localSheetId="19">[1]SERVIÇO!#REF!</definedName>
    <definedName name="SUBEQP" localSheetId="6">[1]SERVIÇO!#REF!</definedName>
    <definedName name="SUBEQP" localSheetId="7">[1]SERVIÇO!#REF!</definedName>
    <definedName name="SUBEQP" localSheetId="8">[1]SERVIÇO!#REF!</definedName>
    <definedName name="SUBEQP" localSheetId="16">[1]SERVIÇO!#REF!</definedName>
    <definedName name="SUBEQP" localSheetId="17">[1]SERVIÇO!#REF!</definedName>
    <definedName name="SUBEQP" localSheetId="3">[1]SERVIÇO!#REF!</definedName>
    <definedName name="SUBEQP" localSheetId="4">[1]SERVIÇO!#REF!</definedName>
    <definedName name="SUBEQP" localSheetId="5">[1]SERVIÇO!#REF!</definedName>
    <definedName name="SUBEQP">[1]SERVIÇO!#REF!</definedName>
    <definedName name="Subestação">#REF!</definedName>
    <definedName name="SUBMUR" localSheetId="19">[1]SERVIÇO!#REF!</definedName>
    <definedName name="SUBMUR" localSheetId="6">[1]SERVIÇO!#REF!</definedName>
    <definedName name="SUBMUR" localSheetId="7">[1]SERVIÇO!#REF!</definedName>
    <definedName name="SUBMUR" localSheetId="8">[1]SERVIÇO!#REF!</definedName>
    <definedName name="SUBMUR" localSheetId="16">[1]SERVIÇO!#REF!</definedName>
    <definedName name="SUBMUR" localSheetId="17">[1]SERVIÇO!#REF!</definedName>
    <definedName name="SUBMUR" localSheetId="3">[1]SERVIÇO!#REF!</definedName>
    <definedName name="SUBMUR" localSheetId="4">[1]SERVIÇO!#REF!</definedName>
    <definedName name="SUBMUR" localSheetId="5">[1]SERVIÇO!#REF!</definedName>
    <definedName name="SUBMUR">[1]SERVIÇO!#REF!</definedName>
    <definedName name="SUBT1">"$#REF!.$B$#REF!"</definedName>
    <definedName name="SUBTRECHO">"$#REF!.$B$#REF!"</definedName>
    <definedName name="SUP_MAR94">#REF!</definedName>
    <definedName name="SUPERVISSOR">#REF!</definedName>
    <definedName name="sx" localSheetId="19">#REF!</definedName>
    <definedName name="sx" localSheetId="16">#REF!</definedName>
    <definedName name="sx" localSheetId="17">#REF!</definedName>
    <definedName name="sx">#REF!</definedName>
    <definedName name="T.0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_MF">#REF!</definedName>
    <definedName name="T_MOB">#REF!</definedName>
    <definedName name="tab_mancal">#REF!</definedName>
    <definedName name="Tab_Serv.">#REF!</definedName>
    <definedName name="Tab_Serviços">#REF!</definedName>
    <definedName name="TABEFET">#REF!</definedName>
    <definedName name="TABEL.OAE.COMPL.">#REF!</definedName>
    <definedName name="TABEL.PREÇOS">#REF!</definedName>
    <definedName name="TABELA">"$#REF!.$B$32"</definedName>
    <definedName name="TABELA01">#REF!</definedName>
    <definedName name="TABELA02">#REF!</definedName>
    <definedName name="tabela03">#REF!</definedName>
    <definedName name="TABELA1">#REF!</definedName>
    <definedName name="tabela2">#REF!</definedName>
    <definedName name="TabelaConsol">#REF!</definedName>
    <definedName name="tabelaDenominação">#REF!</definedName>
    <definedName name="TabelaDistribuiçãoDeMassas">#REF!</definedName>
    <definedName name="TABELANOVA">#REF!</definedName>
    <definedName name="TabelaSicro">#REF!</definedName>
    <definedName name="TabImport">#REF!</definedName>
    <definedName name="TableName">"Dummy"</definedName>
    <definedName name="TABMAX">#REF!</definedName>
    <definedName name="TABMIN">#REF!</definedName>
    <definedName name="TabPer">#REF!</definedName>
    <definedName name="TABREC">#REF!</definedName>
    <definedName name="TABUA" localSheetId="19">#REF!</definedName>
    <definedName name="TABUA" localSheetId="6">#REF!</definedName>
    <definedName name="TABUA" localSheetId="7">#REF!</definedName>
    <definedName name="TABUA" localSheetId="8">#REF!</definedName>
    <definedName name="TABUA" localSheetId="18">#REF!</definedName>
    <definedName name="TABUA" localSheetId="16">#REF!</definedName>
    <definedName name="TABUA" localSheetId="17">#REF!</definedName>
    <definedName name="TABUA" localSheetId="3">#REF!</definedName>
    <definedName name="TABUA" localSheetId="4">#REF!</definedName>
    <definedName name="TABUA" localSheetId="5">#REF!</definedName>
    <definedName name="TABUA">#REF!</definedName>
    <definedName name="TABUA.METRO" localSheetId="19">#REF!</definedName>
    <definedName name="TABUA.METRO" localSheetId="6">#REF!</definedName>
    <definedName name="TABUA.METRO" localSheetId="7">#REF!</definedName>
    <definedName name="TABUA.METRO" localSheetId="8">#REF!</definedName>
    <definedName name="TABUA.METRO" localSheetId="18">#REF!</definedName>
    <definedName name="TABUA.METRO" localSheetId="16">#REF!</definedName>
    <definedName name="TABUA.METRO" localSheetId="17">#REF!</definedName>
    <definedName name="TABUA.METRO" localSheetId="3">#REF!</definedName>
    <definedName name="TABUA.METRO" localSheetId="4">#REF!</definedName>
    <definedName name="TABUA.METRO" localSheetId="5">#REF!</definedName>
    <definedName name="TABUA.METRO">#REF!</definedName>
    <definedName name="TABUA_DUZIA">[3]Insumos!$I$70</definedName>
    <definedName name="TÁBUA_MAD_FORTE" localSheetId="19">#REF!</definedName>
    <definedName name="TÁBUA_MAD_FORTE" localSheetId="6">#REF!</definedName>
    <definedName name="TÁBUA_MAD_FORTE" localSheetId="7">#REF!</definedName>
    <definedName name="TÁBUA_MAD_FORTE" localSheetId="8">#REF!</definedName>
    <definedName name="TÁBUA_MAD_FORTE" localSheetId="18">#REF!</definedName>
    <definedName name="TÁBUA_MAD_FORTE" localSheetId="16">#REF!</definedName>
    <definedName name="TÁBUA_MAD_FORTE" localSheetId="17">#REF!</definedName>
    <definedName name="TÁBUA_MAD_FORTE" localSheetId="3">#REF!</definedName>
    <definedName name="TÁBUA_MAD_FORTE" localSheetId="4">#REF!</definedName>
    <definedName name="TÁBUA_MAD_FORTE" localSheetId="5">#REF!</definedName>
    <definedName name="TÁBUA_MAD_FORTE">#REF!</definedName>
    <definedName name="TabUF">#REF!</definedName>
    <definedName name="Tachas" hidden="1">{#N/A,#N/A,TRUE,"Plan1"}</definedName>
    <definedName name="tachinhas">#REF!</definedName>
    <definedName name="tachões">#REF!</definedName>
    <definedName name="Tag_Carga">#REF!</definedName>
    <definedName name="Tag_CCM">#REF!</definedName>
    <definedName name="TAPABURACO">#REF!</definedName>
    <definedName name="TAPABURACO_7">#REF!</definedName>
    <definedName name="TAPABURACOREST">#REF!</definedName>
    <definedName name="TAPABURFPIL">#REF!</definedName>
    <definedName name="TAPABURMAN">#REF!</definedName>
    <definedName name="TAPABURMBUQPIL">#REF!</definedName>
    <definedName name="TARUGO" localSheetId="19">#REF!</definedName>
    <definedName name="TARUGO" localSheetId="6">#REF!</definedName>
    <definedName name="TARUGO" localSheetId="7">#REF!</definedName>
    <definedName name="TARUGO" localSheetId="8">#REF!</definedName>
    <definedName name="TARUGO" localSheetId="18">#REF!</definedName>
    <definedName name="TARUGO" localSheetId="16">#REF!</definedName>
    <definedName name="TARUGO" localSheetId="17">#REF!</definedName>
    <definedName name="TARUGO" localSheetId="3">#REF!</definedName>
    <definedName name="TARUGO" localSheetId="4">#REF!</definedName>
    <definedName name="TARUGO" localSheetId="5">#REF!</definedName>
    <definedName name="TARUGO">#REF!</definedName>
    <definedName name="taxa_cap">#REF!</definedName>
    <definedName name="TaxaJuros">#REF!</definedName>
    <definedName name="tb100cm" localSheetId="19">#REF!</definedName>
    <definedName name="tb100cm" localSheetId="16">#REF!</definedName>
    <definedName name="tb100cm" localSheetId="17">#REF!</definedName>
    <definedName name="tb100cm">#REF!</definedName>
    <definedName name="TB110PI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>#REF!</definedName>
    <definedName name="TB316R">#REF!</definedName>
    <definedName name="TB423PI">#REF!</definedName>
    <definedName name="TB423R">#REF!</definedName>
    <definedName name="tbcbuqm">"$#REF!.$R$56"</definedName>
    <definedName name="TBF">#REF!</definedName>
    <definedName name="tbpmf">#REF!</definedName>
    <definedName name="tbtransp1">"$#REF!.$H$15"</definedName>
    <definedName name="tbtransptotal">"$#REF!.$H$56"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>#REF!</definedName>
    <definedName name="TELHA_FIBROCIMENTO_6MM" localSheetId="19">#REF!</definedName>
    <definedName name="TELHA_FIBROCIMENTO_6MM" localSheetId="6">#REF!</definedName>
    <definedName name="TELHA_FIBROCIMENTO_6MM" localSheetId="7">#REF!</definedName>
    <definedName name="TELHA_FIBROCIMENTO_6MM" localSheetId="8">#REF!</definedName>
    <definedName name="TELHA_FIBROCIMENTO_6MM" localSheetId="18">#REF!</definedName>
    <definedName name="TELHA_FIBROCIMENTO_6MM" localSheetId="16">#REF!</definedName>
    <definedName name="TELHA_FIBROCIMENTO_6MM" localSheetId="17">#REF!</definedName>
    <definedName name="TELHA_FIBROCIMENTO_6MM" localSheetId="3">#REF!</definedName>
    <definedName name="TELHA_FIBROCIMENTO_6MM" localSheetId="4">#REF!</definedName>
    <definedName name="TELHA_FIBROCIMENTO_6MM" localSheetId="5">#REF!</definedName>
    <definedName name="TELHA_FIBROCIMENTO_6MM">#REF!</definedName>
    <definedName name="TELHA_FRIBOCIMENTO_4MM" localSheetId="19">#REF!</definedName>
    <definedName name="TELHA_FRIBOCIMENTO_4MM" localSheetId="6">#REF!</definedName>
    <definedName name="TELHA_FRIBOCIMENTO_4MM" localSheetId="7">#REF!</definedName>
    <definedName name="TELHA_FRIBOCIMENTO_4MM" localSheetId="8">#REF!</definedName>
    <definedName name="TELHA_FRIBOCIMENTO_4MM" localSheetId="16">#REF!</definedName>
    <definedName name="TELHA_FRIBOCIMENTO_4MM" localSheetId="17">#REF!</definedName>
    <definedName name="TELHA_FRIBOCIMENTO_4MM" localSheetId="3">#REF!</definedName>
    <definedName name="TELHA_FRIBOCIMENTO_4MM" localSheetId="4">#REF!</definedName>
    <definedName name="TELHA_FRIBOCIMENTO_4MM" localSheetId="5">#REF!</definedName>
    <definedName name="TELHA_FRIBOCIMENTO_4MM">#REF!</definedName>
    <definedName name="TELHA_PLAN" localSheetId="19">#REF!</definedName>
    <definedName name="TELHA_PLAN" localSheetId="6">#REF!</definedName>
    <definedName name="TELHA_PLAN" localSheetId="7">#REF!</definedName>
    <definedName name="TELHA_PLAN" localSheetId="8">#REF!</definedName>
    <definedName name="TELHA_PLAN" localSheetId="16">#REF!</definedName>
    <definedName name="TELHA_PLAN" localSheetId="17">#REF!</definedName>
    <definedName name="TELHA_PLAN" localSheetId="3">#REF!</definedName>
    <definedName name="TELHA_PLAN" localSheetId="4">#REF!</definedName>
    <definedName name="TELHA_PLAN" localSheetId="5">#REF!</definedName>
    <definedName name="TELHA_PLAN">#REF!</definedName>
    <definedName name="TELHACRYL" localSheetId="19">#REF!</definedName>
    <definedName name="TELHACRYL" localSheetId="6">#REF!</definedName>
    <definedName name="TELHACRYL" localSheetId="7">#REF!</definedName>
    <definedName name="TELHACRYL" localSheetId="8">#REF!</definedName>
    <definedName name="TELHACRYL" localSheetId="16">#REF!</definedName>
    <definedName name="TELHACRYL" localSheetId="17">#REF!</definedName>
    <definedName name="TELHACRYL" localSheetId="3">#REF!</definedName>
    <definedName name="TELHACRYL" localSheetId="4">#REF!</definedName>
    <definedName name="TELHACRYL" localSheetId="5">#REF!</definedName>
    <definedName name="TELHACRYL">#REF!</definedName>
    <definedName name="TEMPO">#REF!</definedName>
    <definedName name="Teor">[8]Teor!$A$3:$A$7</definedName>
    <definedName name="teor2">#REF!</definedName>
    <definedName name="TER">#REF!</definedName>
    <definedName name="TER_MAR94">#REF!</definedName>
    <definedName name="TERP">"$#REF!.$P$34"</definedName>
    <definedName name="terra">#REF!</definedName>
    <definedName name="Terra2">#REF!</definedName>
    <definedName name="TERRAPL">#REF!</definedName>
    <definedName name="TERRAPL.">#REF!</definedName>
    <definedName name="Terraplenagem" localSheetId="19">#N/A</definedName>
    <definedName name="Terraplenagem" localSheetId="18">#N/A</definedName>
    <definedName name="Terraplenagem">Ensaios!Terraplenagem</definedName>
    <definedName name="tesdt">#REF!</definedName>
    <definedName name="tesdt_1">#REF!</definedName>
    <definedName name="tesdt_2">#REF!</definedName>
    <definedName name="tesdt_3">#REF!</definedName>
    <definedName name="TESM">"$#REF!.$Q$34"</definedName>
    <definedName name="teste_8">#REF!</definedName>
    <definedName name="teste2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>#REF!</definedName>
    <definedName name="tijuipinho">#REF!</definedName>
    <definedName name="TINTA_ACRILICA" localSheetId="19">#REF!</definedName>
    <definedName name="TINTA_ACRILICA" localSheetId="6">#REF!</definedName>
    <definedName name="TINTA_ACRILICA" localSheetId="7">#REF!</definedName>
    <definedName name="TINTA_ACRILICA" localSheetId="8">#REF!</definedName>
    <definedName name="TINTA_ACRILICA" localSheetId="18">#REF!</definedName>
    <definedName name="TINTA_ACRILICA" localSheetId="16">#REF!</definedName>
    <definedName name="TINTA_ACRILICA" localSheetId="17">#REF!</definedName>
    <definedName name="TINTA_ACRILICA" localSheetId="3">#REF!</definedName>
    <definedName name="TINTA_ACRILICA" localSheetId="4">#REF!</definedName>
    <definedName name="TINTA_ACRILICA" localSheetId="5">#REF!</definedName>
    <definedName name="TINTA_ACRILICA">#REF!</definedName>
    <definedName name="TINTA_ESMALTE" localSheetId="19">#REF!</definedName>
    <definedName name="TINTA_ESMALTE" localSheetId="6">#REF!</definedName>
    <definedName name="TINTA_ESMALTE" localSheetId="7">#REF!</definedName>
    <definedName name="TINTA_ESMALTE" localSheetId="8">#REF!</definedName>
    <definedName name="TINTA_ESMALTE" localSheetId="18">#REF!</definedName>
    <definedName name="TINTA_ESMALTE" localSheetId="16">#REF!</definedName>
    <definedName name="TINTA_ESMALTE" localSheetId="17">#REF!</definedName>
    <definedName name="TINTA_ESMALTE" localSheetId="3">#REF!</definedName>
    <definedName name="TINTA_ESMALTE" localSheetId="4">#REF!</definedName>
    <definedName name="TINTA_ESMALTE" localSheetId="5">#REF!</definedName>
    <definedName name="TINTA_ESMALTE">#REF!</definedName>
    <definedName name="TINTA_NOVACOR" localSheetId="19">#REF!</definedName>
    <definedName name="TINTA_NOVACOR" localSheetId="6">#REF!</definedName>
    <definedName name="TINTA_NOVACOR" localSheetId="7">#REF!</definedName>
    <definedName name="TINTA_NOVACOR" localSheetId="8">#REF!</definedName>
    <definedName name="TINTA_NOVACOR" localSheetId="18">#REF!</definedName>
    <definedName name="TINTA_NOVACOR" localSheetId="16">#REF!</definedName>
    <definedName name="TINTA_NOVACOR" localSheetId="17">#REF!</definedName>
    <definedName name="TINTA_NOVACOR" localSheetId="3">#REF!</definedName>
    <definedName name="TINTA_NOVACOR" localSheetId="4">#REF!</definedName>
    <definedName name="TINTA_NOVACOR" localSheetId="5">#REF!</definedName>
    <definedName name="TINTA_NOVACOR">#REF!</definedName>
    <definedName name="TINTA_OLEO">[3]Insumos!$I$366</definedName>
    <definedName name="TINTA_PVA">[3]Insumos!$I$365</definedName>
    <definedName name="tipo_tamb">#REF!</definedName>
    <definedName name="titbeb" localSheetId="19">[1]SERVIÇO!#REF!</definedName>
    <definedName name="titbeb" localSheetId="6">[1]SERVIÇO!#REF!</definedName>
    <definedName name="titbeb" localSheetId="7">[1]SERVIÇO!#REF!</definedName>
    <definedName name="titbeb" localSheetId="8">[1]SERVIÇO!#REF!</definedName>
    <definedName name="titbeb" localSheetId="18">[1]SERVIÇO!#REF!</definedName>
    <definedName name="titbeb" localSheetId="16">[1]SERVIÇO!#REF!</definedName>
    <definedName name="titbeb" localSheetId="17">[1]SERVIÇO!#REF!</definedName>
    <definedName name="titbeb" localSheetId="3">[1]SERVIÇO!#REF!</definedName>
    <definedName name="titbeb" localSheetId="4">[1]SERVIÇO!#REF!</definedName>
    <definedName name="titbeb" localSheetId="5">[1]SERVIÇO!#REF!</definedName>
    <definedName name="titbeb">[1]SERVIÇO!#REF!</definedName>
    <definedName name="TITCHAF" localSheetId="19">[1]SERVIÇO!#REF!</definedName>
    <definedName name="TITCHAF" localSheetId="6">[1]SERVIÇO!#REF!</definedName>
    <definedName name="TITCHAF" localSheetId="7">[1]SERVIÇO!#REF!</definedName>
    <definedName name="TITCHAF" localSheetId="8">[1]SERVIÇO!#REF!</definedName>
    <definedName name="TITCHAF" localSheetId="18">[1]SERVIÇO!#REF!</definedName>
    <definedName name="TITCHAF" localSheetId="16">[1]SERVIÇO!#REF!</definedName>
    <definedName name="TITCHAF" localSheetId="17">[1]SERVIÇO!#REF!</definedName>
    <definedName name="TITCHAF" localSheetId="3">[1]SERVIÇO!#REF!</definedName>
    <definedName name="TITCHAF" localSheetId="4">[1]SERVIÇO!#REF!</definedName>
    <definedName name="TITCHAF" localSheetId="5">[1]SERVIÇO!#REF!</definedName>
    <definedName name="TITCHAF">[1]SERVIÇO!#REF!</definedName>
    <definedName name="TLC4T">"$#REF!.$K$#REF!"</definedName>
    <definedName name="TLMR">"$#REF!.$K$#REF!"</definedName>
    <definedName name="TMRTBF">#REF!</definedName>
    <definedName name="Todas_as_pendencias">#REF!</definedName>
    <definedName name="Tool">#REF!</definedName>
    <definedName name="TOT" hidden="1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>#REF!</definedName>
    <definedName name="total" localSheetId="19">#REF!</definedName>
    <definedName name="total" localSheetId="16">#REF!</definedName>
    <definedName name="total" localSheetId="17">#REF!</definedName>
    <definedName name="total">#REF!</definedName>
    <definedName name="total_19">#REF!</definedName>
    <definedName name="TOTAL_ADMINISTRATIVO" localSheetId="19">#REF!</definedName>
    <definedName name="TOTAL_ADMINISTRATIVO" localSheetId="6">#REF!</definedName>
    <definedName name="TOTAL_ADMINISTRATIVO" localSheetId="7">#REF!</definedName>
    <definedName name="TOTAL_ADMINISTRATIVO" localSheetId="8">#REF!</definedName>
    <definedName name="TOTAL_ADMINISTRATIVO" localSheetId="18">#REF!</definedName>
    <definedName name="TOTAL_ADMINISTRATIVO" localSheetId="16">#REF!</definedName>
    <definedName name="TOTAL_ADMINISTRATIVO" localSheetId="17">#REF!</definedName>
    <definedName name="TOTAL_ADMINISTRATIVO" localSheetId="3">#REF!</definedName>
    <definedName name="TOTAL_ADMINISTRATIVO" localSheetId="4">#REF!</definedName>
    <definedName name="TOTAL_ADMINISTRATIVO" localSheetId="5">#REF!</definedName>
    <definedName name="TOTAL_ADMINISTRATIVO">#REF!</definedName>
    <definedName name="TOTAL_AULA" localSheetId="19">#REF!</definedName>
    <definedName name="TOTAL_AULA" localSheetId="6">#REF!</definedName>
    <definedName name="TOTAL_AULA" localSheetId="7">#REF!</definedName>
    <definedName name="TOTAL_AULA" localSheetId="8">#REF!</definedName>
    <definedName name="TOTAL_AULA" localSheetId="18">#REF!</definedName>
    <definedName name="TOTAL_AULA" localSheetId="16">#REF!</definedName>
    <definedName name="TOTAL_AULA" localSheetId="17">#REF!</definedName>
    <definedName name="TOTAL_AULA" localSheetId="3">#REF!</definedName>
    <definedName name="TOTAL_AULA" localSheetId="4">#REF!</definedName>
    <definedName name="TOTAL_AULA" localSheetId="5">#REF!</definedName>
    <definedName name="TOTAL_AULA">#REF!</definedName>
    <definedName name="TOTAL_EXTERNA" localSheetId="19">#REF!</definedName>
    <definedName name="TOTAL_EXTERNA" localSheetId="6">#REF!</definedName>
    <definedName name="TOTAL_EXTERNA" localSheetId="7">#REF!</definedName>
    <definedName name="TOTAL_EXTERNA" localSheetId="8">#REF!</definedName>
    <definedName name="TOTAL_EXTERNA" localSheetId="18">#REF!</definedName>
    <definedName name="TOTAL_EXTERNA" localSheetId="16">#REF!</definedName>
    <definedName name="TOTAL_EXTERNA" localSheetId="17">#REF!</definedName>
    <definedName name="TOTAL_EXTERNA" localSheetId="3">#REF!</definedName>
    <definedName name="TOTAL_EXTERNA" localSheetId="4">#REF!</definedName>
    <definedName name="TOTAL_EXTERNA" localSheetId="5">#REF!</definedName>
    <definedName name="TOTAL_EXTERNA">#REF!</definedName>
    <definedName name="TOTAL_QUADRA" localSheetId="19">#REF!</definedName>
    <definedName name="TOTAL_QUADRA" localSheetId="6">#REF!</definedName>
    <definedName name="TOTAL_QUADRA" localSheetId="7">#REF!</definedName>
    <definedName name="TOTAL_QUADRA" localSheetId="8">#REF!</definedName>
    <definedName name="TOTAL_QUADRA" localSheetId="16">#REF!</definedName>
    <definedName name="TOTAL_QUADRA" localSheetId="17">#REF!</definedName>
    <definedName name="TOTAL_QUADRA" localSheetId="3">#REF!</definedName>
    <definedName name="TOTAL_QUADRA" localSheetId="4">#REF!</definedName>
    <definedName name="TOTAL_QUADRA" localSheetId="5">#REF!</definedName>
    <definedName name="TOTAL_QUADRA">#REF!</definedName>
    <definedName name="TOTAL_VESTIÁRIO" localSheetId="19">#REF!</definedName>
    <definedName name="TOTAL_VESTIÁRIO" localSheetId="6">#REF!</definedName>
    <definedName name="TOTAL_VESTIÁRIO" localSheetId="7">#REF!</definedName>
    <definedName name="TOTAL_VESTIÁRIO" localSheetId="8">#REF!</definedName>
    <definedName name="TOTAL_VESTIÁRIO" localSheetId="16">#REF!</definedName>
    <definedName name="TOTAL_VESTIÁRIO" localSheetId="17">#REF!</definedName>
    <definedName name="TOTAL_VESTIÁRIO" localSheetId="3">#REF!</definedName>
    <definedName name="TOTAL_VESTIÁRIO" localSheetId="4">#REF!</definedName>
    <definedName name="TOTAL_VESTIÁRIO" localSheetId="5">#REF!</definedName>
    <definedName name="TOTAL_VESTIÁRIO">#REF!</definedName>
    <definedName name="TotalMedição">#REF!</definedName>
    <definedName name="TOTALSAIBRO">#REF!</definedName>
    <definedName name="TOTQTS" localSheetId="19">[1]SERVIÇO!#REF!</definedName>
    <definedName name="TOTQTS" localSheetId="6">[1]SERVIÇO!#REF!</definedName>
    <definedName name="TOTQTS" localSheetId="7">[1]SERVIÇO!#REF!</definedName>
    <definedName name="TOTQTS" localSheetId="8">[1]SERVIÇO!#REF!</definedName>
    <definedName name="TOTQTS" localSheetId="18">[1]SERVIÇO!#REF!</definedName>
    <definedName name="TOTQTS" localSheetId="16">[1]SERVIÇO!#REF!</definedName>
    <definedName name="TOTQTS" localSheetId="17">[1]SERVIÇO!#REF!</definedName>
    <definedName name="TOTQTS" localSheetId="3">[1]SERVIÇO!#REF!</definedName>
    <definedName name="TOTQTS" localSheetId="4">[1]SERVIÇO!#REF!</definedName>
    <definedName name="TOTQTS" localSheetId="5">[1]SERVIÇO!#REF!</definedName>
    <definedName name="TOTQTS">[1]SERVIÇO!#REF!</definedName>
    <definedName name="TPI">#REF!</definedName>
    <definedName name="TPM" localSheetId="19">#REF!</definedName>
    <definedName name="TPM" localSheetId="6">#REF!</definedName>
    <definedName name="TPM" localSheetId="7">#REF!</definedName>
    <definedName name="TPM" localSheetId="8">#REF!</definedName>
    <definedName name="TPM" localSheetId="18">#REF!</definedName>
    <definedName name="TPM" localSheetId="16">#REF!</definedName>
    <definedName name="TPM" localSheetId="17">#REF!</definedName>
    <definedName name="TPM" localSheetId="3">#REF!</definedName>
    <definedName name="TPM" localSheetId="4">#REF!</definedName>
    <definedName name="TPM" localSheetId="5">#REF!</definedName>
    <definedName name="TPM">#REF!</definedName>
    <definedName name="TR5C">#REF!</definedName>
    <definedName name="TRABALHO">"$#REF!.$H$5:$H$84"</definedName>
    <definedName name="TrabAnual">#REF!</definedName>
    <definedName name="TRANSENRPEDJOG">#REF!</definedName>
    <definedName name="TRANSP_LOC_CARROC_PAV">#REF!</definedName>
    <definedName name="TRANSP_LOC_EQUIP">#REF!</definedName>
    <definedName name="TRANSP_LOC_PAV">#REF!</definedName>
    <definedName name="transp_massa">#REF!</definedName>
    <definedName name="TRANSP5MCORFRES">#REF!</definedName>
    <definedName name="TRANSP5MCORFRESMAN">#REF!</definedName>
    <definedName name="TRANSP5MCORFRESREC">#REF!</definedName>
    <definedName name="TRANSP5MREC">#REF!</definedName>
    <definedName name="TRANSP5MREC_7">#REF!</definedName>
    <definedName name="TRANSP5MREC_9">#REF!</definedName>
    <definedName name="TRANSP5MRECMAN">#REF!</definedName>
    <definedName name="TRANSP5MRECREST">#REF!</definedName>
    <definedName name="TRANSPBASC5MCILMAN">#REF!</definedName>
    <definedName name="TRANSPBASC5MMAN">#REF!</definedName>
    <definedName name="TRANSPBASC5MPARRUMAN">#REF!</definedName>
    <definedName name="TRANSPBASC5REC">#REF!</definedName>
    <definedName name="TRANSPBASCARG">#REF!</definedName>
    <definedName name="TRANSPBASCCONCIMMAN">#REF!</definedName>
    <definedName name="transpbascemman">#REF!</definedName>
    <definedName name="TRANSPC4TGC">"$#REF!.$K$27"</definedName>
    <definedName name="TRANSPCAMCAR">#REF!</definedName>
    <definedName name="TRANSPCAMCAR_7">#REF!</definedName>
    <definedName name="TRANSPCAR4TCICLMAN">#REF!</definedName>
    <definedName name="TRANSPCAR4TCONCCIMMAN">#REF!</definedName>
    <definedName name="TRANSPCAR4TMAN">#REF!</definedName>
    <definedName name="TRANSPCAR4TREC">#REF!</definedName>
    <definedName name="TRANSPCARFORMAMAN">#REF!</definedName>
    <definedName name="TRANSPCARMAN">"$'_TRANSPORTE MAN 5ª'.$#REF!$#REF!"</definedName>
    <definedName name="TRANSPCARRARG">#REF!</definedName>
    <definedName name="TRANSPGC">"$#REF!.$J$27"</definedName>
    <definedName name="TRANSPMATTBFMAN">#REF!</definedName>
    <definedName name="TRANSPO">#REF!</definedName>
    <definedName name="TRANSPORTADOR">#REF!</definedName>
    <definedName name="transporte">#REF!</definedName>
    <definedName name="TRANSPORTE5M3">#REF!</definedName>
    <definedName name="TRANSPORTE5M3_7">#REF!</definedName>
    <definedName name="TRANSPORTEBASC5M">#REF!</definedName>
    <definedName name="TRANSPORTEBASC5M_7">#REF!</definedName>
    <definedName name="TRANSPORTEBASC5MREST">#REF!</definedName>
    <definedName name="TRANSPORTECAMCARREST">#REF!</definedName>
    <definedName name="TRANSPORTEMATREM">#REF!</definedName>
    <definedName name="TRANSPORTEMATREM_7">#REF!</definedName>
    <definedName name="TRANSPORTEMATREMREST">#REF!</definedName>
    <definedName name="transportes">#REF!</definedName>
    <definedName name="TRANSPREMCOR">#REF!</definedName>
    <definedName name="TRANSPREMCOR1">#REF!</definedName>
    <definedName name="TRANSPREMCORMANQ">#REF!</definedName>
    <definedName name="TRANSPREMCORMANRESTF">#REF!</definedName>
    <definedName name="TRANSPREMCORMANRESTQ">#REF!</definedName>
    <definedName name="TRANSPREMCORREST">#REF!</definedName>
    <definedName name="TRANSPREMENDOMAN">#REF!</definedName>
    <definedName name="TRANSPREMMANQ">#REF!</definedName>
    <definedName name="TRANSPREMPREST">#REF!</definedName>
    <definedName name="TRANSPREMPRESTF">#REF!</definedName>
    <definedName name="TRANSPREMREMP">#REF!</definedName>
    <definedName name="transpremrmp">#REF!</definedName>
    <definedName name="TRANSPREMTB">#REF!</definedName>
    <definedName name="TRANSPREMTBMANQ">#REF!</definedName>
    <definedName name="TRANSPREMTBREST">#REF!</definedName>
    <definedName name="TRANSPREMTBRESTF">#REF!</definedName>
    <definedName name="TRASP5M3MICRO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>#REF!</definedName>
    <definedName name="TSD_4">"$'memória de calculo_liquida'.$#REF!$#REF!"</definedName>
    <definedName name="tsd4_4">"$'memória de calculo_liquida'.$#REF!$#REF!"</definedName>
    <definedName name="TSs">#REF!</definedName>
    <definedName name="tss.a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19">[1]SERVIÇO!#REF!</definedName>
    <definedName name="TTT" localSheetId="6">[1]SERVIÇO!#REF!</definedName>
    <definedName name="TTT" localSheetId="7">[1]SERVIÇO!#REF!</definedName>
    <definedName name="TTT" localSheetId="8">[1]SERVIÇO!#REF!</definedName>
    <definedName name="TTT" localSheetId="18">[1]SERVIÇO!#REF!</definedName>
    <definedName name="TTT" localSheetId="16">[1]SERVIÇO!#REF!</definedName>
    <definedName name="TTT" localSheetId="17">[1]SERVIÇO!#REF!</definedName>
    <definedName name="TTT" localSheetId="3">[1]SERVIÇO!#REF!</definedName>
    <definedName name="TTT" localSheetId="4">[1]SERVIÇO!#REF!</definedName>
    <definedName name="TTT" localSheetId="5">[1]SERVIÇO!#REF!</definedName>
    <definedName name="TTT">[1]SERVIÇO!#REF!</definedName>
    <definedName name="ttttt">#REF!</definedName>
    <definedName name="tubulCA">#REF!</definedName>
    <definedName name="TXREMATI">#REF!</definedName>
    <definedName name="TXTEQUIP" localSheetId="19">[1]SERVIÇO!#REF!</definedName>
    <definedName name="TXTEQUIP" localSheetId="6">[1]SERVIÇO!#REF!</definedName>
    <definedName name="TXTEQUIP" localSheetId="7">[1]SERVIÇO!#REF!</definedName>
    <definedName name="TXTEQUIP" localSheetId="8">[1]SERVIÇO!#REF!</definedName>
    <definedName name="TXTEQUIP" localSheetId="18">[1]SERVIÇO!#REF!</definedName>
    <definedName name="TXTEQUIP" localSheetId="16">[1]SERVIÇO!#REF!</definedName>
    <definedName name="TXTEQUIP" localSheetId="17">[1]SERVIÇO!#REF!</definedName>
    <definedName name="TXTEQUIP" localSheetId="3">[1]SERVIÇO!#REF!</definedName>
    <definedName name="TXTEQUIP" localSheetId="4">[1]SERVIÇO!#REF!</definedName>
    <definedName name="TXTEQUIP" localSheetId="5">[1]SERVIÇO!#REF!</definedName>
    <definedName name="TXTEQUIP">[1]SERVIÇO!#REF!</definedName>
    <definedName name="TXTMARCA" localSheetId="19">[1]SERVIÇO!#REF!</definedName>
    <definedName name="TXTMARCA" localSheetId="6">[1]SERVIÇO!#REF!</definedName>
    <definedName name="TXTMARCA" localSheetId="7">[1]SERVIÇO!#REF!</definedName>
    <definedName name="TXTMARCA" localSheetId="8">[1]SERVIÇO!#REF!</definedName>
    <definedName name="TXTMARCA" localSheetId="16">[1]SERVIÇO!#REF!</definedName>
    <definedName name="TXTMARCA" localSheetId="17">[1]SERVIÇO!#REF!</definedName>
    <definedName name="TXTMARCA" localSheetId="3">[1]SERVIÇO!#REF!</definedName>
    <definedName name="TXTMARCA" localSheetId="4">[1]SERVIÇO!#REF!</definedName>
    <definedName name="TXTMARCA" localSheetId="5">[1]SERVIÇO!#REF!</definedName>
    <definedName name="TXTMARCA">[1]SERVIÇO!#REF!</definedName>
    <definedName name="TXTMOD" localSheetId="19">[1]SERVIÇO!#REF!</definedName>
    <definedName name="TXTMOD" localSheetId="6">[1]SERVIÇO!#REF!</definedName>
    <definedName name="TXTMOD" localSheetId="7">[1]SERVIÇO!#REF!</definedName>
    <definedName name="TXTMOD" localSheetId="8">[1]SERVIÇO!#REF!</definedName>
    <definedName name="TXTMOD" localSheetId="16">[1]SERVIÇO!#REF!</definedName>
    <definedName name="TXTMOD" localSheetId="17">[1]SERVIÇO!#REF!</definedName>
    <definedName name="TXTMOD" localSheetId="3">[1]SERVIÇO!#REF!</definedName>
    <definedName name="TXTMOD" localSheetId="4">[1]SERVIÇO!#REF!</definedName>
    <definedName name="TXTMOD" localSheetId="5">[1]SERVIÇO!#REF!</definedName>
    <definedName name="TXTMOD">[1]SERVIÇO!#REF!</definedName>
    <definedName name="TXTPOT" localSheetId="19">[1]SERVIÇO!#REF!</definedName>
    <definedName name="TXTPOT" localSheetId="6">[1]SERVIÇO!#REF!</definedName>
    <definedName name="TXTPOT" localSheetId="7">[1]SERVIÇO!#REF!</definedName>
    <definedName name="TXTPOT" localSheetId="8">[1]SERVIÇO!#REF!</definedName>
    <definedName name="TXTPOT" localSheetId="16">[1]SERVIÇO!#REF!</definedName>
    <definedName name="TXTPOT" localSheetId="17">[1]SERVIÇO!#REF!</definedName>
    <definedName name="TXTPOT" localSheetId="3">[1]SERVIÇO!#REF!</definedName>
    <definedName name="TXTPOT" localSheetId="4">[1]SERVIÇO!#REF!</definedName>
    <definedName name="TXTPOT" localSheetId="5">[1]SERVIÇO!#REF!</definedName>
    <definedName name="TXTPOT">[1]SERVIÇO!#REF!</definedName>
    <definedName name="TYUIO" hidden="1">{#N/A,#N/A,TRUE,"Serviços"}</definedName>
    <definedName name="un">#REF!</definedName>
    <definedName name="Und">#N/A</definedName>
    <definedName name="unid.2">#REF!</definedName>
    <definedName name="Unidade1">#REF!</definedName>
    <definedName name="UnidAux" hidden="1">#N/A</definedName>
    <definedName name="UNIT">#REF!</definedName>
    <definedName name="uno">#REF!</definedName>
    <definedName name="Upvc_2001">#REF!</definedName>
    <definedName name="UPVC_99">#REF!</definedName>
    <definedName name="URV_MAR94">#REF!</definedName>
    <definedName name="Utlidades2">#REF!</definedName>
    <definedName name="uuuuuty">#N/A</definedName>
    <definedName name="V">[0]!V</definedName>
    <definedName name="VACAP">"$#REF!.$D$38"</definedName>
    <definedName name="VACM">"$#REF!.$D$37"</definedName>
    <definedName name="vai">#REF!</definedName>
    <definedName name="vala.ca">#REF!</definedName>
    <definedName name="ValAcurl">#REF!</definedName>
    <definedName name="Valchvrl">#REF!</definedName>
    <definedName name="VALOR_ADITIVO">#REF!</definedName>
    <definedName name="VALOR_CONTRATO">#REF!</definedName>
    <definedName name="VALORES_VALORES_Listar">#REF!</definedName>
    <definedName name="value_def_array" localSheetId="19">{"total","SUM(total)","YNNNN",FALSE}</definedName>
    <definedName name="value_def_array" localSheetId="18">{"total","SUM(total)","YNNNN",FALSE}</definedName>
    <definedName name="value_def_array">{"total","SUM(total)","YNNNN",FALSE}</definedName>
    <definedName name="VAMM">#REF!</definedName>
    <definedName name="VARM">"$#REF!.$D$36"</definedName>
    <definedName name="VARR">"$#REF!.$D$34"</definedName>
    <definedName name="Vazios">[8]Teor!$B$3:$B$7</definedName>
    <definedName name="VEDA_ROSCA" localSheetId="19">#REF!</definedName>
    <definedName name="VEDA_ROSCA" localSheetId="6">#REF!</definedName>
    <definedName name="VEDA_ROSCA" localSheetId="7">#REF!</definedName>
    <definedName name="VEDA_ROSCA" localSheetId="8">#REF!</definedName>
    <definedName name="VEDA_ROSCA" localSheetId="18">#REF!</definedName>
    <definedName name="VEDA_ROSCA" localSheetId="16">#REF!</definedName>
    <definedName name="VEDA_ROSCA" localSheetId="17">#REF!</definedName>
    <definedName name="VEDA_ROSCA" localSheetId="3">#REF!</definedName>
    <definedName name="VEDA_ROSCA" localSheetId="4">#REF!</definedName>
    <definedName name="VEDA_ROSCA" localSheetId="5">#REF!</definedName>
    <definedName name="VEDA_ROSCA">#REF!</definedName>
    <definedName name="verde" localSheetId="19">#REF!</definedName>
    <definedName name="verde" localSheetId="6">#REF!</definedName>
    <definedName name="verde" localSheetId="7">#REF!</definedName>
    <definedName name="verde" localSheetId="8">#REF!</definedName>
    <definedName name="verde" localSheetId="18">#REF!</definedName>
    <definedName name="verde" localSheetId="16">#REF!</definedName>
    <definedName name="verde" localSheetId="17">#REF!</definedName>
    <definedName name="verde" localSheetId="3">#REF!</definedName>
    <definedName name="verde" localSheetId="4">#REF!</definedName>
    <definedName name="verde" localSheetId="5">#REF!</definedName>
    <definedName name="verde">#REF!</definedName>
    <definedName name="verdepav" localSheetId="19">#REF!</definedName>
    <definedName name="verdepav" localSheetId="6">#REF!</definedName>
    <definedName name="verdepav" localSheetId="7">#REF!</definedName>
    <definedName name="verdepav" localSheetId="8">#REF!</definedName>
    <definedName name="verdepav" localSheetId="18">#REF!</definedName>
    <definedName name="verdepav" localSheetId="16">#REF!</definedName>
    <definedName name="verdepav" localSheetId="17">#REF!</definedName>
    <definedName name="verdepav" localSheetId="3">#REF!</definedName>
    <definedName name="verdepav" localSheetId="4">#REF!</definedName>
    <definedName name="verdepav" localSheetId="5">#REF!</definedName>
    <definedName name="verdepav">#REF!</definedName>
    <definedName name="verificar">#REF!</definedName>
    <definedName name="verificar2">#REF!</definedName>
    <definedName name="VERNIZ_POLIURETANO" localSheetId="19">#REF!</definedName>
    <definedName name="VERNIZ_POLIURETANO" localSheetId="6">#REF!</definedName>
    <definedName name="VERNIZ_POLIURETANO" localSheetId="7">#REF!</definedName>
    <definedName name="VERNIZ_POLIURETANO" localSheetId="8">#REF!</definedName>
    <definedName name="VERNIZ_POLIURETANO" localSheetId="16">#REF!</definedName>
    <definedName name="VERNIZ_POLIURETANO" localSheetId="17">#REF!</definedName>
    <definedName name="VERNIZ_POLIURETANO" localSheetId="3">#REF!</definedName>
    <definedName name="VERNIZ_POLIURETANO" localSheetId="4">#REF!</definedName>
    <definedName name="VERNIZ_POLIURETANO" localSheetId="5">#REF!</definedName>
    <definedName name="VERNIZ_POLIURETANO">#REF!</definedName>
    <definedName name="vfvr">#N/A</definedName>
    <definedName name="VidaAnos">#REF!</definedName>
    <definedName name="Vidahoras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>#REF!</definedName>
    <definedName name="VOL_MASSA_4">"$'memória de calculo_liquida'.$#REF!$#REF!"</definedName>
    <definedName name="volbase">#REF!</definedName>
    <definedName name="VOLFRESAG">"$#REF!.$H$46"</definedName>
    <definedName name="volsubl">#REF!</definedName>
    <definedName name="Vutil">#REF!</definedName>
    <definedName name="vv">#REF!</definedName>
    <definedName name="VV9_1">#REF!</definedName>
    <definedName name="VV9_2">#REF!</definedName>
    <definedName name="VV9_3">#REF!</definedName>
    <definedName name="vvv" hidden="1">{#N/A,#N/A,FALSE,"MO (2)"}</definedName>
    <definedName name="wacc">#REF!</definedName>
    <definedName name="wacc1">#REF!</definedName>
    <definedName name="we">#N/A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19">#N/A</definedName>
    <definedName name="WEWRWR" localSheetId="18">#N/A</definedName>
    <definedName name="WEWRWR">Ensaios!WEWRWR</definedName>
    <definedName name="WEWRWR_1">#N/A</definedName>
    <definedName name="WEWRWR_2">#N/A</definedName>
    <definedName name="WITENS" localSheetId="19">[1]SERVIÇO!#REF!</definedName>
    <definedName name="WITENS" localSheetId="6">[1]SERVIÇO!#REF!</definedName>
    <definedName name="WITENS" localSheetId="7">[1]SERVIÇO!#REF!</definedName>
    <definedName name="WITENS" localSheetId="8">[1]SERVIÇO!#REF!</definedName>
    <definedName name="WITENS" localSheetId="18">[1]SERVIÇO!#REF!</definedName>
    <definedName name="WITENS" localSheetId="16">[1]SERVIÇO!#REF!</definedName>
    <definedName name="WITENS" localSheetId="17">[1]SERVIÇO!#REF!</definedName>
    <definedName name="WITENS" localSheetId="3">[1]SERVIÇO!#REF!</definedName>
    <definedName name="WITENS" localSheetId="4">[1]SERVIÇO!#REF!</definedName>
    <definedName name="WITENS" localSheetId="5">[1]SERVIÇO!#REF!</definedName>
    <definedName name="WITENS">[1]SERVIÇO!#REF!</definedName>
    <definedName name="WNMLOCAL" localSheetId="19">[1]SERVIÇO!#REF!</definedName>
    <definedName name="WNMLOCAL" localSheetId="6">[1]SERVIÇO!#REF!</definedName>
    <definedName name="WNMLOCAL" localSheetId="7">[1]SERVIÇO!#REF!</definedName>
    <definedName name="WNMLOCAL" localSheetId="8">[1]SERVIÇO!#REF!</definedName>
    <definedName name="WNMLOCAL" localSheetId="18">[1]SERVIÇO!#REF!</definedName>
    <definedName name="WNMLOCAL" localSheetId="16">[1]SERVIÇO!#REF!</definedName>
    <definedName name="WNMLOCAL" localSheetId="17">[1]SERVIÇO!#REF!</definedName>
    <definedName name="WNMLOCAL" localSheetId="3">[1]SERVIÇO!#REF!</definedName>
    <definedName name="WNMLOCAL" localSheetId="4">[1]SERVIÇO!#REF!</definedName>
    <definedName name="WNMLOCAL" localSheetId="5">[1]SERVIÇO!#REF!</definedName>
    <definedName name="WNMLOCAL">[1]SERVIÇO!#REF!</definedName>
    <definedName name="WNMMUN" localSheetId="19">[1]SERVIÇO!#REF!</definedName>
    <definedName name="WNMMUN" localSheetId="6">[1]SERVIÇO!#REF!</definedName>
    <definedName name="WNMMUN" localSheetId="7">[1]SERVIÇO!#REF!</definedName>
    <definedName name="WNMMUN" localSheetId="8">[1]SERVIÇO!#REF!</definedName>
    <definedName name="WNMMUN" localSheetId="16">[1]SERVIÇO!#REF!</definedName>
    <definedName name="WNMMUN" localSheetId="17">[1]SERVIÇO!#REF!</definedName>
    <definedName name="WNMMUN" localSheetId="3">[1]SERVIÇO!#REF!</definedName>
    <definedName name="WNMMUN" localSheetId="4">[1]SERVIÇO!#REF!</definedName>
    <definedName name="WNMMUN" localSheetId="5">[1]SERVIÇO!#REF!</definedName>
    <definedName name="WNMMUN">[1]SERVIÇO!#REF!</definedName>
    <definedName name="WNMSERV" localSheetId="19">[1]SERVIÇO!#REF!</definedName>
    <definedName name="WNMSERV" localSheetId="6">[1]SERVIÇO!#REF!</definedName>
    <definedName name="WNMSERV" localSheetId="7">[1]SERVIÇO!#REF!</definedName>
    <definedName name="WNMSERV" localSheetId="8">[1]SERVIÇO!#REF!</definedName>
    <definedName name="WNMSERV" localSheetId="16">[1]SERVIÇO!#REF!</definedName>
    <definedName name="WNMSERV" localSheetId="17">[1]SERVIÇO!#REF!</definedName>
    <definedName name="WNMSERV" localSheetId="3">[1]SERVIÇO!#REF!</definedName>
    <definedName name="WNMSERV" localSheetId="4">[1]SERVIÇO!#REF!</definedName>
    <definedName name="WNMSERV" localSheetId="5">[1]SERVIÇO!#REF!</definedName>
    <definedName name="WNMSERV">[1]SERVIÇO!#REF!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GERAL." hidden="1">{#N/A,#N/A,FALSE,"ET-CAPA";#N/A,#N/A,FALSE,"ET-PAG1";#N/A,#N/A,FALSE,"ET-PAG2";#N/A,#N/A,FALSE,"ET-PAG3";#N/A,#N/A,FALSE,"ET-PAG4";#N/A,#N/A,FALSE,"ET-PAG5"}</definedName>
    <definedName name="wrn.mo2." hidden="1">{#N/A,#N/A,FALSE,"MO (2)"}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  <definedName name="wrn.relext." hidden="1">{#N/A,#N/A,TRUE,"Plan1"}</definedName>
    <definedName name="wrn.Tipo." hidden="1">{#N/A,#N/A,TRUE,"Serviços"}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19">[8]Equipamentos!#REF!</definedName>
    <definedName name="x" localSheetId="6">[8]Equipamentos!#REF!</definedName>
    <definedName name="x" localSheetId="7">[8]Equipamentos!#REF!</definedName>
    <definedName name="x" localSheetId="8">[8]Equipamentos!#REF!</definedName>
    <definedName name="x" localSheetId="16">[8]Equipamentos!#REF!</definedName>
    <definedName name="x" localSheetId="17">[8]Equipamentos!#REF!</definedName>
    <definedName name="x" localSheetId="3">[8]Equipamentos!#REF!</definedName>
    <definedName name="x" localSheetId="4">[8]Equipamentos!#REF!</definedName>
    <definedName name="x" localSheetId="5">[8]Equipamentos!#REF!</definedName>
    <definedName name="x">[8]Equipamentos!#REF!</definedName>
    <definedName name="XALFA" localSheetId="19">[1]SERVIÇO!#REF!</definedName>
    <definedName name="XALFA" localSheetId="6">[1]SERVIÇO!#REF!</definedName>
    <definedName name="XALFA" localSheetId="7">[1]SERVIÇO!#REF!</definedName>
    <definedName name="XALFA" localSheetId="8">[1]SERVIÇO!#REF!</definedName>
    <definedName name="XALFA" localSheetId="16">[1]SERVIÇO!#REF!</definedName>
    <definedName name="XALFA" localSheetId="17">[1]SERVIÇO!#REF!</definedName>
    <definedName name="XALFA" localSheetId="3">[1]SERVIÇO!#REF!</definedName>
    <definedName name="XALFA" localSheetId="4">[1]SERVIÇO!#REF!</definedName>
    <definedName name="XALFA" localSheetId="5">[1]SERVIÇO!#REF!</definedName>
    <definedName name="XALFA">[1]SERVIÇO!#REF!</definedName>
    <definedName name="XDATA" localSheetId="19">[1]SERVIÇO!#REF!</definedName>
    <definedName name="XDATA" localSheetId="6">[1]SERVIÇO!#REF!</definedName>
    <definedName name="XDATA" localSheetId="7">[1]SERVIÇO!#REF!</definedName>
    <definedName name="XDATA" localSheetId="8">[1]SERVIÇO!#REF!</definedName>
    <definedName name="XDATA" localSheetId="16">[1]SERVIÇO!#REF!</definedName>
    <definedName name="XDATA" localSheetId="17">[1]SERVIÇO!#REF!</definedName>
    <definedName name="XDATA" localSheetId="3">[1]SERVIÇO!#REF!</definedName>
    <definedName name="XDATA" localSheetId="4">[1]SERVIÇO!#REF!</definedName>
    <definedName name="XDATA" localSheetId="5">[1]SERVIÇO!#REF!</definedName>
    <definedName name="XDATA">[1]SERVIÇO!#REF!</definedName>
    <definedName name="xique">#REF!</definedName>
    <definedName name="XITEM" localSheetId="19">[1]SERVIÇO!#REF!</definedName>
    <definedName name="XITEM" localSheetId="6">[1]SERVIÇO!#REF!</definedName>
    <definedName name="XITEM" localSheetId="7">[1]SERVIÇO!#REF!</definedName>
    <definedName name="XITEM" localSheetId="8">[1]SERVIÇO!#REF!</definedName>
    <definedName name="XITEM" localSheetId="16">[1]SERVIÇO!#REF!</definedName>
    <definedName name="XITEM" localSheetId="17">[1]SERVIÇO!#REF!</definedName>
    <definedName name="XITEM" localSheetId="3">[1]SERVIÇO!#REF!</definedName>
    <definedName name="XITEM" localSheetId="4">[1]SERVIÇO!#REF!</definedName>
    <definedName name="XITEM" localSheetId="5">[1]SERVIÇO!#REF!</definedName>
    <definedName name="XITEM">[1]SERVIÇO!#REF!</definedName>
    <definedName name="XLOC" localSheetId="19">[1]SERVIÇO!#REF!</definedName>
    <definedName name="XLOC" localSheetId="6">[1]SERVIÇO!#REF!</definedName>
    <definedName name="XLOC" localSheetId="7">[1]SERVIÇO!#REF!</definedName>
    <definedName name="XLOC" localSheetId="8">[1]SERVIÇO!#REF!</definedName>
    <definedName name="XLOC" localSheetId="16">[1]SERVIÇO!#REF!</definedName>
    <definedName name="XLOC" localSheetId="17">[1]SERVIÇO!#REF!</definedName>
    <definedName name="XLOC" localSheetId="3">[1]SERVIÇO!#REF!</definedName>
    <definedName name="XLOC" localSheetId="4">[1]SERVIÇO!#REF!</definedName>
    <definedName name="XLOC" localSheetId="5">[1]SERVIÇO!#REF!</definedName>
    <definedName name="XLOC">[1]SERVIÇO!#REF!</definedName>
    <definedName name="xnInforme_quantos_bebedouros____bebqt__if_bebqt__0__xlQt.bebedouros_invalida___ENTER_p_reinformar__xresp__branch_rqtderv" localSheetId="19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16">[1]SERVIÇO!#REF!</definedName>
    <definedName name="xnInforme_quantos_bebedouros____bebqt__if_bebqt__0__xlQt.bebedouros_invalida___ENTER_p_reinformar__xresp__branch_rqtderv" localSheetId="17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>[1]SERVIÇO!#REF!</definedName>
    <definedName name="XNUCOPIAS" localSheetId="19">[1]SERVIÇO!#REF!</definedName>
    <definedName name="XNUCOPIAS" localSheetId="6">[1]SERVIÇO!#REF!</definedName>
    <definedName name="XNUCOPIAS" localSheetId="7">[1]SERVIÇO!#REF!</definedName>
    <definedName name="XNUCOPIAS" localSheetId="8">[1]SERVIÇO!#REF!</definedName>
    <definedName name="XNUCOPIAS" localSheetId="16">[1]SERVIÇO!#REF!</definedName>
    <definedName name="XNUCOPIAS" localSheetId="17">[1]SERVIÇO!#REF!</definedName>
    <definedName name="XNUCOPIAS" localSheetId="3">[1]SERVIÇO!#REF!</definedName>
    <definedName name="XNUCOPIAS" localSheetId="4">[1]SERVIÇO!#REF!</definedName>
    <definedName name="XNUCOPIAS" localSheetId="5">[1]SERVIÇO!#REF!</definedName>
    <definedName name="XNUCOPIAS">[1]SERVIÇO!#REF!</definedName>
    <definedName name="XRESP" localSheetId="19">[1]SERVIÇO!#REF!</definedName>
    <definedName name="XRESP" localSheetId="6">[1]SERVIÇO!#REF!</definedName>
    <definedName name="XRESP" localSheetId="7">[1]SERVIÇO!#REF!</definedName>
    <definedName name="XRESP" localSheetId="8">[1]SERVIÇO!#REF!</definedName>
    <definedName name="XRESP" localSheetId="16">[1]SERVIÇO!#REF!</definedName>
    <definedName name="XRESP" localSheetId="17">[1]SERVIÇO!#REF!</definedName>
    <definedName name="XRESP" localSheetId="3">[1]SERVIÇO!#REF!</definedName>
    <definedName name="XRESP" localSheetId="4">[1]SERVIÇO!#REF!</definedName>
    <definedName name="XRESP" localSheetId="5">[1]SERVIÇO!#REF!</definedName>
    <definedName name="XRESP">[1]SERVIÇO!#REF!</definedName>
    <definedName name="XTITRES" localSheetId="19">[1]SERVIÇO!#REF!</definedName>
    <definedName name="XTITRES" localSheetId="6">[1]SERVIÇO!#REF!</definedName>
    <definedName name="XTITRES" localSheetId="7">[1]SERVIÇO!#REF!</definedName>
    <definedName name="XTITRES" localSheetId="8">[1]SERVIÇO!#REF!</definedName>
    <definedName name="XTITRES" localSheetId="16">[1]SERVIÇO!#REF!</definedName>
    <definedName name="XTITRES" localSheetId="17">[1]SERVIÇO!#REF!</definedName>
    <definedName name="XTITRES" localSheetId="3">[1]SERVIÇO!#REF!</definedName>
    <definedName name="XTITRES" localSheetId="4">[1]SERVIÇO!#REF!</definedName>
    <definedName name="XTITRES" localSheetId="5">[1]SERVIÇO!#REF!</definedName>
    <definedName name="XTITRES">[1]SERVIÇO!#REF!</definedName>
    <definedName name="xx">#N/A</definedName>
    <definedName name="XXX" localSheetId="19">#N/A</definedName>
    <definedName name="XXX" localSheetId="18">#N/A</definedName>
    <definedName name="XXX">Ensaios!XXX</definedName>
    <definedName name="XXX_1">#N/A</definedName>
    <definedName name="XXX_2">#N/A</definedName>
    <definedName name="z" hidden="1">{#N/A,#N/A,FALSE,"MO (2)"}</definedName>
    <definedName name="ZARCAO" localSheetId="19">#REF!</definedName>
    <definedName name="ZARCAO" localSheetId="6">#REF!</definedName>
    <definedName name="ZARCAO" localSheetId="7">#REF!</definedName>
    <definedName name="ZARCAO" localSheetId="8">#REF!</definedName>
    <definedName name="ZARCAO" localSheetId="18">#REF!</definedName>
    <definedName name="ZARCAO" localSheetId="16">#REF!</definedName>
    <definedName name="ZARCAO" localSheetId="17">#REF!</definedName>
    <definedName name="ZARCAO" localSheetId="3">#REF!</definedName>
    <definedName name="ZARCAO" localSheetId="4">#REF!</definedName>
    <definedName name="ZARCAO" localSheetId="5">#REF!</definedName>
    <definedName name="ZARCAO">#REF!</definedName>
    <definedName name="zaza" hidden="1">{#N/A,#N/A,FALSE,"MO (2)"}</definedName>
    <definedName name="ZECA" localSheetId="19">[1]SERVIÇO!#REF!</definedName>
    <definedName name="ZECA" localSheetId="6">[1]SERVIÇO!#REF!</definedName>
    <definedName name="ZECA" localSheetId="7">[1]SERVIÇO!#REF!</definedName>
    <definedName name="ZECA" localSheetId="8">[1]SERVIÇO!#REF!</definedName>
    <definedName name="ZECA" localSheetId="18">[1]SERVIÇO!#REF!</definedName>
    <definedName name="ZECA" localSheetId="16">[1]SERVIÇO!#REF!</definedName>
    <definedName name="ZECA" localSheetId="17">[1]SERVIÇO!#REF!</definedName>
    <definedName name="ZECA" localSheetId="3">[1]SERVIÇO!#REF!</definedName>
    <definedName name="ZECA" localSheetId="4">[1]SERVIÇO!#REF!</definedName>
    <definedName name="ZECA" localSheetId="5">[1]SERVIÇO!#REF!</definedName>
    <definedName name="ZECA">[1]SERVIÇO!#REF!</definedName>
    <definedName name="zenil">#REF!</definedName>
  </definedNames>
  <calcPr calcId="124519"/>
</workbook>
</file>

<file path=xl/calcChain.xml><?xml version="1.0" encoding="utf-8"?>
<calcChain xmlns="http://schemas.openxmlformats.org/spreadsheetml/2006/main">
  <c r="D34" i="47"/>
  <c r="D26"/>
  <c r="G24"/>
  <c r="G23" s="1"/>
  <c r="G25" s="1"/>
  <c r="F24"/>
  <c r="G22"/>
  <c r="G21"/>
  <c r="G20"/>
  <c r="G19"/>
  <c r="F19"/>
  <c r="G18"/>
  <c r="G16"/>
  <c r="G15"/>
  <c r="G14"/>
  <c r="G13"/>
  <c r="G12"/>
  <c r="G11"/>
  <c r="G10"/>
  <c r="G9"/>
  <c r="A4"/>
  <c r="F26" i="34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D6"/>
  <c r="E34" i="46"/>
  <c r="E33"/>
  <c r="H30"/>
  <c r="E28"/>
  <c r="D28"/>
  <c r="E27"/>
  <c r="D27"/>
  <c r="E26"/>
  <c r="D26"/>
  <c r="E25"/>
  <c r="D25"/>
  <c r="E24"/>
  <c r="D24"/>
  <c r="E23"/>
  <c r="D23"/>
  <c r="E22"/>
  <c r="D22"/>
  <c r="E21"/>
  <c r="D21"/>
  <c r="E17"/>
  <c r="E16"/>
  <c r="E15"/>
  <c r="C15"/>
  <c r="E14"/>
  <c r="C14"/>
  <c r="I13"/>
  <c r="E13"/>
  <c r="E12"/>
  <c r="A5"/>
  <c r="E34" i="45"/>
  <c r="E33"/>
  <c r="H30"/>
  <c r="E28"/>
  <c r="D28"/>
  <c r="E27"/>
  <c r="D27"/>
  <c r="E26"/>
  <c r="D26"/>
  <c r="E25"/>
  <c r="D25"/>
  <c r="E24"/>
  <c r="D24"/>
  <c r="E23"/>
  <c r="D23"/>
  <c r="E22"/>
  <c r="D22"/>
  <c r="E21"/>
  <c r="D21"/>
  <c r="E17"/>
  <c r="E16"/>
  <c r="E15"/>
  <c r="C15"/>
  <c r="E14"/>
  <c r="C14"/>
  <c r="E13"/>
  <c r="E12"/>
  <c r="A5"/>
  <c r="E34" i="6"/>
  <c r="E33"/>
  <c r="H30"/>
  <c r="E28"/>
  <c r="D28"/>
  <c r="E27"/>
  <c r="D27"/>
  <c r="E26"/>
  <c r="D26"/>
  <c r="E25"/>
  <c r="D25"/>
  <c r="E24"/>
  <c r="D24"/>
  <c r="E23"/>
  <c r="D23"/>
  <c r="E22"/>
  <c r="D22"/>
  <c r="E21"/>
  <c r="D21"/>
  <c r="E17"/>
  <c r="E16"/>
  <c r="E15"/>
  <c r="C15"/>
  <c r="E14"/>
  <c r="C14"/>
  <c r="I13"/>
  <c r="E13"/>
  <c r="E12"/>
  <c r="A5"/>
  <c r="F51" i="8"/>
  <c r="E51"/>
  <c r="D51"/>
  <c r="C51"/>
  <c r="F49"/>
  <c r="E49"/>
  <c r="D49"/>
  <c r="C49"/>
  <c r="F45"/>
  <c r="E45"/>
  <c r="D45"/>
  <c r="C45"/>
  <c r="F38"/>
  <c r="E38"/>
  <c r="D38"/>
  <c r="C38"/>
  <c r="F26"/>
  <c r="E26"/>
  <c r="D26"/>
  <c r="C26"/>
  <c r="A9"/>
  <c r="D56" i="22"/>
  <c r="C45"/>
  <c r="C13"/>
  <c r="D24" s="1"/>
  <c r="I393" i="29"/>
  <c r="I392"/>
  <c r="I388"/>
  <c r="I385"/>
  <c r="I384"/>
  <c r="I383"/>
  <c r="I378"/>
  <c r="I377"/>
  <c r="I376"/>
  <c r="H375"/>
  <c r="I374"/>
  <c r="I372"/>
  <c r="I371"/>
  <c r="D367"/>
  <c r="D366"/>
  <c r="I361"/>
  <c r="I360"/>
  <c r="I356"/>
  <c r="I353"/>
  <c r="I352"/>
  <c r="I351"/>
  <c r="I346"/>
  <c r="I345"/>
  <c r="I344"/>
  <c r="H343"/>
  <c r="I342"/>
  <c r="I340"/>
  <c r="I339"/>
  <c r="I338"/>
  <c r="D334"/>
  <c r="D333"/>
  <c r="I328"/>
  <c r="I322"/>
  <c r="I321"/>
  <c r="I320"/>
  <c r="I319"/>
  <c r="I318"/>
  <c r="I317"/>
  <c r="D303"/>
  <c r="D302"/>
  <c r="I298"/>
  <c r="I292"/>
  <c r="I285"/>
  <c r="I284"/>
  <c r="I281"/>
  <c r="I280"/>
  <c r="D276"/>
  <c r="D275"/>
  <c r="G270"/>
  <c r="I270" s="1"/>
  <c r="I271" s="1"/>
  <c r="I269"/>
  <c r="I268"/>
  <c r="I267"/>
  <c r="G267"/>
  <c r="I266"/>
  <c r="G266"/>
  <c r="I265"/>
  <c r="G265"/>
  <c r="I262"/>
  <c r="I261"/>
  <c r="I260"/>
  <c r="I259"/>
  <c r="I257"/>
  <c r="I256"/>
  <c r="I255"/>
  <c r="I254"/>
  <c r="I252"/>
  <c r="I251"/>
  <c r="I250"/>
  <c r="I246"/>
  <c r="I245"/>
  <c r="H244"/>
  <c r="I243"/>
  <c r="I242"/>
  <c r="I240"/>
  <c r="I239"/>
  <c r="D235"/>
  <c r="D234"/>
  <c r="I230"/>
  <c r="I224"/>
  <c r="I217"/>
  <c r="I216"/>
  <c r="I213"/>
  <c r="I212"/>
  <c r="D208"/>
  <c r="D207"/>
  <c r="G202"/>
  <c r="I202" s="1"/>
  <c r="I203" s="1"/>
  <c r="I201"/>
  <c r="I200"/>
  <c r="I199"/>
  <c r="G199"/>
  <c r="I196"/>
  <c r="I195"/>
  <c r="I193"/>
  <c r="I192"/>
  <c r="I191"/>
  <c r="I185"/>
  <c r="I184"/>
  <c r="H183"/>
  <c r="I182"/>
  <c r="I181"/>
  <c r="I179"/>
  <c r="I178"/>
  <c r="D174"/>
  <c r="D173"/>
  <c r="I168"/>
  <c r="I162"/>
  <c r="I155"/>
  <c r="I154"/>
  <c r="I151"/>
  <c r="I150"/>
  <c r="D146"/>
  <c r="D145"/>
  <c r="I140"/>
  <c r="I141" s="1"/>
  <c r="G140"/>
  <c r="I139"/>
  <c r="I133"/>
  <c r="I127"/>
  <c r="I126"/>
  <c r="I125"/>
  <c r="H124"/>
  <c r="I123"/>
  <c r="I121"/>
  <c r="I120"/>
  <c r="I119"/>
  <c r="I118"/>
  <c r="I117"/>
  <c r="I116"/>
  <c r="I115"/>
  <c r="D111"/>
  <c r="D110"/>
  <c r="I106"/>
  <c r="I105"/>
  <c r="I104"/>
  <c r="G104"/>
  <c r="I103"/>
  <c r="G103"/>
  <c r="I102"/>
  <c r="G102"/>
  <c r="I101"/>
  <c r="G101"/>
  <c r="I98"/>
  <c r="I97"/>
  <c r="I96"/>
  <c r="I95"/>
  <c r="I94"/>
  <c r="I92"/>
  <c r="I89"/>
  <c r="I88"/>
  <c r="I87"/>
  <c r="I86"/>
  <c r="I85"/>
  <c r="I81"/>
  <c r="I80"/>
  <c r="H79"/>
  <c r="I78"/>
  <c r="I76"/>
  <c r="I75"/>
  <c r="I74"/>
  <c r="I73"/>
  <c r="D69"/>
  <c r="D68"/>
  <c r="G63"/>
  <c r="I63" s="1"/>
  <c r="I64" s="1"/>
  <c r="I62"/>
  <c r="I61"/>
  <c r="I60"/>
  <c r="G60"/>
  <c r="I57"/>
  <c r="I56"/>
  <c r="I54"/>
  <c r="I53"/>
  <c r="I52"/>
  <c r="F52"/>
  <c r="I47"/>
  <c r="I46"/>
  <c r="I45"/>
  <c r="H44"/>
  <c r="I43"/>
  <c r="I41"/>
  <c r="I40"/>
  <c r="I39"/>
  <c r="I38"/>
  <c r="I37"/>
  <c r="D33"/>
  <c r="D32"/>
  <c r="I28"/>
  <c r="I22"/>
  <c r="I15"/>
  <c r="I14"/>
  <c r="I11"/>
  <c r="I10"/>
  <c r="D6"/>
  <c r="D5"/>
  <c r="S1"/>
  <c r="G394" s="1"/>
  <c r="I394" s="1"/>
  <c r="I395" s="1"/>
  <c r="E127" i="5"/>
  <c r="H124"/>
  <c r="H123"/>
  <c r="H122"/>
  <c r="H121"/>
  <c r="H120"/>
  <c r="H119"/>
  <c r="H118"/>
  <c r="H117"/>
  <c r="H116"/>
  <c r="E112"/>
  <c r="H109"/>
  <c r="H108"/>
  <c r="H107"/>
  <c r="H106"/>
  <c r="H105"/>
  <c r="H104"/>
  <c r="H103"/>
  <c r="E99"/>
  <c r="H96"/>
  <c r="H95"/>
  <c r="H94"/>
  <c r="H93"/>
  <c r="H92"/>
  <c r="H91"/>
  <c r="E88"/>
  <c r="H85"/>
  <c r="H84"/>
  <c r="E80"/>
  <c r="E79"/>
  <c r="H77"/>
  <c r="H78" s="1"/>
  <c r="H79" s="1"/>
  <c r="G77"/>
  <c r="H76"/>
  <c r="H75"/>
  <c r="H74"/>
  <c r="E69"/>
  <c r="H66"/>
  <c r="H65"/>
  <c r="H64"/>
  <c r="H63"/>
  <c r="H62"/>
  <c r="H61"/>
  <c r="H60"/>
  <c r="H53"/>
  <c r="F52"/>
  <c r="H52" s="1"/>
  <c r="H54" s="1"/>
  <c r="H51"/>
  <c r="H50"/>
  <c r="H49"/>
  <c r="G45"/>
  <c r="H43"/>
  <c r="H42"/>
  <c r="H44" s="1"/>
  <c r="F42"/>
  <c r="H41"/>
  <c r="H40"/>
  <c r="H39"/>
  <c r="E36"/>
  <c r="G34"/>
  <c r="H32"/>
  <c r="H31"/>
  <c r="H33" s="1"/>
  <c r="F31"/>
  <c r="H30"/>
  <c r="H29"/>
  <c r="H28"/>
  <c r="E24"/>
  <c r="G22"/>
  <c r="H22" s="1"/>
  <c r="H23" s="1"/>
  <c r="H24" s="1"/>
  <c r="H19" i="4" s="1"/>
  <c r="H21" i="5"/>
  <c r="H20"/>
  <c r="H19"/>
  <c r="H18"/>
  <c r="H17"/>
  <c r="H16"/>
  <c r="H15"/>
  <c r="H14"/>
  <c r="H13"/>
  <c r="H12"/>
  <c r="H11"/>
  <c r="H7"/>
  <c r="G7"/>
  <c r="G5"/>
  <c r="G55" s="1"/>
  <c r="A4"/>
  <c r="J391" i="31"/>
  <c r="D391"/>
  <c r="J384"/>
  <c r="D384"/>
  <c r="D381"/>
  <c r="J377"/>
  <c r="F377"/>
  <c r="D377"/>
  <c r="J369"/>
  <c r="D369"/>
  <c r="J362"/>
  <c r="D362"/>
  <c r="J356"/>
  <c r="D356"/>
  <c r="J348"/>
  <c r="F348"/>
  <c r="D348"/>
  <c r="J342"/>
  <c r="F342"/>
  <c r="D342"/>
  <c r="H336"/>
  <c r="F336"/>
  <c r="D336"/>
  <c r="J328"/>
  <c r="F328"/>
  <c r="D328"/>
  <c r="D325"/>
  <c r="J321"/>
  <c r="F321"/>
  <c r="D321"/>
  <c r="D318"/>
  <c r="H316"/>
  <c r="F316"/>
  <c r="D316"/>
  <c r="F309"/>
  <c r="D309"/>
  <c r="F304"/>
  <c r="D304"/>
  <c r="J296"/>
  <c r="D296"/>
  <c r="J289"/>
  <c r="D289"/>
  <c r="D286"/>
  <c r="J282"/>
  <c r="F282"/>
  <c r="D282"/>
  <c r="J274"/>
  <c r="D274"/>
  <c r="J267"/>
  <c r="D267"/>
  <c r="J261"/>
  <c r="D261"/>
  <c r="J253"/>
  <c r="F253"/>
  <c r="D253"/>
  <c r="J247"/>
  <c r="F247"/>
  <c r="D247"/>
  <c r="H241"/>
  <c r="F241"/>
  <c r="D241"/>
  <c r="J233"/>
  <c r="F233"/>
  <c r="D233"/>
  <c r="D230"/>
  <c r="J226"/>
  <c r="F226"/>
  <c r="D226"/>
  <c r="D223"/>
  <c r="H221"/>
  <c r="F221"/>
  <c r="D221"/>
  <c r="F214"/>
  <c r="D214"/>
  <c r="F209"/>
  <c r="D209"/>
  <c r="J201"/>
  <c r="D201"/>
  <c r="J194"/>
  <c r="D194"/>
  <c r="D191"/>
  <c r="J187"/>
  <c r="F187"/>
  <c r="D187"/>
  <c r="J179"/>
  <c r="D179"/>
  <c r="J172"/>
  <c r="D172"/>
  <c r="J166"/>
  <c r="D166"/>
  <c r="J158"/>
  <c r="F158"/>
  <c r="D158"/>
  <c r="J152"/>
  <c r="F152"/>
  <c r="D152"/>
  <c r="H146"/>
  <c r="F146"/>
  <c r="D146"/>
  <c r="J138"/>
  <c r="F138"/>
  <c r="D138"/>
  <c r="D135"/>
  <c r="J131"/>
  <c r="F131"/>
  <c r="D131"/>
  <c r="D128"/>
  <c r="H126"/>
  <c r="F126"/>
  <c r="D126"/>
  <c r="F119"/>
  <c r="D119"/>
  <c r="F114"/>
  <c r="D114"/>
  <c r="H105"/>
  <c r="B105"/>
  <c r="H98"/>
  <c r="B98"/>
  <c r="B95"/>
  <c r="H91"/>
  <c r="D91"/>
  <c r="B91"/>
  <c r="H83"/>
  <c r="B83"/>
  <c r="H76"/>
  <c r="B76"/>
  <c r="H70"/>
  <c r="B70"/>
  <c r="H62"/>
  <c r="D62"/>
  <c r="B62"/>
  <c r="H56"/>
  <c r="D56"/>
  <c r="B56"/>
  <c r="F50"/>
  <c r="D50"/>
  <c r="B50"/>
  <c r="H42"/>
  <c r="D42"/>
  <c r="B42"/>
  <c r="B39"/>
  <c r="H35"/>
  <c r="D35"/>
  <c r="B35"/>
  <c r="B32"/>
  <c r="F30"/>
  <c r="D30"/>
  <c r="B30"/>
  <c r="D23"/>
  <c r="B23"/>
  <c r="D18"/>
  <c r="B18"/>
  <c r="E11"/>
  <c r="E10"/>
  <c r="I7" i="4"/>
  <c r="H7"/>
  <c r="H5"/>
  <c r="A4"/>
  <c r="Q19" i="43"/>
  <c r="B19"/>
  <c r="Q17"/>
  <c r="O17"/>
  <c r="N17"/>
  <c r="M17"/>
  <c r="L17"/>
  <c r="K17"/>
  <c r="J17"/>
  <c r="I17"/>
  <c r="H17"/>
  <c r="G17"/>
  <c r="F17"/>
  <c r="B17"/>
  <c r="Q15"/>
  <c r="O15"/>
  <c r="N15"/>
  <c r="M15"/>
  <c r="L15"/>
  <c r="K15"/>
  <c r="J15"/>
  <c r="I15"/>
  <c r="H15"/>
  <c r="G15"/>
  <c r="F15"/>
  <c r="B15"/>
  <c r="Q13"/>
  <c r="O13"/>
  <c r="N13"/>
  <c r="M13"/>
  <c r="L13"/>
  <c r="K13"/>
  <c r="J13"/>
  <c r="I13"/>
  <c r="H13"/>
  <c r="G13"/>
  <c r="F13"/>
  <c r="B13"/>
  <c r="Q11"/>
  <c r="O11"/>
  <c r="N11"/>
  <c r="M11"/>
  <c r="L11"/>
  <c r="K11"/>
  <c r="J11"/>
  <c r="I11"/>
  <c r="H11"/>
  <c r="G11"/>
  <c r="F11"/>
  <c r="B11"/>
  <c r="Q9"/>
  <c r="O9"/>
  <c r="N9"/>
  <c r="M9"/>
  <c r="L9"/>
  <c r="K9"/>
  <c r="J9"/>
  <c r="I9"/>
  <c r="H9"/>
  <c r="G9"/>
  <c r="F9"/>
  <c r="B9"/>
  <c r="Q7"/>
  <c r="O7"/>
  <c r="N7"/>
  <c r="M7"/>
  <c r="L7"/>
  <c r="K7"/>
  <c r="J7"/>
  <c r="I7"/>
  <c r="H7"/>
  <c r="G7"/>
  <c r="F7"/>
  <c r="B7"/>
  <c r="Q5"/>
  <c r="O5"/>
  <c r="N5"/>
  <c r="M5"/>
  <c r="L5"/>
  <c r="K5"/>
  <c r="J5"/>
  <c r="I5"/>
  <c r="H5"/>
  <c r="G5"/>
  <c r="F5"/>
  <c r="E5"/>
  <c r="B5"/>
  <c r="A2"/>
  <c r="Q19" i="42"/>
  <c r="B19"/>
  <c r="Q17"/>
  <c r="O17"/>
  <c r="N17"/>
  <c r="M17"/>
  <c r="L17"/>
  <c r="K17"/>
  <c r="J17"/>
  <c r="I17"/>
  <c r="H17"/>
  <c r="G17"/>
  <c r="F17"/>
  <c r="B17"/>
  <c r="Q15"/>
  <c r="O15"/>
  <c r="N15"/>
  <c r="M15"/>
  <c r="L15"/>
  <c r="K15"/>
  <c r="J15"/>
  <c r="I15"/>
  <c r="H15"/>
  <c r="G15"/>
  <c r="F15"/>
  <c r="B15"/>
  <c r="Q13"/>
  <c r="O13"/>
  <c r="N13"/>
  <c r="M13"/>
  <c r="L13"/>
  <c r="K13"/>
  <c r="J13"/>
  <c r="I13"/>
  <c r="H13"/>
  <c r="G13"/>
  <c r="F13"/>
  <c r="B13"/>
  <c r="Q11"/>
  <c r="O11"/>
  <c r="N11"/>
  <c r="M11"/>
  <c r="L11"/>
  <c r="K11"/>
  <c r="J11"/>
  <c r="I11"/>
  <c r="H11"/>
  <c r="G11"/>
  <c r="F11"/>
  <c r="B11"/>
  <c r="Q9"/>
  <c r="O9"/>
  <c r="N9"/>
  <c r="M9"/>
  <c r="L9"/>
  <c r="K9"/>
  <c r="J9"/>
  <c r="I9"/>
  <c r="H9"/>
  <c r="G9"/>
  <c r="F9"/>
  <c r="B9"/>
  <c r="Q7"/>
  <c r="O7"/>
  <c r="N7"/>
  <c r="M7"/>
  <c r="L7"/>
  <c r="K7"/>
  <c r="J7"/>
  <c r="I7"/>
  <c r="H7"/>
  <c r="G7"/>
  <c r="F7"/>
  <c r="B7"/>
  <c r="Q5"/>
  <c r="O5"/>
  <c r="N5"/>
  <c r="M5"/>
  <c r="L5"/>
  <c r="K5"/>
  <c r="J5"/>
  <c r="I5"/>
  <c r="H5"/>
  <c r="G5"/>
  <c r="F5"/>
  <c r="E5"/>
  <c r="B5"/>
  <c r="A2"/>
  <c r="Q19" i="39"/>
  <c r="B19"/>
  <c r="Q17"/>
  <c r="O17"/>
  <c r="N17"/>
  <c r="M17"/>
  <c r="L17"/>
  <c r="K17"/>
  <c r="J17"/>
  <c r="I17"/>
  <c r="H17"/>
  <c r="G17"/>
  <c r="F17"/>
  <c r="B17"/>
  <c r="Q15"/>
  <c r="O15"/>
  <c r="N15"/>
  <c r="M15"/>
  <c r="L15"/>
  <c r="K15"/>
  <c r="J15"/>
  <c r="I15"/>
  <c r="H15"/>
  <c r="G15"/>
  <c r="F15"/>
  <c r="B15"/>
  <c r="Q13"/>
  <c r="O13"/>
  <c r="N13"/>
  <c r="M13"/>
  <c r="L13"/>
  <c r="K13"/>
  <c r="J13"/>
  <c r="I13"/>
  <c r="H13"/>
  <c r="G13"/>
  <c r="F13"/>
  <c r="B13"/>
  <c r="Q11"/>
  <c r="O11"/>
  <c r="N11"/>
  <c r="M11"/>
  <c r="L11"/>
  <c r="K11"/>
  <c r="J11"/>
  <c r="I11"/>
  <c r="H11"/>
  <c r="G11"/>
  <c r="F11"/>
  <c r="B11"/>
  <c r="Q9"/>
  <c r="O9"/>
  <c r="N9"/>
  <c r="M9"/>
  <c r="L9"/>
  <c r="K9"/>
  <c r="J9"/>
  <c r="I9"/>
  <c r="H9"/>
  <c r="G9"/>
  <c r="F9"/>
  <c r="B9"/>
  <c r="Q7"/>
  <c r="O7"/>
  <c r="N7"/>
  <c r="M7"/>
  <c r="L7"/>
  <c r="K7"/>
  <c r="J7"/>
  <c r="I7"/>
  <c r="H7"/>
  <c r="G7"/>
  <c r="F7"/>
  <c r="B7"/>
  <c r="Q5"/>
  <c r="O5"/>
  <c r="N5"/>
  <c r="M5"/>
  <c r="L5"/>
  <c r="K5"/>
  <c r="J5"/>
  <c r="I5"/>
  <c r="H5"/>
  <c r="G5"/>
  <c r="F5"/>
  <c r="E5"/>
  <c r="B5"/>
  <c r="A2"/>
  <c r="I33" i="41"/>
  <c r="I31"/>
  <c r="I29"/>
  <c r="I27"/>
  <c r="I25"/>
  <c r="I24"/>
  <c r="I22"/>
  <c r="I21"/>
  <c r="I20"/>
  <c r="I18"/>
  <c r="I17"/>
  <c r="I16"/>
  <c r="I14"/>
  <c r="I13"/>
  <c r="I12"/>
  <c r="K9"/>
  <c r="J9"/>
  <c r="I7"/>
  <c r="A1"/>
  <c r="A5" s="1"/>
  <c r="I33" i="40"/>
  <c r="I31"/>
  <c r="I29"/>
  <c r="I27"/>
  <c r="I25"/>
  <c r="I24"/>
  <c r="I22"/>
  <c r="I21"/>
  <c r="I20"/>
  <c r="I18"/>
  <c r="I17"/>
  <c r="I16"/>
  <c r="I14"/>
  <c r="I13"/>
  <c r="I12"/>
  <c r="K9"/>
  <c r="J9"/>
  <c r="I7"/>
  <c r="A5"/>
  <c r="A1"/>
  <c r="I33" i="37"/>
  <c r="I31"/>
  <c r="I29"/>
  <c r="I27"/>
  <c r="I25"/>
  <c r="I24"/>
  <c r="I22"/>
  <c r="I21"/>
  <c r="I20"/>
  <c r="I18"/>
  <c r="I17"/>
  <c r="I16"/>
  <c r="E17" i="44" s="1"/>
  <c r="I14" i="37"/>
  <c r="I13"/>
  <c r="I12"/>
  <c r="K9"/>
  <c r="J9"/>
  <c r="I7"/>
  <c r="A5"/>
  <c r="A1"/>
  <c r="E18" i="44"/>
  <c r="G11"/>
  <c r="G10"/>
  <c r="D10"/>
  <c r="B7"/>
  <c r="N5"/>
  <c r="N4"/>
  <c r="N3"/>
  <c r="L3"/>
  <c r="Q19" i="33"/>
  <c r="B19"/>
  <c r="Q17"/>
  <c r="O17"/>
  <c r="N17"/>
  <c r="M17"/>
  <c r="L17"/>
  <c r="K17"/>
  <c r="J17"/>
  <c r="I17"/>
  <c r="H17"/>
  <c r="G17"/>
  <c r="F17"/>
  <c r="B17"/>
  <c r="Q15"/>
  <c r="O15"/>
  <c r="N15"/>
  <c r="M15"/>
  <c r="L15"/>
  <c r="K15"/>
  <c r="J15"/>
  <c r="I15"/>
  <c r="H15"/>
  <c r="G15"/>
  <c r="F15"/>
  <c r="B15"/>
  <c r="Q13"/>
  <c r="O13"/>
  <c r="N13"/>
  <c r="M13"/>
  <c r="L13"/>
  <c r="K13"/>
  <c r="J13"/>
  <c r="I13"/>
  <c r="H13"/>
  <c r="G13"/>
  <c r="F13"/>
  <c r="B13"/>
  <c r="Q11"/>
  <c r="O11"/>
  <c r="N11"/>
  <c r="M11"/>
  <c r="L11"/>
  <c r="K11"/>
  <c r="J11"/>
  <c r="I11"/>
  <c r="H11"/>
  <c r="G11"/>
  <c r="F11"/>
  <c r="B11"/>
  <c r="Q9"/>
  <c r="O9"/>
  <c r="N9"/>
  <c r="M9"/>
  <c r="L9"/>
  <c r="K9"/>
  <c r="J9"/>
  <c r="I9"/>
  <c r="H9"/>
  <c r="G9"/>
  <c r="F9"/>
  <c r="B9"/>
  <c r="Q7"/>
  <c r="O7"/>
  <c r="N7"/>
  <c r="M7"/>
  <c r="L7"/>
  <c r="K7"/>
  <c r="J7"/>
  <c r="I7"/>
  <c r="H7"/>
  <c r="G7"/>
  <c r="F7"/>
  <c r="B7"/>
  <c r="Q5"/>
  <c r="O5"/>
  <c r="N5"/>
  <c r="M5"/>
  <c r="L5"/>
  <c r="K5"/>
  <c r="J5"/>
  <c r="I5"/>
  <c r="H5"/>
  <c r="G5"/>
  <c r="F5"/>
  <c r="E5"/>
  <c r="B5"/>
  <c r="A2"/>
  <c r="I33" i="10"/>
  <c r="I31"/>
  <c r="I29"/>
  <c r="I27"/>
  <c r="I25"/>
  <c r="I24"/>
  <c r="I22"/>
  <c r="I21"/>
  <c r="I20"/>
  <c r="I18"/>
  <c r="I17"/>
  <c r="I16"/>
  <c r="I14"/>
  <c r="I13"/>
  <c r="I12"/>
  <c r="K9"/>
  <c r="J9"/>
  <c r="I7"/>
  <c r="A5"/>
  <c r="K21" i="41" l="1"/>
  <c r="L21" s="1"/>
  <c r="H80" i="5"/>
  <c r="H24" i="4"/>
  <c r="I24" s="1"/>
  <c r="G26" i="47"/>
  <c r="H55" i="5"/>
  <c r="H56"/>
  <c r="H15" i="4" s="1"/>
  <c r="I15" s="1"/>
  <c r="J12" i="41" s="1"/>
  <c r="K12" s="1"/>
  <c r="H34" i="5"/>
  <c r="H35" s="1"/>
  <c r="H36" s="1"/>
  <c r="H13" i="4" s="1"/>
  <c r="I13" s="1"/>
  <c r="J25" i="10"/>
  <c r="K25" s="1"/>
  <c r="L25" s="1"/>
  <c r="J25" i="40"/>
  <c r="K25" s="1"/>
  <c r="L25" s="1"/>
  <c r="J25" i="41"/>
  <c r="J25" i="37"/>
  <c r="K25" s="1"/>
  <c r="L25" s="1"/>
  <c r="K22" i="40"/>
  <c r="L22" s="1"/>
  <c r="J18" i="37"/>
  <c r="K18" s="1"/>
  <c r="L18" s="1"/>
  <c r="J18" i="10"/>
  <c r="K18" s="1"/>
  <c r="L18" s="1"/>
  <c r="J18" i="40"/>
  <c r="J18" i="41"/>
  <c r="K18" s="1"/>
  <c r="L18" s="1"/>
  <c r="J24"/>
  <c r="J24" i="37"/>
  <c r="K24" s="1"/>
  <c r="L24" s="1"/>
  <c r="J24" i="10"/>
  <c r="J24" i="40"/>
  <c r="K24" s="1"/>
  <c r="L24" s="1"/>
  <c r="C12" i="42" s="1"/>
  <c r="E20" i="44"/>
  <c r="H45" i="5"/>
  <c r="H46"/>
  <c r="H14" i="4" s="1"/>
  <c r="I14" s="1"/>
  <c r="J12" i="40" s="1"/>
  <c r="K12" s="1"/>
  <c r="G27" i="47"/>
  <c r="F28" s="1"/>
  <c r="K14" i="37"/>
  <c r="L14" s="1"/>
  <c r="K18" i="40"/>
  <c r="L18" s="1"/>
  <c r="K25" i="41"/>
  <c r="L25" s="1"/>
  <c r="J22" i="37"/>
  <c r="K22" s="1"/>
  <c r="L22" s="1"/>
  <c r="J22" i="10"/>
  <c r="K22" s="1"/>
  <c r="L22" s="1"/>
  <c r="J22" i="40"/>
  <c r="J22" i="41"/>
  <c r="K22" s="1"/>
  <c r="L22" s="1"/>
  <c r="J14" i="37"/>
  <c r="J14" i="10"/>
  <c r="K14" s="1"/>
  <c r="L14" s="1"/>
  <c r="J14" i="40"/>
  <c r="I19" i="4"/>
  <c r="I20" s="1"/>
  <c r="J14" i="41"/>
  <c r="K14" s="1"/>
  <c r="L14" s="1"/>
  <c r="J21" i="10"/>
  <c r="K21" s="1"/>
  <c r="L21" s="1"/>
  <c r="J21" i="40"/>
  <c r="K21" s="1"/>
  <c r="L21" s="1"/>
  <c r="J21" i="41"/>
  <c r="J21" i="37"/>
  <c r="K21" s="1"/>
  <c r="L21" s="1"/>
  <c r="K14" i="40"/>
  <c r="L14" s="1"/>
  <c r="K24" i="10"/>
  <c r="L24" s="1"/>
  <c r="C12" i="33" s="1"/>
  <c r="K24" i="41"/>
  <c r="L24" s="1"/>
  <c r="E19" i="44"/>
  <c r="E68" i="5"/>
  <c r="H68" s="1"/>
  <c r="H69" s="1"/>
  <c r="G329" i="29"/>
  <c r="I329" s="1"/>
  <c r="I330" s="1"/>
  <c r="G362"/>
  <c r="I362" s="1"/>
  <c r="I363" s="1"/>
  <c r="G125" i="5"/>
  <c r="H125" s="1"/>
  <c r="H126" s="1"/>
  <c r="H127" s="1"/>
  <c r="G86"/>
  <c r="H86" s="1"/>
  <c r="H87" s="1"/>
  <c r="H88" s="1"/>
  <c r="G97"/>
  <c r="H97" s="1"/>
  <c r="H98" s="1"/>
  <c r="H99" s="1"/>
  <c r="G110"/>
  <c r="H110" s="1"/>
  <c r="H111" s="1"/>
  <c r="H112" s="1"/>
  <c r="L12" i="40" l="1"/>
  <c r="I16" i="4"/>
  <c r="J12" i="10" s="1"/>
  <c r="K12" s="1"/>
  <c r="J12" i="37"/>
  <c r="K12" s="1"/>
  <c r="L12" i="41"/>
  <c r="O12" i="42"/>
  <c r="R12"/>
  <c r="F12"/>
  <c r="G12"/>
  <c r="H12"/>
  <c r="I12"/>
  <c r="J12"/>
  <c r="K12"/>
  <c r="L12"/>
  <c r="M12"/>
  <c r="N12"/>
  <c r="H70" i="5"/>
  <c r="H23" i="4"/>
  <c r="I23" s="1"/>
  <c r="I25" s="1"/>
  <c r="N12" i="33"/>
  <c r="O12"/>
  <c r="R12"/>
  <c r="F12"/>
  <c r="G12"/>
  <c r="H12"/>
  <c r="I12"/>
  <c r="J12"/>
  <c r="K12"/>
  <c r="L12"/>
  <c r="M12"/>
  <c r="J16" i="41"/>
  <c r="K16" s="1"/>
  <c r="L16" s="1"/>
  <c r="J16" i="37"/>
  <c r="K16" s="1"/>
  <c r="L16" s="1"/>
  <c r="J16" i="10"/>
  <c r="K16" s="1"/>
  <c r="L16" s="1"/>
  <c r="J16" i="40"/>
  <c r="K16" s="1"/>
  <c r="L16" s="1"/>
  <c r="C12" i="39"/>
  <c r="J27" i="37"/>
  <c r="K27" s="1"/>
  <c r="L27" s="1"/>
  <c r="C14" i="39" s="1"/>
  <c r="J27" i="10"/>
  <c r="K27" s="1"/>
  <c r="L27" s="1"/>
  <c r="C14" i="33" s="1"/>
  <c r="J27" i="40"/>
  <c r="K27" s="1"/>
  <c r="L27" s="1"/>
  <c r="C14" i="42" s="1"/>
  <c r="J27" i="41"/>
  <c r="K27" s="1"/>
  <c r="L27" s="1"/>
  <c r="C14" i="43" s="1"/>
  <c r="J20" i="41"/>
  <c r="K20" s="1"/>
  <c r="L20" s="1"/>
  <c r="C10" i="43" s="1"/>
  <c r="J20" i="37"/>
  <c r="K20" s="1"/>
  <c r="L20" s="1"/>
  <c r="C10" i="39" s="1"/>
  <c r="J20" i="10"/>
  <c r="K20" s="1"/>
  <c r="L20" s="1"/>
  <c r="C10" i="33" s="1"/>
  <c r="J20" i="40"/>
  <c r="K20" s="1"/>
  <c r="L20" s="1"/>
  <c r="C10" i="42" s="1"/>
  <c r="J29" i="41"/>
  <c r="K29" s="1"/>
  <c r="L29" s="1"/>
  <c r="C16" i="43" s="1"/>
  <c r="J29" i="37"/>
  <c r="K29" s="1"/>
  <c r="L29" s="1"/>
  <c r="C16" i="39" s="1"/>
  <c r="J29" i="10"/>
  <c r="K29" s="1"/>
  <c r="L29" s="1"/>
  <c r="C16" i="33" s="1"/>
  <c r="J29" i="40"/>
  <c r="K29" s="1"/>
  <c r="L29" s="1"/>
  <c r="C16" i="42" s="1"/>
  <c r="G28" i="47"/>
  <c r="F32"/>
  <c r="G32" s="1"/>
  <c r="C12" i="43"/>
  <c r="J17" i="10"/>
  <c r="K17" s="1"/>
  <c r="L17" s="1"/>
  <c r="J17" i="40"/>
  <c r="K17" s="1"/>
  <c r="L17" s="1"/>
  <c r="J17" i="41"/>
  <c r="K17" s="1"/>
  <c r="L17" s="1"/>
  <c r="J17" i="37"/>
  <c r="K17" s="1"/>
  <c r="L17" s="1"/>
  <c r="J31" i="10"/>
  <c r="K31" s="1"/>
  <c r="L31" s="1"/>
  <c r="C18" i="33" s="1"/>
  <c r="J31" i="40"/>
  <c r="K31" s="1"/>
  <c r="L31" s="1"/>
  <c r="C18" i="42" s="1"/>
  <c r="J31" i="41"/>
  <c r="K31" s="1"/>
  <c r="L31" s="1"/>
  <c r="C18" i="43" s="1"/>
  <c r="J31" i="37"/>
  <c r="K31" s="1"/>
  <c r="L31" s="1"/>
  <c r="C18" i="39" s="1"/>
  <c r="H12" i="43" l="1"/>
  <c r="I12"/>
  <c r="J12"/>
  <c r="K12"/>
  <c r="L12"/>
  <c r="M12"/>
  <c r="N12"/>
  <c r="O12"/>
  <c r="R12"/>
  <c r="F12"/>
  <c r="G12"/>
  <c r="M14" i="42"/>
  <c r="N14"/>
  <c r="O14"/>
  <c r="R14"/>
  <c r="F14"/>
  <c r="G14"/>
  <c r="H14"/>
  <c r="I14"/>
  <c r="J14"/>
  <c r="K14"/>
  <c r="L14"/>
  <c r="J10" i="43"/>
  <c r="K10"/>
  <c r="L10"/>
  <c r="M10"/>
  <c r="N10"/>
  <c r="O10"/>
  <c r="R10"/>
  <c r="F10"/>
  <c r="G10"/>
  <c r="H10"/>
  <c r="I10"/>
  <c r="L12" i="37"/>
  <c r="R10" i="33"/>
  <c r="F10"/>
  <c r="G10"/>
  <c r="H10"/>
  <c r="I10"/>
  <c r="J10"/>
  <c r="K10"/>
  <c r="L10"/>
  <c r="M10"/>
  <c r="N10"/>
  <c r="O10"/>
  <c r="L12" i="10"/>
  <c r="H18" i="33"/>
  <c r="I18"/>
  <c r="J18"/>
  <c r="K18"/>
  <c r="L18"/>
  <c r="M18"/>
  <c r="N18"/>
  <c r="O18"/>
  <c r="R18"/>
  <c r="F18"/>
  <c r="Q18" s="1"/>
  <c r="S18" s="1"/>
  <c r="G18"/>
  <c r="R10" i="42"/>
  <c r="F10"/>
  <c r="G10"/>
  <c r="H10"/>
  <c r="I10"/>
  <c r="J10"/>
  <c r="K10"/>
  <c r="L10"/>
  <c r="M10"/>
  <c r="N10"/>
  <c r="O10"/>
  <c r="J13" i="10"/>
  <c r="K13" s="1"/>
  <c r="L13" s="1"/>
  <c r="J13" i="40"/>
  <c r="K13" s="1"/>
  <c r="J13" i="41"/>
  <c r="K13" s="1"/>
  <c r="J13" i="37"/>
  <c r="K13" s="1"/>
  <c r="L13" s="1"/>
  <c r="C8" i="43"/>
  <c r="F14"/>
  <c r="G14"/>
  <c r="H14"/>
  <c r="I14"/>
  <c r="J14"/>
  <c r="K14"/>
  <c r="L14"/>
  <c r="M14"/>
  <c r="N14"/>
  <c r="O14"/>
  <c r="R14"/>
  <c r="I18" i="42"/>
  <c r="J18"/>
  <c r="K18"/>
  <c r="L18"/>
  <c r="M18"/>
  <c r="N18"/>
  <c r="O18"/>
  <c r="R18"/>
  <c r="F18"/>
  <c r="G18"/>
  <c r="H18"/>
  <c r="R16" i="43"/>
  <c r="F16"/>
  <c r="G16"/>
  <c r="H16"/>
  <c r="I16"/>
  <c r="J16"/>
  <c r="K16"/>
  <c r="L16"/>
  <c r="M16"/>
  <c r="N16"/>
  <c r="O16"/>
  <c r="C8" i="39"/>
  <c r="M14" i="33"/>
  <c r="N14"/>
  <c r="O14"/>
  <c r="R14"/>
  <c r="F14"/>
  <c r="G14"/>
  <c r="H14"/>
  <c r="I14"/>
  <c r="J14"/>
  <c r="K14"/>
  <c r="L14"/>
  <c r="N18" i="43"/>
  <c r="O18"/>
  <c r="R18"/>
  <c r="F18"/>
  <c r="G18"/>
  <c r="H18"/>
  <c r="I18"/>
  <c r="J18"/>
  <c r="K18"/>
  <c r="L18"/>
  <c r="M18"/>
  <c r="F16" i="39"/>
  <c r="G16"/>
  <c r="H16"/>
  <c r="I16"/>
  <c r="J16"/>
  <c r="K16"/>
  <c r="L16"/>
  <c r="M16"/>
  <c r="N16"/>
  <c r="O16"/>
  <c r="R16"/>
  <c r="R18"/>
  <c r="F18"/>
  <c r="G18"/>
  <c r="H18"/>
  <c r="I18"/>
  <c r="J18"/>
  <c r="K18"/>
  <c r="L18"/>
  <c r="M18"/>
  <c r="N18"/>
  <c r="O18"/>
  <c r="J16" i="33"/>
  <c r="K16"/>
  <c r="L16"/>
  <c r="M16"/>
  <c r="N16"/>
  <c r="O16"/>
  <c r="R16"/>
  <c r="F16"/>
  <c r="G16"/>
  <c r="H16"/>
  <c r="I16"/>
  <c r="C8"/>
  <c r="Q12" i="42"/>
  <c r="S12" s="1"/>
  <c r="C8"/>
  <c r="L10" i="39"/>
  <c r="M10"/>
  <c r="N10"/>
  <c r="O10"/>
  <c r="R10"/>
  <c r="F10"/>
  <c r="G10"/>
  <c r="H10"/>
  <c r="I10"/>
  <c r="J10"/>
  <c r="K10"/>
  <c r="K16" i="42"/>
  <c r="L16"/>
  <c r="M16"/>
  <c r="N16"/>
  <c r="O16"/>
  <c r="R16"/>
  <c r="F16"/>
  <c r="G16"/>
  <c r="H16"/>
  <c r="I16"/>
  <c r="J16"/>
  <c r="J12" i="39"/>
  <c r="K12"/>
  <c r="L12"/>
  <c r="M12"/>
  <c r="N12"/>
  <c r="O12"/>
  <c r="R12"/>
  <c r="F12"/>
  <c r="G12"/>
  <c r="H12"/>
  <c r="I12"/>
  <c r="F29" i="47"/>
  <c r="H14" i="39"/>
  <c r="I14"/>
  <c r="J14"/>
  <c r="K14"/>
  <c r="L14"/>
  <c r="M14"/>
  <c r="N14"/>
  <c r="O14"/>
  <c r="R14"/>
  <c r="F14"/>
  <c r="G14"/>
  <c r="Q12" i="33"/>
  <c r="S12" s="1"/>
  <c r="L13" i="40" l="1"/>
  <c r="Q18" i="42"/>
  <c r="S18" s="1"/>
  <c r="Q10" i="33"/>
  <c r="S10" s="1"/>
  <c r="L13" i="41"/>
  <c r="Q10" i="42"/>
  <c r="S10" s="1"/>
  <c r="G29" i="47"/>
  <c r="F31"/>
  <c r="G31" s="1"/>
  <c r="C6" i="33"/>
  <c r="Q14" i="42"/>
  <c r="S14" s="1"/>
  <c r="L8" i="43"/>
  <c r="M8"/>
  <c r="N8"/>
  <c r="O8"/>
  <c r="R8"/>
  <c r="F8"/>
  <c r="G8"/>
  <c r="H8"/>
  <c r="I8"/>
  <c r="J8"/>
  <c r="K8"/>
  <c r="Q18" i="39"/>
  <c r="S18" s="1"/>
  <c r="Q16" i="43"/>
  <c r="S16" s="1"/>
  <c r="Q18"/>
  <c r="S18" s="1"/>
  <c r="Q14"/>
  <c r="S14" s="1"/>
  <c r="Q10"/>
  <c r="S10" s="1"/>
  <c r="Q16" i="42"/>
  <c r="S16" s="1"/>
  <c r="Q16" i="33"/>
  <c r="S16" s="1"/>
  <c r="N8" i="39"/>
  <c r="O8"/>
  <c r="R8"/>
  <c r="F8"/>
  <c r="G8"/>
  <c r="H8"/>
  <c r="I8"/>
  <c r="J8"/>
  <c r="K8"/>
  <c r="L8"/>
  <c r="M8"/>
  <c r="Q16"/>
  <c r="S16" s="1"/>
  <c r="Q10"/>
  <c r="S10" s="1"/>
  <c r="Q14" i="33"/>
  <c r="S14" s="1"/>
  <c r="G8"/>
  <c r="H8"/>
  <c r="I8"/>
  <c r="J8"/>
  <c r="K8"/>
  <c r="L8"/>
  <c r="M8"/>
  <c r="N8"/>
  <c r="O8"/>
  <c r="F8"/>
  <c r="R8"/>
  <c r="Q12" i="39"/>
  <c r="S12" s="1"/>
  <c r="G8" i="42"/>
  <c r="H8"/>
  <c r="I8"/>
  <c r="J8"/>
  <c r="K8"/>
  <c r="L8"/>
  <c r="M8"/>
  <c r="N8"/>
  <c r="O8"/>
  <c r="R8"/>
  <c r="F8"/>
  <c r="C6" i="39"/>
  <c r="Q14"/>
  <c r="S14" s="1"/>
  <c r="Q12" i="43"/>
  <c r="S12" s="1"/>
  <c r="C6" l="1"/>
  <c r="Q8"/>
  <c r="S8" s="1"/>
  <c r="C6" i="42"/>
  <c r="R6" i="39"/>
  <c r="E6"/>
  <c r="F6"/>
  <c r="G6"/>
  <c r="H6"/>
  <c r="I6"/>
  <c r="J6"/>
  <c r="K6"/>
  <c r="L6"/>
  <c r="M6"/>
  <c r="N6"/>
  <c r="O6"/>
  <c r="G33" i="47"/>
  <c r="I6" i="33"/>
  <c r="J6"/>
  <c r="K6"/>
  <c r="L6"/>
  <c r="M6"/>
  <c r="N6"/>
  <c r="O6"/>
  <c r="R6"/>
  <c r="E6"/>
  <c r="F6"/>
  <c r="H6"/>
  <c r="G6"/>
  <c r="Q8"/>
  <c r="S8" s="1"/>
  <c r="Q8" i="39"/>
  <c r="S8" s="1"/>
  <c r="Q8" i="42"/>
  <c r="S8" s="1"/>
  <c r="Q6" i="33" l="1"/>
  <c r="S6" s="1"/>
  <c r="Q6" i="39"/>
  <c r="S6" s="1"/>
  <c r="N6" i="43"/>
  <c r="O6"/>
  <c r="R6"/>
  <c r="E6"/>
  <c r="F6"/>
  <c r="G6"/>
  <c r="H6"/>
  <c r="I6"/>
  <c r="J6"/>
  <c r="K6"/>
  <c r="L6"/>
  <c r="M6"/>
  <c r="I6" i="42"/>
  <c r="J6"/>
  <c r="K6"/>
  <c r="L6"/>
  <c r="M6"/>
  <c r="N6"/>
  <c r="O6"/>
  <c r="R6"/>
  <c r="E6"/>
  <c r="F6"/>
  <c r="G6"/>
  <c r="H6"/>
  <c r="G35" i="47"/>
  <c r="G36" s="1"/>
  <c r="G34"/>
  <c r="J33" i="37" l="1"/>
  <c r="K33" s="1"/>
  <c r="J33" i="10"/>
  <c r="K33" s="1"/>
  <c r="J33" i="40"/>
  <c r="K33" s="1"/>
  <c r="J33" i="41"/>
  <c r="K33" s="1"/>
  <c r="Q6" i="43"/>
  <c r="S6" s="1"/>
  <c r="Q6" i="42"/>
  <c r="S6" s="1"/>
  <c r="L33" i="10" l="1"/>
  <c r="K34"/>
  <c r="L33" i="37"/>
  <c r="K34"/>
  <c r="K7" s="1"/>
  <c r="L33" i="40"/>
  <c r="K34"/>
  <c r="K7" s="1"/>
  <c r="L33" i="41"/>
  <c r="K34"/>
  <c r="K7" s="1"/>
  <c r="H3" i="31" l="1"/>
  <c r="H5" s="1"/>
  <c r="K7" i="10"/>
  <c r="C20" i="39"/>
  <c r="L34" i="37"/>
  <c r="C20" i="43"/>
  <c r="L34" i="41"/>
  <c r="C20" i="33"/>
  <c r="L34" i="10"/>
  <c r="C20" i="42"/>
  <c r="L34" i="40"/>
  <c r="R20" i="43" l="1"/>
  <c r="E20"/>
  <c r="E22" s="1"/>
  <c r="E23" s="1"/>
  <c r="D20"/>
  <c r="D20" i="39"/>
  <c r="R20"/>
  <c r="E20"/>
  <c r="O27" i="33"/>
  <c r="L7" i="10"/>
  <c r="D20" i="42"/>
  <c r="R20"/>
  <c r="E20"/>
  <c r="O27" i="39"/>
  <c r="L7" i="37"/>
  <c r="F17" i="44" s="1"/>
  <c r="G17" s="1"/>
  <c r="G20" s="1"/>
  <c r="D20" i="33"/>
  <c r="R20"/>
  <c r="E20"/>
  <c r="E22" s="1"/>
  <c r="E23" s="1"/>
  <c r="O27" i="42"/>
  <c r="L7" i="40"/>
  <c r="F18" i="44" s="1"/>
  <c r="G18" s="1"/>
  <c r="O27" i="43"/>
  <c r="L7" i="41"/>
  <c r="F19" i="44" s="1"/>
  <c r="G19" s="1"/>
  <c r="O23" i="39" l="1"/>
  <c r="M23"/>
  <c r="H23"/>
  <c r="H22"/>
  <c r="G22"/>
  <c r="G23" s="1"/>
  <c r="F22"/>
  <c r="F23" s="1"/>
  <c r="O22"/>
  <c r="I22"/>
  <c r="I23" s="1"/>
  <c r="N22"/>
  <c r="N23" s="1"/>
  <c r="L22"/>
  <c r="L23" s="1"/>
  <c r="K22"/>
  <c r="K23" s="1"/>
  <c r="J22"/>
  <c r="J23" s="1"/>
  <c r="M22"/>
  <c r="D22"/>
  <c r="D24" s="1"/>
  <c r="E24" s="1"/>
  <c r="F24" s="1"/>
  <c r="G24" s="1"/>
  <c r="H24" s="1"/>
  <c r="Q20"/>
  <c r="S20" s="1"/>
  <c r="N23" i="42"/>
  <c r="O23"/>
  <c r="J23"/>
  <c r="M23"/>
  <c r="F23"/>
  <c r="F22"/>
  <c r="N22"/>
  <c r="O22"/>
  <c r="M22"/>
  <c r="K22"/>
  <c r="K23" s="1"/>
  <c r="I22"/>
  <c r="I23" s="1"/>
  <c r="H22"/>
  <c r="H23" s="1"/>
  <c r="L22"/>
  <c r="L23" s="1"/>
  <c r="G22"/>
  <c r="G23" s="1"/>
  <c r="J22"/>
  <c r="Q20" i="33"/>
  <c r="S20" s="1"/>
  <c r="D22"/>
  <c r="D24" s="1"/>
  <c r="E24" s="1"/>
  <c r="D22" i="43"/>
  <c r="D24" s="1"/>
  <c r="E24" s="1"/>
  <c r="F24" s="1"/>
  <c r="G24" s="1"/>
  <c r="Q20"/>
  <c r="S20" s="1"/>
  <c r="O23"/>
  <c r="D23"/>
  <c r="D25" s="1"/>
  <c r="E25" s="1"/>
  <c r="F25" s="1"/>
  <c r="G25" s="1"/>
  <c r="I22"/>
  <c r="I23" s="1"/>
  <c r="J22"/>
  <c r="J23" s="1"/>
  <c r="H22"/>
  <c r="H23" s="1"/>
  <c r="F22"/>
  <c r="F23" s="1"/>
  <c r="L22"/>
  <c r="L23" s="1"/>
  <c r="K22"/>
  <c r="K23" s="1"/>
  <c r="O22"/>
  <c r="G22"/>
  <c r="G23" s="1"/>
  <c r="N22"/>
  <c r="N23" s="1"/>
  <c r="M22"/>
  <c r="M23" s="1"/>
  <c r="J23" i="33"/>
  <c r="H23"/>
  <c r="M23"/>
  <c r="L23"/>
  <c r="L22"/>
  <c r="H22"/>
  <c r="K22"/>
  <c r="K23" s="1"/>
  <c r="F22"/>
  <c r="F23" s="1"/>
  <c r="I22"/>
  <c r="I23" s="1"/>
  <c r="G22"/>
  <c r="G23" s="1"/>
  <c r="N22"/>
  <c r="N23" s="1"/>
  <c r="O22"/>
  <c r="O23" s="1"/>
  <c r="M22"/>
  <c r="J22"/>
  <c r="D22" i="42"/>
  <c r="D24" s="1"/>
  <c r="E24" s="1"/>
  <c r="Q20"/>
  <c r="S20" s="1"/>
  <c r="E22" i="39"/>
  <c r="E23" s="1"/>
  <c r="E22" i="42"/>
  <c r="E23" s="1"/>
  <c r="I24" i="39" l="1"/>
  <c r="J24" s="1"/>
  <c r="K24" s="1"/>
  <c r="L24" s="1"/>
  <c r="M24" s="1"/>
  <c r="N24" s="1"/>
  <c r="O24" s="1"/>
  <c r="H25" i="43"/>
  <c r="I25" s="1"/>
  <c r="J25" s="1"/>
  <c r="K25" s="1"/>
  <c r="L25" s="1"/>
  <c r="M25" s="1"/>
  <c r="N25" s="1"/>
  <c r="O25" s="1"/>
  <c r="H24"/>
  <c r="I24" s="1"/>
  <c r="J24" s="1"/>
  <c r="K24" s="1"/>
  <c r="L24" s="1"/>
  <c r="M24" s="1"/>
  <c r="N24" s="1"/>
  <c r="O24" s="1"/>
  <c r="D23" i="39"/>
  <c r="D25" s="1"/>
  <c r="E25" s="1"/>
  <c r="F25" s="1"/>
  <c r="G25" s="1"/>
  <c r="H25" s="1"/>
  <c r="I25" s="1"/>
  <c r="J25" s="1"/>
  <c r="K25" s="1"/>
  <c r="L25" s="1"/>
  <c r="M25" s="1"/>
  <c r="N25" s="1"/>
  <c r="O25" s="1"/>
  <c r="F24" i="33"/>
  <c r="G24" s="1"/>
  <c r="H24" s="1"/>
  <c r="I24" s="1"/>
  <c r="J24" s="1"/>
  <c r="K24" s="1"/>
  <c r="L24" s="1"/>
  <c r="M24" s="1"/>
  <c r="N24" s="1"/>
  <c r="O24" s="1"/>
  <c r="D23"/>
  <c r="D25" s="1"/>
  <c r="E25" s="1"/>
  <c r="F25" s="1"/>
  <c r="G25" s="1"/>
  <c r="H25" s="1"/>
  <c r="I25" s="1"/>
  <c r="J25" s="1"/>
  <c r="K25" s="1"/>
  <c r="L25" s="1"/>
  <c r="M25" s="1"/>
  <c r="N25" s="1"/>
  <c r="O25" s="1"/>
  <c r="F24" i="42"/>
  <c r="G24" s="1"/>
  <c r="H24" s="1"/>
  <c r="I24" s="1"/>
  <c r="J24" s="1"/>
  <c r="K24" s="1"/>
  <c r="L24" s="1"/>
  <c r="M24" s="1"/>
  <c r="N24" s="1"/>
  <c r="O24" s="1"/>
  <c r="D23"/>
  <c r="D25" s="1"/>
  <c r="E25" s="1"/>
  <c r="F25" s="1"/>
  <c r="G25" s="1"/>
  <c r="H25" s="1"/>
  <c r="I25" s="1"/>
  <c r="J25" s="1"/>
  <c r="K25" s="1"/>
  <c r="L25" s="1"/>
  <c r="M25" s="1"/>
  <c r="N25" s="1"/>
  <c r="O25" s="1"/>
</calcChain>
</file>

<file path=xl/comments1.xml><?xml version="1.0" encoding="utf-8"?>
<comments xmlns="http://schemas.openxmlformats.org/spreadsheetml/2006/main">
  <authors>
    <author>João Luiz Volpato Pazin</author>
  </authors>
  <commentList>
    <comment ref="D11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"serviços preliminares"
Inserir "desenho de via implantada"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Desmembrar em mobilização e desmobilização??</t>
        </r>
      </text>
    </comment>
    <comment ref="H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UND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Global</t>
        </r>
      </text>
    </comment>
    <comment ref="H14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M²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serviço mais barato do que com carregadeira, porém a mobilização mais cara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de piso
transporte da base 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do piso, da areia e do pó de pedra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placa p/ identificação de rua</t>
        </r>
      </text>
    </comment>
  </commentList>
</comments>
</file>

<file path=xl/comments2.xml><?xml version="1.0" encoding="utf-8"?>
<comments xmlns="http://schemas.openxmlformats.org/spreadsheetml/2006/main">
  <authors>
    <author>João Luiz Volpato Pazin</author>
  </authors>
  <commentList>
    <comment ref="D11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"serviços preliminares"
Inserir "desenho de via implantada"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Desmembrar em mobilização e desmobilização??</t>
        </r>
      </text>
    </comment>
    <comment ref="H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UND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Global</t>
        </r>
      </text>
    </comment>
    <comment ref="H14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M²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serviço mais barato do que com carregadeira, porém a mobilização mais cara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de piso
transporte da base 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do piso, da areia e do pó de pedra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placa p/ identificação de rua</t>
        </r>
      </text>
    </comment>
  </commentList>
</comments>
</file>

<file path=xl/comments3.xml><?xml version="1.0" encoding="utf-8"?>
<comments xmlns="http://schemas.openxmlformats.org/spreadsheetml/2006/main">
  <authors>
    <author>João Luiz Volpato Pazin</author>
  </authors>
  <commentList>
    <comment ref="D11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"serviços preliminares"
Inserir "desenho de via implantada"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Desmembrar em mobilização e desmobilização??</t>
        </r>
      </text>
    </comment>
    <comment ref="H12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UND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Colocar Global</t>
        </r>
      </text>
    </comment>
    <comment ref="H14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M²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serviço mais barato do que com carregadeira, porém a mobilização mais cara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de piso
transporte da base 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Transporte do piso, da areia e do pó de pedra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placa p/ identificação de rua</t>
        </r>
      </text>
    </comment>
  </commentList>
</comments>
</file>

<file path=xl/comments4.xml><?xml version="1.0" encoding="utf-8"?>
<comments xmlns="http://schemas.openxmlformats.org/spreadsheetml/2006/main">
  <authors>
    <author>João Luiz Volpato Pazin</author>
  </authors>
  <commentList>
    <comment ref="G77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BDI não seria 15%??</t>
        </r>
      </text>
    </comment>
  </commentList>
</comments>
</file>

<file path=xl/sharedStrings.xml><?xml version="1.0" encoding="utf-8"?>
<sst xmlns="http://schemas.openxmlformats.org/spreadsheetml/2006/main" count="2774" uniqueCount="626">
  <si>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</si>
  <si>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</si>
  <si>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</si>
  <si>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</si>
  <si>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</si>
  <si>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</si>
  <si>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</si>
  <si>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</si>
  <si>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PREÇO UNITÁRIO (R$)</t>
  </si>
  <si>
    <t>TOTAL</t>
  </si>
  <si>
    <t>MOBILIZAÇÃO</t>
  </si>
  <si>
    <t>Implantação da Obra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</si>
  <si>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</si>
  <si>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</si>
  <si>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</si>
  <si>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</si>
  <si>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</si>
  <si>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</si>
  <si>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</si>
  <si>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</si>
  <si>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VALOR TOTAL DO SRP</t>
  </si>
  <si>
    <t>Regularização do subleito</t>
  </si>
  <si>
    <t>DRENAGEM</t>
  </si>
  <si>
    <t>m</t>
  </si>
  <si>
    <t>LIMPEZA GERAL</t>
  </si>
  <si>
    <t>CPUs</t>
  </si>
  <si>
    <t>Fonte</t>
  </si>
  <si>
    <t>Cód.</t>
  </si>
  <si>
    <t>IMPLANTAÇÃO DA OBRA</t>
  </si>
  <si>
    <t>1.1</t>
  </si>
  <si>
    <t>SERVIÇOS INICIAIS</t>
  </si>
  <si>
    <t>1.1.1</t>
  </si>
  <si>
    <t>CPU-01</t>
  </si>
  <si>
    <t>CODEVASF</t>
  </si>
  <si>
    <t>PLACA DE OBRA EM CHAPA DE ACO GALVANIZADO</t>
  </si>
  <si>
    <t>CPU-02</t>
  </si>
  <si>
    <t xml:space="preserve"> ITEM 1:</t>
  </si>
  <si>
    <t>ADMINISTRAÇÃO DA OBRA</t>
  </si>
  <si>
    <t>2.1</t>
  </si>
  <si>
    <t>CPU-03</t>
  </si>
  <si>
    <t>2.2</t>
  </si>
  <si>
    <t>CPU-04</t>
  </si>
  <si>
    <t xml:space="preserve"> ITEM 2:</t>
  </si>
  <si>
    <t>COEF.</t>
  </si>
  <si>
    <t>PRECO UNITÁRIO (R$)</t>
  </si>
  <si>
    <t>TOTAL (R$)</t>
  </si>
  <si>
    <t>SINAPI</t>
  </si>
  <si>
    <t>kg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</si>
  <si>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</si>
  <si>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</si>
  <si>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</si>
  <si>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</si>
  <si>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</si>
  <si>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</si>
  <si>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</si>
  <si>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</si>
  <si>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</si>
  <si>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</si>
  <si>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</si>
  <si>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</si>
  <si>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</si>
  <si>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</si>
  <si>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</si>
  <si>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</si>
  <si>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</si>
  <si>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</si>
  <si>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</si>
  <si>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</si>
  <si>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</si>
  <si>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</si>
  <si>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</si>
  <si>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</si>
  <si>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</si>
  <si>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</si>
  <si>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</si>
  <si>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</si>
  <si>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</si>
  <si>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</si>
  <si>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</si>
  <si>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</si>
  <si>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</si>
  <si>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</si>
  <si>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</si>
  <si>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ton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</si>
  <si>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</si>
  <si>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</si>
  <si>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</si>
  <si>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</si>
  <si>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</si>
  <si>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</si>
  <si>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</si>
  <si>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</si>
  <si>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</si>
  <si>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</si>
  <si>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</si>
  <si>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</si>
  <si>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</si>
  <si>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</si>
  <si>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</si>
  <si>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</si>
  <si>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</si>
  <si>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</si>
  <si>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</si>
  <si>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</si>
  <si>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</si>
  <si>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</si>
  <si>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</si>
  <si>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</si>
  <si>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</si>
  <si>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</si>
  <si>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</si>
  <si>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</si>
  <si>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</si>
  <si>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</si>
  <si>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</si>
  <si>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</si>
  <si>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</si>
  <si>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</si>
  <si>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</si>
  <si>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</si>
  <si>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</si>
  <si>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</si>
  <si>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</si>
  <si>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</si>
  <si>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</si>
  <si>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</si>
  <si>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</si>
  <si>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</si>
  <si>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</si>
  <si>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</si>
  <si>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</si>
  <si>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</si>
  <si>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</si>
  <si>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</si>
  <si>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</si>
  <si>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</si>
  <si>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</si>
  <si>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</si>
  <si>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</si>
  <si>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</si>
  <si>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</si>
  <si>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</si>
  <si>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</si>
  <si>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</si>
  <si>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</si>
  <si>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</si>
  <si>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</si>
  <si>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</si>
  <si>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</si>
  <si>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</si>
  <si>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</si>
  <si>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</si>
  <si>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</si>
  <si>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</si>
  <si>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</si>
  <si>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</si>
  <si>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</si>
  <si>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</si>
  <si>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</si>
  <si>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</si>
  <si>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</si>
  <si>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</si>
  <si>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</si>
  <si>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</si>
  <si>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</si>
  <si>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</si>
  <si>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un</t>
  </si>
  <si>
    <t>2.3</t>
  </si>
  <si>
    <t>Largura (m)</t>
  </si>
  <si>
    <t>M²</t>
  </si>
  <si>
    <t>3.1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</si>
  <si>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</si>
  <si>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</si>
  <si>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</si>
  <si>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SERVIÇOS COMPLEMENTARES</t>
  </si>
  <si>
    <t>ADM. LOCAL :</t>
  </si>
  <si>
    <t>NOME DA CONCORRENTE:</t>
  </si>
  <si>
    <t>ISS</t>
  </si>
  <si>
    <t>Cofins</t>
  </si>
  <si>
    <t>Execução de Pavimento em Piso Intertravado, com Bloco Sextavado de 25 X 25 cm, espessura 8 cm. AF_12/2015</t>
  </si>
  <si>
    <t>Extensão (km)</t>
  </si>
  <si>
    <t>Propria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</si>
  <si>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</si>
  <si>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</si>
  <si>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ORIGEM
COMPOSIÇÃO</t>
  </si>
  <si>
    <t>CÓDIGO
COMPOSIÇÃO</t>
  </si>
  <si>
    <t>SICRO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</si>
  <si>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</si>
  <si>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</si>
  <si>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</si>
  <si>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</si>
  <si>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</si>
  <si>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</si>
  <si>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</si>
  <si>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</si>
  <si>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</si>
  <si>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</si>
  <si>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</si>
  <si>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</si>
  <si>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</si>
  <si>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</si>
  <si>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</si>
  <si>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</si>
  <si>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</si>
  <si>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</si>
  <si>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Meio fio de concreto - MFC 04 - areia e brita comerciais - fôrma de madeira</t>
  </si>
  <si>
    <t>AREIA MEDIA - POSTO JAZIDA/FORNECEDOR (RETIRADO NA JAZIDA, SEM TRANSPORTE)</t>
  </si>
  <si>
    <t>DNIT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</si>
  <si>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</si>
  <si>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</si>
  <si>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</si>
  <si>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</si>
  <si>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</si>
  <si>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</si>
  <si>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</si>
  <si>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BLOQUETE/PISO INTERTRAVADO DE CONCRETO - MODELO SEXTAVADO / HEXAGONAL, 25 CM X 25 CM, E = 8 CM, RESISTENCIA DE 35 MPA (NBR 9781), COR NATURAL</t>
  </si>
  <si>
    <t>LUVA SOLDAVEL COM ROSCA, PVC, 20 MM X 1/2", PARA AGUA FRIA PREDIAL</t>
  </si>
  <si>
    <t>PO DE PEDRA (POSTO PEDREIRA/FORNECEDOR, SEM FRETE)</t>
  </si>
  <si>
    <t>SARRAFO DE MADEIRA APARELHADA *2 X 10* CM, MACARANDUBA, ANGELIM OU EQUIVALENTE DA REGIAO</t>
  </si>
  <si>
    <t>TUBO PVC, SOLDAVEL, DN 20 MM, AGUA FRIA (NBR-5648)</t>
  </si>
  <si>
    <t>CAMINHONETE CABINE SIMPLES COM MOTOR 1.6 FLEX, CÂMBIO MANUAL, POTÊNCIA 101/104 CV, 2 PORTAS - CHP DIURNO. AF_11/2015</t>
  </si>
  <si>
    <t>ENCANADOR OU BOMBEIRO HIDRÁULICO COM ENCARGOS COMPLEMENTARES</t>
  </si>
  <si>
    <t>CALCETEIRO COM ENCARGOS COMPLEMENTARES</t>
  </si>
  <si>
    <t>AUXILIAR DE TOPÓGRAFO COM ENCARGOS COMPLEMENTARES</t>
  </si>
  <si>
    <t>NIVELADOR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</si>
  <si>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</si>
  <si>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</si>
  <si>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</si>
  <si>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</si>
  <si>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</si>
  <si>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</si>
  <si>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</si>
  <si>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</si>
  <si>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</si>
  <si>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</si>
  <si>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</si>
  <si>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</si>
  <si>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</si>
  <si>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</si>
  <si>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</si>
  <si>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</si>
  <si>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</si>
  <si>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</si>
  <si>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</si>
  <si>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</si>
  <si>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</si>
  <si>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</si>
  <si>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</si>
  <si>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</si>
  <si>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</si>
  <si>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</si>
  <si>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</si>
  <si>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</si>
  <si>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</si>
  <si>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</si>
  <si>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</si>
  <si>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</si>
  <si>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</si>
  <si>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</si>
  <si>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</si>
  <si>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</si>
  <si>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</si>
  <si>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</si>
  <si>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</si>
  <si>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</si>
  <si>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</si>
  <si>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</si>
  <si>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</si>
  <si>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</si>
  <si>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</si>
  <si>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</si>
  <si>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</si>
  <si>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</si>
  <si>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</si>
  <si>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M0005</t>
  </si>
  <si>
    <t>Brita 0</t>
  </si>
  <si>
    <t>M0191</t>
  </si>
  <si>
    <t>Brita 1</t>
  </si>
  <si>
    <t>Brita 0 - Caminhão basculante 10 m³</t>
  </si>
  <si>
    <t>Brita 1 - Caminhão basculante 10 m³</t>
  </si>
  <si>
    <t>E9579</t>
  </si>
  <si>
    <t>Caminhão basculante com capacidade de 10 m³ - 188 kW</t>
  </si>
  <si>
    <t>Transporte com caminhão basculante de 10 m³ - rodovia pavimentada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</si>
  <si>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</si>
  <si>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</si>
  <si>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</si>
  <si>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</si>
  <si>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</si>
  <si>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</si>
  <si>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</si>
  <si>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Usinagem de brita graduada com brita comercial em usina de 300 t/h - Caminhão basculante 10 m³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</si>
  <si>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</si>
  <si>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</si>
  <si>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</si>
  <si>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</si>
  <si>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</si>
  <si>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</si>
  <si>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</si>
  <si>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</si>
  <si>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</si>
  <si>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</si>
  <si>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</si>
  <si>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</si>
  <si>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</si>
  <si>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</si>
  <si>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</si>
  <si>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</si>
  <si>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</si>
  <si>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</si>
  <si>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</si>
  <si>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</si>
  <si>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E9515</t>
  </si>
  <si>
    <t>Escavadeira hidráulica sobre esteiras com caçamba com capacidade de 1,56 m³ - 118 kW</t>
  </si>
  <si>
    <t>E9644</t>
  </si>
  <si>
    <t>Caminhão demarcador de faixas com sistema de pintura a frio - 28 kW/115 kW</t>
  </si>
  <si>
    <t>Transporte com caminhão carroceria de 5 t - rodovia pavimentada</t>
  </si>
  <si>
    <t>E9521</t>
  </si>
  <si>
    <t>Grupo gerador - 2,5/3 kVA</t>
  </si>
  <si>
    <t>E9675</t>
  </si>
  <si>
    <t>Martelete perfurador/rompedor elétrico - 1,5 kW</t>
  </si>
  <si>
    <t>P9830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</si>
  <si>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</si>
  <si>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</si>
  <si>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</si>
  <si>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</si>
  <si>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</si>
  <si>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</si>
  <si>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</si>
  <si>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</si>
  <si>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</si>
  <si>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</si>
  <si>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P9823</t>
  </si>
  <si>
    <t>Serralheiro</t>
  </si>
  <si>
    <t>E9076</t>
  </si>
  <si>
    <t>Equipamento de pintura com cabine de 7,00 kW e estufa de 80.000 kCal para pintura eletrostática</t>
  </si>
  <si>
    <t>E9592</t>
  </si>
  <si>
    <t>Caminhão carroceria com capacidade de 15 t - 188 kW</t>
  </si>
  <si>
    <t>E9686</t>
  </si>
  <si>
    <t>Caminhão carroceria com guindauto com capacidade de 20 t.m - 136 kW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</si>
  <si>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</si>
  <si>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</si>
  <si>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</si>
  <si>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</si>
  <si>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</si>
  <si>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</si>
  <si>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</si>
  <si>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</si>
  <si>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</si>
  <si>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</si>
  <si>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</si>
  <si>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</si>
  <si>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</si>
  <si>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Transporte com caminhão basculante de 6 m³ - rodovia pavimentada</t>
  </si>
  <si>
    <t>E9506</t>
  </si>
  <si>
    <t>Caminhão basculante com capacidade de 6 m³ - 136 kW</t>
  </si>
  <si>
    <t>Enchimento de junta de concreto com argamassa asfáltica de densidade 1.700 kg/m³ - espessura de 1 cm</t>
  </si>
  <si>
    <t>Escavação manual em material de 1ª categoria na profundidade de 1 a 2 m</t>
  </si>
  <si>
    <t>Formas de tábuas de pinho para dispositivos de drenagem - utilização de 3 vezes - confecção, instalação e retirada</t>
  </si>
  <si>
    <t>Descrição</t>
  </si>
  <si>
    <t>E9540</t>
  </si>
  <si>
    <t>Trator sobre esteiras com lâmina - 127 kW</t>
  </si>
  <si>
    <t>E9605</t>
  </si>
  <si>
    <t>E9667</t>
  </si>
  <si>
    <t>Extensão</t>
  </si>
  <si>
    <t>=</t>
  </si>
  <si>
    <t>Extensão (m)</t>
  </si>
  <si>
    <t>x</t>
  </si>
  <si>
    <t>Implantação da obra</t>
  </si>
  <si>
    <t>Administração da obra</t>
  </si>
  <si>
    <t>Execução de pavimento em piso intertravado, com bloco sextavado de 25 x 25 cm, espessura 8 cm. af_12/2015</t>
  </si>
  <si>
    <t>0,0568000</t>
  </si>
  <si>
    <t>Espessura (m)</t>
  </si>
  <si>
    <t>Volume (m3)</t>
  </si>
  <si>
    <t>Área (m2)</t>
  </si>
  <si>
    <t>Volume (m2)</t>
  </si>
  <si>
    <t>Quant. (un)</t>
  </si>
  <si>
    <t>Volume (m)</t>
  </si>
  <si>
    <t>Volume (Km)</t>
  </si>
  <si>
    <t>1,0174000</t>
  </si>
  <si>
    <t>0,0064000</t>
  </si>
  <si>
    <t>0,1853000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</si>
  <si>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</si>
  <si>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</si>
  <si>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</si>
  <si>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</si>
  <si>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</si>
  <si>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</si>
  <si>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</si>
  <si>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</si>
  <si>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</si>
  <si>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</si>
  <si>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</si>
  <si>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</si>
  <si>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</si>
  <si>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</si>
  <si>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</si>
  <si>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</si>
  <si>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</si>
  <si>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</si>
  <si>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</si>
  <si>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</si>
  <si>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</si>
  <si>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</si>
  <si>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</si>
  <si>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</si>
  <si>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</si>
  <si>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</si>
  <si>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</si>
  <si>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TIPO SEDAN OU PICK-UP CAPACIDADE 0,6 TON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</si>
  <si>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</si>
  <si>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</si>
  <si>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</si>
  <si>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Caminhão carroceria</t>
  </si>
  <si>
    <t>Rodoviario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</si>
  <si>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</si>
  <si>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</si>
  <si>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</si>
  <si>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</si>
  <si>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</si>
  <si>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</si>
  <si>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</si>
  <si>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</si>
  <si>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</si>
  <si>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</si>
  <si>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</si>
  <si>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</si>
  <si>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</si>
  <si>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</si>
  <si>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</si>
  <si>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</si>
  <si>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</si>
  <si>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</si>
  <si>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GT02</t>
  </si>
  <si>
    <t>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</si>
  <si>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</si>
  <si>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</si>
  <si>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</si>
  <si>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</si>
  <si>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</si>
  <si>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</si>
  <si>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</si>
  <si>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</t>
  </si>
  <si>
    <t>GT07</t>
  </si>
  <si>
    <t>Massa Específica Real dos Grãos</t>
  </si>
  <si>
    <t>GT08</t>
  </si>
  <si>
    <t>Proctor Normal</t>
  </si>
  <si>
    <t>GT09</t>
  </si>
  <si>
    <t>Abrasão "Los Angeles "</t>
  </si>
  <si>
    <t>GT10</t>
  </si>
  <si>
    <t>Química da Areia</t>
  </si>
  <si>
    <t>GT11</t>
  </si>
  <si>
    <t>Mineralogia da Areia</t>
  </si>
  <si>
    <t>GT12</t>
  </si>
  <si>
    <t xml:space="preserve">Índice de plasticidade (IP) </t>
  </si>
  <si>
    <t>GT13</t>
  </si>
  <si>
    <t>Índice de Grupo (IG)</t>
  </si>
  <si>
    <t>GT14</t>
  </si>
  <si>
    <t>Compactação</t>
  </si>
  <si>
    <t>GT15</t>
  </si>
  <si>
    <t>Índice de Suporte Califórnia</t>
  </si>
  <si>
    <t>GT16</t>
  </si>
  <si>
    <t>Equivalente de Areia</t>
  </si>
  <si>
    <t>GT17</t>
  </si>
  <si>
    <t>Ensaio de Expansão</t>
  </si>
  <si>
    <t>GT18</t>
  </si>
  <si>
    <t>Unidade Higroscópica</t>
  </si>
  <si>
    <t>TOTAL SERVIÇOS GEOTÉCNICOS</t>
  </si>
  <si>
    <t>NOME DO INFORMANTE:</t>
  </si>
  <si>
    <t>QUALIFICAÇÃO:</t>
  </si>
  <si>
    <t>ASSINATURA:</t>
  </si>
  <si>
    <t>DATA:</t>
  </si>
  <si>
    <t>DISCRIMINAÇAO</t>
  </si>
  <si>
    <t>Pr. Unit.</t>
  </si>
  <si>
    <t>Pr. Total</t>
  </si>
  <si>
    <t>A. 1 - Pessoal de Nível Superior</t>
  </si>
  <si>
    <t>A.2 - Pessoal de Nível Técnico e Aux.</t>
  </si>
  <si>
    <t>B - ENCARGOS SOCIAIS</t>
  </si>
  <si>
    <t>C - DESPESAS GERAIS</t>
  </si>
  <si>
    <t>C.1 - MATERIAIS DE CONSUMO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</si>
  <si>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</si>
  <si>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</si>
  <si>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</si>
  <si>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</si>
  <si>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</si>
  <si>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</si>
  <si>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</si>
  <si>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</si>
  <si>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</si>
  <si>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</si>
  <si>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</si>
  <si>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3.2</t>
  </si>
  <si>
    <t>R$/m²</t>
  </si>
  <si>
    <t>* De acordo com a localização da obra, os itens alterados deverão ser  justificados e aprovados na Diretoria Executiva quando da autorização certame.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</si>
  <si>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</si>
  <si>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</si>
  <si>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</si>
  <si>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</si>
  <si>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</si>
  <si>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</si>
  <si>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 xml:space="preserve"> 88316 </t>
  </si>
  <si>
    <t xml:space="preserve"> 88267 </t>
  </si>
  <si>
    <t xml:space="preserve"> 10585 </t>
  </si>
  <si>
    <t>Arco de serra</t>
  </si>
  <si>
    <t xml:space="preserve"> 00003859 </t>
  </si>
  <si>
    <t>Meio fio de concreto - MFC 03 - areia e brita comerciais - fôrma de madeira</t>
  </si>
  <si>
    <t>CPU-13</t>
  </si>
  <si>
    <t>SERVIÇOS TOPOGRÁFICOS PARA PAVIMENTAÇÃO, INCLUSIVE NOTAS DE SERVIÇOS, ACOMPANHAMENTO E GREIDE</t>
  </si>
  <si>
    <t>chp</t>
  </si>
  <si>
    <t>serviços topográficos para pavimentação, inclusive notas de serviços, acompanhamento e greide</t>
  </si>
  <si>
    <t>Atualização em 2021.</t>
  </si>
  <si>
    <t>Próprio</t>
  </si>
  <si>
    <t>CAMINHÃO PIPA 6.000 L, INCLUSIVE TANQUE DE AÇO PARA TRANSPORTE DE ÁGUA, CAPACIDADE 6 M³ - CHP DIURNO</t>
  </si>
  <si>
    <t>t.km</t>
  </si>
  <si>
    <t>COMPACTAÇÃO MANUAL DE PAVIMENTAÇÃO DE BLOCO DE CONCRETO INTERTRAVADO COM PLACA VIBRATÓRIA 400KG - 7 A 10 HP NÃO REVERSÍVEL</t>
  </si>
  <si>
    <t xml:space="preserve">EXECUÇÃO DE PAVIMENTO EM PISO INTERTRAVADO, COM BLOCO SEXTAVADO DE 25 X 25 CM, ESPESSURA 8 CM. </t>
  </si>
  <si>
    <t>DMT Brita</t>
  </si>
  <si>
    <t>DMT solo</t>
  </si>
  <si>
    <t>Mobilização inter-municipal (entre os municípios):</t>
  </si>
  <si>
    <t>Desmobilização   inter-municipal (entre os municípios):</t>
  </si>
  <si>
    <t>Placa de Obra em Chapa de Aço Galvanizado (3,6 x 1,8) m²</t>
  </si>
  <si>
    <t>PLACA DE OBRA EM CHAPA DE ACO GALVANIZADO (3,6 x 1,8) m²</t>
  </si>
  <si>
    <t>PREÇO TOTAL / semana:</t>
  </si>
  <si>
    <t>PREÇO TOTAL::</t>
  </si>
  <si>
    <t>Base ou sub-base de brita graduada com brita comercial (15 cm de espessura)</t>
  </si>
  <si>
    <t xml:space="preserve">ADMINISTRAÇÃO LOCAL </t>
  </si>
  <si>
    <t xml:space="preserve">MOBILIZAÇÃO </t>
  </si>
  <si>
    <t>91283</t>
  </si>
  <si>
    <t>CORTADORA DE PISO COM MOTOR 4 TEMPOS A GASOLINA, POTÊNCIA DE 13 HP, COM DISCO DE CORTE DIAMANTADO SEGMENTADO PARA CONCRETO, DIÂMETRO DE 350 MM, FURO DE 1" (14 X 1") - CHP DIURNO. AF_08/2015</t>
  </si>
  <si>
    <t>PREÇO UNITÁRIO TOTAL /semana:</t>
  </si>
  <si>
    <t xml:space="preserve">MÓDULO MÍNIMO </t>
  </si>
  <si>
    <t>Cronograma Físico e Financeiro - Módulo Mínimo</t>
  </si>
  <si>
    <t>PLANILHA ORÇAMENTARIA - SERVIÇOS PRELIMINARES</t>
  </si>
  <si>
    <t xml:space="preserve">COMPOSIÇÕES DE CUSTO UNITARIO - CODEVASF </t>
  </si>
  <si>
    <t>MFC-03 Sarjeta</t>
  </si>
  <si>
    <t>Largura efetiva</t>
  </si>
  <si>
    <t xml:space="preserve">largura total </t>
  </si>
  <si>
    <t>largura sarjeta (25 - 12) cm</t>
  </si>
  <si>
    <t>COMPOSIÇÃO DE CUSTO UNITÁRIO - SICRO (ABRIL 2021)</t>
  </si>
  <si>
    <t>ABRIL/21</t>
  </si>
  <si>
    <t>BAHIA</t>
  </si>
  <si>
    <t>Custo Unitário de Referência/ajustada (serviço não encontrado no sicro 04/21)</t>
  </si>
  <si>
    <t>Taxas 70,79 % do item "A"</t>
  </si>
  <si>
    <t>COMPOSIÇÃO</t>
  </si>
  <si>
    <t>MEMÓRIA DE CÁLCULO - LOTE 01</t>
  </si>
  <si>
    <t>MEMÓRIA DE CÁLCULO - LOTE 02</t>
  </si>
  <si>
    <t>MEMÓRIA DE CÁLCULO - LOTE 03</t>
  </si>
  <si>
    <t>MÓDULOS =</t>
  </si>
  <si>
    <t>Extensão (Km)</t>
  </si>
  <si>
    <t>MEMÓRIA DE CÁLCULO - MÓDULO MÍNIMO</t>
  </si>
  <si>
    <t>QUANTIDADE DE MODULOS TOTAL</t>
  </si>
  <si>
    <t>PLANILHA ORÇAMENTÁRIA SINTÉTICA - LOTE 01</t>
  </si>
  <si>
    <t>PLANILHA ORÇAMENTÁRIA SINTÉTICA - LOTE 02</t>
  </si>
  <si>
    <t>PLANILHA ORÇAMENTÁRIA SINTÉTICA - LOTE 03</t>
  </si>
  <si>
    <t>Cronograma Físico e Financeiro - Lote 01</t>
  </si>
  <si>
    <t>Cronograma Físico e Financeiro - Lote 02</t>
  </si>
  <si>
    <t>Cronograma Físico e Financeiro - Lote 03</t>
  </si>
  <si>
    <t xml:space="preserve">                                                        MINISTÉRIO DO DESENVOLVIMENTO REGIONAL - MDR</t>
  </si>
  <si>
    <t>PÓLO</t>
  </si>
  <si>
    <t>TOTAL - PÓLO</t>
  </si>
  <si>
    <t xml:space="preserve">                                                                             COMPANHIA DE DESENVOLVIMENTO DOS VALES DO SÃO FRANCISCO E DO PARNAÍBA</t>
  </si>
  <si>
    <t>MUNICÍPIOS LOTE 1=</t>
  </si>
  <si>
    <t xml:space="preserve">                                                                      2ª SUPERINTENDÊNCIA REGIONAL - Bom Jesus da Lapa/BA.</t>
  </si>
  <si>
    <t>MUNICÍPIOS LOTE 2=</t>
  </si>
  <si>
    <t xml:space="preserve">                                                                     GERÊNCIA REGIONAL DE INFRA-ESTRUTURA - 2ª GRD</t>
  </si>
  <si>
    <t>MUNICÍPIOS LOTE 3=</t>
  </si>
  <si>
    <t>MÉDIA DE COMUNIDADES POR LOTE=</t>
  </si>
  <si>
    <t>PLANILHA ORÇAMENTÁRIA ESTIMATIVA TOTAL</t>
  </si>
  <si>
    <t>BDI (%):</t>
  </si>
  <si>
    <t>ENCARGOS SOCIAIS (%):</t>
  </si>
  <si>
    <t>PLANILHA RESUMIDA DOS LOTES</t>
  </si>
  <si>
    <t>DISCRIMINAÇÃO</t>
  </si>
  <si>
    <t>QUANTIDADE</t>
  </si>
  <si>
    <t>UNITÁRIO</t>
  </si>
  <si>
    <t>Lote 03 - Vitória da Conquista</t>
  </si>
  <si>
    <t>TOTAL GERAL ESTIMADO</t>
  </si>
  <si>
    <t>PREÇO UNITÁRIO COM BDI S/ RISCO, SEGURO E GARANTIA(R$)</t>
  </si>
  <si>
    <t>VALOR TOTAL (BDI S/ RSG + RISCO DA MATRIZ)</t>
  </si>
  <si>
    <t xml:space="preserve">% DE CONTINGÊNCIA (IMPORTADO DA MATRIZ DE RISCO)  </t>
  </si>
  <si>
    <t>VALOR C/ BDI E S/ RISCO CALCULADO NA MATRIZ</t>
  </si>
  <si>
    <t>CONTINGÊNCIA (MATRIZ DE RISCO) %</t>
  </si>
  <si>
    <t>Lote 01 - Bom Jesus da Lapa / Barreiras / Guanambi</t>
  </si>
  <si>
    <t>Lote 02 - Irecê</t>
  </si>
  <si>
    <t>MEMÓRIA DE CÁLCULO DOS MOMENTOS DE TRANSPORTE PARA MOBILIZAÇÃO E DESMOBILIZAÇÃO - LOTE 01</t>
  </si>
  <si>
    <t>DISTÂNCIA MÉDIA ENTRE AS SEDES E OS MUNICÍPIOS DA ÁREA DE ABRANGÊNCIA DOS MESMOS (BOM JESUS DA LAPA; BARREIRAS; GUANAMBI)</t>
  </si>
  <si>
    <t>KM</t>
  </si>
  <si>
    <t>MOBILIZAÇÃO E DESMOBILIZAÇÃO (LOTE 01)</t>
  </si>
  <si>
    <t>MOBILIZAÇÃO E DESMOBILIZAÇÃO (LOTE 02)</t>
  </si>
  <si>
    <t>MOBILIZAÇÃO E DESMOBILIZAÇÃO (LOTE 03)</t>
  </si>
  <si>
    <t>CPU-02-A</t>
  </si>
  <si>
    <t>CPU-02-B</t>
  </si>
  <si>
    <t>CPU-02-C</t>
  </si>
  <si>
    <t>DISTÂNCIA MÉDIA ENTRE A SEDE E OS MUNICÍPIOS DA ÁREA DE ABRANGÊNCIA DO MESMO (IRECÊ)</t>
  </si>
  <si>
    <t>DISTÂNCIA MÉDIA ENTRE A SEDE E OS MUNICÍPIOS DA ÁREA DE ABRANGÊNCIA DO MESMO (VITÓRIA DA CONQUISTA)</t>
  </si>
  <si>
    <t>MEMÓRIA DE CÁLCULO DOS MOMENTOS DE TRANSPORTE PARA MOBILIZAÇÃO E DESMOBILIZAÇÃO - LOTE 02</t>
  </si>
  <si>
    <t>MEMÓRIA DE CÁLCULO DOS MOMENTOS DE TRANSPORTE PARA MOBILIZAÇÃO E DESMOBILIZAÇÃO - LOTE 03</t>
  </si>
  <si>
    <t>EXECUÇÃO DE SERVIÇOS DE IMPLANTAÇÃO DE PAVIMENTAÇÃO EM BLOCO DE CONCRETO INTERTRAVADO, EM VIAS URBANAS E RURAIS DE MUNÍCIPIOS DIVERSOS NA ÁREA DE ATUAÇÃO DA 2ª SUPERINTENDÊNCIA REGIONAL DA CODEVASF, NO ESTADO DA BAHIA</t>
  </si>
  <si>
    <t>A· EOUIPE TECNICA COM ENCARGOS SOCIAIS</t>
  </si>
  <si>
    <t>Quantitativo</t>
  </si>
  <si>
    <t>Código SINAPI</t>
  </si>
  <si>
    <t>Engenheiro Pleno</t>
  </si>
  <si>
    <t>Topógrafo</t>
  </si>
  <si>
    <t>Auxiliar de topógrafo</t>
  </si>
  <si>
    <t>Cadista</t>
  </si>
  <si>
    <t xml:space="preserve">Estimativa % como referência de equipe técnica com encargos sociais </t>
  </si>
  <si>
    <t>C.2 - VEÍCULOS</t>
  </si>
  <si>
    <t>C.3 - COMBUSTÍVEL</t>
  </si>
  <si>
    <t>L</t>
  </si>
  <si>
    <t>local</t>
  </si>
  <si>
    <t>C.3 - EQUIPAMENTOS, INSTALAÇÕES E MOBILIÁRIO</t>
  </si>
  <si>
    <t>Composição Ensaios</t>
  </si>
  <si>
    <t>II - CUSTOS ADMINISTIRATIVOS (23,09%)</t>
  </si>
  <si>
    <t>II - SOMA</t>
  </si>
  <si>
    <t>Estimativa % como referência soma II</t>
  </si>
  <si>
    <t>Ferreira Gomes</t>
  </si>
  <si>
    <t>Percentual VI</t>
  </si>
  <si>
    <t>IX - CUSTOS ADMINISTIRATIVOS (23,09 %)</t>
  </si>
  <si>
    <t>OBS: Preencher com código sinapi e verificar se o valor está de igual ou abaixo do recebido de referência pela área demandante.</t>
  </si>
  <si>
    <t>MÉDIA PONDERADA</t>
  </si>
  <si>
    <t>CPU-14</t>
  </si>
  <si>
    <t>Execução de Pavimento em Piso Intertravado, com Bloco Sextavado de 25 X 25 cm, espessura 8 cm.</t>
  </si>
  <si>
    <t>CPU-15            COMPOSIÇAO PREÇO PROJETO EXECUTIVO (POR KM)</t>
  </si>
  <si>
    <t>CPU-15</t>
  </si>
  <si>
    <t>Mês de Referência: SINAPI - AGOSTO 2021 / SICRO - ABRIL 2021 / ORSE - AGOSTO 2021</t>
  </si>
  <si>
    <t>sinapi 08/2021; sicro 04/2021; orse 08/2021</t>
  </si>
  <si>
    <t>DETALHAMENTO DO BDI (SEM RISCO, SEGURO E GARANTIA)</t>
  </si>
  <si>
    <t>VIGÊNCIA A PARTIR DE 10/2020</t>
  </si>
</sst>
</file>

<file path=xl/styles.xml><?xml version="1.0" encoding="utf-8"?>
<styleSheet xmlns="http://schemas.openxmlformats.org/spreadsheetml/2006/main">
  <numFmts count="22"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0.000"/>
    <numFmt numFmtId="167" formatCode="&quot;R$&quot;\ #,##0.00"/>
    <numFmt numFmtId="168" formatCode="#,##0.000"/>
    <numFmt numFmtId="169" formatCode="#,##0.0000"/>
    <numFmt numFmtId="170" formatCode="_(&quot;R$ &quot;* #,##0.00_);_(&quot;R$ &quot;* \(#,##0.00\);_(&quot;R$ &quot;* &quot;-&quot;??_);_(@_)"/>
    <numFmt numFmtId="171" formatCode="#,"/>
    <numFmt numFmtId="172" formatCode="#,##0.00\ ;&quot; (&quot;#,##0.00\);&quot; -&quot;#\ ;@\ "/>
    <numFmt numFmtId="173" formatCode="_(* #,##0.00_);_(* \(#,##0.00\);_(* &quot;-&quot;??_);_(@_)"/>
    <numFmt numFmtId="174" formatCode="#,##0.0000000"/>
    <numFmt numFmtId="175" formatCode="0.0000000"/>
    <numFmt numFmtId="176" formatCode="0.0000"/>
    <numFmt numFmtId="177" formatCode="0.00000"/>
    <numFmt numFmtId="178" formatCode="&quot;R$&quot;#,##0.00"/>
    <numFmt numFmtId="179" formatCode="#,##0.00000"/>
    <numFmt numFmtId="180" formatCode="_(* #,##0.00_);_(* \(#,##0.00\);_(* \-??_);_(@_)"/>
    <numFmt numFmtId="181" formatCode="_-* #,##0.00_-;\-* #,##0.00_-;_-* \-??_-;_-@_-"/>
    <numFmt numFmtId="182" formatCode="_-&quot;R$&quot;\ * #,##0.0000_-;\-&quot;R$&quot;\ * #,##0.0000_-;_-&quot;R$&quot;\ * &quot;-&quot;??_-;_-@_-"/>
    <numFmt numFmtId="183" formatCode="&quot;R$&quot;\ #,##0.000"/>
    <numFmt numFmtId="184" formatCode="&quot;R$&quot;\ #,##0.0000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6"/>
      <name val="Calibri"/>
      <family val="3"/>
      <charset val="128"/>
      <scheme val="minor"/>
    </font>
    <font>
      <b/>
      <sz val="10"/>
      <color rgb="FFFF0000"/>
      <name val="Times New Roman"/>
      <family val="1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"/>
      <name val="Courier"/>
      <family val="3"/>
    </font>
    <font>
      <sz val="11"/>
      <color rgb="FF000000"/>
      <name val="Calibri"/>
      <family val="2"/>
    </font>
    <font>
      <b/>
      <sz val="16"/>
      <name val="Times New Roman"/>
      <family val="1"/>
    </font>
    <font>
      <b/>
      <sz val="14"/>
      <name val="Arial"/>
      <family val="1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name val="Calibri"/>
      <family val="2"/>
      <scheme val="minor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color indexed="8"/>
      <name val="Times New Roman"/>
      <family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2"/>
      <color theme="1"/>
      <name val="Times New Roman"/>
      <family val="1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</fills>
  <borders count="1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22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71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2" fontId="41" fillId="0" borderId="0" applyFill="0" applyBorder="0" applyAlignment="0" applyProtection="0"/>
    <xf numFmtId="43" fontId="22" fillId="0" borderId="0" applyFont="0" applyFill="0" applyBorder="0" applyAlignment="0" applyProtection="0"/>
    <xf numFmtId="172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22" fillId="0" borderId="0"/>
    <xf numFmtId="173" fontId="19" fillId="0" borderId="0" applyFont="0" applyFill="0" applyBorder="0" applyAlignment="0" applyProtection="0"/>
    <xf numFmtId="0" fontId="53" fillId="0" borderId="0"/>
    <xf numFmtId="9" fontId="1" fillId="0" borderId="0" applyFont="0" applyFill="0" applyBorder="0" applyAlignment="0" applyProtection="0"/>
    <xf numFmtId="0" fontId="19" fillId="0" borderId="0"/>
    <xf numFmtId="0" fontId="71" fillId="0" borderId="0"/>
    <xf numFmtId="43" fontId="1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19" fillId="0" borderId="0"/>
    <xf numFmtId="0" fontId="19" fillId="0" borderId="0"/>
    <xf numFmtId="0" fontId="90" fillId="0" borderId="0"/>
    <xf numFmtId="0" fontId="22" fillId="0" borderId="0"/>
    <xf numFmtId="180" fontId="19" fillId="0" borderId="0" applyFill="0" applyBorder="0" applyAlignment="0" applyProtection="0"/>
    <xf numFmtId="165" fontId="1" fillId="0" borderId="0" applyFont="0" applyFill="0" applyBorder="0" applyAlignment="0" applyProtection="0"/>
    <xf numFmtId="180" fontId="53" fillId="0" borderId="0" applyBorder="0" applyProtection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3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justify" vertical="center" wrapText="1"/>
    </xf>
    <xf numFmtId="0" fontId="44" fillId="33" borderId="10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justify" vertical="center"/>
    </xf>
    <xf numFmtId="167" fontId="18" fillId="33" borderId="11" xfId="1" applyNumberFormat="1" applyFont="1" applyFill="1" applyBorder="1" applyAlignment="1">
      <alignment horizontal="center" vertical="center"/>
    </xf>
    <xf numFmtId="0" fontId="45" fillId="57" borderId="33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justify" vertical="center" wrapText="1"/>
    </xf>
    <xf numFmtId="0" fontId="45" fillId="0" borderId="34" xfId="1" applyFont="1" applyFill="1" applyBorder="1" applyAlignment="1">
      <alignment horizontal="center" vertical="center"/>
    </xf>
    <xf numFmtId="173" fontId="45" fillId="57" borderId="34" xfId="147" applyFont="1" applyFill="1" applyBorder="1" applyAlignment="1">
      <alignment horizontal="center" vertical="center"/>
    </xf>
    <xf numFmtId="167" fontId="45" fillId="57" borderId="34" xfId="1" applyNumberFormat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justify" vertical="center" wrapText="1"/>
    </xf>
    <xf numFmtId="167" fontId="45" fillId="57" borderId="35" xfId="1" applyNumberFormat="1" applyFont="1" applyFill="1" applyBorder="1" applyAlignment="1">
      <alignment horizontal="center" vertical="center"/>
    </xf>
    <xf numFmtId="4" fontId="20" fillId="33" borderId="12" xfId="1" applyNumberFormat="1" applyFont="1" applyFill="1" applyBorder="1" applyAlignment="1">
      <alignment horizontal="right" vertical="center"/>
    </xf>
    <xf numFmtId="0" fontId="45" fillId="57" borderId="34" xfId="1" applyFont="1" applyFill="1" applyBorder="1" applyAlignment="1">
      <alignment horizontal="center" vertical="center" wrapText="1"/>
    </xf>
    <xf numFmtId="0" fontId="45" fillId="57" borderId="35" xfId="1" applyFont="1" applyFill="1" applyBorder="1" applyAlignment="1">
      <alignment horizontal="center" vertical="center" wrapText="1"/>
    </xf>
    <xf numFmtId="167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4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4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4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7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7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8" fillId="58" borderId="11" xfId="148" applyFont="1" applyFill="1" applyBorder="1" applyAlignment="1">
      <alignment horizontal="center" vertical="center" wrapText="1"/>
    </xf>
    <xf numFmtId="167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9" fillId="0" borderId="0" xfId="75" applyFont="1" applyBorder="1"/>
    <xf numFmtId="0" fontId="49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173" fontId="45" fillId="0" borderId="35" xfId="147" applyFont="1" applyFill="1" applyBorder="1" applyAlignment="1">
      <alignment horizontal="center" vertical="center"/>
    </xf>
    <xf numFmtId="173" fontId="45" fillId="0" borderId="34" xfId="147" applyFont="1" applyFill="1" applyBorder="1" applyAlignment="1">
      <alignment horizontal="center" vertical="center"/>
    </xf>
    <xf numFmtId="0" fontId="45" fillId="0" borderId="33" xfId="1" applyFont="1" applyBorder="1" applyAlignment="1">
      <alignment horizontal="center" vertical="center"/>
    </xf>
    <xf numFmtId="167" fontId="45" fillId="0" borderId="34" xfId="1" applyNumberFormat="1" applyFont="1" applyBorder="1" applyAlignment="1">
      <alignment horizontal="right" vertical="center"/>
    </xf>
    <xf numFmtId="0" fontId="45" fillId="0" borderId="35" xfId="1" applyFont="1" applyBorder="1" applyAlignment="1">
      <alignment horizontal="center" vertical="center"/>
    </xf>
    <xf numFmtId="167" fontId="45" fillId="0" borderId="35" xfId="1" applyNumberFormat="1" applyFont="1" applyBorder="1" applyAlignment="1">
      <alignment horizontal="right" vertical="center"/>
    </xf>
    <xf numFmtId="0" fontId="45" fillId="0" borderId="34" xfId="1" applyFont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9" fillId="0" borderId="17" xfId="75" applyFont="1" applyBorder="1"/>
    <xf numFmtId="0" fontId="49" fillId="0" borderId="32" xfId="75" applyFont="1" applyBorder="1"/>
    <xf numFmtId="0" fontId="49" fillId="0" borderId="19" xfId="75" applyFont="1" applyBorder="1"/>
    <xf numFmtId="0" fontId="49" fillId="0" borderId="22" xfId="75" applyFont="1" applyBorder="1"/>
    <xf numFmtId="0" fontId="49" fillId="0" borderId="20" xfId="75" applyFont="1" applyBorder="1"/>
    <xf numFmtId="0" fontId="19" fillId="0" borderId="0" xfId="75" applyBorder="1"/>
    <xf numFmtId="0" fontId="52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7" fillId="59" borderId="0" xfId="148" applyFont="1" applyFill="1" applyBorder="1" applyAlignment="1">
      <alignment horizontal="justify" vertical="center" wrapText="1"/>
    </xf>
    <xf numFmtId="167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4" fillId="33" borderId="18" xfId="106" applyNumberFormat="1" applyFont="1" applyFill="1" applyBorder="1" applyAlignment="1">
      <alignment horizontal="center" vertical="center" wrapText="1"/>
    </xf>
    <xf numFmtId="4" fontId="54" fillId="33" borderId="18" xfId="0" applyNumberFormat="1" applyFont="1" applyFill="1" applyBorder="1" applyAlignment="1">
      <alignment horizontal="center" vertical="center" wrapText="1"/>
    </xf>
    <xf numFmtId="4" fontId="54" fillId="33" borderId="21" xfId="105" applyNumberFormat="1" applyFont="1" applyFill="1" applyBorder="1" applyAlignment="1">
      <alignment horizontal="center" vertical="center" wrapText="1"/>
    </xf>
    <xf numFmtId="0" fontId="54" fillId="33" borderId="13" xfId="1" applyFont="1" applyFill="1" applyBorder="1" applyAlignment="1">
      <alignment horizontal="center" vertical="center" wrapText="1"/>
    </xf>
    <xf numFmtId="166" fontId="54" fillId="33" borderId="13" xfId="1" applyNumberFormat="1" applyFont="1" applyFill="1" applyBorder="1" applyAlignment="1">
      <alignment horizontal="center" vertical="center" wrapText="1"/>
    </xf>
    <xf numFmtId="167" fontId="54" fillId="33" borderId="13" xfId="1" applyNumberFormat="1" applyFont="1" applyFill="1" applyBorder="1" applyAlignment="1">
      <alignment horizontal="center" vertical="center" wrapText="1"/>
    </xf>
    <xf numFmtId="4" fontId="54" fillId="33" borderId="13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center" vertical="center" wrapText="1"/>
    </xf>
    <xf numFmtId="4" fontId="55" fillId="34" borderId="13" xfId="0" quotePrefix="1" applyNumberFormat="1" applyFont="1" applyFill="1" applyBorder="1" applyAlignment="1">
      <alignment horizontal="center" vertical="center" wrapText="1"/>
    </xf>
    <xf numFmtId="168" fontId="55" fillId="34" borderId="13" xfId="0" quotePrefix="1" applyNumberFormat="1" applyFont="1" applyFill="1" applyBorder="1" applyAlignment="1">
      <alignment horizontal="center" vertical="center" wrapText="1"/>
    </xf>
    <xf numFmtId="4" fontId="54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Border="1" applyAlignment="1">
      <alignment horizontal="center" vertical="center" wrapText="1"/>
    </xf>
    <xf numFmtId="4" fontId="55" fillId="0" borderId="13" xfId="0" quotePrefix="1" applyNumberFormat="1" applyFont="1" applyBorder="1" applyAlignment="1">
      <alignment horizontal="center" vertical="center" wrapText="1"/>
    </xf>
    <xf numFmtId="169" fontId="55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Fill="1" applyBorder="1" applyAlignment="1">
      <alignment horizontal="center" vertical="center" wrapText="1"/>
    </xf>
    <xf numFmtId="4" fontId="55" fillId="0" borderId="13" xfId="0" quotePrefix="1" applyNumberFormat="1" applyFont="1" applyFill="1" applyBorder="1" applyAlignment="1">
      <alignment horizontal="center" vertical="center" wrapText="1"/>
    </xf>
    <xf numFmtId="0" fontId="55" fillId="0" borderId="13" xfId="2" quotePrefix="1" applyFont="1" applyFill="1" applyBorder="1" applyAlignment="1">
      <alignment horizontal="center" vertical="center" wrapText="1"/>
    </xf>
    <xf numFmtId="4" fontId="55" fillId="0" borderId="13" xfId="2" quotePrefix="1" applyNumberFormat="1" applyFont="1" applyFill="1" applyBorder="1" applyAlignment="1">
      <alignment horizontal="center" vertical="center" wrapText="1"/>
    </xf>
    <xf numFmtId="0" fontId="55" fillId="34" borderId="10" xfId="2" quotePrefix="1" applyFont="1" applyFill="1" applyBorder="1" applyAlignment="1">
      <alignment horizontal="center" vertical="center" wrapText="1"/>
    </xf>
    <xf numFmtId="0" fontId="55" fillId="34" borderId="11" xfId="2" quotePrefix="1" applyFont="1" applyFill="1" applyBorder="1" applyAlignment="1">
      <alignment horizontal="left" vertical="center"/>
    </xf>
    <xf numFmtId="4" fontId="55" fillId="34" borderId="12" xfId="2" quotePrefix="1" applyNumberFormat="1" applyFont="1" applyFill="1" applyBorder="1" applyAlignment="1">
      <alignment horizontal="center" vertical="center" wrapText="1"/>
    </xf>
    <xf numFmtId="0" fontId="56" fillId="34" borderId="0" xfId="0" applyFont="1" applyFill="1"/>
    <xf numFmtId="0" fontId="55" fillId="34" borderId="10" xfId="0" quotePrefix="1" applyFont="1" applyFill="1" applyBorder="1" applyAlignment="1">
      <alignment horizontal="center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 wrapText="1"/>
    </xf>
    <xf numFmtId="4" fontId="55" fillId="34" borderId="12" xfId="0" quotePrefix="1" applyNumberFormat="1" applyFont="1" applyFill="1" applyBorder="1" applyAlignment="1">
      <alignment horizontal="center" vertical="center" wrapText="1"/>
    </xf>
    <xf numFmtId="0" fontId="56" fillId="34" borderId="11" xfId="0" applyFont="1" applyFill="1" applyBorder="1"/>
    <xf numFmtId="0" fontId="56" fillId="34" borderId="12" xfId="0" applyFont="1" applyFill="1" applyBorder="1"/>
    <xf numFmtId="4" fontId="54" fillId="33" borderId="20" xfId="0" applyNumberFormat="1" applyFont="1" applyFill="1" applyBorder="1" applyAlignment="1">
      <alignment horizontal="center" vertical="center"/>
    </xf>
    <xf numFmtId="0" fontId="57" fillId="0" borderId="32" xfId="75" applyFont="1" applyBorder="1"/>
    <xf numFmtId="0" fontId="57" fillId="0" borderId="0" xfId="75" applyFont="1"/>
    <xf numFmtId="0" fontId="58" fillId="0" borderId="11" xfId="76" applyFont="1" applyBorder="1" applyAlignment="1">
      <alignment horizontal="center" vertical="center"/>
    </xf>
    <xf numFmtId="0" fontId="57" fillId="0" borderId="34" xfId="76" applyFont="1" applyBorder="1" applyAlignment="1">
      <alignment horizontal="center"/>
    </xf>
    <xf numFmtId="0" fontId="57" fillId="0" borderId="34" xfId="76" applyFont="1" applyBorder="1"/>
    <xf numFmtId="172" fontId="57" fillId="61" borderId="34" xfId="76" applyNumberFormat="1" applyFont="1" applyFill="1" applyBorder="1" applyAlignment="1">
      <alignment horizontal="center" vertical="center"/>
    </xf>
    <xf numFmtId="0" fontId="57" fillId="0" borderId="35" xfId="76" applyFont="1" applyBorder="1" applyAlignment="1">
      <alignment horizontal="center"/>
    </xf>
    <xf numFmtId="0" fontId="57" fillId="0" borderId="35" xfId="76" applyFont="1" applyBorder="1"/>
    <xf numFmtId="172" fontId="57" fillId="61" borderId="35" xfId="76" applyNumberFormat="1" applyFont="1" applyFill="1" applyBorder="1" applyAlignment="1">
      <alignment horizontal="center" vertical="center"/>
    </xf>
    <xf numFmtId="0" fontId="57" fillId="0" borderId="36" xfId="76" applyFont="1" applyBorder="1" applyAlignment="1">
      <alignment horizontal="center"/>
    </xf>
    <xf numFmtId="0" fontId="57" fillId="0" borderId="36" xfId="76" applyFont="1" applyBorder="1"/>
    <xf numFmtId="172" fontId="57" fillId="61" borderId="36" xfId="76" applyNumberFormat="1" applyFont="1" applyFill="1" applyBorder="1" applyAlignment="1">
      <alignment horizontal="center" vertical="center"/>
    </xf>
    <xf numFmtId="0" fontId="58" fillId="0" borderId="13" xfId="76" applyFont="1" applyBorder="1" applyAlignment="1">
      <alignment horizontal="center" vertical="center"/>
    </xf>
    <xf numFmtId="0" fontId="58" fillId="0" borderId="13" xfId="76" applyFont="1" applyBorder="1" applyAlignment="1">
      <alignment vertical="center"/>
    </xf>
    <xf numFmtId="172" fontId="58" fillId="62" borderId="13" xfId="76" applyNumberFormat="1" applyFont="1" applyFill="1" applyBorder="1" applyAlignment="1">
      <alignment horizontal="center" vertical="center"/>
    </xf>
    <xf numFmtId="0" fontId="57" fillId="0" borderId="35" xfId="76" applyFont="1" applyFill="1" applyBorder="1"/>
    <xf numFmtId="0" fontId="57" fillId="0" borderId="36" xfId="76" applyFont="1" applyFill="1" applyBorder="1"/>
    <xf numFmtId="0" fontId="57" fillId="0" borderId="36" xfId="76" applyFont="1" applyBorder="1" applyAlignment="1">
      <alignment horizontal="center" vertical="center"/>
    </xf>
    <xf numFmtId="0" fontId="57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60" fillId="0" borderId="32" xfId="75" applyFont="1" applyBorder="1" applyAlignment="1">
      <alignment horizontal="center"/>
    </xf>
    <xf numFmtId="0" fontId="60" fillId="0" borderId="0" xfId="75" applyFont="1" applyBorder="1" applyAlignment="1">
      <alignment horizontal="center"/>
    </xf>
    <xf numFmtId="0" fontId="60" fillId="0" borderId="16" xfId="75" applyFont="1" applyBorder="1" applyAlignment="1">
      <alignment horizontal="center"/>
    </xf>
    <xf numFmtId="0" fontId="58" fillId="0" borderId="32" xfId="75" applyFont="1" applyBorder="1" applyAlignment="1">
      <alignment horizontal="left" vertical="top"/>
    </xf>
    <xf numFmtId="0" fontId="58" fillId="0" borderId="0" xfId="75" applyFont="1" applyBorder="1" applyAlignment="1">
      <alignment vertical="top" wrapText="1"/>
    </xf>
    <xf numFmtId="0" fontId="58" fillId="0" borderId="0" xfId="75" applyFont="1" applyBorder="1"/>
    <xf numFmtId="0" fontId="58" fillId="0" borderId="0" xfId="75" applyFont="1" applyBorder="1" applyAlignment="1">
      <alignment vertical="center"/>
    </xf>
    <xf numFmtId="0" fontId="57" fillId="0" borderId="0" xfId="75" applyFont="1" applyBorder="1" applyAlignment="1">
      <alignment vertical="center"/>
    </xf>
    <xf numFmtId="0" fontId="57" fillId="0" borderId="0" xfId="1" applyFont="1" applyBorder="1"/>
    <xf numFmtId="0" fontId="57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61" fillId="0" borderId="49" xfId="1" applyFont="1" applyBorder="1"/>
    <xf numFmtId="2" fontId="62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2" fillId="0" borderId="0" xfId="1" applyFont="1" applyFill="1" applyBorder="1" applyAlignment="1">
      <alignment horizontal="center" vertical="center"/>
    </xf>
    <xf numFmtId="0" fontId="62" fillId="0" borderId="0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2" fontId="51" fillId="0" borderId="0" xfId="1" applyNumberFormat="1" applyFont="1" applyBorder="1" applyAlignment="1">
      <alignment horizontal="center" vertical="center"/>
    </xf>
    <xf numFmtId="4" fontId="59" fillId="0" borderId="0" xfId="75" applyNumberFormat="1" applyFont="1" applyBorder="1" applyAlignment="1">
      <alignment horizontal="center"/>
    </xf>
    <xf numFmtId="0" fontId="63" fillId="0" borderId="32" xfId="1" applyFont="1" applyBorder="1" applyAlignment="1">
      <alignment horizontal="center" vertical="center"/>
    </xf>
    <xf numFmtId="0" fontId="63" fillId="0" borderId="0" xfId="1" applyFont="1" applyBorder="1" applyAlignment="1">
      <alignment horizontal="center" vertical="center"/>
    </xf>
    <xf numFmtId="0" fontId="61" fillId="0" borderId="32" xfId="1" applyFont="1" applyBorder="1"/>
    <xf numFmtId="0" fontId="61" fillId="0" borderId="0" xfId="1" applyFont="1" applyBorder="1"/>
    <xf numFmtId="0" fontId="19" fillId="0" borderId="32" xfId="1" applyFont="1" applyBorder="1"/>
    <xf numFmtId="2" fontId="61" fillId="0" borderId="0" xfId="1" applyNumberFormat="1" applyFont="1" applyBorder="1"/>
    <xf numFmtId="4" fontId="19" fillId="0" borderId="0" xfId="1" applyNumberFormat="1" applyFont="1" applyBorder="1"/>
    <xf numFmtId="0" fontId="62" fillId="0" borderId="0" xfId="1" applyFont="1" applyBorder="1"/>
    <xf numFmtId="2" fontId="62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9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8" fillId="33" borderId="11" xfId="1" applyFont="1" applyFill="1" applyBorder="1" applyAlignment="1">
      <alignment horizontal="center" vertical="center"/>
    </xf>
    <xf numFmtId="0" fontId="18" fillId="33" borderId="12" xfId="1" applyFont="1" applyFill="1" applyBorder="1" applyAlignment="1">
      <alignment horizontal="center" vertical="center"/>
    </xf>
    <xf numFmtId="0" fontId="0" fillId="0" borderId="0" xfId="0"/>
    <xf numFmtId="178" fontId="19" fillId="0" borderId="0" xfId="75" applyNumberFormat="1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10" fontId="18" fillId="0" borderId="54" xfId="106" applyNumberFormat="1" applyFont="1" applyBorder="1" applyAlignment="1">
      <alignment horizontal="center" vertical="center" wrapText="1"/>
    </xf>
    <xf numFmtId="167" fontId="18" fillId="0" borderId="54" xfId="75" applyNumberFormat="1" applyFont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 wrapText="1"/>
    </xf>
    <xf numFmtId="4" fontId="20" fillId="33" borderId="55" xfId="1" applyNumberFormat="1" applyFont="1" applyFill="1" applyBorder="1" applyAlignment="1">
      <alignment horizontal="center" vertical="center" wrapText="1"/>
    </xf>
    <xf numFmtId="167" fontId="20" fillId="33" borderId="55" xfId="1" applyNumberFormat="1" applyFont="1" applyFill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/>
    </xf>
    <xf numFmtId="0" fontId="44" fillId="33" borderId="55" xfId="1" applyFont="1" applyFill="1" applyBorder="1" applyAlignment="1">
      <alignment horizontal="center" vertical="center"/>
    </xf>
    <xf numFmtId="167" fontId="20" fillId="33" borderId="55" xfId="1" applyNumberFormat="1" applyFont="1" applyFill="1" applyBorder="1" applyAlignment="1">
      <alignment horizontal="right" vertical="center"/>
    </xf>
    <xf numFmtId="4" fontId="56" fillId="34" borderId="0" xfId="0" applyNumberFormat="1" applyFont="1" applyFill="1"/>
    <xf numFmtId="4" fontId="56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2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4" fillId="0" borderId="0" xfId="75" applyFont="1" applyAlignment="1">
      <alignment horizontal="center"/>
    </xf>
    <xf numFmtId="49" fontId="62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9" fillId="63" borderId="32" xfId="0" applyFont="1" applyFill="1" applyBorder="1" applyAlignment="1">
      <alignment horizontal="center" vertical="center"/>
    </xf>
    <xf numFmtId="0" fontId="59" fillId="63" borderId="0" xfId="0" applyFont="1" applyFill="1" applyAlignment="1">
      <alignment horizontal="center" vertical="center"/>
    </xf>
    <xf numFmtId="0" fontId="59" fillId="63" borderId="0" xfId="0" applyFont="1" applyFill="1" applyAlignment="1">
      <alignment horizontal="center" vertical="center" wrapText="1"/>
    </xf>
    <xf numFmtId="0" fontId="59" fillId="63" borderId="16" xfId="0" applyFont="1" applyFill="1" applyBorder="1" applyAlignment="1">
      <alignment horizontal="center" vertical="center" wrapText="1"/>
    </xf>
    <xf numFmtId="0" fontId="59" fillId="0" borderId="32" xfId="0" applyFont="1" applyBorder="1" applyAlignment="1">
      <alignment horizontal="left"/>
    </xf>
    <xf numFmtId="0" fontId="59" fillId="0" borderId="0" xfId="0" applyFont="1"/>
    <xf numFmtId="10" fontId="59" fillId="0" borderId="0" xfId="0" applyNumberFormat="1" applyFont="1"/>
    <xf numFmtId="10" fontId="59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9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9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5" fillId="64" borderId="59" xfId="0" applyFont="1" applyFill="1" applyBorder="1" applyAlignment="1">
      <alignment horizontal="left"/>
    </xf>
    <xf numFmtId="0" fontId="65" fillId="64" borderId="59" xfId="0" applyFont="1" applyFill="1" applyBorder="1"/>
    <xf numFmtId="0" fontId="65" fillId="64" borderId="59" xfId="0" applyFont="1" applyFill="1" applyBorder="1" applyAlignment="1">
      <alignment horizontal="righ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7" fillId="64" borderId="0" xfId="0" applyFont="1" applyFill="1"/>
    <xf numFmtId="0" fontId="67" fillId="64" borderId="0" xfId="0" applyFont="1" applyFill="1" applyAlignment="1">
      <alignment horizontal="right"/>
    </xf>
    <xf numFmtId="4" fontId="67" fillId="64" borderId="0" xfId="0" applyNumberFormat="1" applyFont="1" applyFill="1" applyAlignment="1">
      <alignment horizontal="right"/>
    </xf>
    <xf numFmtId="0" fontId="67" fillId="64" borderId="0" xfId="0" applyFont="1" applyFill="1" applyAlignment="1">
      <alignment horizontal="left"/>
    </xf>
    <xf numFmtId="0" fontId="67" fillId="64" borderId="60" xfId="0" applyFont="1" applyFill="1" applyBorder="1" applyAlignment="1">
      <alignment vertical="center"/>
    </xf>
    <xf numFmtId="0" fontId="69" fillId="64" borderId="0" xfId="0" applyFont="1" applyFill="1" applyAlignment="1">
      <alignment horizontal="center"/>
    </xf>
    <xf numFmtId="0" fontId="69" fillId="64" borderId="60" xfId="0" applyFont="1" applyFill="1" applyBorder="1" applyAlignment="1">
      <alignment horizontal="center"/>
    </xf>
    <xf numFmtId="0" fontId="70" fillId="64" borderId="0" xfId="0" applyFont="1" applyFill="1" applyAlignment="1">
      <alignment horizontal="center"/>
    </xf>
    <xf numFmtId="0" fontId="70" fillId="64" borderId="0" xfId="0" applyFont="1" applyFill="1" applyAlignment="1">
      <alignment wrapText="1"/>
    </xf>
    <xf numFmtId="177" fontId="70" fillId="64" borderId="0" xfId="0" applyNumberFormat="1" applyFont="1" applyFill="1" applyAlignment="1">
      <alignment horizontal="center"/>
    </xf>
    <xf numFmtId="4" fontId="70" fillId="64" borderId="0" xfId="0" applyNumberFormat="1" applyFont="1" applyFill="1" applyAlignment="1">
      <alignment horizontal="center"/>
    </xf>
    <xf numFmtId="169" fontId="70" fillId="64" borderId="0" xfId="0" applyNumberFormat="1" applyFont="1" applyFill="1" applyAlignment="1">
      <alignment horizontal="right"/>
    </xf>
    <xf numFmtId="0" fontId="70" fillId="64" borderId="0" xfId="0" applyFont="1" applyFill="1"/>
    <xf numFmtId="0" fontId="70" fillId="64" borderId="60" xfId="0" applyFont="1" applyFill="1" applyBorder="1"/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center"/>
    </xf>
    <xf numFmtId="169" fontId="69" fillId="64" borderId="60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/>
    </xf>
    <xf numFmtId="0" fontId="70" fillId="64" borderId="62" xfId="0" applyFont="1" applyFill="1" applyBorder="1"/>
    <xf numFmtId="179" fontId="70" fillId="64" borderId="0" xfId="0" applyNumberFormat="1" applyFont="1" applyFill="1" applyAlignment="1">
      <alignment horizontal="center"/>
    </xf>
    <xf numFmtId="169" fontId="70" fillId="64" borderId="0" xfId="0" applyNumberFormat="1" applyFont="1" applyFill="1"/>
    <xf numFmtId="0" fontId="69" fillId="64" borderId="62" xfId="0" applyFont="1" applyFill="1" applyBorder="1" applyAlignment="1">
      <alignment horizontal="right"/>
    </xf>
    <xf numFmtId="169" fontId="69" fillId="64" borderId="62" xfId="0" applyNumberFormat="1" applyFont="1" applyFill="1" applyBorder="1" applyAlignment="1">
      <alignment horizontal="right"/>
    </xf>
    <xf numFmtId="0" fontId="69" fillId="64" borderId="60" xfId="0" applyFont="1" applyFill="1" applyBorder="1"/>
    <xf numFmtId="0" fontId="69" fillId="64" borderId="0" xfId="0" applyFont="1" applyFill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0" xfId="0" applyFont="1" applyFill="1"/>
    <xf numFmtId="0" fontId="69" fillId="64" borderId="59" xfId="0" applyFont="1" applyFill="1" applyBorder="1"/>
    <xf numFmtId="0" fontId="69" fillId="64" borderId="59" xfId="0" applyFont="1" applyFill="1" applyBorder="1" applyAlignment="1">
      <alignment horizontal="right"/>
    </xf>
    <xf numFmtId="4" fontId="69" fillId="64" borderId="59" xfId="0" applyNumberFormat="1" applyFont="1" applyFill="1" applyBorder="1" applyAlignment="1">
      <alignment horizontal="right"/>
    </xf>
    <xf numFmtId="10" fontId="69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5" fillId="65" borderId="59" xfId="0" applyFont="1" applyFill="1" applyBorder="1" applyAlignment="1">
      <alignment horizontal="left"/>
    </xf>
    <xf numFmtId="0" fontId="65" fillId="65" borderId="59" xfId="0" applyFont="1" applyFill="1" applyBorder="1"/>
    <xf numFmtId="0" fontId="65" fillId="65" borderId="59" xfId="0" applyFont="1" applyFill="1" applyBorder="1" applyAlignment="1">
      <alignment horizontal="right"/>
    </xf>
    <xf numFmtId="0" fontId="66" fillId="65" borderId="0" xfId="0" applyFont="1" applyFill="1"/>
    <xf numFmtId="0" fontId="67" fillId="65" borderId="0" xfId="0" applyFont="1" applyFill="1"/>
    <xf numFmtId="0" fontId="67" fillId="65" borderId="0" xfId="0" applyFont="1" applyFill="1" applyAlignment="1">
      <alignment horizontal="right"/>
    </xf>
    <xf numFmtId="4" fontId="67" fillId="65" borderId="0" xfId="0" applyNumberFormat="1" applyFont="1" applyFill="1" applyAlignment="1">
      <alignment horizontal="right"/>
    </xf>
    <xf numFmtId="0" fontId="67" fillId="65" borderId="0" xfId="0" applyFont="1" applyFill="1" applyAlignment="1">
      <alignment horizontal="left"/>
    </xf>
    <xf numFmtId="0" fontId="67" fillId="65" borderId="60" xfId="0" applyFont="1" applyFill="1" applyBorder="1" applyAlignment="1">
      <alignment vertical="center"/>
    </xf>
    <xf numFmtId="0" fontId="69" fillId="65" borderId="0" xfId="0" applyFont="1" applyFill="1" applyAlignment="1">
      <alignment horizontal="center"/>
    </xf>
    <xf numFmtId="0" fontId="69" fillId="65" borderId="60" xfId="0" applyFont="1" applyFill="1" applyBorder="1" applyAlignment="1">
      <alignment horizontal="center"/>
    </xf>
    <xf numFmtId="0" fontId="70" fillId="65" borderId="0" xfId="0" applyFont="1" applyFill="1" applyAlignment="1">
      <alignment horizontal="center" vertical="top"/>
    </xf>
    <xf numFmtId="0" fontId="70" fillId="65" borderId="0" xfId="0" applyFont="1" applyFill="1" applyAlignment="1">
      <alignment vertical="top" wrapText="1"/>
    </xf>
    <xf numFmtId="177" fontId="70" fillId="65" borderId="0" xfId="0" applyNumberFormat="1" applyFont="1" applyFill="1" applyAlignment="1">
      <alignment horizontal="center" vertical="top"/>
    </xf>
    <xf numFmtId="4" fontId="70" fillId="65" borderId="0" xfId="0" applyNumberFormat="1" applyFont="1" applyFill="1" applyAlignment="1">
      <alignment horizontal="center" vertical="top"/>
    </xf>
    <xf numFmtId="169" fontId="70" fillId="65" borderId="0" xfId="0" applyNumberFormat="1" applyFont="1" applyFill="1" applyAlignment="1">
      <alignment horizontal="right"/>
    </xf>
    <xf numFmtId="0" fontId="70" fillId="65" borderId="0" xfId="0" applyFont="1" applyFill="1" applyAlignment="1">
      <alignment vertical="top"/>
    </xf>
    <xf numFmtId="0" fontId="70" fillId="65" borderId="60" xfId="0" applyFont="1" applyFill="1" applyBorder="1"/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169" fontId="69" fillId="65" borderId="60" xfId="0" applyNumberFormat="1" applyFont="1" applyFill="1" applyBorder="1" applyAlignment="1">
      <alignment horizontal="right"/>
    </xf>
    <xf numFmtId="0" fontId="69" fillId="65" borderId="62" xfId="0" applyFont="1" applyFill="1" applyBorder="1"/>
    <xf numFmtId="0" fontId="69" fillId="65" borderId="62" xfId="0" applyFont="1" applyFill="1" applyBorder="1" applyAlignment="1">
      <alignment horizontal="center"/>
    </xf>
    <xf numFmtId="0" fontId="70" fillId="65" borderId="0" xfId="0" applyFont="1" applyFill="1" applyAlignment="1">
      <alignment horizontal="center"/>
    </xf>
    <xf numFmtId="0" fontId="70" fillId="65" borderId="0" xfId="0" applyFont="1" applyFill="1" applyAlignment="1">
      <alignment wrapText="1"/>
    </xf>
    <xf numFmtId="177" fontId="70" fillId="65" borderId="0" xfId="0" applyNumberFormat="1" applyFont="1" applyFill="1" applyAlignment="1">
      <alignment horizontal="center"/>
    </xf>
    <xf numFmtId="0" fontId="70" fillId="65" borderId="0" xfId="0" applyFont="1" applyFill="1"/>
    <xf numFmtId="0" fontId="70" fillId="65" borderId="0" xfId="0" applyFont="1" applyFill="1" applyAlignment="1">
      <alignment horizontal="right"/>
    </xf>
    <xf numFmtId="169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horizontal="right"/>
    </xf>
    <xf numFmtId="169" fontId="70" fillId="65" borderId="0" xfId="0" applyNumberFormat="1" applyFont="1" applyFill="1" applyAlignment="1">
      <alignment vertical="top"/>
    </xf>
    <xf numFmtId="169" fontId="69" fillId="65" borderId="60" xfId="0" applyNumberFormat="1" applyFont="1" applyFill="1" applyBorder="1"/>
    <xf numFmtId="0" fontId="70" fillId="65" borderId="62" xfId="0" applyFont="1" applyFill="1" applyBorder="1"/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169" fontId="69" fillId="65" borderId="62" xfId="0" applyNumberFormat="1" applyFont="1" applyFill="1" applyBorder="1" applyAlignment="1">
      <alignment horizontal="right"/>
    </xf>
    <xf numFmtId="0" fontId="69" fillId="65" borderId="60" xfId="0" applyFont="1" applyFill="1" applyBorder="1"/>
    <xf numFmtId="0" fontId="69" fillId="65" borderId="0" xfId="0" applyFont="1" applyFill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4" fontId="70" fillId="65" borderId="0" xfId="0" applyNumberFormat="1" applyFont="1" applyFill="1" applyAlignment="1">
      <alignment horizontal="center"/>
    </xf>
    <xf numFmtId="0" fontId="69" fillId="65" borderId="0" xfId="0" applyFont="1" applyFill="1"/>
    <xf numFmtId="0" fontId="69" fillId="65" borderId="59" xfId="0" applyFont="1" applyFill="1" applyBorder="1"/>
    <xf numFmtId="0" fontId="69" fillId="65" borderId="59" xfId="0" applyFont="1" applyFill="1" applyBorder="1" applyAlignment="1">
      <alignment horizontal="right"/>
    </xf>
    <xf numFmtId="169" fontId="69" fillId="65" borderId="59" xfId="0" applyNumberFormat="1" applyFont="1" applyFill="1" applyBorder="1" applyAlignment="1">
      <alignment horizontal="right"/>
    </xf>
    <xf numFmtId="0" fontId="69" fillId="65" borderId="0" xfId="0" applyFont="1" applyFill="1" applyAlignment="1">
      <alignment vertical="center"/>
    </xf>
    <xf numFmtId="0" fontId="69" fillId="65" borderId="0" xfId="0" applyFont="1" applyFill="1" applyAlignment="1">
      <alignment horizontal="right" vertical="center"/>
    </xf>
    <xf numFmtId="4" fontId="69" fillId="65" borderId="59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center" vertical="top"/>
    </xf>
    <xf numFmtId="0" fontId="70" fillId="64" borderId="0" xfId="0" applyFont="1" applyFill="1" applyAlignment="1">
      <alignment vertical="top" wrapText="1"/>
    </xf>
    <xf numFmtId="177" fontId="70" fillId="64" borderId="0" xfId="0" applyNumberFormat="1" applyFont="1" applyFill="1" applyAlignment="1">
      <alignment horizontal="center" vertical="top"/>
    </xf>
    <xf numFmtId="169" fontId="70" fillId="64" borderId="0" xfId="0" applyNumberFormat="1" applyFont="1" applyFill="1" applyAlignment="1">
      <alignment horizontal="right" vertical="top"/>
    </xf>
    <xf numFmtId="0" fontId="70" fillId="64" borderId="0" xfId="0" applyFont="1" applyFill="1" applyAlignment="1">
      <alignment vertical="top"/>
    </xf>
    <xf numFmtId="169" fontId="70" fillId="64" borderId="0" xfId="0" applyNumberFormat="1" applyFont="1" applyFill="1" applyAlignment="1">
      <alignment vertical="top"/>
    </xf>
    <xf numFmtId="0" fontId="70" fillId="64" borderId="62" xfId="0" applyFont="1" applyFill="1" applyBorder="1" applyAlignment="1">
      <alignment horizontal="right"/>
    </xf>
    <xf numFmtId="0" fontId="69" fillId="64" borderId="0" xfId="0" applyFont="1" applyFill="1" applyAlignment="1">
      <alignment vertical="center"/>
    </xf>
    <xf numFmtId="0" fontId="69" fillId="64" borderId="0" xfId="0" applyFont="1" applyFill="1" applyAlignment="1">
      <alignment horizontal="right" vertical="center"/>
    </xf>
    <xf numFmtId="179" fontId="70" fillId="64" borderId="0" xfId="0" applyNumberFormat="1" applyFont="1" applyFill="1" applyAlignment="1">
      <alignment horizontal="center" vertical="top"/>
    </xf>
    <xf numFmtId="176" fontId="70" fillId="64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right"/>
    </xf>
    <xf numFmtId="179" fontId="70" fillId="65" borderId="0" xfId="0" applyNumberFormat="1" applyFont="1" applyFill="1" applyAlignment="1">
      <alignment horizontal="center"/>
    </xf>
    <xf numFmtId="169" fontId="69" fillId="64" borderId="59" xfId="0" applyNumberFormat="1" applyFont="1" applyFill="1" applyBorder="1" applyAlignment="1">
      <alignment horizontal="right"/>
    </xf>
    <xf numFmtId="169" fontId="69" fillId="64" borderId="60" xfId="0" applyNumberFormat="1" applyFont="1" applyFill="1" applyBorder="1"/>
    <xf numFmtId="179" fontId="67" fillId="64" borderId="0" xfId="0" applyNumberFormat="1" applyFont="1" applyFill="1" applyAlignment="1">
      <alignment horizontal="right"/>
    </xf>
    <xf numFmtId="10" fontId="0" fillId="0" borderId="0" xfId="151" applyNumberFormat="1" applyFont="1"/>
    <xf numFmtId="0" fontId="73" fillId="0" borderId="0" xfId="155" applyFont="1" applyAlignment="1">
      <alignment horizontal="center"/>
    </xf>
    <xf numFmtId="0" fontId="73" fillId="0" borderId="0" xfId="155" applyFont="1"/>
    <xf numFmtId="4" fontId="73" fillId="0" borderId="0" xfId="155" applyNumberFormat="1" applyFont="1"/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wrapText="1"/>
    </xf>
    <xf numFmtId="0" fontId="73" fillId="66" borderId="0" xfId="155" applyFont="1" applyFill="1" applyAlignment="1">
      <alignment horizontal="center"/>
    </xf>
    <xf numFmtId="4" fontId="73" fillId="66" borderId="0" xfId="155" applyNumberFormat="1" applyFont="1" applyFill="1" applyAlignment="1">
      <alignment horizontal="center"/>
    </xf>
    <xf numFmtId="0" fontId="73" fillId="0" borderId="0" xfId="155" quotePrefix="1" applyFont="1"/>
    <xf numFmtId="0" fontId="73" fillId="67" borderId="0" xfId="155" applyFont="1" applyFill="1" applyAlignment="1">
      <alignment horizontal="center"/>
    </xf>
    <xf numFmtId="4" fontId="73" fillId="67" borderId="0" xfId="155" applyNumberFormat="1" applyFont="1" applyFill="1" applyAlignment="1">
      <alignment horizontal="center"/>
    </xf>
    <xf numFmtId="0" fontId="74" fillId="68" borderId="0" xfId="155" applyFont="1" applyFill="1" applyAlignment="1">
      <alignment horizontal="left" vertical="top" wrapText="1"/>
    </xf>
    <xf numFmtId="0" fontId="72" fillId="0" borderId="0" xfId="155"/>
    <xf numFmtId="0" fontId="74" fillId="68" borderId="0" xfId="155" applyFont="1" applyFill="1" applyAlignment="1">
      <alignment horizontal="center" vertical="center" wrapText="1"/>
    </xf>
    <xf numFmtId="0" fontId="74" fillId="68" borderId="0" xfId="155" applyFont="1" applyFill="1" applyAlignment="1">
      <alignment vertical="top" wrapText="1"/>
    </xf>
    <xf numFmtId="0" fontId="75" fillId="68" borderId="0" xfId="155" applyFont="1" applyFill="1" applyAlignment="1">
      <alignment vertical="top" wrapText="1"/>
    </xf>
    <xf numFmtId="0" fontId="76" fillId="57" borderId="63" xfId="155" applyFont="1" applyFill="1" applyBorder="1" applyAlignment="1">
      <alignment horizontal="left" vertical="top" wrapText="1"/>
    </xf>
    <xf numFmtId="0" fontId="76" fillId="57" borderId="64" xfId="155" applyFont="1" applyFill="1" applyBorder="1" applyAlignment="1">
      <alignment horizontal="left" vertical="top" wrapText="1"/>
    </xf>
    <xf numFmtId="9" fontId="76" fillId="57" borderId="65" xfId="155" applyNumberFormat="1" applyFont="1" applyFill="1" applyBorder="1" applyAlignment="1">
      <alignment horizontal="center" vertical="top" wrapText="1"/>
    </xf>
    <xf numFmtId="10" fontId="77" fillId="57" borderId="66" xfId="155" applyNumberFormat="1" applyFont="1" applyFill="1" applyBorder="1" applyAlignment="1">
      <alignment horizontal="right" wrapText="1"/>
    </xf>
    <xf numFmtId="10" fontId="72" fillId="0" borderId="0" xfId="155" applyNumberFormat="1"/>
    <xf numFmtId="0" fontId="76" fillId="57" borderId="67" xfId="155" applyFont="1" applyFill="1" applyBorder="1" applyAlignment="1">
      <alignment horizontal="left" vertical="top" wrapText="1"/>
    </xf>
    <xf numFmtId="0" fontId="76" fillId="57" borderId="68" xfId="155" applyFont="1" applyFill="1" applyBorder="1" applyAlignment="1">
      <alignment horizontal="left" vertical="top" wrapText="1"/>
    </xf>
    <xf numFmtId="4" fontId="76" fillId="57" borderId="21" xfId="155" applyNumberFormat="1" applyFont="1" applyFill="1" applyBorder="1" applyAlignment="1">
      <alignment horizontal="center" vertical="top"/>
    </xf>
    <xf numFmtId="4" fontId="77" fillId="57" borderId="69" xfId="155" applyNumberFormat="1" applyFont="1" applyFill="1" applyBorder="1" applyAlignment="1">
      <alignment horizontal="right" wrapText="1"/>
    </xf>
    <xf numFmtId="4" fontId="72" fillId="0" borderId="0" xfId="155" applyNumberFormat="1"/>
    <xf numFmtId="0" fontId="76" fillId="57" borderId="70" xfId="155" applyFont="1" applyFill="1" applyBorder="1" applyAlignment="1">
      <alignment horizontal="left" vertical="top" wrapText="1"/>
    </xf>
    <xf numFmtId="0" fontId="76" fillId="57" borderId="71" xfId="155" applyFont="1" applyFill="1" applyBorder="1" applyAlignment="1">
      <alignment horizontal="left" vertical="top" wrapText="1"/>
    </xf>
    <xf numFmtId="9" fontId="76" fillId="57" borderId="13" xfId="155" applyNumberFormat="1" applyFont="1" applyFill="1" applyBorder="1" applyAlignment="1">
      <alignment horizontal="center" vertical="top" wrapText="1"/>
    </xf>
    <xf numFmtId="0" fontId="72" fillId="0" borderId="72" xfId="155" applyBorder="1"/>
    <xf numFmtId="10" fontId="77" fillId="57" borderId="72" xfId="155" applyNumberFormat="1" applyFont="1" applyFill="1" applyBorder="1" applyAlignment="1">
      <alignment horizontal="right" wrapText="1"/>
    </xf>
    <xf numFmtId="10" fontId="77" fillId="57" borderId="73" xfId="155" applyNumberFormat="1" applyFont="1" applyFill="1" applyBorder="1" applyAlignment="1">
      <alignment horizontal="right" wrapText="1"/>
    </xf>
    <xf numFmtId="0" fontId="76" fillId="57" borderId="74" xfId="155" applyFont="1" applyFill="1" applyBorder="1" applyAlignment="1">
      <alignment horizontal="left" vertical="top" wrapText="1"/>
    </xf>
    <xf numFmtId="0" fontId="76" fillId="57" borderId="75" xfId="155" applyFont="1" applyFill="1" applyBorder="1" applyAlignment="1">
      <alignment horizontal="left" vertical="top" wrapText="1"/>
    </xf>
    <xf numFmtId="4" fontId="76" fillId="57" borderId="13" xfId="155" applyNumberFormat="1" applyFont="1" applyFill="1" applyBorder="1" applyAlignment="1">
      <alignment horizontal="center" vertical="top" wrapText="1"/>
    </xf>
    <xf numFmtId="0" fontId="72" fillId="0" borderId="18" xfId="155" applyBorder="1"/>
    <xf numFmtId="4" fontId="77" fillId="57" borderId="76" xfId="155" applyNumberFormat="1" applyFont="1" applyFill="1" applyBorder="1" applyAlignment="1">
      <alignment horizontal="right" wrapText="1"/>
    </xf>
    <xf numFmtId="4" fontId="77" fillId="57" borderId="77" xfId="155" applyNumberFormat="1" applyFont="1" applyFill="1" applyBorder="1" applyAlignment="1">
      <alignment horizontal="right" wrapText="1"/>
    </xf>
    <xf numFmtId="0" fontId="76" fillId="57" borderId="78" xfId="155" applyFont="1" applyFill="1" applyBorder="1" applyAlignment="1">
      <alignment horizontal="left" vertical="top" wrapText="1"/>
    </xf>
    <xf numFmtId="9" fontId="76" fillId="57" borderId="79" xfId="155" applyNumberFormat="1" applyFont="1" applyFill="1" applyBorder="1" applyAlignment="1">
      <alignment horizontal="center" vertical="top" wrapText="1"/>
    </xf>
    <xf numFmtId="4" fontId="76" fillId="57" borderId="21" xfId="155" applyNumberFormat="1" applyFont="1" applyFill="1" applyBorder="1" applyAlignment="1">
      <alignment horizontal="center" vertical="top" wrapText="1"/>
    </xf>
    <xf numFmtId="0" fontId="72" fillId="0" borderId="80" xfId="155" applyBorder="1"/>
    <xf numFmtId="0" fontId="76" fillId="57" borderId="81" xfId="155" applyFont="1" applyFill="1" applyBorder="1" applyAlignment="1">
      <alignment horizontal="left" vertical="top" wrapText="1"/>
    </xf>
    <xf numFmtId="0" fontId="76" fillId="57" borderId="82" xfId="155" applyFont="1" applyFill="1" applyBorder="1" applyAlignment="1">
      <alignment horizontal="left" vertical="top" wrapText="1"/>
    </xf>
    <xf numFmtId="9" fontId="76" fillId="57" borderId="83" xfId="155" applyNumberFormat="1" applyFont="1" applyFill="1" applyBorder="1" applyAlignment="1">
      <alignment horizontal="center" vertical="top" wrapText="1"/>
    </xf>
    <xf numFmtId="10" fontId="77" fillId="57" borderId="21" xfId="155" applyNumberFormat="1" applyFont="1" applyFill="1" applyBorder="1" applyAlignment="1">
      <alignment horizontal="right" wrapText="1"/>
    </xf>
    <xf numFmtId="0" fontId="76" fillId="57" borderId="84" xfId="155" applyFont="1" applyFill="1" applyBorder="1" applyAlignment="1">
      <alignment horizontal="left" vertical="top" wrapText="1"/>
    </xf>
    <xf numFmtId="0" fontId="76" fillId="57" borderId="85" xfId="155" applyFont="1" applyFill="1" applyBorder="1" applyAlignment="1">
      <alignment horizontal="left" vertical="top" wrapText="1"/>
    </xf>
    <xf numFmtId="4" fontId="76" fillId="57" borderId="37" xfId="155" applyNumberFormat="1" applyFont="1" applyFill="1" applyBorder="1" applyAlignment="1">
      <alignment horizontal="center" vertical="top" wrapText="1"/>
    </xf>
    <xf numFmtId="0" fontId="76" fillId="57" borderId="86" xfId="155" applyFont="1" applyFill="1" applyBorder="1" applyAlignment="1">
      <alignment horizontal="left" vertical="top" wrapText="1"/>
    </xf>
    <xf numFmtId="0" fontId="76" fillId="57" borderId="22" xfId="155" applyFont="1" applyFill="1" applyBorder="1" applyAlignment="1">
      <alignment horizontal="left" vertical="top" wrapText="1"/>
    </xf>
    <xf numFmtId="4" fontId="76" fillId="57" borderId="87" xfId="155" applyNumberFormat="1" applyFont="1" applyFill="1" applyBorder="1" applyAlignment="1">
      <alignment horizontal="center" vertical="top" wrapText="1"/>
    </xf>
    <xf numFmtId="0" fontId="75" fillId="57" borderId="0" xfId="155" applyFont="1" applyFill="1" applyAlignment="1">
      <alignment horizontal="left" vertical="top" wrapText="1"/>
    </xf>
    <xf numFmtId="10" fontId="75" fillId="57" borderId="0" xfId="155" applyNumberFormat="1" applyFont="1" applyFill="1" applyAlignment="1">
      <alignment horizontal="right" wrapText="1"/>
    </xf>
    <xf numFmtId="4" fontId="75" fillId="57" borderId="91" xfId="155" applyNumberFormat="1" applyFont="1" applyFill="1" applyBorder="1" applyAlignment="1">
      <alignment horizontal="left" vertical="top" wrapText="1"/>
    </xf>
    <xf numFmtId="4" fontId="75" fillId="57" borderId="91" xfId="155" applyNumberFormat="1" applyFont="1" applyFill="1" applyBorder="1" applyAlignment="1">
      <alignment horizontal="right" wrapText="1"/>
    </xf>
    <xf numFmtId="4" fontId="75" fillId="57" borderId="92" xfId="155" applyNumberFormat="1" applyFont="1" applyFill="1" applyBorder="1" applyAlignment="1">
      <alignment horizontal="right" wrapText="1"/>
    </xf>
    <xf numFmtId="0" fontId="75" fillId="57" borderId="91" xfId="155" applyFont="1" applyFill="1" applyBorder="1" applyAlignment="1">
      <alignment horizontal="left" vertical="top" wrapText="1"/>
    </xf>
    <xf numFmtId="10" fontId="75" fillId="57" borderId="91" xfId="155" applyNumberFormat="1" applyFont="1" applyFill="1" applyBorder="1" applyAlignment="1">
      <alignment horizontal="right" wrapText="1"/>
    </xf>
    <xf numFmtId="10" fontId="75" fillId="57" borderId="92" xfId="155" applyNumberFormat="1" applyFont="1" applyFill="1" applyBorder="1" applyAlignment="1">
      <alignment horizontal="right" wrapText="1"/>
    </xf>
    <xf numFmtId="0" fontId="75" fillId="57" borderId="94" xfId="155" applyFont="1" applyFill="1" applyBorder="1" applyAlignment="1">
      <alignment horizontal="left" vertical="top" wrapText="1"/>
    </xf>
    <xf numFmtId="4" fontId="75" fillId="57" borderId="94" xfId="155" applyNumberFormat="1" applyFont="1" applyFill="1" applyBorder="1" applyAlignment="1">
      <alignment horizontal="right" wrapText="1"/>
    </xf>
    <xf numFmtId="4" fontId="75" fillId="57" borderId="95" xfId="155" applyNumberFormat="1" applyFont="1" applyFill="1" applyBorder="1" applyAlignment="1">
      <alignment horizontal="right" wrapText="1"/>
    </xf>
    <xf numFmtId="0" fontId="78" fillId="68" borderId="0" xfId="155" applyFont="1" applyFill="1" applyAlignment="1">
      <alignment horizontal="center" vertical="top" wrapText="1"/>
    </xf>
    <xf numFmtId="0" fontId="75" fillId="68" borderId="0" xfId="155" applyFont="1" applyFill="1" applyAlignment="1">
      <alignment horizontal="right" vertical="top" wrapText="1"/>
    </xf>
    <xf numFmtId="0" fontId="78" fillId="68" borderId="0" xfId="155" applyFont="1" applyFill="1" applyAlignment="1">
      <alignment horizontal="left" vertical="top" wrapText="1"/>
    </xf>
    <xf numFmtId="4" fontId="78" fillId="68" borderId="89" xfId="155" applyNumberFormat="1" applyFont="1" applyFill="1" applyBorder="1" applyAlignment="1">
      <alignment horizontal="right" vertical="top" wrapText="1"/>
    </xf>
    <xf numFmtId="0" fontId="75" fillId="68" borderId="96" xfId="155" applyFont="1" applyFill="1" applyBorder="1" applyAlignment="1">
      <alignment horizontal="right" vertical="top" wrapText="1"/>
    </xf>
    <xf numFmtId="0" fontId="75" fillId="68" borderId="97" xfId="155" applyFont="1" applyFill="1" applyBorder="1" applyAlignment="1">
      <alignment horizontal="right" vertical="top" wrapText="1"/>
    </xf>
    <xf numFmtId="4" fontId="75" fillId="68" borderId="98" xfId="155" applyNumberFormat="1" applyFont="1" applyFill="1" applyBorder="1" applyAlignment="1">
      <alignment horizontal="right" vertical="top" wrapText="1"/>
    </xf>
    <xf numFmtId="0" fontId="75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5" fillId="68" borderId="0" xfId="156" applyFont="1" applyFill="1" applyAlignment="1">
      <alignment horizontal="center" vertical="top" wrapText="1"/>
    </xf>
    <xf numFmtId="0" fontId="75" fillId="68" borderId="0" xfId="155" applyFont="1" applyFill="1" applyAlignment="1">
      <alignment vertical="center" wrapText="1"/>
    </xf>
    <xf numFmtId="0" fontId="72" fillId="0" borderId="0" xfId="155" applyAlignment="1"/>
    <xf numFmtId="0" fontId="76" fillId="57" borderId="88" xfId="155" applyFont="1" applyFill="1" applyBorder="1" applyAlignment="1">
      <alignment horizontal="left" vertical="top" wrapText="1"/>
    </xf>
    <xf numFmtId="0" fontId="76" fillId="57" borderId="0" xfId="155" applyFont="1" applyFill="1" applyBorder="1" applyAlignment="1">
      <alignment horizontal="left" vertical="top" wrapText="1"/>
    </xf>
    <xf numFmtId="4" fontId="76" fillId="57" borderId="0" xfId="155" applyNumberFormat="1" applyFont="1" applyFill="1" applyBorder="1" applyAlignment="1">
      <alignment horizontal="center" vertical="top" wrapText="1"/>
    </xf>
    <xf numFmtId="4" fontId="77" fillId="57" borderId="0" xfId="155" applyNumberFormat="1" applyFont="1" applyFill="1" applyBorder="1" applyAlignment="1">
      <alignment horizontal="right" wrapText="1"/>
    </xf>
    <xf numFmtId="4" fontId="77" fillId="57" borderId="89" xfId="155" applyNumberFormat="1" applyFont="1" applyFill="1" applyBorder="1" applyAlignment="1">
      <alignment horizontal="right" wrapText="1"/>
    </xf>
    <xf numFmtId="166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7" fontId="43" fillId="59" borderId="35" xfId="65" applyNumberFormat="1" applyFont="1" applyFill="1" applyBorder="1" applyAlignment="1">
      <alignment horizontal="center" vertical="center" wrapText="1"/>
    </xf>
    <xf numFmtId="167" fontId="43" fillId="59" borderId="36" xfId="65" applyNumberFormat="1" applyFont="1" applyFill="1" applyBorder="1" applyAlignment="1">
      <alignment horizontal="center" vertical="center" wrapText="1"/>
    </xf>
    <xf numFmtId="167" fontId="20" fillId="0" borderId="34" xfId="1" applyNumberFormat="1" applyFont="1" applyFill="1" applyBorder="1" applyAlignment="1">
      <alignment horizontal="center" vertical="center"/>
    </xf>
    <xf numFmtId="169" fontId="43" fillId="59" borderId="34" xfId="148" applyNumberFormat="1" applyFont="1" applyFill="1" applyBorder="1" applyAlignment="1">
      <alignment horizontal="center" vertical="center" wrapText="1"/>
    </xf>
    <xf numFmtId="169" fontId="43" fillId="59" borderId="36" xfId="148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7" fontId="20" fillId="0" borderId="35" xfId="1" applyNumberFormat="1" applyFont="1" applyFill="1" applyBorder="1" applyAlignment="1">
      <alignment horizontal="center" vertical="center"/>
    </xf>
    <xf numFmtId="167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7" fontId="43" fillId="59" borderId="34" xfId="65" applyNumberFormat="1" applyFont="1" applyFill="1" applyBorder="1" applyAlignment="1">
      <alignment horizontal="center" vertical="center" wrapText="1"/>
    </xf>
    <xf numFmtId="175" fontId="43" fillId="59" borderId="35" xfId="148" applyNumberFormat="1" applyFont="1" applyFill="1" applyBorder="1" applyAlignment="1">
      <alignment horizontal="center" vertical="center" wrapText="1"/>
    </xf>
    <xf numFmtId="0" fontId="49" fillId="65" borderId="0" xfId="75" applyFont="1" applyFill="1"/>
    <xf numFmtId="0" fontId="79" fillId="65" borderId="0" xfId="0" applyFont="1" applyFill="1" applyAlignment="1">
      <alignment horizontal="center"/>
    </xf>
    <xf numFmtId="0" fontId="80" fillId="65" borderId="0" xfId="75" applyFont="1" applyFill="1"/>
    <xf numFmtId="0" fontId="70" fillId="65" borderId="0" xfId="0" applyFont="1" applyFill="1" applyAlignment="1">
      <alignment horizontal="left"/>
    </xf>
    <xf numFmtId="0" fontId="74" fillId="69" borderId="84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center" vertical="top" wrapText="1"/>
    </xf>
    <xf numFmtId="0" fontId="74" fillId="69" borderId="99" xfId="155" applyFont="1" applyFill="1" applyBorder="1" applyAlignment="1">
      <alignment horizontal="right" vertical="top" wrapText="1"/>
    </xf>
    <xf numFmtId="0" fontId="74" fillId="69" borderId="100" xfId="155" applyFont="1" applyFill="1" applyBorder="1" applyAlignment="1">
      <alignment horizontal="right" vertical="top" wrapText="1"/>
    </xf>
    <xf numFmtId="0" fontId="49" fillId="0" borderId="57" xfId="75" applyFont="1" applyBorder="1"/>
    <xf numFmtId="0" fontId="49" fillId="0" borderId="58" xfId="75" applyFont="1" applyBorder="1"/>
    <xf numFmtId="0" fontId="61" fillId="0" borderId="0" xfId="1" applyFont="1" applyFill="1" applyBorder="1"/>
    <xf numFmtId="2" fontId="62" fillId="0" borderId="0" xfId="1" applyNumberFormat="1" applyFont="1" applyFill="1" applyBorder="1"/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0" xfId="0"/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center" vertical="center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169" fontId="70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51" fillId="0" borderId="106" xfId="157" applyFont="1" applyBorder="1" applyAlignment="1">
      <alignment horizontal="left" vertical="center"/>
    </xf>
    <xf numFmtId="0" fontId="51" fillId="0" borderId="104" xfId="157" applyFont="1" applyBorder="1" applyAlignment="1">
      <alignment vertical="center" wrapText="1"/>
    </xf>
    <xf numFmtId="49" fontId="83" fillId="71" borderId="108" xfId="157" applyNumberFormat="1" applyFont="1" applyFill="1" applyBorder="1" applyAlignment="1">
      <alignment horizontal="center" vertical="center" wrapText="1"/>
    </xf>
    <xf numFmtId="49" fontId="83" fillId="71" borderId="21" xfId="157" applyNumberFormat="1" applyFont="1" applyFill="1" applyBorder="1" applyAlignment="1">
      <alignment horizontal="center" vertical="center" wrapText="1"/>
    </xf>
    <xf numFmtId="0" fontId="83" fillId="71" borderId="21" xfId="157" applyFont="1" applyFill="1" applyBorder="1" applyAlignment="1">
      <alignment horizontal="center" vertical="center"/>
    </xf>
    <xf numFmtId="0" fontId="83" fillId="71" borderId="109" xfId="157" applyFont="1" applyFill="1" applyBorder="1" applyAlignment="1">
      <alignment horizontal="center" vertical="center"/>
    </xf>
    <xf numFmtId="0" fontId="51" fillId="0" borderId="110" xfId="157" applyNumberFormat="1" applyFont="1" applyFill="1" applyBorder="1" applyAlignment="1">
      <alignment horizontal="center" vertical="center"/>
    </xf>
    <xf numFmtId="49" fontId="51" fillId="0" borderId="13" xfId="157" applyNumberFormat="1" applyFont="1" applyFill="1" applyBorder="1" applyAlignment="1">
      <alignment horizontal="left" vertical="center"/>
    </xf>
    <xf numFmtId="49" fontId="51" fillId="0" borderId="19" xfId="157" applyNumberFormat="1" applyFont="1" applyFill="1" applyBorder="1" applyAlignment="1">
      <alignment horizontal="center" vertical="center"/>
    </xf>
    <xf numFmtId="3" fontId="51" fillId="0" borderId="13" xfId="1" applyNumberFormat="1" applyFont="1" applyFill="1" applyBorder="1" applyAlignment="1">
      <alignment horizontal="center" vertical="center"/>
    </xf>
    <xf numFmtId="4" fontId="51" fillId="0" borderId="13" xfId="1" applyNumberFormat="1" applyFont="1" applyFill="1" applyBorder="1" applyAlignment="1">
      <alignment horizontal="center" vertical="center"/>
    </xf>
    <xf numFmtId="4" fontId="51" fillId="0" borderId="111" xfId="157" applyNumberFormat="1" applyFont="1" applyFill="1" applyBorder="1" applyAlignment="1">
      <alignment horizontal="center" vertical="center"/>
    </xf>
    <xf numFmtId="0" fontId="19" fillId="0" borderId="0" xfId="158" applyFill="1"/>
    <xf numFmtId="49" fontId="51" fillId="0" borderId="10" xfId="157" applyNumberFormat="1" applyFont="1" applyFill="1" applyBorder="1" applyAlignment="1">
      <alignment horizontal="center" vertical="center"/>
    </xf>
    <xf numFmtId="49" fontId="51" fillId="0" borderId="17" xfId="157" applyNumberFormat="1" applyFont="1" applyFill="1" applyBorder="1" applyAlignment="1">
      <alignment horizontal="center" vertical="center"/>
    </xf>
    <xf numFmtId="0" fontId="51" fillId="0" borderId="13" xfId="1" applyFont="1" applyFill="1" applyBorder="1" applyAlignment="1">
      <alignment horizontal="center" vertical="center"/>
    </xf>
    <xf numFmtId="167" fontId="59" fillId="71" borderId="111" xfId="1" applyNumberFormat="1" applyFont="1" applyFill="1" applyBorder="1" applyAlignment="1">
      <alignment horizontal="center" vertical="center"/>
    </xf>
    <xf numFmtId="0" fontId="51" fillId="0" borderId="0" xfId="157" applyFont="1" applyBorder="1" applyAlignment="1">
      <alignment vertical="center"/>
    </xf>
    <xf numFmtId="0" fontId="51" fillId="0" borderId="113" xfId="157" applyFont="1" applyBorder="1" applyAlignment="1">
      <alignment vertical="center"/>
    </xf>
    <xf numFmtId="0" fontId="51" fillId="0" borderId="22" xfId="157" applyFont="1" applyBorder="1" applyAlignment="1">
      <alignment vertical="center"/>
    </xf>
    <xf numFmtId="0" fontId="51" fillId="0" borderId="104" xfId="157" applyFont="1" applyBorder="1" applyAlignment="1">
      <alignment vertical="center"/>
    </xf>
    <xf numFmtId="0" fontId="51" fillId="0" borderId="11" xfId="157" applyFont="1" applyBorder="1" applyAlignment="1">
      <alignment vertical="center"/>
    </xf>
    <xf numFmtId="0" fontId="51" fillId="0" borderId="114" xfId="157" applyFont="1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54" applyFont="1" applyAlignment="1">
      <alignment vertical="center"/>
    </xf>
    <xf numFmtId="10" fontId="54" fillId="33" borderId="11" xfId="151" applyNumberFormat="1" applyFont="1" applyFill="1" applyBorder="1" applyAlignment="1">
      <alignment horizontal="center" vertical="center" wrapText="1"/>
    </xf>
    <xf numFmtId="10" fontId="54" fillId="33" borderId="13" xfId="106" applyNumberFormat="1" applyFont="1" applyFill="1" applyBorder="1" applyAlignment="1">
      <alignment horizontal="center" vertical="center" wrapText="1"/>
    </xf>
    <xf numFmtId="2" fontId="54" fillId="33" borderId="13" xfId="106" applyNumberFormat="1" applyFont="1" applyFill="1" applyBorder="1" applyAlignment="1">
      <alignment horizontal="center" vertical="center" wrapText="1"/>
    </xf>
    <xf numFmtId="166" fontId="54" fillId="33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73" fillId="0" borderId="0" xfId="151" applyFont="1"/>
    <xf numFmtId="0" fontId="47" fillId="0" borderId="37" xfId="148" applyFont="1" applyFill="1" applyBorder="1" applyAlignment="1">
      <alignment horizontal="center" vertical="center" wrapText="1"/>
    </xf>
    <xf numFmtId="0" fontId="47" fillId="0" borderId="37" xfId="148" applyFont="1" applyFill="1" applyBorder="1" applyAlignment="1">
      <alignment horizontal="justify" vertical="center" wrapText="1"/>
    </xf>
    <xf numFmtId="174" fontId="47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2" fontId="54" fillId="33" borderId="21" xfId="105" applyNumberFormat="1" applyFont="1" applyFill="1" applyBorder="1" applyAlignment="1">
      <alignment horizontal="center" vertical="center" wrapText="1"/>
    </xf>
    <xf numFmtId="0" fontId="54" fillId="33" borderId="13" xfId="1" applyFont="1" applyFill="1" applyBorder="1" applyAlignment="1">
      <alignment horizontal="center" vertical="center" wrapText="1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0" xfId="0"/>
    <xf numFmtId="0" fontId="73" fillId="72" borderId="0" xfId="155" applyFont="1" applyFill="1" applyAlignment="1">
      <alignment horizontal="center"/>
    </xf>
    <xf numFmtId="4" fontId="73" fillId="72" borderId="0" xfId="155" applyNumberFormat="1" applyFont="1" applyFill="1" applyAlignment="1">
      <alignment horizontal="center"/>
    </xf>
    <xf numFmtId="0" fontId="0" fillId="0" borderId="0" xfId="0"/>
    <xf numFmtId="0" fontId="18" fillId="0" borderId="19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48" fillId="0" borderId="22" xfId="148" applyFont="1" applyFill="1" applyBorder="1" applyAlignment="1">
      <alignment horizontal="center" vertical="center" wrapText="1"/>
    </xf>
    <xf numFmtId="167" fontId="20" fillId="0" borderId="21" xfId="76" applyNumberFormat="1" applyFont="1" applyFill="1" applyBorder="1" applyAlignment="1">
      <alignment horizontal="center" vertical="center"/>
    </xf>
    <xf numFmtId="169" fontId="47" fillId="0" borderId="37" xfId="65" applyNumberFormat="1" applyFont="1" applyFill="1" applyBorder="1" applyAlignment="1">
      <alignment horizontal="center" vertical="center" wrapText="1"/>
    </xf>
    <xf numFmtId="0" fontId="55" fillId="0" borderId="55" xfId="0" quotePrefix="1" applyFont="1" applyFill="1" applyBorder="1" applyAlignment="1">
      <alignment horizontal="center" vertical="center" wrapText="1"/>
    </xf>
    <xf numFmtId="4" fontId="55" fillId="0" borderId="55" xfId="0" quotePrefix="1" applyNumberFormat="1" applyFont="1" applyBorder="1" applyAlignment="1">
      <alignment horizontal="center" vertical="center" wrapText="1"/>
    </xf>
    <xf numFmtId="4" fontId="55" fillId="0" borderId="55" xfId="0" quotePrefix="1" applyNumberFormat="1" applyFont="1" applyFill="1" applyBorder="1" applyAlignment="1">
      <alignment horizontal="center" vertical="center" wrapText="1"/>
    </xf>
    <xf numFmtId="169" fontId="55" fillId="0" borderId="55" xfId="0" quotePrefix="1" applyNumberFormat="1" applyFont="1" applyFill="1" applyBorder="1" applyAlignment="1">
      <alignment horizontal="center" vertical="center" wrapText="1"/>
    </xf>
    <xf numFmtId="0" fontId="0" fillId="0" borderId="0" xfId="0"/>
    <xf numFmtId="4" fontId="69" fillId="66" borderId="59" xfId="0" applyNumberFormat="1" applyFont="1" applyFill="1" applyBorder="1" applyAlignment="1">
      <alignment horizontal="right"/>
    </xf>
    <xf numFmtId="10" fontId="85" fillId="0" borderId="44" xfId="76" applyNumberFormat="1" applyFont="1" applyBorder="1" applyAlignment="1">
      <alignment horizontal="right" vertical="center"/>
    </xf>
    <xf numFmtId="2" fontId="86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19" fillId="0" borderId="0" xfId="1" applyFont="1" applyBorder="1" applyAlignment="1">
      <alignment wrapText="1"/>
    </xf>
    <xf numFmtId="0" fontId="61" fillId="0" borderId="0" xfId="1" applyFont="1" applyFill="1" applyBorder="1" applyAlignment="1">
      <alignment wrapText="1"/>
    </xf>
    <xf numFmtId="4" fontId="55" fillId="0" borderId="13" xfId="0" applyNumberFormat="1" applyFont="1" applyBorder="1" applyAlignment="1">
      <alignment horizontal="center" vertical="center" wrapText="1"/>
    </xf>
    <xf numFmtId="0" fontId="89" fillId="59" borderId="55" xfId="159" applyFont="1" applyFill="1" applyBorder="1" applyAlignment="1">
      <alignment horizontal="center" vertical="center" wrapText="1"/>
    </xf>
    <xf numFmtId="0" fontId="89" fillId="59" borderId="55" xfId="159" applyFont="1" applyFill="1" applyBorder="1" applyAlignment="1">
      <alignment horizontal="left" vertical="center" wrapText="1"/>
    </xf>
    <xf numFmtId="2" fontId="55" fillId="0" borderId="13" xfId="0" quotePrefix="1" applyNumberFormat="1" applyFont="1" applyBorder="1" applyAlignment="1">
      <alignment horizontal="center" vertical="center" wrapText="1"/>
    </xf>
    <xf numFmtId="169" fontId="70" fillId="64" borderId="0" xfId="0" applyNumberFormat="1" applyFont="1" applyFill="1" applyAlignment="1">
      <alignment horizontal="right"/>
    </xf>
    <xf numFmtId="4" fontId="94" fillId="0" borderId="0" xfId="155" applyNumberFormat="1" applyFont="1" applyAlignment="1">
      <alignment vertical="center" wrapText="1"/>
    </xf>
    <xf numFmtId="0" fontId="54" fillId="33" borderId="13" xfId="1" applyFont="1" applyFill="1" applyBorder="1" applyAlignment="1">
      <alignment horizontal="center" vertical="center" wrapText="1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49" fontId="0" fillId="0" borderId="0" xfId="0" applyNumberFormat="1"/>
    <xf numFmtId="0" fontId="95" fillId="64" borderId="60" xfId="0" applyFont="1" applyFill="1" applyBorder="1" applyAlignment="1">
      <alignment vertical="center"/>
    </xf>
    <xf numFmtId="0" fontId="73" fillId="66" borderId="0" xfId="155" applyFont="1" applyFill="1"/>
    <xf numFmtId="0" fontId="96" fillId="66" borderId="0" xfId="155" applyFont="1" applyFill="1" applyAlignment="1">
      <alignment horizontal="center"/>
    </xf>
    <xf numFmtId="0" fontId="19" fillId="0" borderId="0" xfId="75" applyAlignment="1">
      <alignment vertical="center"/>
    </xf>
    <xf numFmtId="0" fontId="19" fillId="0" borderId="0" xfId="75" applyFont="1" applyAlignment="1">
      <alignment vertical="center"/>
    </xf>
    <xf numFmtId="0" fontId="19" fillId="0" borderId="0" xfId="1"/>
    <xf numFmtId="49" fontId="97" fillId="0" borderId="107" xfId="75" applyNumberFormat="1" applyFont="1" applyBorder="1" applyAlignment="1">
      <alignment horizontal="center" vertical="top" wrapText="1"/>
    </xf>
    <xf numFmtId="49" fontId="97" fillId="0" borderId="0" xfId="75" applyNumberFormat="1" applyFont="1" applyBorder="1" applyAlignment="1">
      <alignment horizontal="center" vertical="top" wrapText="1"/>
    </xf>
    <xf numFmtId="49" fontId="97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top"/>
    </xf>
    <xf numFmtId="10" fontId="98" fillId="0" borderId="111" xfId="106" applyNumberFormat="1" applyFont="1" applyFill="1" applyBorder="1" applyAlignment="1">
      <alignment vertical="center"/>
    </xf>
    <xf numFmtId="0" fontId="59" fillId="0" borderId="107" xfId="75" applyFont="1" applyBorder="1" applyAlignment="1">
      <alignment vertical="top"/>
    </xf>
    <xf numFmtId="10" fontId="98" fillId="57" borderId="111" xfId="75" applyNumberFormat="1" applyFont="1" applyFill="1" applyBorder="1" applyAlignment="1">
      <alignment vertical="center"/>
    </xf>
    <xf numFmtId="0" fontId="59" fillId="0" borderId="107" xfId="75" applyFont="1" applyBorder="1" applyAlignment="1">
      <alignment wrapText="1"/>
    </xf>
    <xf numFmtId="0" fontId="19" fillId="0" borderId="0" xfId="1" applyFont="1"/>
    <xf numFmtId="2" fontId="19" fillId="0" borderId="0" xfId="1" applyNumberFormat="1" applyFont="1"/>
    <xf numFmtId="0" fontId="59" fillId="33" borderId="110" xfId="1" applyFont="1" applyFill="1" applyBorder="1" applyAlignment="1">
      <alignment horizontal="center" vertical="center"/>
    </xf>
    <xf numFmtId="0" fontId="59" fillId="33" borderId="12" xfId="1" applyFont="1" applyFill="1" applyBorder="1" applyAlignment="1">
      <alignment horizontal="center" vertical="center"/>
    </xf>
    <xf numFmtId="0" fontId="59" fillId="33" borderId="55" xfId="1" applyFont="1" applyFill="1" applyBorder="1" applyAlignment="1">
      <alignment horizontal="center" vertical="center"/>
    </xf>
    <xf numFmtId="4" fontId="59" fillId="33" borderId="55" xfId="1" applyNumberFormat="1" applyFont="1" applyFill="1" applyBorder="1" applyAlignment="1">
      <alignment horizontal="center" vertical="center"/>
    </xf>
    <xf numFmtId="4" fontId="59" fillId="33" borderId="111" xfId="1" applyNumberFormat="1" applyFont="1" applyFill="1" applyBorder="1" applyAlignment="1">
      <alignment horizontal="center" vertical="center"/>
    </xf>
    <xf numFmtId="0" fontId="19" fillId="0" borderId="110" xfId="1" applyFont="1" applyBorder="1" applyAlignment="1">
      <alignment horizontal="center" vertical="center"/>
    </xf>
    <xf numFmtId="0" fontId="19" fillId="0" borderId="55" xfId="1" applyFont="1" applyFill="1" applyBorder="1" applyAlignment="1">
      <alignment horizontal="left" vertical="center" wrapText="1"/>
    </xf>
    <xf numFmtId="0" fontId="19" fillId="0" borderId="55" xfId="1" applyFont="1" applyFill="1" applyBorder="1" applyAlignment="1">
      <alignment horizontal="center" vertical="center"/>
    </xf>
    <xf numFmtId="4" fontId="19" fillId="57" borderId="55" xfId="1" applyNumberFormat="1" applyFont="1" applyFill="1" applyBorder="1" applyAlignment="1">
      <alignment horizontal="right" vertical="center"/>
    </xf>
    <xf numFmtId="4" fontId="19" fillId="0" borderId="55" xfId="1" applyNumberFormat="1" applyFont="1" applyFill="1" applyBorder="1" applyAlignment="1">
      <alignment horizontal="right" vertical="center"/>
    </xf>
    <xf numFmtId="4" fontId="19" fillId="0" borderId="111" xfId="1" applyNumberFormat="1" applyFont="1" applyBorder="1" applyAlignment="1">
      <alignment horizontal="right" vertical="center"/>
    </xf>
    <xf numFmtId="4" fontId="59" fillId="57" borderId="120" xfId="1" applyNumberFormat="1" applyFont="1" applyFill="1" applyBorder="1" applyAlignment="1">
      <alignment horizontal="right" vertical="center"/>
    </xf>
    <xf numFmtId="4" fontId="19" fillId="57" borderId="120" xfId="1" applyNumberFormat="1" applyFont="1" applyFill="1" applyBorder="1" applyAlignment="1">
      <alignment horizontal="right" vertical="center"/>
    </xf>
    <xf numFmtId="4" fontId="19" fillId="0" borderId="0" xfId="75" applyNumberFormat="1"/>
    <xf numFmtId="43" fontId="0" fillId="0" borderId="0" xfId="112" applyFont="1"/>
    <xf numFmtId="43" fontId="19" fillId="0" borderId="0" xfId="75" applyNumberFormat="1"/>
    <xf numFmtId="4" fontId="98" fillId="0" borderId="121" xfId="1" applyNumberFormat="1" applyFont="1" applyBorder="1" applyAlignment="1">
      <alignment horizontal="right" vertical="center"/>
    </xf>
    <xf numFmtId="0" fontId="54" fillId="0" borderId="1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0" fillId="0" borderId="0" xfId="151" applyNumberFormat="1" applyFont="1"/>
    <xf numFmtId="167" fontId="0" fillId="0" borderId="0" xfId="151" applyNumberFormat="1" applyFont="1"/>
    <xf numFmtId="10" fontId="100" fillId="0" borderId="55" xfId="75" applyNumberFormat="1" applyFont="1" applyBorder="1" applyAlignment="1">
      <alignment horizontal="center" vertical="top" wrapText="1"/>
    </xf>
    <xf numFmtId="4" fontId="54" fillId="33" borderId="55" xfId="0" applyNumberFormat="1" applyFont="1" applyFill="1" applyBorder="1" applyAlignment="1">
      <alignment horizontal="center" vertical="center"/>
    </xf>
    <xf numFmtId="0" fontId="98" fillId="0" borderId="61" xfId="75" applyFont="1" applyBorder="1" applyAlignment="1">
      <alignment vertical="center"/>
    </xf>
    <xf numFmtId="0" fontId="98" fillId="0" borderId="61" xfId="75" applyFont="1" applyBorder="1" applyAlignment="1">
      <alignment horizontal="right" vertical="center"/>
    </xf>
    <xf numFmtId="0" fontId="70" fillId="65" borderId="0" xfId="0" applyFont="1" applyFill="1" applyAlignment="1">
      <alignment horizontal="left"/>
    </xf>
    <xf numFmtId="2" fontId="0" fillId="0" borderId="0" xfId="151" applyNumberFormat="1" applyFont="1"/>
    <xf numFmtId="166" fontId="0" fillId="0" borderId="0" xfId="151" applyNumberFormat="1" applyFont="1"/>
    <xf numFmtId="0" fontId="0" fillId="0" borderId="0" xfId="0"/>
    <xf numFmtId="181" fontId="15" fillId="0" borderId="0" xfId="163" applyNumberFormat="1" applyFont="1" applyBorder="1" applyAlignment="1" applyProtection="1">
      <alignment horizontal="center" vertical="center"/>
    </xf>
    <xf numFmtId="181" fontId="15" fillId="0" borderId="16" xfId="163" applyNumberFormat="1" applyFont="1" applyBorder="1" applyAlignment="1" applyProtection="1">
      <alignment vertical="center"/>
    </xf>
    <xf numFmtId="0" fontId="53" fillId="69" borderId="32" xfId="150" applyFill="1" applyBorder="1" applyAlignment="1">
      <alignment vertical="center"/>
    </xf>
    <xf numFmtId="0" fontId="53" fillId="69" borderId="0" xfId="150" applyFill="1" applyBorder="1" applyAlignment="1">
      <alignment vertical="center"/>
    </xf>
    <xf numFmtId="181" fontId="0" fillId="69" borderId="0" xfId="163" applyNumberFormat="1" applyFont="1" applyFill="1" applyBorder="1" applyAlignment="1" applyProtection="1">
      <alignment horizontal="center" vertical="center"/>
    </xf>
    <xf numFmtId="165" fontId="103" fillId="69" borderId="16" xfId="163" applyNumberFormat="1" applyFont="1" applyFill="1" applyBorder="1" applyAlignment="1" applyProtection="1">
      <alignment horizontal="right"/>
    </xf>
    <xf numFmtId="0" fontId="53" fillId="0" borderId="32" xfId="150" applyBorder="1" applyAlignment="1">
      <alignment vertical="center"/>
    </xf>
    <xf numFmtId="0" fontId="53" fillId="64" borderId="0" xfId="150" applyFill="1" applyBorder="1" applyAlignment="1">
      <alignment vertical="center"/>
    </xf>
    <xf numFmtId="0" fontId="104" fillId="64" borderId="0" xfId="150" applyFont="1" applyFill="1" applyBorder="1" applyAlignment="1">
      <alignment horizontal="center" vertical="center"/>
    </xf>
    <xf numFmtId="181" fontId="0" fillId="64" borderId="0" xfId="163" applyNumberFormat="1" applyFont="1" applyFill="1" applyBorder="1" applyAlignment="1" applyProtection="1">
      <alignment horizontal="center" vertical="center"/>
    </xf>
    <xf numFmtId="165" fontId="102" fillId="64" borderId="16" xfId="163" applyNumberFormat="1" applyFont="1" applyFill="1" applyBorder="1" applyAlignment="1" applyProtection="1">
      <alignment horizontal="right"/>
    </xf>
    <xf numFmtId="0" fontId="53" fillId="0" borderId="0" xfId="150" applyBorder="1" applyAlignment="1">
      <alignment vertical="center"/>
    </xf>
    <xf numFmtId="0" fontId="53" fillId="0" borderId="0" xfId="150" applyBorder="1" applyAlignment="1">
      <alignment horizontal="center"/>
    </xf>
    <xf numFmtId="164" fontId="0" fillId="65" borderId="0" xfId="162" applyNumberFormat="1" applyFont="1" applyFill="1" applyBorder="1" applyAlignment="1" applyProtection="1">
      <alignment horizontal="center" vertical="center"/>
    </xf>
    <xf numFmtId="165" fontId="102" fillId="0" borderId="16" xfId="163" applyNumberFormat="1" applyFont="1" applyBorder="1" applyAlignment="1" applyProtection="1">
      <alignment horizontal="right"/>
    </xf>
    <xf numFmtId="0" fontId="53" fillId="64" borderId="0" xfId="150" applyFill="1" applyBorder="1" applyAlignment="1">
      <alignment horizontal="center"/>
    </xf>
    <xf numFmtId="167" fontId="0" fillId="64" borderId="0" xfId="163" applyNumberFormat="1" applyFont="1" applyFill="1" applyBorder="1" applyAlignment="1" applyProtection="1">
      <alignment horizontal="center" vertical="center"/>
    </xf>
    <xf numFmtId="167" fontId="0" fillId="69" borderId="0" xfId="163" applyNumberFormat="1" applyFont="1" applyFill="1" applyBorder="1" applyAlignment="1" applyProtection="1">
      <alignment horizontal="center" vertical="center"/>
    </xf>
    <xf numFmtId="165" fontId="105" fillId="69" borderId="16" xfId="163" applyNumberFormat="1" applyFont="1" applyFill="1" applyBorder="1" applyAlignment="1" applyProtection="1">
      <alignment horizontal="right"/>
    </xf>
    <xf numFmtId="167" fontId="0" fillId="0" borderId="0" xfId="163" applyNumberFormat="1" applyFont="1" applyBorder="1" applyAlignment="1" applyProtection="1">
      <alignment horizontal="center" vertical="center"/>
    </xf>
    <xf numFmtId="0" fontId="53" fillId="69" borderId="0" xfId="150" applyFill="1" applyBorder="1" applyAlignment="1">
      <alignment horizontal="left" vertical="center"/>
    </xf>
    <xf numFmtId="0" fontId="53" fillId="0" borderId="32" xfId="150" applyBorder="1" applyAlignment="1">
      <alignment horizontal="left" vertical="center"/>
    </xf>
    <xf numFmtId="0" fontId="53" fillId="0" borderId="0" xfId="150" applyBorder="1" applyAlignment="1">
      <alignment horizontal="left" vertical="center"/>
    </xf>
    <xf numFmtId="0" fontId="53" fillId="0" borderId="0" xfId="150" applyBorder="1" applyAlignment="1">
      <alignment vertical="center" wrapText="1"/>
    </xf>
    <xf numFmtId="10" fontId="53" fillId="0" borderId="0" xfId="150" applyNumberFormat="1" applyBorder="1" applyAlignment="1">
      <alignment horizontal="center" vertical="center"/>
    </xf>
    <xf numFmtId="165" fontId="102" fillId="0" borderId="16" xfId="163" applyNumberFormat="1" applyFont="1" applyBorder="1" applyAlignment="1" applyProtection="1">
      <alignment horizontal="right" vertical="center"/>
    </xf>
    <xf numFmtId="0" fontId="53" fillId="0" borderId="0" xfId="150" applyBorder="1" applyAlignment="1">
      <alignment horizontal="center" vertical="center"/>
    </xf>
    <xf numFmtId="167" fontId="0" fillId="65" borderId="0" xfId="163" applyNumberFormat="1" applyFont="1" applyFill="1" applyBorder="1" applyAlignment="1" applyProtection="1">
      <alignment horizontal="center" vertical="center"/>
    </xf>
    <xf numFmtId="0" fontId="53" fillId="69" borderId="0" xfId="150" applyFill="1" applyBorder="1" applyAlignment="1">
      <alignment horizontal="center" vertical="center"/>
    </xf>
    <xf numFmtId="167" fontId="0" fillId="69" borderId="0" xfId="163" applyNumberFormat="1" applyFont="1" applyFill="1" applyBorder="1" applyAlignment="1" applyProtection="1">
      <alignment vertical="center"/>
    </xf>
    <xf numFmtId="167" fontId="105" fillId="69" borderId="16" xfId="163" applyNumberFormat="1" applyFont="1" applyFill="1" applyBorder="1" applyAlignment="1" applyProtection="1">
      <alignment horizontal="right"/>
    </xf>
    <xf numFmtId="167" fontId="0" fillId="0" borderId="0" xfId="163" applyNumberFormat="1" applyFont="1" applyBorder="1" applyAlignment="1" applyProtection="1">
      <alignment vertical="center"/>
    </xf>
    <xf numFmtId="167" fontId="0" fillId="0" borderId="16" xfId="163" applyNumberFormat="1" applyFont="1" applyBorder="1" applyAlignment="1" applyProtection="1">
      <alignment horizontal="right"/>
    </xf>
    <xf numFmtId="0" fontId="102" fillId="73" borderId="0" xfId="150" applyFont="1" applyFill="1" applyBorder="1" applyAlignment="1">
      <alignment horizontal="left" vertical="center"/>
    </xf>
    <xf numFmtId="0" fontId="102" fillId="73" borderId="0" xfId="150" applyFont="1" applyFill="1" applyBorder="1" applyAlignment="1">
      <alignment horizontal="center" vertical="center"/>
    </xf>
    <xf numFmtId="167" fontId="102" fillId="73" borderId="0" xfId="163" applyNumberFormat="1" applyFont="1" applyFill="1" applyBorder="1" applyAlignment="1" applyProtection="1">
      <alignment vertical="center"/>
    </xf>
    <xf numFmtId="165" fontId="102" fillId="73" borderId="16" xfId="163" applyNumberFormat="1" applyFont="1" applyFill="1" applyBorder="1" applyAlignment="1" applyProtection="1">
      <alignment horizontal="right"/>
    </xf>
    <xf numFmtId="167" fontId="102" fillId="0" borderId="16" xfId="163" applyNumberFormat="1" applyFont="1" applyBorder="1" applyAlignment="1" applyProtection="1">
      <alignment horizontal="right"/>
    </xf>
    <xf numFmtId="0" fontId="102" fillId="74" borderId="22" xfId="150" applyFont="1" applyFill="1" applyBorder="1" applyAlignment="1">
      <alignment horizontal="left" vertical="center"/>
    </xf>
    <xf numFmtId="167" fontId="102" fillId="74" borderId="22" xfId="163" applyNumberFormat="1" applyFont="1" applyFill="1" applyBorder="1" applyAlignment="1" applyProtection="1">
      <alignment vertical="center"/>
    </xf>
    <xf numFmtId="165" fontId="102" fillId="74" borderId="20" xfId="163" applyNumberFormat="1" applyFont="1" applyFill="1" applyBorder="1" applyAlignment="1" applyProtection="1">
      <alignment horizontal="right"/>
    </xf>
    <xf numFmtId="0" fontId="53" fillId="65" borderId="21" xfId="150" applyFill="1" applyBorder="1" applyAlignment="1">
      <alignment vertical="center"/>
    </xf>
    <xf numFmtId="0" fontId="53" fillId="0" borderId="0" xfId="150" applyAlignment="1">
      <alignment vertical="center"/>
    </xf>
    <xf numFmtId="181" fontId="0" fillId="0" borderId="0" xfId="163" applyNumberFormat="1" applyFont="1" applyBorder="1" applyAlignment="1" applyProtection="1">
      <alignment vertical="center"/>
    </xf>
    <xf numFmtId="182" fontId="0" fillId="0" borderId="0" xfId="162" applyNumberFormat="1" applyFont="1"/>
    <xf numFmtId="169" fontId="55" fillId="0" borderId="13" xfId="0" quotePrefix="1" applyNumberFormat="1" applyFont="1" applyBorder="1" applyAlignment="1">
      <alignment horizontal="center" vertical="center" wrapText="1"/>
    </xf>
    <xf numFmtId="184" fontId="20" fillId="60" borderId="13" xfId="76" applyNumberFormat="1" applyFont="1" applyFill="1" applyBorder="1" applyAlignment="1">
      <alignment horizontal="center" vertical="center"/>
    </xf>
    <xf numFmtId="184" fontId="0" fillId="0" borderId="0" xfId="151" applyNumberFormat="1" applyFont="1"/>
    <xf numFmtId="4" fontId="20" fillId="33" borderId="12" xfId="1" applyNumberFormat="1" applyFont="1" applyFill="1" applyBorder="1" applyAlignment="1">
      <alignment horizontal="right" vertical="center" wrapText="1"/>
    </xf>
    <xf numFmtId="183" fontId="43" fillId="59" borderId="35" xfId="65" applyNumberFormat="1" applyFont="1" applyFill="1" applyBorder="1" applyAlignment="1">
      <alignment horizontal="center" vertical="center" wrapText="1"/>
    </xf>
    <xf numFmtId="4" fontId="0" fillId="0" borderId="0" xfId="151" applyNumberFormat="1" applyFont="1"/>
    <xf numFmtId="184" fontId="20" fillId="0" borderId="33" xfId="76" applyNumberFormat="1" applyFont="1" applyFill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5" fillId="0" borderId="55" xfId="0" applyFont="1" applyBorder="1" applyAlignment="1">
      <alignment horizontal="center" vertical="center" wrapText="1"/>
    </xf>
    <xf numFmtId="4" fontId="106" fillId="0" borderId="122" xfId="0" applyNumberFormat="1" applyFont="1" applyBorder="1" applyAlignment="1">
      <alignment horizontal="center" vertical="top" wrapText="1"/>
    </xf>
    <xf numFmtId="4" fontId="106" fillId="0" borderId="123" xfId="0" applyNumberFormat="1" applyFont="1" applyBorder="1" applyAlignment="1">
      <alignment horizontal="center" vertical="top" wrapText="1"/>
    </xf>
    <xf numFmtId="49" fontId="100" fillId="0" borderId="18" xfId="75" applyNumberFormat="1" applyFont="1" applyBorder="1" applyAlignment="1">
      <alignment horizontal="center" vertical="center" wrapText="1"/>
    </xf>
    <xf numFmtId="49" fontId="100" fillId="0" borderId="37" xfId="75" applyNumberFormat="1" applyFont="1" applyBorder="1" applyAlignment="1">
      <alignment horizontal="center" vertical="center" wrapText="1"/>
    </xf>
    <xf numFmtId="49" fontId="100" fillId="0" borderId="21" xfId="75" applyNumberFormat="1" applyFont="1" applyBorder="1" applyAlignment="1">
      <alignment horizontal="center" vertical="center" wrapText="1"/>
    </xf>
    <xf numFmtId="0" fontId="55" fillId="0" borderId="10" xfId="0" quotePrefix="1" applyFont="1" applyFill="1" applyBorder="1" applyAlignment="1">
      <alignment horizontal="left" vertical="center" wrapText="1"/>
    </xf>
    <xf numFmtId="0" fontId="55" fillId="0" borderId="11" xfId="0" quotePrefix="1" applyFont="1" applyFill="1" applyBorder="1" applyAlignment="1">
      <alignment horizontal="left" vertical="center" wrapText="1"/>
    </xf>
    <xf numFmtId="0" fontId="55" fillId="0" borderId="12" xfId="0" quotePrefix="1" applyFont="1" applyFill="1" applyBorder="1" applyAlignment="1">
      <alignment horizontal="left" vertical="center" wrapText="1"/>
    </xf>
    <xf numFmtId="0" fontId="91" fillId="0" borderId="11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49" fontId="43" fillId="0" borderId="56" xfId="75" applyNumberFormat="1" applyFont="1" applyBorder="1" applyAlignment="1">
      <alignment horizontal="center" vertical="top" wrapText="1"/>
    </xf>
    <xf numFmtId="0" fontId="0" fillId="0" borderId="57" xfId="0" applyBorder="1"/>
    <xf numFmtId="0" fontId="0" fillId="0" borderId="58" xfId="0" applyBorder="1"/>
    <xf numFmtId="0" fontId="0" fillId="0" borderId="32" xfId="0" applyBorder="1"/>
    <xf numFmtId="0" fontId="0" fillId="0" borderId="0" xfId="0"/>
    <xf numFmtId="0" fontId="0" fillId="0" borderId="16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54" fillId="33" borderId="13" xfId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33" borderId="14" xfId="1" applyFont="1" applyFill="1" applyBorder="1" applyAlignment="1">
      <alignment horizontal="center" vertical="center" wrapText="1"/>
    </xf>
    <xf numFmtId="0" fontId="54" fillId="33" borderId="15" xfId="1" applyFont="1" applyFill="1" applyBorder="1" applyAlignment="1">
      <alignment horizontal="center" vertical="center" wrapText="1"/>
    </xf>
    <xf numFmtId="0" fontId="54" fillId="33" borderId="0" xfId="1" applyFont="1" applyFill="1" applyBorder="1" applyAlignment="1">
      <alignment horizontal="center" vertical="center" wrapText="1"/>
    </xf>
    <xf numFmtId="0" fontId="54" fillId="33" borderId="16" xfId="1" applyFont="1" applyFill="1" applyBorder="1" applyAlignment="1">
      <alignment horizontal="center" vertical="center" wrapText="1"/>
    </xf>
    <xf numFmtId="0" fontId="54" fillId="33" borderId="22" xfId="1" applyFont="1" applyFill="1" applyBorder="1" applyAlignment="1">
      <alignment horizontal="center" vertical="center" wrapText="1"/>
    </xf>
    <xf numFmtId="0" fontId="54" fillId="33" borderId="20" xfId="1" applyFont="1" applyFill="1" applyBorder="1" applyAlignment="1">
      <alignment horizontal="center" vertical="center" wrapText="1"/>
    </xf>
    <xf numFmtId="0" fontId="54" fillId="33" borderId="17" xfId="1" applyNumberFormat="1" applyFont="1" applyFill="1" applyBorder="1" applyAlignment="1">
      <alignment horizontal="center" vertical="center" wrapText="1"/>
    </xf>
    <xf numFmtId="0" fontId="54" fillId="33" borderId="15" xfId="1" applyNumberFormat="1" applyFont="1" applyFill="1" applyBorder="1" applyAlignment="1">
      <alignment horizontal="center" vertical="center" wrapText="1"/>
    </xf>
    <xf numFmtId="0" fontId="54" fillId="33" borderId="19" xfId="1" applyNumberFormat="1" applyFont="1" applyFill="1" applyBorder="1" applyAlignment="1">
      <alignment horizontal="center" vertical="center" wrapText="1"/>
    </xf>
    <xf numFmtId="0" fontId="54" fillId="33" borderId="20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2" xfId="0" quotePrefix="1" applyFont="1" applyFill="1" applyBorder="1" applyAlignment="1">
      <alignment horizontal="left" vertical="center" wrapText="1"/>
    </xf>
    <xf numFmtId="0" fontId="55" fillId="0" borderId="13" xfId="0" quotePrefix="1" applyFont="1" applyBorder="1" applyAlignment="1">
      <alignment horizontal="left" vertical="center" wrapText="1"/>
    </xf>
    <xf numFmtId="0" fontId="54" fillId="33" borderId="10" xfId="0" applyFont="1" applyFill="1" applyBorder="1" applyAlignment="1">
      <alignment horizontal="center" vertical="center"/>
    </xf>
    <xf numFmtId="0" fontId="54" fillId="33" borderId="11" xfId="0" applyFont="1" applyFill="1" applyBorder="1" applyAlignment="1">
      <alignment horizontal="center" vertical="center"/>
    </xf>
    <xf numFmtId="0" fontId="55" fillId="0" borderId="10" xfId="0" quotePrefix="1" applyFont="1" applyFill="1" applyBorder="1" applyAlignment="1">
      <alignment horizontal="left" vertical="center"/>
    </xf>
    <xf numFmtId="0" fontId="55" fillId="0" borderId="11" xfId="0" quotePrefix="1" applyFont="1" applyFill="1" applyBorder="1" applyAlignment="1">
      <alignment horizontal="left" vertical="center"/>
    </xf>
    <xf numFmtId="0" fontId="55" fillId="0" borderId="12" xfId="0" quotePrefix="1" applyFont="1" applyFill="1" applyBorder="1" applyAlignment="1">
      <alignment horizontal="left" vertical="center"/>
    </xf>
    <xf numFmtId="0" fontId="55" fillId="0" borderId="10" xfId="0" quotePrefix="1" applyFont="1" applyBorder="1" applyAlignment="1">
      <alignment horizontal="left" vertical="center" wrapText="1"/>
    </xf>
    <xf numFmtId="0" fontId="55" fillId="0" borderId="11" xfId="0" quotePrefix="1" applyFont="1" applyBorder="1" applyAlignment="1">
      <alignment horizontal="left" vertical="center" wrapText="1"/>
    </xf>
    <xf numFmtId="0" fontId="55" fillId="0" borderId="12" xfId="0" quotePrefix="1" applyFont="1" applyBorder="1" applyAlignment="1">
      <alignment horizontal="left" vertical="center" wrapText="1"/>
    </xf>
    <xf numFmtId="0" fontId="55" fillId="0" borderId="10" xfId="2" quotePrefix="1" applyFont="1" applyFill="1" applyBorder="1" applyAlignment="1">
      <alignment horizontal="left" vertical="center" wrapText="1"/>
    </xf>
    <xf numFmtId="0" fontId="55" fillId="0" borderId="11" xfId="2" quotePrefix="1" applyFont="1" applyFill="1" applyBorder="1" applyAlignment="1">
      <alignment horizontal="left" vertical="center" wrapText="1"/>
    </xf>
    <xf numFmtId="0" fontId="55" fillId="0" borderId="12" xfId="2" quotePrefix="1" applyFont="1" applyFill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2" xfId="0" quotePrefix="1" applyFont="1" applyFill="1" applyBorder="1" applyAlignment="1">
      <alignment horizontal="left" vertical="center"/>
    </xf>
    <xf numFmtId="0" fontId="75" fillId="68" borderId="93" xfId="155" applyFont="1" applyFill="1" applyBorder="1" applyAlignment="1">
      <alignment horizontal="left" vertical="top" wrapText="1"/>
    </xf>
    <xf numFmtId="0" fontId="75" fillId="68" borderId="94" xfId="155" applyFont="1" applyFill="1" applyBorder="1" applyAlignment="1">
      <alignment horizontal="left" vertical="top" wrapText="1"/>
    </xf>
    <xf numFmtId="0" fontId="92" fillId="68" borderId="13" xfId="155" applyFont="1" applyFill="1" applyBorder="1" applyAlignment="1">
      <alignment horizontal="center" wrapText="1"/>
    </xf>
    <xf numFmtId="0" fontId="75" fillId="68" borderId="13" xfId="155" applyFont="1" applyFill="1" applyBorder="1" applyAlignment="1">
      <alignment horizontal="center" vertical="center" wrapText="1"/>
    </xf>
    <xf numFmtId="0" fontId="75" fillId="68" borderId="88" xfId="155" applyFont="1" applyFill="1" applyBorder="1" applyAlignment="1">
      <alignment horizontal="left" vertical="top" wrapText="1"/>
    </xf>
    <xf numFmtId="0" fontId="75" fillId="68" borderId="0" xfId="155" applyFont="1" applyFill="1" applyAlignment="1">
      <alignment horizontal="left" vertical="top" wrapText="1"/>
    </xf>
    <xf numFmtId="0" fontId="75" fillId="68" borderId="90" xfId="155" applyFont="1" applyFill="1" applyBorder="1" applyAlignment="1">
      <alignment horizontal="left" vertical="top" wrapText="1"/>
    </xf>
    <xf numFmtId="0" fontId="75" fillId="68" borderId="91" xfId="155" applyFont="1" applyFill="1" applyBorder="1" applyAlignment="1">
      <alignment horizontal="left" vertical="top" wrapText="1"/>
    </xf>
    <xf numFmtId="0" fontId="59" fillId="0" borderId="117" xfId="1" applyFont="1" applyBorder="1" applyAlignment="1">
      <alignment horizontal="right" vertical="center"/>
    </xf>
    <xf numFmtId="0" fontId="59" fillId="0" borderId="119" xfId="1" applyFont="1" applyBorder="1" applyAlignment="1">
      <alignment horizontal="right" vertical="center"/>
    </xf>
    <xf numFmtId="0" fontId="19" fillId="0" borderId="0" xfId="1" applyFont="1" applyAlignment="1">
      <alignment horizontal="center"/>
    </xf>
    <xf numFmtId="0" fontId="98" fillId="0" borderId="0" xfId="75" applyFont="1" applyBorder="1" applyAlignment="1">
      <alignment horizontal="right" vertical="center"/>
    </xf>
    <xf numFmtId="0" fontId="98" fillId="0" borderId="16" xfId="75" applyFont="1" applyBorder="1" applyAlignment="1">
      <alignment horizontal="right" vertical="center"/>
    </xf>
    <xf numFmtId="0" fontId="98" fillId="0" borderId="113" xfId="75" applyFont="1" applyBorder="1" applyAlignment="1">
      <alignment horizontal="right" vertical="center"/>
    </xf>
    <xf numFmtId="0" fontId="98" fillId="0" borderId="22" xfId="75" applyFont="1" applyBorder="1" applyAlignment="1">
      <alignment horizontal="right" vertical="center"/>
    </xf>
    <xf numFmtId="0" fontId="98" fillId="0" borderId="104" xfId="75" applyFont="1" applyBorder="1" applyAlignment="1">
      <alignment horizontal="right" vertical="center"/>
    </xf>
    <xf numFmtId="0" fontId="58" fillId="0" borderId="112" xfId="1" applyFont="1" applyBorder="1" applyAlignment="1">
      <alignment horizontal="center" vertical="center"/>
    </xf>
    <xf numFmtId="0" fontId="58" fillId="0" borderId="11" xfId="1" applyFont="1" applyBorder="1" applyAlignment="1">
      <alignment horizontal="center" vertical="center"/>
    </xf>
    <xf numFmtId="0" fontId="58" fillId="0" borderId="114" xfId="1" applyFont="1" applyBorder="1" applyAlignment="1">
      <alignment horizontal="center" vertical="center"/>
    </xf>
    <xf numFmtId="0" fontId="99" fillId="0" borderId="112" xfId="1" applyFont="1" applyBorder="1" applyAlignment="1">
      <alignment horizontal="center" vertical="center"/>
    </xf>
    <xf numFmtId="0" fontId="99" fillId="0" borderId="11" xfId="1" applyFont="1" applyBorder="1" applyAlignment="1">
      <alignment horizontal="center" vertical="center"/>
    </xf>
    <xf numFmtId="0" fontId="99" fillId="0" borderId="114" xfId="1" applyFont="1" applyBorder="1" applyAlignment="1">
      <alignment horizontal="center" vertical="center"/>
    </xf>
    <xf numFmtId="10" fontId="98" fillId="0" borderId="61" xfId="75" applyNumberFormat="1" applyFont="1" applyBorder="1" applyAlignment="1">
      <alignment horizontal="center" vertical="center"/>
    </xf>
    <xf numFmtId="0" fontId="58" fillId="0" borderId="117" xfId="1" applyFont="1" applyBorder="1" applyAlignment="1">
      <alignment horizontal="center" vertical="center"/>
    </xf>
    <xf numFmtId="0" fontId="58" fillId="0" borderId="62" xfId="1" applyFont="1" applyBorder="1" applyAlignment="1">
      <alignment horizontal="center" vertical="center"/>
    </xf>
    <xf numFmtId="0" fontId="58" fillId="0" borderId="118" xfId="1" applyFont="1" applyBorder="1" applyAlignment="1">
      <alignment horizontal="center" vertical="center"/>
    </xf>
    <xf numFmtId="49" fontId="97" fillId="0" borderId="101" xfId="75" applyNumberFormat="1" applyFont="1" applyBorder="1" applyAlignment="1">
      <alignment horizontal="center" vertical="top" wrapText="1"/>
    </xf>
    <xf numFmtId="49" fontId="97" fillId="0" borderId="61" xfId="75" applyNumberFormat="1" applyFont="1" applyBorder="1" applyAlignment="1">
      <alignment horizontal="center" vertical="top" wrapText="1"/>
    </xf>
    <xf numFmtId="49" fontId="97" fillId="0" borderId="102" xfId="75" applyNumberFormat="1" applyFont="1" applyBorder="1" applyAlignment="1">
      <alignment horizontal="center" vertical="top" wrapText="1"/>
    </xf>
    <xf numFmtId="49" fontId="97" fillId="0" borderId="107" xfId="75" applyNumberFormat="1" applyFont="1" applyBorder="1" applyAlignment="1">
      <alignment horizontal="center" vertical="top" wrapText="1"/>
    </xf>
    <xf numFmtId="49" fontId="97" fillId="0" borderId="0" xfId="75" applyNumberFormat="1" applyFont="1" applyBorder="1" applyAlignment="1">
      <alignment horizontal="center" vertical="top" wrapText="1"/>
    </xf>
    <xf numFmtId="49" fontId="97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center" wrapText="1"/>
    </xf>
    <xf numFmtId="0" fontId="59" fillId="0" borderId="0" xfId="75" applyFont="1" applyBorder="1" applyAlignment="1">
      <alignment horizontal="left" vertical="center" wrapText="1"/>
    </xf>
    <xf numFmtId="0" fontId="59" fillId="0" borderId="113" xfId="75" applyFont="1" applyBorder="1" applyAlignment="1">
      <alignment horizontal="left" vertical="center" wrapText="1"/>
    </xf>
    <xf numFmtId="0" fontId="59" fillId="0" borderId="115" xfId="75" applyFont="1" applyBorder="1" applyAlignment="1">
      <alignment horizontal="left" vertical="center" wrapText="1"/>
    </xf>
    <xf numFmtId="0" fontId="59" fillId="0" borderId="60" xfId="75" applyFont="1" applyBorder="1" applyAlignment="1">
      <alignment horizontal="left" vertical="center" wrapText="1"/>
    </xf>
    <xf numFmtId="0" fontId="59" fillId="0" borderId="116" xfId="75" applyFont="1" applyBorder="1" applyAlignment="1">
      <alignment horizontal="left" vertical="center" wrapText="1"/>
    </xf>
    <xf numFmtId="0" fontId="55" fillId="34" borderId="13" xfId="0" applyFont="1" applyFill="1" applyBorder="1" applyAlignment="1">
      <alignment horizontal="left" vertical="center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4" fillId="0" borderId="11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91" fillId="0" borderId="10" xfId="0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33" borderId="55" xfId="1" applyFont="1" applyFill="1" applyBorder="1" applyAlignment="1">
      <alignment horizontal="left" vertical="center"/>
    </xf>
    <xf numFmtId="0" fontId="20" fillId="33" borderId="10" xfId="1" applyFont="1" applyFill="1" applyBorder="1" applyAlignment="1">
      <alignment horizontal="left" vertical="center"/>
    </xf>
    <xf numFmtId="0" fontId="18" fillId="33" borderId="12" xfId="1" applyFont="1" applyFill="1" applyBorder="1" applyAlignment="1">
      <alignment horizontal="center" vertical="center"/>
    </xf>
    <xf numFmtId="0" fontId="18" fillId="33" borderId="55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center" vertical="center"/>
    </xf>
    <xf numFmtId="4" fontId="20" fillId="33" borderId="11" xfId="1" applyNumberFormat="1" applyFont="1" applyFill="1" applyBorder="1" applyAlignment="1">
      <alignment horizontal="right" vertical="center"/>
    </xf>
    <xf numFmtId="0" fontId="20" fillId="33" borderId="11" xfId="1" applyFont="1" applyFill="1" applyBorder="1" applyAlignment="1">
      <alignment horizontal="left" vertical="center"/>
    </xf>
    <xf numFmtId="0" fontId="18" fillId="33" borderId="11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4" fontId="94" fillId="64" borderId="32" xfId="155" applyNumberFormat="1" applyFont="1" applyFill="1" applyBorder="1" applyAlignment="1">
      <alignment horizontal="center" vertical="center" wrapText="1"/>
    </xf>
    <xf numFmtId="4" fontId="94" fillId="64" borderId="0" xfId="155" applyNumberFormat="1" applyFont="1" applyFill="1" applyBorder="1" applyAlignment="1">
      <alignment horizontal="center" vertical="center" wrapText="1"/>
    </xf>
    <xf numFmtId="0" fontId="73" fillId="0" borderId="0" xfId="155" quotePrefix="1" applyFont="1" applyAlignment="1">
      <alignment horizontal="left" wrapText="1"/>
    </xf>
    <xf numFmtId="0" fontId="73" fillId="0" borderId="0" xfId="155" applyFont="1" applyAlignment="1">
      <alignment horizontal="left" wrapText="1"/>
    </xf>
    <xf numFmtId="0" fontId="73" fillId="0" borderId="0" xfId="155" quotePrefix="1" applyFont="1" applyAlignment="1">
      <alignment horizontal="center" wrapText="1"/>
    </xf>
    <xf numFmtId="0" fontId="73" fillId="66" borderId="0" xfId="155" applyFont="1" applyFill="1" applyAlignment="1">
      <alignment horizont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0" fontId="46" fillId="58" borderId="18" xfId="148" applyFont="1" applyFill="1" applyBorder="1" applyAlignment="1">
      <alignment horizontal="center" vertical="center" wrapText="1"/>
    </xf>
    <xf numFmtId="0" fontId="46" fillId="58" borderId="21" xfId="148" applyFont="1" applyFill="1" applyBorder="1" applyAlignment="1">
      <alignment horizontal="center" vertical="center" wrapText="1"/>
    </xf>
    <xf numFmtId="0" fontId="46" fillId="58" borderId="18" xfId="148" applyFont="1" applyFill="1" applyBorder="1" applyAlignment="1">
      <alignment horizontal="left" vertical="center" wrapText="1"/>
    </xf>
    <xf numFmtId="0" fontId="46" fillId="58" borderId="21" xfId="148" applyFont="1" applyFill="1" applyBorder="1" applyAlignment="1">
      <alignment horizontal="left" vertical="center" wrapText="1"/>
    </xf>
    <xf numFmtId="174" fontId="46" fillId="58" borderId="18" xfId="65" applyNumberFormat="1" applyFont="1" applyFill="1" applyBorder="1" applyAlignment="1">
      <alignment horizontal="center" vertical="center" wrapText="1"/>
    </xf>
    <xf numFmtId="174" fontId="46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6" fillId="58" borderId="18" xfId="148" quotePrefix="1" applyFont="1" applyFill="1" applyBorder="1" applyAlignment="1">
      <alignment horizontal="justify" vertical="center" wrapText="1"/>
    </xf>
    <xf numFmtId="0" fontId="46" fillId="58" borderId="21" xfId="148" applyFont="1" applyFill="1" applyBorder="1" applyAlignment="1">
      <alignment horizontal="justify" vertical="center" wrapText="1"/>
    </xf>
    <xf numFmtId="0" fontId="54" fillId="0" borderId="10" xfId="75" applyFont="1" applyBorder="1" applyAlignment="1">
      <alignment horizontal="center" vertical="center" wrapText="1"/>
    </xf>
    <xf numFmtId="0" fontId="54" fillId="0" borderId="11" xfId="75" quotePrefix="1" applyFont="1" applyBorder="1" applyAlignment="1">
      <alignment horizontal="center" vertical="center" wrapText="1"/>
    </xf>
    <xf numFmtId="0" fontId="54" fillId="0" borderId="12" xfId="75" quotePrefix="1" applyFont="1" applyBorder="1" applyAlignment="1">
      <alignment horizontal="center" vertical="center" wrapText="1"/>
    </xf>
    <xf numFmtId="0" fontId="18" fillId="0" borderId="17" xfId="75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174" fontId="46" fillId="58" borderId="54" xfId="65" applyNumberFormat="1" applyFont="1" applyFill="1" applyBorder="1" applyAlignment="1">
      <alignment horizontal="center" vertical="center" wrapText="1"/>
    </xf>
    <xf numFmtId="0" fontId="46" fillId="58" borderId="18" xfId="148" applyFont="1" applyFill="1" applyBorder="1" applyAlignment="1">
      <alignment horizontal="justify" vertical="center" wrapText="1"/>
    </xf>
    <xf numFmtId="0" fontId="20" fillId="0" borderId="22" xfId="76" applyFont="1" applyFill="1" applyBorder="1" applyAlignment="1">
      <alignment horizontal="right" vertical="center"/>
    </xf>
    <xf numFmtId="0" fontId="20" fillId="0" borderId="20" xfId="76" applyFont="1" applyFill="1" applyBorder="1" applyAlignment="1">
      <alignment horizontal="right" vertical="center"/>
    </xf>
    <xf numFmtId="0" fontId="93" fillId="0" borderId="0" xfId="0" applyFont="1" applyAlignment="1">
      <alignment horizontal="center" wrapText="1"/>
    </xf>
    <xf numFmtId="0" fontId="93" fillId="0" borderId="59" xfId="0" applyFont="1" applyBorder="1" applyAlignment="1">
      <alignment horizontal="center" wrapText="1"/>
    </xf>
    <xf numFmtId="0" fontId="68" fillId="64" borderId="60" xfId="0" applyFont="1" applyFill="1" applyBorder="1" applyAlignment="1">
      <alignment horizontal="center" vertical="center"/>
    </xf>
    <xf numFmtId="0" fontId="67" fillId="64" borderId="60" xfId="0" applyFont="1" applyFill="1" applyBorder="1" applyAlignment="1">
      <alignment horizontal="center" vertical="center"/>
    </xf>
    <xf numFmtId="0" fontId="69" fillId="64" borderId="61" xfId="0" applyFont="1" applyFill="1" applyBorder="1" applyAlignment="1">
      <alignment vertical="center"/>
    </xf>
    <xf numFmtId="0" fontId="69" fillId="64" borderId="60" xfId="0" applyFont="1" applyFill="1" applyBorder="1" applyAlignment="1">
      <alignment vertical="center"/>
    </xf>
    <xf numFmtId="0" fontId="69" fillId="64" borderId="61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70" fillId="64" borderId="61" xfId="0" applyFont="1" applyFill="1" applyBorder="1" applyAlignment="1">
      <alignment horizontal="right"/>
    </xf>
    <xf numFmtId="0" fontId="70" fillId="64" borderId="62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 vertical="center"/>
    </xf>
    <xf numFmtId="0" fontId="67" fillId="64" borderId="60" xfId="0" applyFont="1" applyFill="1" applyBorder="1" applyAlignment="1">
      <alignment vertical="center" wrapText="1"/>
    </xf>
    <xf numFmtId="0" fontId="69" fillId="65" borderId="61" xfId="0" applyFont="1" applyFill="1" applyBorder="1" applyAlignment="1">
      <alignment horizontal="right"/>
    </xf>
    <xf numFmtId="0" fontId="69" fillId="65" borderId="59" xfId="0" applyFont="1" applyFill="1" applyBorder="1" applyAlignment="1">
      <alignment horizontal="right"/>
    </xf>
    <xf numFmtId="0" fontId="69" fillId="65" borderId="61" xfId="0" applyFont="1" applyFill="1" applyBorder="1" applyAlignment="1">
      <alignment vertical="center"/>
    </xf>
    <xf numFmtId="0" fontId="69" fillId="65" borderId="60" xfId="0" applyFont="1" applyFill="1" applyBorder="1" applyAlignment="1">
      <alignment vertical="center"/>
    </xf>
    <xf numFmtId="0" fontId="69" fillId="65" borderId="61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0" fontId="69" fillId="65" borderId="62" xfId="0" applyFont="1" applyFill="1" applyBorder="1" applyAlignment="1">
      <alignment horizontal="center"/>
    </xf>
    <xf numFmtId="0" fontId="69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center" vertical="center"/>
    </xf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/>
    <xf numFmtId="0" fontId="70" fillId="65" borderId="61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0" fontId="67" fillId="65" borderId="60" xfId="0" applyFont="1" applyFill="1" applyBorder="1" applyAlignment="1">
      <alignment vertical="center" wrapText="1"/>
    </xf>
    <xf numFmtId="0" fontId="68" fillId="65" borderId="60" xfId="0" applyFont="1" applyFill="1" applyBorder="1" applyAlignment="1">
      <alignment horizontal="center" vertical="center"/>
    </xf>
    <xf numFmtId="0" fontId="67" fillId="65" borderId="60" xfId="0" applyFont="1" applyFill="1" applyBorder="1" applyAlignment="1">
      <alignment horizontal="center" vertical="center"/>
    </xf>
    <xf numFmtId="0" fontId="69" fillId="65" borderId="0" xfId="0" applyFont="1" applyFill="1" applyAlignment="1">
      <alignment horizontal="right"/>
    </xf>
    <xf numFmtId="169" fontId="70" fillId="64" borderId="0" xfId="0" applyNumberFormat="1" applyFont="1" applyFill="1" applyAlignment="1">
      <alignment horizontal="right"/>
    </xf>
    <xf numFmtId="0" fontId="70" fillId="65" borderId="0" xfId="0" applyFont="1" applyFill="1" applyAlignment="1">
      <alignment horizontal="right"/>
    </xf>
    <xf numFmtId="169" fontId="69" fillId="65" borderId="0" xfId="0" applyNumberFormat="1" applyFont="1" applyFill="1" applyAlignment="1">
      <alignment horizontal="right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8" fillId="0" borderId="56" xfId="0" applyFont="1" applyBorder="1" applyAlignment="1">
      <alignment horizontal="center"/>
    </xf>
    <xf numFmtId="0" fontId="58" fillId="0" borderId="57" xfId="0" applyFont="1" applyBorder="1" applyAlignment="1">
      <alignment horizontal="center"/>
    </xf>
    <xf numFmtId="0" fontId="58" fillId="0" borderId="58" xfId="0" applyFont="1" applyBorder="1" applyAlignment="1">
      <alignment horizontal="center"/>
    </xf>
    <xf numFmtId="0" fontId="59" fillId="0" borderId="32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59" fillId="0" borderId="16" xfId="0" applyFont="1" applyBorder="1" applyAlignment="1">
      <alignment horizontal="center"/>
    </xf>
    <xf numFmtId="0" fontId="57" fillId="0" borderId="17" xfId="75" applyFont="1" applyBorder="1" applyAlignment="1">
      <alignment horizontal="center" vertical="center" wrapText="1"/>
    </xf>
    <xf numFmtId="0" fontId="57" fillId="0" borderId="14" xfId="75" applyFont="1" applyBorder="1" applyAlignment="1">
      <alignment horizontal="center" vertical="center" wrapText="1"/>
    </xf>
    <xf numFmtId="0" fontId="57" fillId="0" borderId="15" xfId="75" applyFont="1" applyBorder="1" applyAlignment="1">
      <alignment horizontal="center" vertical="center" wrapText="1"/>
    </xf>
    <xf numFmtId="0" fontId="57" fillId="0" borderId="19" xfId="75" applyFont="1" applyBorder="1" applyAlignment="1">
      <alignment horizontal="center" vertical="center" wrapText="1"/>
    </xf>
    <xf numFmtId="0" fontId="57" fillId="0" borderId="22" xfId="75" applyFont="1" applyBorder="1" applyAlignment="1">
      <alignment horizontal="center" vertical="center" wrapText="1"/>
    </xf>
    <xf numFmtId="0" fontId="57" fillId="0" borderId="20" xfId="75" applyFont="1" applyBorder="1" applyAlignment="1">
      <alignment horizontal="center" vertical="center" wrapText="1"/>
    </xf>
    <xf numFmtId="0" fontId="58" fillId="0" borderId="13" xfId="76" applyFont="1" applyBorder="1" applyAlignment="1">
      <alignment horizontal="center" vertical="center"/>
    </xf>
    <xf numFmtId="0" fontId="58" fillId="0" borderId="10" xfId="76" applyFont="1" applyBorder="1" applyAlignment="1">
      <alignment horizontal="center" vertical="center"/>
    </xf>
    <xf numFmtId="0" fontId="58" fillId="0" borderId="11" xfId="76" applyFont="1" applyBorder="1" applyAlignment="1">
      <alignment horizontal="center" vertical="center"/>
    </xf>
    <xf numFmtId="0" fontId="58" fillId="0" borderId="12" xfId="76" applyFont="1" applyBorder="1" applyAlignment="1">
      <alignment horizontal="center" vertical="center"/>
    </xf>
    <xf numFmtId="0" fontId="57" fillId="0" borderId="10" xfId="76" applyFont="1" applyBorder="1" applyAlignment="1">
      <alignment horizontal="center"/>
    </xf>
    <xf numFmtId="0" fontId="57" fillId="0" borderId="11" xfId="76" applyFont="1" applyBorder="1" applyAlignment="1">
      <alignment horizontal="center"/>
    </xf>
    <xf numFmtId="0" fontId="57" fillId="0" borderId="12" xfId="76" applyFont="1" applyBorder="1" applyAlignment="1">
      <alignment horizontal="center"/>
    </xf>
    <xf numFmtId="172" fontId="58" fillId="0" borderId="13" xfId="76" applyNumberFormat="1" applyFont="1" applyBorder="1" applyAlignment="1">
      <alignment horizontal="center" vertical="center"/>
    </xf>
    <xf numFmtId="0" fontId="59" fillId="0" borderId="0" xfId="75" applyFont="1" applyBorder="1" applyAlignment="1">
      <alignment horizontal="center" wrapText="1"/>
    </xf>
    <xf numFmtId="0" fontId="59" fillId="0" borderId="16" xfId="75" applyFont="1" applyBorder="1" applyAlignment="1">
      <alignment horizontal="center" wrapText="1"/>
    </xf>
    <xf numFmtId="0" fontId="60" fillId="0" borderId="0" xfId="75" applyFont="1" applyBorder="1" applyAlignment="1">
      <alignment horizontal="center"/>
    </xf>
    <xf numFmtId="0" fontId="58" fillId="0" borderId="48" xfId="75" applyFont="1" applyBorder="1" applyAlignment="1">
      <alignment horizontal="center"/>
    </xf>
    <xf numFmtId="0" fontId="58" fillId="0" borderId="49" xfId="75" applyFont="1" applyBorder="1" applyAlignment="1">
      <alignment horizontal="center"/>
    </xf>
    <xf numFmtId="49" fontId="50" fillId="0" borderId="32" xfId="75" applyNumberFormat="1" applyFont="1" applyBorder="1" applyAlignment="1">
      <alignment horizontal="center" vertical="top" wrapText="1"/>
    </xf>
    <xf numFmtId="49" fontId="50" fillId="0" borderId="0" xfId="75" applyNumberFormat="1" applyFont="1" applyBorder="1" applyAlignment="1">
      <alignment horizontal="center" vertical="top" wrapText="1"/>
    </xf>
    <xf numFmtId="49" fontId="50" fillId="0" borderId="16" xfId="75" applyNumberFormat="1" applyFont="1" applyBorder="1" applyAlignment="1">
      <alignment horizontal="center" vertical="top" wrapText="1"/>
    </xf>
    <xf numFmtId="49" fontId="50" fillId="0" borderId="32" xfId="75" applyNumberFormat="1" applyFont="1" applyBorder="1" applyAlignment="1">
      <alignment horizontal="center" vertical="center" wrapText="1"/>
    </xf>
    <xf numFmtId="49" fontId="50" fillId="0" borderId="0" xfId="75" applyNumberFormat="1" applyFont="1" applyBorder="1" applyAlignment="1">
      <alignment horizontal="center" vertical="center" wrapText="1"/>
    </xf>
    <xf numFmtId="49" fontId="50" fillId="0" borderId="16" xfId="75" applyNumberFormat="1" applyFont="1" applyBorder="1" applyAlignment="1">
      <alignment horizontal="center" vertical="center" wrapText="1"/>
    </xf>
    <xf numFmtId="0" fontId="58" fillId="0" borderId="10" xfId="75" applyFont="1" applyBorder="1" applyAlignment="1">
      <alignment horizontal="center" vertical="center" wrapText="1"/>
    </xf>
    <xf numFmtId="0" fontId="58" fillId="0" borderId="11" xfId="75" applyFont="1" applyBorder="1" applyAlignment="1">
      <alignment horizontal="center" vertical="center" wrapText="1"/>
    </xf>
    <xf numFmtId="0" fontId="58" fillId="0" borderId="12" xfId="75" applyFont="1" applyBorder="1" applyAlignment="1">
      <alignment horizontal="center" vertical="center" wrapText="1"/>
    </xf>
    <xf numFmtId="0" fontId="58" fillId="0" borderId="32" xfId="1" applyFont="1" applyBorder="1" applyAlignment="1">
      <alignment horizontal="center" vertical="center" wrapText="1"/>
    </xf>
    <xf numFmtId="0" fontId="58" fillId="0" borderId="0" xfId="1" applyFont="1" applyBorder="1" applyAlignment="1">
      <alignment horizontal="center" vertical="center" wrapText="1"/>
    </xf>
    <xf numFmtId="0" fontId="58" fillId="0" borderId="16" xfId="1" applyFont="1" applyBorder="1" applyAlignment="1">
      <alignment horizontal="center" vertical="center" wrapText="1"/>
    </xf>
    <xf numFmtId="0" fontId="59" fillId="33" borderId="32" xfId="75" applyFont="1" applyFill="1" applyBorder="1" applyAlignment="1">
      <alignment horizontal="right"/>
    </xf>
    <xf numFmtId="0" fontId="59" fillId="33" borderId="0" xfId="75" applyFont="1" applyFill="1" applyBorder="1" applyAlignment="1">
      <alignment horizontal="right"/>
    </xf>
    <xf numFmtId="0" fontId="61" fillId="0" borderId="32" xfId="1" applyFont="1" applyBorder="1" applyAlignment="1">
      <alignment horizontal="left" vertical="center"/>
    </xf>
    <xf numFmtId="0" fontId="61" fillId="0" borderId="0" xfId="1" applyFont="1" applyBorder="1" applyAlignment="1">
      <alignment horizontal="left" vertical="center"/>
    </xf>
    <xf numFmtId="0" fontId="59" fillId="0" borderId="32" xfId="75" applyFont="1" applyBorder="1" applyAlignment="1">
      <alignment horizontal="right"/>
    </xf>
    <xf numFmtId="0" fontId="59" fillId="0" borderId="0" xfId="75" applyFont="1" applyBorder="1" applyAlignment="1">
      <alignment horizontal="right"/>
    </xf>
    <xf numFmtId="0" fontId="70" fillId="65" borderId="0" xfId="0" applyFont="1" applyFill="1" applyAlignment="1">
      <alignment horizontal="left" vertical="top"/>
    </xf>
    <xf numFmtId="0" fontId="70" fillId="65" borderId="0" xfId="0" applyFont="1" applyFill="1" applyAlignment="1">
      <alignment horizontal="left"/>
    </xf>
    <xf numFmtId="0" fontId="70" fillId="65" borderId="0" xfId="0" applyFont="1" applyFill="1" applyAlignment="1">
      <alignment horizontal="left" wrapText="1"/>
    </xf>
    <xf numFmtId="0" fontId="79" fillId="65" borderId="0" xfId="0" applyFont="1" applyFill="1" applyAlignment="1">
      <alignment horizontal="left"/>
    </xf>
    <xf numFmtId="0" fontId="79" fillId="65" borderId="0" xfId="0" applyFont="1" applyFill="1" applyAlignment="1">
      <alignment horizontal="left" vertical="top"/>
    </xf>
    <xf numFmtId="49" fontId="83" fillId="71" borderId="112" xfId="157" applyNumberFormat="1" applyFont="1" applyFill="1" applyBorder="1" applyAlignment="1">
      <alignment horizontal="left" vertical="center"/>
    </xf>
    <xf numFmtId="49" fontId="83" fillId="71" borderId="11" xfId="157" applyNumberFormat="1" applyFont="1" applyFill="1" applyBorder="1" applyAlignment="1">
      <alignment horizontal="left" vertical="center"/>
    </xf>
    <xf numFmtId="49" fontId="83" fillId="71" borderId="12" xfId="157" applyNumberFormat="1" applyFont="1" applyFill="1" applyBorder="1" applyAlignment="1">
      <alignment horizontal="left" vertical="center"/>
    </xf>
    <xf numFmtId="0" fontId="51" fillId="0" borderId="105" xfId="157" applyFont="1" applyBorder="1" applyAlignment="1">
      <alignment horizontal="left" vertical="center"/>
    </xf>
    <xf numFmtId="0" fontId="51" fillId="0" borderId="14" xfId="157" applyFont="1" applyBorder="1" applyAlignment="1">
      <alignment horizontal="left" vertical="center"/>
    </xf>
    <xf numFmtId="0" fontId="51" fillId="0" borderId="15" xfId="157" applyFont="1" applyBorder="1" applyAlignment="1">
      <alignment horizontal="left" vertical="center"/>
    </xf>
    <xf numFmtId="0" fontId="51" fillId="0" borderId="103" xfId="157" applyFont="1" applyBorder="1" applyAlignment="1">
      <alignment horizontal="left" vertical="center"/>
    </xf>
    <xf numFmtId="0" fontId="51" fillId="0" borderId="22" xfId="157" applyFont="1" applyBorder="1" applyAlignment="1">
      <alignment horizontal="left" vertical="center"/>
    </xf>
    <xf numFmtId="0" fontId="51" fillId="0" borderId="20" xfId="157" applyFont="1" applyBorder="1" applyAlignment="1">
      <alignment horizontal="left" vertical="center"/>
    </xf>
    <xf numFmtId="0" fontId="51" fillId="0" borderId="112" xfId="157" applyFont="1" applyBorder="1" applyAlignment="1">
      <alignment horizontal="left" vertical="center"/>
    </xf>
    <xf numFmtId="0" fontId="51" fillId="0" borderId="11" xfId="157" applyFont="1" applyBorder="1" applyAlignment="1">
      <alignment horizontal="left" vertical="center"/>
    </xf>
    <xf numFmtId="0" fontId="51" fillId="0" borderId="12" xfId="157" applyFont="1" applyBorder="1" applyAlignment="1">
      <alignment horizontal="left" vertical="center"/>
    </xf>
    <xf numFmtId="0" fontId="81" fillId="70" borderId="101" xfId="157" applyFont="1" applyFill="1" applyBorder="1" applyAlignment="1">
      <alignment horizontal="center" vertical="center"/>
    </xf>
    <xf numFmtId="0" fontId="81" fillId="70" borderId="61" xfId="157" applyFont="1" applyFill="1" applyBorder="1" applyAlignment="1">
      <alignment horizontal="center" vertical="center"/>
    </xf>
    <xf numFmtId="0" fontId="81" fillId="70" borderId="102" xfId="157" applyFont="1" applyFill="1" applyBorder="1" applyAlignment="1">
      <alignment horizontal="center" vertical="center"/>
    </xf>
    <xf numFmtId="0" fontId="81" fillId="70" borderId="103" xfId="157" applyFont="1" applyFill="1" applyBorder="1" applyAlignment="1">
      <alignment horizontal="center" vertical="center"/>
    </xf>
    <xf numFmtId="0" fontId="81" fillId="70" borderId="22" xfId="157" applyFont="1" applyFill="1" applyBorder="1" applyAlignment="1">
      <alignment horizontal="center" vertical="center"/>
    </xf>
    <xf numFmtId="0" fontId="81" fillId="70" borderId="104" xfId="157" applyFont="1" applyFill="1" applyBorder="1" applyAlignment="1">
      <alignment horizontal="center" vertical="center"/>
    </xf>
    <xf numFmtId="0" fontId="51" fillId="0" borderId="106" xfId="157" applyFont="1" applyBorder="1" applyAlignment="1">
      <alignment horizontal="left" vertical="center"/>
    </xf>
    <xf numFmtId="0" fontId="51" fillId="0" borderId="103" xfId="157" applyFont="1" applyBorder="1" applyAlignment="1">
      <alignment horizontal="center" vertical="top"/>
    </xf>
    <xf numFmtId="0" fontId="51" fillId="0" borderId="22" xfId="157" applyFont="1" applyBorder="1" applyAlignment="1">
      <alignment horizontal="center" vertical="top"/>
    </xf>
    <xf numFmtId="0" fontId="51" fillId="0" borderId="104" xfId="157" applyFont="1" applyBorder="1" applyAlignment="1">
      <alignment horizontal="center" vertical="top"/>
    </xf>
    <xf numFmtId="0" fontId="51" fillId="0" borderId="107" xfId="157" applyFont="1" applyBorder="1" applyAlignment="1">
      <alignment horizontal="left" vertical="center"/>
    </xf>
    <xf numFmtId="0" fontId="51" fillId="0" borderId="0" xfId="157" applyFont="1" applyBorder="1" applyAlignment="1">
      <alignment horizontal="left" vertical="center"/>
    </xf>
    <xf numFmtId="0" fontId="51" fillId="0" borderId="17" xfId="157" applyFont="1" applyBorder="1" applyAlignment="1">
      <alignment horizontal="left" vertical="center"/>
    </xf>
    <xf numFmtId="0" fontId="82" fillId="0" borderId="103" xfId="157" applyFont="1" applyBorder="1" applyAlignment="1">
      <alignment horizontal="left" vertical="center" wrapText="1"/>
    </xf>
    <xf numFmtId="0" fontId="82" fillId="0" borderId="22" xfId="157" applyFont="1" applyBorder="1" applyAlignment="1">
      <alignment horizontal="left" vertical="center" wrapText="1"/>
    </xf>
    <xf numFmtId="0" fontId="82" fillId="0" borderId="20" xfId="157" applyFont="1" applyBorder="1" applyAlignment="1">
      <alignment horizontal="left" vertical="center" wrapText="1"/>
    </xf>
    <xf numFmtId="0" fontId="82" fillId="0" borderId="19" xfId="157" applyFont="1" applyBorder="1" applyAlignment="1">
      <alignment horizontal="left" vertical="center" wrapText="1"/>
    </xf>
    <xf numFmtId="0" fontId="102" fillId="74" borderId="19" xfId="150" applyFont="1" applyFill="1" applyBorder="1" applyAlignment="1">
      <alignment horizontal="left" vertical="center"/>
    </xf>
    <xf numFmtId="0" fontId="102" fillId="74" borderId="22" xfId="150" applyFont="1" applyFill="1" applyBorder="1" applyAlignment="1">
      <alignment horizontal="left" vertical="center"/>
    </xf>
    <xf numFmtId="0" fontId="53" fillId="69" borderId="32" xfId="150" applyFill="1" applyBorder="1" applyAlignment="1">
      <alignment horizontal="left" vertical="center"/>
    </xf>
    <xf numFmtId="0" fontId="53" fillId="69" borderId="0" xfId="150" applyFill="1" applyBorder="1" applyAlignment="1">
      <alignment horizontal="left" vertical="center"/>
    </xf>
    <xf numFmtId="0" fontId="102" fillId="73" borderId="32" xfId="150" applyFont="1" applyFill="1" applyBorder="1" applyAlignment="1">
      <alignment horizontal="left" vertical="center"/>
    </xf>
    <xf numFmtId="0" fontId="102" fillId="73" borderId="0" xfId="150" applyFont="1" applyFill="1" applyBorder="1" applyAlignment="1">
      <alignment horizontal="left" vertical="center"/>
    </xf>
    <xf numFmtId="0" fontId="53" fillId="0" borderId="32" xfId="150" applyBorder="1" applyAlignment="1">
      <alignment horizontal="left" vertical="center"/>
    </xf>
    <xf numFmtId="0" fontId="53" fillId="0" borderId="0" xfId="150" applyBorder="1" applyAlignment="1">
      <alignment horizontal="left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101" fillId="73" borderId="56" xfId="150" applyFont="1" applyFill="1" applyBorder="1" applyAlignment="1">
      <alignment horizontal="center" vertical="center"/>
    </xf>
    <xf numFmtId="0" fontId="101" fillId="73" borderId="57" xfId="150" applyFont="1" applyFill="1" applyBorder="1" applyAlignment="1">
      <alignment horizontal="center" vertical="center"/>
    </xf>
    <xf numFmtId="0" fontId="101" fillId="73" borderId="58" xfId="150" applyFont="1" applyFill="1" applyBorder="1" applyAlignment="1">
      <alignment horizontal="center" vertical="center"/>
    </xf>
    <xf numFmtId="0" fontId="102" fillId="0" borderId="32" xfId="150" applyFont="1" applyBorder="1" applyAlignment="1">
      <alignment horizontal="center" vertical="center"/>
    </xf>
    <xf numFmtId="0" fontId="102" fillId="0" borderId="0" xfId="150" applyFont="1" applyBorder="1" applyAlignment="1">
      <alignment horizontal="center" vertical="center"/>
    </xf>
    <xf numFmtId="0" fontId="53" fillId="0" borderId="0" xfId="150" applyBorder="1" applyAlignment="1">
      <alignment horizontal="center" vertical="center"/>
    </xf>
  </cellXfs>
  <cellStyles count="16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xcel Built-in Normal" xfId="160"/>
    <cellStyle name="Incorreto 2" xfId="61"/>
    <cellStyle name="Incorreto 3" xfId="62"/>
    <cellStyle name="Indefinido" xfId="63"/>
    <cellStyle name="Moeda" xfId="162" builtinId="4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2 2 2" xfId="164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49 2" xfId="165"/>
    <cellStyle name="Normal 5" xfId="96"/>
    <cellStyle name="Normal 5 2" xfId="97"/>
    <cellStyle name="Normal 5 6 2" xfId="166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Pesquisa no referencial 10 de maio de 2013" xfId="148"/>
    <cellStyle name="Normal_Pesquisa no referencial 10 de maio de 2013 2" xfId="159"/>
    <cellStyle name="Normal_PP-VI" xfId="157"/>
    <cellStyle name="Nota 2" xfId="102"/>
    <cellStyle name="Nota 3" xfId="103"/>
    <cellStyle name="Nota 4" xfId="104"/>
    <cellStyle name="Porcentagem" xfId="151" builtinId="5"/>
    <cellStyle name="Porcentagem 10 2" xfId="167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" xfId="154" builtinId="3"/>
    <cellStyle name="Separador de milhares 10" xfId="16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  <cellStyle name="Vírgula 9" xfId="163"/>
    <cellStyle name="Vírgula 9 2" xfId="168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32</xdr:row>
      <xdr:rowOff>124945</xdr:rowOff>
    </xdr:from>
    <xdr:to>
      <xdr:col>3</xdr:col>
      <xdr:colOff>962025</xdr:colOff>
      <xdr:row>32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1</xdr:colOff>
      <xdr:row>26</xdr:row>
      <xdr:rowOff>180975</xdr:rowOff>
    </xdr:from>
    <xdr:to>
      <xdr:col>1</xdr:col>
      <xdr:colOff>2352675</xdr:colOff>
      <xdr:row>31</xdr:row>
      <xdr:rowOff>1587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342900"/>
          <a:ext cx="3286124" cy="658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190500" y="133350"/>
          <a:ext cx="117919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190500" y="133350"/>
          <a:ext cx="11791950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1359177</xdr:colOff>
      <xdr:row>0</xdr:row>
      <xdr:rowOff>136753</xdr:rowOff>
    </xdr:from>
    <xdr:to>
      <xdr:col>6</xdr:col>
      <xdr:colOff>485775</xdr:colOff>
      <xdr:row>2</xdr:row>
      <xdr:rowOff>168551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68777" y="136753"/>
          <a:ext cx="4670148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95250</xdr:colOff>
      <xdr:row>0</xdr:row>
      <xdr:rowOff>76200</xdr:rowOff>
    </xdr:from>
    <xdr:to>
      <xdr:col>1</xdr:col>
      <xdr:colOff>1324735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183908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63504</xdr:colOff>
      <xdr:row>1</xdr:row>
      <xdr:rowOff>84138</xdr:rowOff>
    </xdr:from>
    <xdr:to>
      <xdr:col>2</xdr:col>
      <xdr:colOff>1057276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854" y="169863"/>
          <a:ext cx="1622422" cy="5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D.GEP/TR/PI/PI.Adutora.Curimata/7%20TR%20e%20Anexos%20GCT/Anexo%203%20Or&#231;amento/1%20OR.Adutora.Curimata.PE.UPR.GC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FP"/>
      <sheetName val="PFP1.1_Topo"/>
      <sheetName val="PFP1.2_Geo"/>
      <sheetName val="PFP2.1_FatorKa"/>
      <sheetName val="PFP2.2_FatorKb"/>
      <sheetName val="PFP3_FatorKc"/>
      <sheetName val="CRO1_Ins-Pro"/>
      <sheetName val="CRO2_Ins-Mes"/>
      <sheetName val="CT_CV"/>
      <sheetName val="materiais"/>
    </sheetNames>
    <sheetDataSet>
      <sheetData sheetId="0">
        <row r="6">
          <cell r="D6" t="str">
            <v>Codevasf (Sede)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rgb="FF0070C0"/>
  </sheetPr>
  <dimension ref="A1:S41"/>
  <sheetViews>
    <sheetView zoomScale="85" zoomScaleNormal="85" zoomScaleSheetLayoutView="70" workbookViewId="0">
      <selection activeCell="M2" sqref="A2:XFD35"/>
    </sheetView>
  </sheetViews>
  <sheetFormatPr defaultRowHeight="15"/>
  <cols>
    <col min="1" max="1" width="8.140625" style="188" customWidth="1"/>
    <col min="2" max="2" width="18" style="188" customWidth="1"/>
    <col min="3" max="3" width="17.140625" customWidth="1"/>
    <col min="4" max="7" width="15.7109375" customWidth="1"/>
    <col min="8" max="8" width="8" customWidth="1"/>
    <col min="9" max="9" width="11.28515625" customWidth="1"/>
    <col min="10" max="10" width="23.85546875" customWidth="1"/>
    <col min="11" max="11" width="20.28515625" customWidth="1"/>
    <col min="12" max="12" width="26" style="527" customWidth="1"/>
    <col min="13" max="13" width="17" customWidth="1"/>
    <col min="14" max="16" width="13" customWidth="1"/>
    <col min="17" max="17" width="10.28515625" style="185" bestFit="1" customWidth="1"/>
    <col min="18" max="18" width="9.28515625" style="185" bestFit="1" customWidth="1"/>
    <col min="19" max="19" width="10.28515625" style="185" bestFit="1" customWidth="1"/>
  </cols>
  <sheetData>
    <row r="1" spans="1:16">
      <c r="A1" s="93" t="s">
        <v>595</v>
      </c>
      <c r="B1" s="93"/>
      <c r="C1" s="93"/>
      <c r="J1" t="s">
        <v>180</v>
      </c>
      <c r="K1" s="89"/>
      <c r="L1" s="89"/>
    </row>
    <row r="2" spans="1:16" s="1" customFormat="1" ht="24.75" customHeight="1">
      <c r="A2" s="652"/>
      <c r="B2" s="653"/>
      <c r="C2" s="653"/>
      <c r="D2" s="653"/>
      <c r="E2" s="653"/>
      <c r="F2" s="653"/>
      <c r="G2" s="653"/>
      <c r="H2" s="653"/>
      <c r="I2" s="653"/>
      <c r="J2" s="653"/>
      <c r="K2" s="654"/>
      <c r="L2" s="643" t="s">
        <v>577</v>
      </c>
    </row>
    <row r="3" spans="1:16" s="1" customFormat="1" ht="25.5" customHeight="1">
      <c r="A3" s="655"/>
      <c r="B3" s="656"/>
      <c r="C3" s="656"/>
      <c r="D3" s="656"/>
      <c r="E3" s="656"/>
      <c r="F3" s="656"/>
      <c r="G3" s="656"/>
      <c r="H3" s="656"/>
      <c r="I3" s="656"/>
      <c r="J3" s="656"/>
      <c r="K3" s="657"/>
      <c r="L3" s="644"/>
    </row>
    <row r="4" spans="1:16" s="1" customFormat="1" ht="28.5" customHeight="1">
      <c r="A4" s="658"/>
      <c r="B4" s="659"/>
      <c r="C4" s="659"/>
      <c r="D4" s="659"/>
      <c r="E4" s="659"/>
      <c r="F4" s="659"/>
      <c r="G4" s="659"/>
      <c r="H4" s="659"/>
      <c r="I4" s="659"/>
      <c r="J4" s="659"/>
      <c r="K4" s="660"/>
      <c r="L4" s="644"/>
    </row>
    <row r="5" spans="1:16" ht="54.75" customHeight="1">
      <c r="A5" s="662" t="str">
        <f>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650"/>
      <c r="C5" s="650"/>
      <c r="D5" s="650"/>
      <c r="E5" s="650"/>
      <c r="F5" s="650"/>
      <c r="G5" s="650"/>
      <c r="H5" s="650"/>
      <c r="I5" s="650"/>
      <c r="J5" s="650"/>
      <c r="K5" s="651"/>
      <c r="L5" s="645"/>
    </row>
    <row r="6" spans="1:16" s="527" customFormat="1" ht="28.5" customHeight="1">
      <c r="A6" s="575"/>
      <c r="B6" s="649" t="s">
        <v>529</v>
      </c>
      <c r="C6" s="650"/>
      <c r="D6" s="650"/>
      <c r="E6" s="650"/>
      <c r="F6" s="650"/>
      <c r="G6" s="650"/>
      <c r="H6" s="650"/>
      <c r="I6" s="650"/>
      <c r="J6" s="650"/>
      <c r="K6" s="651"/>
      <c r="L6" s="579">
        <v>4.7100000000000003E-2</v>
      </c>
    </row>
    <row r="7" spans="1:16" ht="27" customHeight="1">
      <c r="A7" s="661" t="s">
        <v>0</v>
      </c>
      <c r="B7" s="661" t="s">
        <v>184</v>
      </c>
      <c r="C7" s="661" t="s">
        <v>185</v>
      </c>
      <c r="D7" s="663" t="s">
        <v>1</v>
      </c>
      <c r="E7" s="663"/>
      <c r="F7" s="663"/>
      <c r="G7" s="664"/>
      <c r="H7" s="498" t="s">
        <v>2</v>
      </c>
      <c r="I7" s="495">
        <f>BDI!D56</f>
        <v>0.23089999999999999</v>
      </c>
      <c r="J7" s="496" t="s">
        <v>491</v>
      </c>
      <c r="K7" s="497">
        <f>K34/('MEMÓRIA DE CÁLCULO'!E9*'MEMÓRIA DE CÁLCULO'!J12)</f>
        <v>127.01747691428571</v>
      </c>
      <c r="L7" s="497">
        <f>ROUND(L34/('MEMÓRIA DE CÁLCULO'!E9*'MEMÓRIA DE CÁLCULO'!J12),2)</f>
        <v>133</v>
      </c>
    </row>
    <row r="8" spans="1:16" ht="15" customHeight="1">
      <c r="A8" s="661"/>
      <c r="B8" s="661"/>
      <c r="C8" s="661"/>
      <c r="D8" s="665"/>
      <c r="E8" s="665"/>
      <c r="F8" s="665"/>
      <c r="G8" s="666"/>
      <c r="H8" s="669" t="s">
        <v>3</v>
      </c>
      <c r="I8" s="670"/>
      <c r="J8" s="97" t="s">
        <v>4</v>
      </c>
      <c r="K8" s="98" t="s">
        <v>5</v>
      </c>
      <c r="L8" s="98"/>
    </row>
    <row r="9" spans="1:16" ht="15.75">
      <c r="A9" s="661"/>
      <c r="B9" s="661"/>
      <c r="C9" s="661"/>
      <c r="D9" s="665"/>
      <c r="E9" s="665"/>
      <c r="F9" s="665"/>
      <c r="G9" s="666"/>
      <c r="H9" s="671"/>
      <c r="I9" s="672"/>
      <c r="J9" s="505">
        <f>'ENC. SOCIAIS'!$E$51</f>
        <v>114.02</v>
      </c>
      <c r="K9" s="99">
        <f>'ENC. SOCIAIS'!$F$51</f>
        <v>70.790000000000006</v>
      </c>
      <c r="L9" s="99"/>
    </row>
    <row r="10" spans="1:16" ht="63">
      <c r="A10" s="661"/>
      <c r="B10" s="661"/>
      <c r="C10" s="661"/>
      <c r="D10" s="667"/>
      <c r="E10" s="667"/>
      <c r="F10" s="667"/>
      <c r="G10" s="668"/>
      <c r="H10" s="100" t="s">
        <v>6</v>
      </c>
      <c r="I10" s="101" t="s">
        <v>7</v>
      </c>
      <c r="J10" s="102" t="s">
        <v>575</v>
      </c>
      <c r="K10" s="103" t="s">
        <v>578</v>
      </c>
      <c r="L10" s="103" t="s">
        <v>576</v>
      </c>
    </row>
    <row r="11" spans="1:16" ht="39.950000000000003" customHeight="1">
      <c r="A11" s="104"/>
      <c r="B11" s="104"/>
      <c r="C11" s="104"/>
      <c r="D11" s="673" t="s">
        <v>10</v>
      </c>
      <c r="E11" s="673"/>
      <c r="F11" s="673"/>
      <c r="G11" s="673"/>
      <c r="H11" s="105"/>
      <c r="I11" s="106"/>
      <c r="J11" s="105"/>
      <c r="K11" s="107"/>
      <c r="L11" s="107"/>
    </row>
    <row r="12" spans="1:16" ht="39.950000000000003" customHeight="1">
      <c r="A12" s="108">
        <v>1</v>
      </c>
      <c r="B12" s="108" t="s">
        <v>414</v>
      </c>
      <c r="C12" s="639" t="s">
        <v>35</v>
      </c>
      <c r="D12" s="677" t="s">
        <v>11</v>
      </c>
      <c r="E12" s="677"/>
      <c r="F12" s="677"/>
      <c r="G12" s="677"/>
      <c r="H12" s="109" t="s">
        <v>165</v>
      </c>
      <c r="I12" s="109">
        <f>'MEMÓRIA DE CÁLCULO'!$D$18</f>
        <v>1</v>
      </c>
      <c r="J12" s="109">
        <f>'SERVIÇOS PRELI'!I16</f>
        <v>10463.438398113207</v>
      </c>
      <c r="K12" s="109">
        <f>ROUND(I12*J12,4)</f>
        <v>10463.438399999999</v>
      </c>
      <c r="L12" s="109">
        <f>K12*(1+$L$6)</f>
        <v>10956.266348639998</v>
      </c>
      <c r="M12" s="348"/>
    </row>
    <row r="13" spans="1:16" ht="39.950000000000003" customHeight="1">
      <c r="A13" s="108">
        <v>2</v>
      </c>
      <c r="B13" s="108" t="s">
        <v>414</v>
      </c>
      <c r="C13" s="639" t="s">
        <v>39</v>
      </c>
      <c r="D13" s="677" t="s">
        <v>13</v>
      </c>
      <c r="E13" s="677"/>
      <c r="F13" s="677"/>
      <c r="G13" s="677"/>
      <c r="H13" s="530" t="s">
        <v>165</v>
      </c>
      <c r="I13" s="533">
        <f>'MEMÓRIA DE CÁLCULO'!E12</f>
        <v>1</v>
      </c>
      <c r="J13" s="109">
        <f>'SERVIÇOS PRELI'!I25</f>
        <v>10346.14</v>
      </c>
      <c r="K13" s="109">
        <f>ROUND(I13*J13,2)</f>
        <v>10346.14</v>
      </c>
      <c r="L13" s="109">
        <f t="shared" ref="L13:L33" si="0">K13*(1+$L$6)</f>
        <v>10833.443193999998</v>
      </c>
      <c r="M13" s="348"/>
    </row>
    <row r="14" spans="1:16" s="456" customFormat="1" ht="39.950000000000003" customHeight="1">
      <c r="A14" s="108">
        <v>3</v>
      </c>
      <c r="B14" s="108" t="s">
        <v>414</v>
      </c>
      <c r="C14" s="639" t="s">
        <v>32</v>
      </c>
      <c r="D14" s="677" t="s">
        <v>415</v>
      </c>
      <c r="E14" s="677"/>
      <c r="F14" s="677"/>
      <c r="G14" s="677"/>
      <c r="H14" s="109" t="s">
        <v>12</v>
      </c>
      <c r="I14" s="109">
        <f>'MEMÓRIA DE CÁLCULO'!E12</f>
        <v>1</v>
      </c>
      <c r="J14" s="109">
        <f>'SERVIÇOS PRELI'!H19</f>
        <v>3284.712</v>
      </c>
      <c r="K14" s="109">
        <f>ROUND(I14*J14,2)</f>
        <v>3284.71</v>
      </c>
      <c r="L14" s="109">
        <f t="shared" si="0"/>
        <v>3439.4198409999999</v>
      </c>
    </row>
    <row r="15" spans="1:16" s="456" customFormat="1" ht="39.950000000000003" customHeight="1">
      <c r="A15" s="104"/>
      <c r="B15" s="104"/>
      <c r="C15" s="104"/>
      <c r="D15" s="674" t="s">
        <v>416</v>
      </c>
      <c r="E15" s="675"/>
      <c r="F15" s="675"/>
      <c r="G15" s="676"/>
      <c r="H15" s="105"/>
      <c r="I15" s="105"/>
      <c r="J15" s="110"/>
      <c r="K15" s="105"/>
      <c r="L15" s="107"/>
      <c r="P15" s="96"/>
    </row>
    <row r="16" spans="1:16" s="512" customFormat="1" ht="39.950000000000003" customHeight="1">
      <c r="A16" s="518">
        <v>4</v>
      </c>
      <c r="B16" s="518" t="s">
        <v>414</v>
      </c>
      <c r="C16" s="640" t="s">
        <v>505</v>
      </c>
      <c r="D16" s="646" t="s">
        <v>508</v>
      </c>
      <c r="E16" s="647"/>
      <c r="F16" s="647"/>
      <c r="G16" s="648"/>
      <c r="H16" s="519" t="s">
        <v>14</v>
      </c>
      <c r="I16" s="520">
        <f>'MEMÓRIA DE CÁLCULO'!F30</f>
        <v>7000</v>
      </c>
      <c r="J16" s="521">
        <f>'CPU CODEVASF'!H112</f>
        <v>0.49</v>
      </c>
      <c r="K16" s="519">
        <f>ROUND(I16*J16,2)</f>
        <v>3430</v>
      </c>
      <c r="L16" s="109">
        <f t="shared" si="0"/>
        <v>3591.5529999999999</v>
      </c>
      <c r="P16" s="96"/>
    </row>
    <row r="17" spans="1:19" s="456" customFormat="1" ht="52.5" customHeight="1">
      <c r="A17" s="111">
        <v>5</v>
      </c>
      <c r="B17" s="111" t="s">
        <v>186</v>
      </c>
      <c r="C17" s="111">
        <v>5502114</v>
      </c>
      <c r="D17" s="683" t="s">
        <v>493</v>
      </c>
      <c r="E17" s="684"/>
      <c r="F17" s="684"/>
      <c r="G17" s="685"/>
      <c r="H17" s="109" t="s">
        <v>15</v>
      </c>
      <c r="I17" s="109">
        <f>'MEMÓRIA DE CÁLCULO'!$H$35</f>
        <v>700</v>
      </c>
      <c r="J17" s="109">
        <f>CPU_SICRO!I363</f>
        <v>6.3</v>
      </c>
      <c r="K17" s="109">
        <f>ROUND(I17*J17,2)</f>
        <v>4410</v>
      </c>
      <c r="L17" s="109">
        <f t="shared" si="0"/>
        <v>4617.7109999999993</v>
      </c>
      <c r="M17" s="499"/>
      <c r="O17" s="90"/>
    </row>
    <row r="18" spans="1:19" s="456" customFormat="1" ht="39.950000000000003" customHeight="1">
      <c r="A18" s="111">
        <v>6</v>
      </c>
      <c r="B18" s="111" t="s">
        <v>186</v>
      </c>
      <c r="C18" s="111">
        <v>5502114</v>
      </c>
      <c r="D18" s="683" t="s">
        <v>494</v>
      </c>
      <c r="E18" s="684"/>
      <c r="F18" s="684"/>
      <c r="G18" s="685"/>
      <c r="H18" s="109" t="s">
        <v>15</v>
      </c>
      <c r="I18" s="109">
        <f>'MEMÓRIA DE CÁLCULO'!$H$42</f>
        <v>700</v>
      </c>
      <c r="J18" s="109">
        <f>CPU_SICRO!I395</f>
        <v>1.52</v>
      </c>
      <c r="K18" s="109">
        <f>ROUND(I18*J18,2)</f>
        <v>1064</v>
      </c>
      <c r="L18" s="109">
        <f t="shared" si="0"/>
        <v>1114.1143999999999</v>
      </c>
      <c r="O18" s="90"/>
    </row>
    <row r="19" spans="1:19" ht="39.950000000000003" customHeight="1">
      <c r="A19" s="104"/>
      <c r="B19" s="104"/>
      <c r="C19" s="104"/>
      <c r="D19" s="674" t="s">
        <v>16</v>
      </c>
      <c r="E19" s="675"/>
      <c r="F19" s="675"/>
      <c r="G19" s="676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7</v>
      </c>
      <c r="B20" s="518" t="s">
        <v>414</v>
      </c>
      <c r="C20" s="640" t="s">
        <v>618</v>
      </c>
      <c r="D20" s="683" t="s">
        <v>619</v>
      </c>
      <c r="E20" s="684"/>
      <c r="F20" s="684"/>
      <c r="G20" s="685"/>
      <c r="H20" s="109" t="s">
        <v>14</v>
      </c>
      <c r="I20" s="109">
        <f>'MEMÓRIA DE CÁLCULO'!$F$50</f>
        <v>6740</v>
      </c>
      <c r="J20" s="109">
        <f>'CPU CODEVASF'!H127</f>
        <v>76.652357999999992</v>
      </c>
      <c r="K20" s="109">
        <f>ROUND(I20*J20,2)</f>
        <v>516636.89</v>
      </c>
      <c r="L20" s="109">
        <f t="shared" si="0"/>
        <v>540970.48751899996</v>
      </c>
      <c r="M20" s="348"/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186</v>
      </c>
      <c r="C21" s="111">
        <v>4011276</v>
      </c>
      <c r="D21" s="683" t="s">
        <v>18</v>
      </c>
      <c r="E21" s="684"/>
      <c r="F21" s="684"/>
      <c r="G21" s="685"/>
      <c r="H21" s="109" t="s">
        <v>15</v>
      </c>
      <c r="I21" s="109">
        <f>'MEMÓRIA DE CÁLCULO'!$H$56</f>
        <v>1011</v>
      </c>
      <c r="J21" s="109">
        <f>CPU_SICRO!$I$64</f>
        <v>246.65</v>
      </c>
      <c r="K21" s="109">
        <f>ROUND(I21*J21,2)</f>
        <v>249363.15</v>
      </c>
      <c r="L21" s="109">
        <f t="shared" si="0"/>
        <v>261108.15436499997</v>
      </c>
      <c r="M21" s="348"/>
    </row>
    <row r="22" spans="1:19" ht="39.950000000000003" customHeight="1">
      <c r="A22" s="111">
        <v>9</v>
      </c>
      <c r="B22" s="111" t="s">
        <v>186</v>
      </c>
      <c r="C22" s="111">
        <v>4011209</v>
      </c>
      <c r="D22" s="683" t="s">
        <v>21</v>
      </c>
      <c r="E22" s="684"/>
      <c r="F22" s="684"/>
      <c r="G22" s="685"/>
      <c r="H22" s="109" t="s">
        <v>14</v>
      </c>
      <c r="I22" s="109">
        <f>'MEMÓRIA DE CÁLCULO'!$H$62</f>
        <v>6740</v>
      </c>
      <c r="J22" s="109">
        <f>CPU_SICRO!$I$141</f>
        <v>0.95</v>
      </c>
      <c r="K22" s="109">
        <f>ROUND(I22*J22,2)</f>
        <v>6403</v>
      </c>
      <c r="L22" s="109">
        <f t="shared" si="0"/>
        <v>6704.5812999999998</v>
      </c>
      <c r="M22" s="348"/>
    </row>
    <row r="23" spans="1:19" ht="39.950000000000003" customHeight="1">
      <c r="A23" s="104"/>
      <c r="B23" s="104"/>
      <c r="C23" s="104"/>
      <c r="D23" s="689" t="s">
        <v>19</v>
      </c>
      <c r="E23" s="690"/>
      <c r="F23" s="690"/>
      <c r="G23" s="691"/>
      <c r="H23" s="105"/>
      <c r="I23" s="105"/>
      <c r="J23" s="110"/>
      <c r="K23" s="105"/>
      <c r="L23" s="107"/>
    </row>
    <row r="24" spans="1:19" ht="39.950000000000003" customHeight="1">
      <c r="A24" s="113">
        <v>10</v>
      </c>
      <c r="B24" s="111" t="s">
        <v>186</v>
      </c>
      <c r="C24" s="113">
        <v>5213440</v>
      </c>
      <c r="D24" s="646" t="s">
        <v>171</v>
      </c>
      <c r="E24" s="647"/>
      <c r="F24" s="647"/>
      <c r="G24" s="648"/>
      <c r="H24" s="112" t="s">
        <v>12</v>
      </c>
      <c r="I24" s="109">
        <f>'MEMÓRIA DE CÁLCULO'!$H$70</f>
        <v>1</v>
      </c>
      <c r="J24" s="109">
        <f>CPU_SICRO!$I$203</f>
        <v>233.31</v>
      </c>
      <c r="K24" s="109">
        <f>ROUND(I24*J24,2)</f>
        <v>233.31</v>
      </c>
      <c r="L24" s="109">
        <f t="shared" si="0"/>
        <v>244.29890099999997</v>
      </c>
      <c r="M24" s="348"/>
    </row>
    <row r="25" spans="1:19" ht="39.950000000000003" customHeight="1">
      <c r="A25" s="111">
        <v>11</v>
      </c>
      <c r="B25" s="111" t="s">
        <v>186</v>
      </c>
      <c r="C25" s="111">
        <v>5213851</v>
      </c>
      <c r="D25" s="646" t="s">
        <v>172</v>
      </c>
      <c r="E25" s="647"/>
      <c r="F25" s="647"/>
      <c r="G25" s="648"/>
      <c r="H25" s="112" t="s">
        <v>12</v>
      </c>
      <c r="I25" s="109">
        <f>'MEMÓRIA DE CÁLCULO'!$H$76</f>
        <v>1</v>
      </c>
      <c r="J25" s="109">
        <f>CPU_SICRO!$I$271</f>
        <v>290.33999999999997</v>
      </c>
      <c r="K25" s="109">
        <f>ROUND(I25*J25,2)</f>
        <v>290.33999999999997</v>
      </c>
      <c r="L25" s="109">
        <f t="shared" si="0"/>
        <v>304.01501399999995</v>
      </c>
      <c r="M25" s="348"/>
    </row>
    <row r="26" spans="1:19" ht="39.950000000000003" customHeight="1">
      <c r="A26" s="115"/>
      <c r="B26" s="115"/>
      <c r="C26" s="115"/>
      <c r="D26" s="116" t="s">
        <v>22</v>
      </c>
      <c r="E26" s="116"/>
      <c r="F26" s="116"/>
      <c r="G26" s="116"/>
      <c r="H26" s="117"/>
      <c r="I26" s="202"/>
      <c r="J26" s="118"/>
      <c r="K26" s="118"/>
      <c r="L26" s="107"/>
    </row>
    <row r="27" spans="1:19" ht="39.950000000000003" customHeight="1">
      <c r="A27" s="113">
        <v>12</v>
      </c>
      <c r="B27" s="111" t="s">
        <v>186</v>
      </c>
      <c r="C27" s="113">
        <v>2003373</v>
      </c>
      <c r="D27" s="686" t="s">
        <v>504</v>
      </c>
      <c r="E27" s="687"/>
      <c r="F27" s="687"/>
      <c r="G27" s="688"/>
      <c r="H27" s="114" t="s">
        <v>23</v>
      </c>
      <c r="I27" s="109">
        <f>'MEMÓRIA DE CÁLCULO'!$H$83</f>
        <v>2000</v>
      </c>
      <c r="J27" s="109">
        <f>CPU_SICRO!I330</f>
        <v>30.82</v>
      </c>
      <c r="K27" s="109">
        <f>ROUND(I27*J27,2)</f>
        <v>61640</v>
      </c>
      <c r="L27" s="109">
        <f t="shared" si="0"/>
        <v>64543.243999999992</v>
      </c>
      <c r="M27" s="348"/>
    </row>
    <row r="28" spans="1:19" s="91" customFormat="1" ht="39.950000000000003" customHeight="1">
      <c r="A28" s="119"/>
      <c r="B28" s="119"/>
      <c r="C28" s="119"/>
      <c r="D28" s="120" t="s">
        <v>24</v>
      </c>
      <c r="E28" s="121"/>
      <c r="F28" s="121"/>
      <c r="G28" s="121"/>
      <c r="H28" s="122"/>
      <c r="I28" s="203"/>
      <c r="J28" s="123"/>
      <c r="K28" s="124"/>
      <c r="L28" s="107"/>
      <c r="Q28" s="185"/>
      <c r="R28" s="185"/>
      <c r="S28" s="185"/>
    </row>
    <row r="29" spans="1:19" s="91" customFormat="1" ht="39.950000000000003" customHeight="1">
      <c r="A29" s="111">
        <v>13</v>
      </c>
      <c r="B29" s="111" t="s">
        <v>414</v>
      </c>
      <c r="C29" s="639" t="s">
        <v>158</v>
      </c>
      <c r="D29" s="680" t="s">
        <v>160</v>
      </c>
      <c r="E29" s="681"/>
      <c r="F29" s="681"/>
      <c r="G29" s="682"/>
      <c r="H29" s="112" t="s">
        <v>14</v>
      </c>
      <c r="I29" s="109">
        <f>'MEMÓRIA DE CÁLCULO'!$H$91</f>
        <v>7000</v>
      </c>
      <c r="J29" s="109">
        <f>'CPU CODEVASF'!$H$88</f>
        <v>1.08</v>
      </c>
      <c r="K29" s="109">
        <f>ROUND(I29*J29,2)</f>
        <v>7560</v>
      </c>
      <c r="L29" s="109">
        <f t="shared" si="0"/>
        <v>7916.0759999999991</v>
      </c>
      <c r="M29" s="348"/>
      <c r="Q29" s="185"/>
      <c r="R29" s="185"/>
      <c r="S29" s="185"/>
    </row>
    <row r="30" spans="1:19" s="456" customFormat="1" ht="39.950000000000003" customHeight="1">
      <c r="A30" s="119"/>
      <c r="B30" s="119"/>
      <c r="C30" s="119"/>
      <c r="D30" s="455" t="s">
        <v>174</v>
      </c>
      <c r="E30" s="454"/>
      <c r="F30" s="454"/>
      <c r="G30" s="454"/>
      <c r="H30" s="122"/>
      <c r="I30" s="203"/>
      <c r="J30" s="123"/>
      <c r="K30" s="124"/>
      <c r="L30" s="107"/>
    </row>
    <row r="31" spans="1:19" s="456" customFormat="1" ht="39.950000000000003" customHeight="1">
      <c r="A31" s="111">
        <v>14</v>
      </c>
      <c r="B31" s="111" t="s">
        <v>414</v>
      </c>
      <c r="C31" s="639" t="s">
        <v>497</v>
      </c>
      <c r="D31" s="646" t="s">
        <v>417</v>
      </c>
      <c r="E31" s="681"/>
      <c r="F31" s="681"/>
      <c r="G31" s="682"/>
      <c r="H31" s="112" t="s">
        <v>23</v>
      </c>
      <c r="I31" s="109">
        <f>'MEMÓRIA DE CÁLCULO'!H98</f>
        <v>100</v>
      </c>
      <c r="J31" s="109">
        <f>'CPU CODEVASF'!H99</f>
        <v>18.04</v>
      </c>
      <c r="K31" s="109">
        <f>ROUND(I31*J31,2)</f>
        <v>1804</v>
      </c>
      <c r="L31" s="109">
        <f t="shared" si="0"/>
        <v>1888.9683999999997</v>
      </c>
    </row>
    <row r="32" spans="1:19" ht="39.950000000000003" customHeight="1">
      <c r="A32" s="119"/>
      <c r="B32" s="119"/>
      <c r="C32" s="119"/>
      <c r="D32" s="120" t="s">
        <v>161</v>
      </c>
      <c r="E32" s="121"/>
      <c r="F32" s="121"/>
      <c r="G32" s="121"/>
      <c r="H32" s="122"/>
      <c r="I32" s="203"/>
      <c r="J32" s="123"/>
      <c r="K32" s="124"/>
      <c r="L32" s="107"/>
    </row>
    <row r="33" spans="1:13" ht="39.950000000000003" customHeight="1">
      <c r="A33" s="111">
        <v>15</v>
      </c>
      <c r="B33" s="111" t="s">
        <v>414</v>
      </c>
      <c r="C33" s="639" t="s">
        <v>621</v>
      </c>
      <c r="D33" s="680" t="s">
        <v>162</v>
      </c>
      <c r="E33" s="681"/>
      <c r="F33" s="681"/>
      <c r="G33" s="682"/>
      <c r="H33" s="112" t="s">
        <v>165</v>
      </c>
      <c r="I33" s="109">
        <f>'MEMÓRIA DE CÁLCULO'!$H$105</f>
        <v>1</v>
      </c>
      <c r="J33" s="109">
        <f>'CPU - Projeto Executivo '!G36</f>
        <v>12193.359073347012</v>
      </c>
      <c r="K33" s="109">
        <f>ROUND(I33*J33,2)</f>
        <v>12193.36</v>
      </c>
      <c r="L33" s="109">
        <f t="shared" si="0"/>
        <v>12767.667255999999</v>
      </c>
      <c r="M33" s="348"/>
    </row>
    <row r="34" spans="1:13" ht="39.950000000000003" customHeight="1">
      <c r="A34" s="678" t="s">
        <v>20</v>
      </c>
      <c r="B34" s="679"/>
      <c r="C34" s="679"/>
      <c r="D34" s="679"/>
      <c r="E34" s="679"/>
      <c r="F34" s="679"/>
      <c r="G34" s="679"/>
      <c r="H34" s="679"/>
      <c r="I34" s="679"/>
      <c r="J34" s="679"/>
      <c r="K34" s="580">
        <f>SUM(K12:K33)</f>
        <v>889122.33840000001</v>
      </c>
      <c r="L34" s="125">
        <f>SUM(L12:L33)</f>
        <v>931000.00053863972</v>
      </c>
    </row>
    <row r="35" spans="1:13" ht="39.950000000000003" customHeight="1">
      <c r="A35" s="493" t="s">
        <v>492</v>
      </c>
      <c r="K35" s="428"/>
      <c r="L35" s="428"/>
      <c r="M35" s="90"/>
    </row>
    <row r="36" spans="1:13" ht="39.950000000000003" customHeight="1"/>
    <row r="37" spans="1:13" ht="39.950000000000003" customHeight="1"/>
    <row r="41" spans="1:13" ht="25.5" customHeight="1"/>
  </sheetData>
  <mergeCells count="29">
    <mergeCell ref="A34:J34"/>
    <mergeCell ref="D29:G29"/>
    <mergeCell ref="D33:G33"/>
    <mergeCell ref="D31:G31"/>
    <mergeCell ref="D13:G13"/>
    <mergeCell ref="D21:G21"/>
    <mergeCell ref="D14:G14"/>
    <mergeCell ref="D15:G15"/>
    <mergeCell ref="D17:G17"/>
    <mergeCell ref="D18:G18"/>
    <mergeCell ref="D16:G16"/>
    <mergeCell ref="D27:G27"/>
    <mergeCell ref="D20:G20"/>
    <mergeCell ref="D22:G22"/>
    <mergeCell ref="D23:G23"/>
    <mergeCell ref="D24:G24"/>
    <mergeCell ref="L2:L5"/>
    <mergeCell ref="D25:G25"/>
    <mergeCell ref="B6:K6"/>
    <mergeCell ref="A2:K4"/>
    <mergeCell ref="B7:B10"/>
    <mergeCell ref="A7:A10"/>
    <mergeCell ref="A5:K5"/>
    <mergeCell ref="C7:C10"/>
    <mergeCell ref="D7:G10"/>
    <mergeCell ref="H8:I9"/>
    <mergeCell ref="D11:G11"/>
    <mergeCell ref="D19:G19"/>
    <mergeCell ref="D12:G12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ilha3">
    <tabColor rgb="FF00B050"/>
  </sheetPr>
  <dimension ref="A1:BI57"/>
  <sheetViews>
    <sheetView view="pageBreakPreview" topLeftCell="A4" zoomScaleSheetLayoutView="100" workbookViewId="0">
      <selection activeCell="A17" sqref="A17:I17"/>
    </sheetView>
  </sheetViews>
  <sheetFormatPr defaultRowHeight="12.75"/>
  <cols>
    <col min="1" max="4" width="15.7109375" style="1" customWidth="1"/>
    <col min="5" max="5" width="51.28515625" style="1" customWidth="1"/>
    <col min="6" max="9" width="15.7109375" style="1" customWidth="1"/>
    <col min="10" max="10" width="11.28515625" style="1" bestFit="1" customWidth="1"/>
    <col min="11" max="11" width="11.42578125" style="1" bestFit="1" customWidth="1"/>
    <col min="12" max="258" width="9.140625" style="1"/>
    <col min="259" max="259" width="13.85546875" style="1" customWidth="1"/>
    <col min="260" max="260" width="9.140625" style="1"/>
    <col min="261" max="261" width="51.28515625" style="1" customWidth="1"/>
    <col min="262" max="262" width="10.7109375" style="1" customWidth="1"/>
    <col min="263" max="263" width="11.28515625" style="1" customWidth="1"/>
    <col min="264" max="264" width="13.7109375" style="1" customWidth="1"/>
    <col min="265" max="265" width="17.28515625" style="1" customWidth="1"/>
    <col min="266" max="514" width="9.140625" style="1"/>
    <col min="515" max="515" width="13.85546875" style="1" customWidth="1"/>
    <col min="516" max="516" width="9.140625" style="1"/>
    <col min="517" max="517" width="51.28515625" style="1" customWidth="1"/>
    <col min="518" max="518" width="10.7109375" style="1" customWidth="1"/>
    <col min="519" max="519" width="11.28515625" style="1" customWidth="1"/>
    <col min="520" max="520" width="13.7109375" style="1" customWidth="1"/>
    <col min="521" max="521" width="17.28515625" style="1" customWidth="1"/>
    <col min="522" max="770" width="9.140625" style="1"/>
    <col min="771" max="771" width="13.85546875" style="1" customWidth="1"/>
    <col min="772" max="772" width="9.140625" style="1"/>
    <col min="773" max="773" width="51.28515625" style="1" customWidth="1"/>
    <col min="774" max="774" width="10.7109375" style="1" customWidth="1"/>
    <col min="775" max="775" width="11.28515625" style="1" customWidth="1"/>
    <col min="776" max="776" width="13.7109375" style="1" customWidth="1"/>
    <col min="777" max="777" width="17.28515625" style="1" customWidth="1"/>
    <col min="778" max="1026" width="9.140625" style="1"/>
    <col min="1027" max="1027" width="13.85546875" style="1" customWidth="1"/>
    <col min="1028" max="1028" width="9.140625" style="1"/>
    <col min="1029" max="1029" width="51.28515625" style="1" customWidth="1"/>
    <col min="1030" max="1030" width="10.7109375" style="1" customWidth="1"/>
    <col min="1031" max="1031" width="11.28515625" style="1" customWidth="1"/>
    <col min="1032" max="1032" width="13.7109375" style="1" customWidth="1"/>
    <col min="1033" max="1033" width="17.28515625" style="1" customWidth="1"/>
    <col min="1034" max="1282" width="9.140625" style="1"/>
    <col min="1283" max="1283" width="13.85546875" style="1" customWidth="1"/>
    <col min="1284" max="1284" width="9.140625" style="1"/>
    <col min="1285" max="1285" width="51.28515625" style="1" customWidth="1"/>
    <col min="1286" max="1286" width="10.7109375" style="1" customWidth="1"/>
    <col min="1287" max="1287" width="11.28515625" style="1" customWidth="1"/>
    <col min="1288" max="1288" width="13.7109375" style="1" customWidth="1"/>
    <col min="1289" max="1289" width="17.28515625" style="1" customWidth="1"/>
    <col min="1290" max="1538" width="9.140625" style="1"/>
    <col min="1539" max="1539" width="13.85546875" style="1" customWidth="1"/>
    <col min="1540" max="1540" width="9.140625" style="1"/>
    <col min="1541" max="1541" width="51.28515625" style="1" customWidth="1"/>
    <col min="1542" max="1542" width="10.7109375" style="1" customWidth="1"/>
    <col min="1543" max="1543" width="11.28515625" style="1" customWidth="1"/>
    <col min="1544" max="1544" width="13.7109375" style="1" customWidth="1"/>
    <col min="1545" max="1545" width="17.28515625" style="1" customWidth="1"/>
    <col min="1546" max="1794" width="9.140625" style="1"/>
    <col min="1795" max="1795" width="13.85546875" style="1" customWidth="1"/>
    <col min="1796" max="1796" width="9.140625" style="1"/>
    <col min="1797" max="1797" width="51.28515625" style="1" customWidth="1"/>
    <col min="1798" max="1798" width="10.7109375" style="1" customWidth="1"/>
    <col min="1799" max="1799" width="11.28515625" style="1" customWidth="1"/>
    <col min="1800" max="1800" width="13.7109375" style="1" customWidth="1"/>
    <col min="1801" max="1801" width="17.28515625" style="1" customWidth="1"/>
    <col min="1802" max="2050" width="9.140625" style="1"/>
    <col min="2051" max="2051" width="13.85546875" style="1" customWidth="1"/>
    <col min="2052" max="2052" width="9.140625" style="1"/>
    <col min="2053" max="2053" width="51.28515625" style="1" customWidth="1"/>
    <col min="2054" max="2054" width="10.7109375" style="1" customWidth="1"/>
    <col min="2055" max="2055" width="11.28515625" style="1" customWidth="1"/>
    <col min="2056" max="2056" width="13.7109375" style="1" customWidth="1"/>
    <col min="2057" max="2057" width="17.28515625" style="1" customWidth="1"/>
    <col min="2058" max="2306" width="9.140625" style="1"/>
    <col min="2307" max="2307" width="13.85546875" style="1" customWidth="1"/>
    <col min="2308" max="2308" width="9.140625" style="1"/>
    <col min="2309" max="2309" width="51.28515625" style="1" customWidth="1"/>
    <col min="2310" max="2310" width="10.7109375" style="1" customWidth="1"/>
    <col min="2311" max="2311" width="11.28515625" style="1" customWidth="1"/>
    <col min="2312" max="2312" width="13.7109375" style="1" customWidth="1"/>
    <col min="2313" max="2313" width="17.28515625" style="1" customWidth="1"/>
    <col min="2314" max="2562" width="9.140625" style="1"/>
    <col min="2563" max="2563" width="13.85546875" style="1" customWidth="1"/>
    <col min="2564" max="2564" width="9.140625" style="1"/>
    <col min="2565" max="2565" width="51.28515625" style="1" customWidth="1"/>
    <col min="2566" max="2566" width="10.7109375" style="1" customWidth="1"/>
    <col min="2567" max="2567" width="11.28515625" style="1" customWidth="1"/>
    <col min="2568" max="2568" width="13.7109375" style="1" customWidth="1"/>
    <col min="2569" max="2569" width="17.28515625" style="1" customWidth="1"/>
    <col min="2570" max="2818" width="9.140625" style="1"/>
    <col min="2819" max="2819" width="13.85546875" style="1" customWidth="1"/>
    <col min="2820" max="2820" width="9.140625" style="1"/>
    <col min="2821" max="2821" width="51.28515625" style="1" customWidth="1"/>
    <col min="2822" max="2822" width="10.7109375" style="1" customWidth="1"/>
    <col min="2823" max="2823" width="11.28515625" style="1" customWidth="1"/>
    <col min="2824" max="2824" width="13.7109375" style="1" customWidth="1"/>
    <col min="2825" max="2825" width="17.28515625" style="1" customWidth="1"/>
    <col min="2826" max="3074" width="9.140625" style="1"/>
    <col min="3075" max="3075" width="13.85546875" style="1" customWidth="1"/>
    <col min="3076" max="3076" width="9.140625" style="1"/>
    <col min="3077" max="3077" width="51.28515625" style="1" customWidth="1"/>
    <col min="3078" max="3078" width="10.7109375" style="1" customWidth="1"/>
    <col min="3079" max="3079" width="11.28515625" style="1" customWidth="1"/>
    <col min="3080" max="3080" width="13.7109375" style="1" customWidth="1"/>
    <col min="3081" max="3081" width="17.28515625" style="1" customWidth="1"/>
    <col min="3082" max="3330" width="9.140625" style="1"/>
    <col min="3331" max="3331" width="13.85546875" style="1" customWidth="1"/>
    <col min="3332" max="3332" width="9.140625" style="1"/>
    <col min="3333" max="3333" width="51.28515625" style="1" customWidth="1"/>
    <col min="3334" max="3334" width="10.7109375" style="1" customWidth="1"/>
    <col min="3335" max="3335" width="11.28515625" style="1" customWidth="1"/>
    <col min="3336" max="3336" width="13.7109375" style="1" customWidth="1"/>
    <col min="3337" max="3337" width="17.28515625" style="1" customWidth="1"/>
    <col min="3338" max="3586" width="9.140625" style="1"/>
    <col min="3587" max="3587" width="13.85546875" style="1" customWidth="1"/>
    <col min="3588" max="3588" width="9.140625" style="1"/>
    <col min="3589" max="3589" width="51.28515625" style="1" customWidth="1"/>
    <col min="3590" max="3590" width="10.7109375" style="1" customWidth="1"/>
    <col min="3591" max="3591" width="11.28515625" style="1" customWidth="1"/>
    <col min="3592" max="3592" width="13.7109375" style="1" customWidth="1"/>
    <col min="3593" max="3593" width="17.28515625" style="1" customWidth="1"/>
    <col min="3594" max="3842" width="9.140625" style="1"/>
    <col min="3843" max="3843" width="13.85546875" style="1" customWidth="1"/>
    <col min="3844" max="3844" width="9.140625" style="1"/>
    <col min="3845" max="3845" width="51.28515625" style="1" customWidth="1"/>
    <col min="3846" max="3846" width="10.7109375" style="1" customWidth="1"/>
    <col min="3847" max="3847" width="11.28515625" style="1" customWidth="1"/>
    <col min="3848" max="3848" width="13.7109375" style="1" customWidth="1"/>
    <col min="3849" max="3849" width="17.28515625" style="1" customWidth="1"/>
    <col min="3850" max="4098" width="9.140625" style="1"/>
    <col min="4099" max="4099" width="13.85546875" style="1" customWidth="1"/>
    <col min="4100" max="4100" width="9.140625" style="1"/>
    <col min="4101" max="4101" width="51.28515625" style="1" customWidth="1"/>
    <col min="4102" max="4102" width="10.7109375" style="1" customWidth="1"/>
    <col min="4103" max="4103" width="11.28515625" style="1" customWidth="1"/>
    <col min="4104" max="4104" width="13.7109375" style="1" customWidth="1"/>
    <col min="4105" max="4105" width="17.28515625" style="1" customWidth="1"/>
    <col min="4106" max="4354" width="9.140625" style="1"/>
    <col min="4355" max="4355" width="13.85546875" style="1" customWidth="1"/>
    <col min="4356" max="4356" width="9.140625" style="1"/>
    <col min="4357" max="4357" width="51.28515625" style="1" customWidth="1"/>
    <col min="4358" max="4358" width="10.7109375" style="1" customWidth="1"/>
    <col min="4359" max="4359" width="11.28515625" style="1" customWidth="1"/>
    <col min="4360" max="4360" width="13.7109375" style="1" customWidth="1"/>
    <col min="4361" max="4361" width="17.28515625" style="1" customWidth="1"/>
    <col min="4362" max="4610" width="9.140625" style="1"/>
    <col min="4611" max="4611" width="13.85546875" style="1" customWidth="1"/>
    <col min="4612" max="4612" width="9.140625" style="1"/>
    <col min="4613" max="4613" width="51.28515625" style="1" customWidth="1"/>
    <col min="4614" max="4614" width="10.7109375" style="1" customWidth="1"/>
    <col min="4615" max="4615" width="11.28515625" style="1" customWidth="1"/>
    <col min="4616" max="4616" width="13.7109375" style="1" customWidth="1"/>
    <col min="4617" max="4617" width="17.28515625" style="1" customWidth="1"/>
    <col min="4618" max="4866" width="9.140625" style="1"/>
    <col min="4867" max="4867" width="13.85546875" style="1" customWidth="1"/>
    <col min="4868" max="4868" width="9.140625" style="1"/>
    <col min="4869" max="4869" width="51.28515625" style="1" customWidth="1"/>
    <col min="4870" max="4870" width="10.7109375" style="1" customWidth="1"/>
    <col min="4871" max="4871" width="11.28515625" style="1" customWidth="1"/>
    <col min="4872" max="4872" width="13.7109375" style="1" customWidth="1"/>
    <col min="4873" max="4873" width="17.28515625" style="1" customWidth="1"/>
    <col min="4874" max="5122" width="9.140625" style="1"/>
    <col min="5123" max="5123" width="13.85546875" style="1" customWidth="1"/>
    <col min="5124" max="5124" width="9.140625" style="1"/>
    <col min="5125" max="5125" width="51.28515625" style="1" customWidth="1"/>
    <col min="5126" max="5126" width="10.7109375" style="1" customWidth="1"/>
    <col min="5127" max="5127" width="11.28515625" style="1" customWidth="1"/>
    <col min="5128" max="5128" width="13.7109375" style="1" customWidth="1"/>
    <col min="5129" max="5129" width="17.28515625" style="1" customWidth="1"/>
    <col min="5130" max="5378" width="9.140625" style="1"/>
    <col min="5379" max="5379" width="13.85546875" style="1" customWidth="1"/>
    <col min="5380" max="5380" width="9.140625" style="1"/>
    <col min="5381" max="5381" width="51.28515625" style="1" customWidth="1"/>
    <col min="5382" max="5382" width="10.7109375" style="1" customWidth="1"/>
    <col min="5383" max="5383" width="11.28515625" style="1" customWidth="1"/>
    <col min="5384" max="5384" width="13.7109375" style="1" customWidth="1"/>
    <col min="5385" max="5385" width="17.28515625" style="1" customWidth="1"/>
    <col min="5386" max="5634" width="9.140625" style="1"/>
    <col min="5635" max="5635" width="13.85546875" style="1" customWidth="1"/>
    <col min="5636" max="5636" width="9.140625" style="1"/>
    <col min="5637" max="5637" width="51.28515625" style="1" customWidth="1"/>
    <col min="5638" max="5638" width="10.7109375" style="1" customWidth="1"/>
    <col min="5639" max="5639" width="11.28515625" style="1" customWidth="1"/>
    <col min="5640" max="5640" width="13.7109375" style="1" customWidth="1"/>
    <col min="5641" max="5641" width="17.28515625" style="1" customWidth="1"/>
    <col min="5642" max="5890" width="9.140625" style="1"/>
    <col min="5891" max="5891" width="13.85546875" style="1" customWidth="1"/>
    <col min="5892" max="5892" width="9.140625" style="1"/>
    <col min="5893" max="5893" width="51.28515625" style="1" customWidth="1"/>
    <col min="5894" max="5894" width="10.7109375" style="1" customWidth="1"/>
    <col min="5895" max="5895" width="11.28515625" style="1" customWidth="1"/>
    <col min="5896" max="5896" width="13.7109375" style="1" customWidth="1"/>
    <col min="5897" max="5897" width="17.28515625" style="1" customWidth="1"/>
    <col min="5898" max="6146" width="9.140625" style="1"/>
    <col min="6147" max="6147" width="13.85546875" style="1" customWidth="1"/>
    <col min="6148" max="6148" width="9.140625" style="1"/>
    <col min="6149" max="6149" width="51.28515625" style="1" customWidth="1"/>
    <col min="6150" max="6150" width="10.7109375" style="1" customWidth="1"/>
    <col min="6151" max="6151" width="11.28515625" style="1" customWidth="1"/>
    <col min="6152" max="6152" width="13.7109375" style="1" customWidth="1"/>
    <col min="6153" max="6153" width="17.28515625" style="1" customWidth="1"/>
    <col min="6154" max="6402" width="9.140625" style="1"/>
    <col min="6403" max="6403" width="13.85546875" style="1" customWidth="1"/>
    <col min="6404" max="6404" width="9.140625" style="1"/>
    <col min="6405" max="6405" width="51.28515625" style="1" customWidth="1"/>
    <col min="6406" max="6406" width="10.7109375" style="1" customWidth="1"/>
    <col min="6407" max="6407" width="11.28515625" style="1" customWidth="1"/>
    <col min="6408" max="6408" width="13.7109375" style="1" customWidth="1"/>
    <col min="6409" max="6409" width="17.28515625" style="1" customWidth="1"/>
    <col min="6410" max="6658" width="9.140625" style="1"/>
    <col min="6659" max="6659" width="13.85546875" style="1" customWidth="1"/>
    <col min="6660" max="6660" width="9.140625" style="1"/>
    <col min="6661" max="6661" width="51.28515625" style="1" customWidth="1"/>
    <col min="6662" max="6662" width="10.7109375" style="1" customWidth="1"/>
    <col min="6663" max="6663" width="11.28515625" style="1" customWidth="1"/>
    <col min="6664" max="6664" width="13.7109375" style="1" customWidth="1"/>
    <col min="6665" max="6665" width="17.28515625" style="1" customWidth="1"/>
    <col min="6666" max="6914" width="9.140625" style="1"/>
    <col min="6915" max="6915" width="13.85546875" style="1" customWidth="1"/>
    <col min="6916" max="6916" width="9.140625" style="1"/>
    <col min="6917" max="6917" width="51.28515625" style="1" customWidth="1"/>
    <col min="6918" max="6918" width="10.7109375" style="1" customWidth="1"/>
    <col min="6919" max="6919" width="11.28515625" style="1" customWidth="1"/>
    <col min="6920" max="6920" width="13.7109375" style="1" customWidth="1"/>
    <col min="6921" max="6921" width="17.28515625" style="1" customWidth="1"/>
    <col min="6922" max="7170" width="9.140625" style="1"/>
    <col min="7171" max="7171" width="13.85546875" style="1" customWidth="1"/>
    <col min="7172" max="7172" width="9.140625" style="1"/>
    <col min="7173" max="7173" width="51.28515625" style="1" customWidth="1"/>
    <col min="7174" max="7174" width="10.7109375" style="1" customWidth="1"/>
    <col min="7175" max="7175" width="11.28515625" style="1" customWidth="1"/>
    <col min="7176" max="7176" width="13.7109375" style="1" customWidth="1"/>
    <col min="7177" max="7177" width="17.28515625" style="1" customWidth="1"/>
    <col min="7178" max="7426" width="9.140625" style="1"/>
    <col min="7427" max="7427" width="13.85546875" style="1" customWidth="1"/>
    <col min="7428" max="7428" width="9.140625" style="1"/>
    <col min="7429" max="7429" width="51.28515625" style="1" customWidth="1"/>
    <col min="7430" max="7430" width="10.7109375" style="1" customWidth="1"/>
    <col min="7431" max="7431" width="11.28515625" style="1" customWidth="1"/>
    <col min="7432" max="7432" width="13.7109375" style="1" customWidth="1"/>
    <col min="7433" max="7433" width="17.28515625" style="1" customWidth="1"/>
    <col min="7434" max="7682" width="9.140625" style="1"/>
    <col min="7683" max="7683" width="13.85546875" style="1" customWidth="1"/>
    <col min="7684" max="7684" width="9.140625" style="1"/>
    <col min="7685" max="7685" width="51.28515625" style="1" customWidth="1"/>
    <col min="7686" max="7686" width="10.7109375" style="1" customWidth="1"/>
    <col min="7687" max="7687" width="11.28515625" style="1" customWidth="1"/>
    <col min="7688" max="7688" width="13.7109375" style="1" customWidth="1"/>
    <col min="7689" max="7689" width="17.28515625" style="1" customWidth="1"/>
    <col min="7690" max="7938" width="9.140625" style="1"/>
    <col min="7939" max="7939" width="13.85546875" style="1" customWidth="1"/>
    <col min="7940" max="7940" width="9.140625" style="1"/>
    <col min="7941" max="7941" width="51.28515625" style="1" customWidth="1"/>
    <col min="7942" max="7942" width="10.7109375" style="1" customWidth="1"/>
    <col min="7943" max="7943" width="11.28515625" style="1" customWidth="1"/>
    <col min="7944" max="7944" width="13.7109375" style="1" customWidth="1"/>
    <col min="7945" max="7945" width="17.28515625" style="1" customWidth="1"/>
    <col min="7946" max="8194" width="9.140625" style="1"/>
    <col min="8195" max="8195" width="13.85546875" style="1" customWidth="1"/>
    <col min="8196" max="8196" width="9.140625" style="1"/>
    <col min="8197" max="8197" width="51.28515625" style="1" customWidth="1"/>
    <col min="8198" max="8198" width="10.7109375" style="1" customWidth="1"/>
    <col min="8199" max="8199" width="11.28515625" style="1" customWidth="1"/>
    <col min="8200" max="8200" width="13.7109375" style="1" customWidth="1"/>
    <col min="8201" max="8201" width="17.28515625" style="1" customWidth="1"/>
    <col min="8202" max="8450" width="9.140625" style="1"/>
    <col min="8451" max="8451" width="13.85546875" style="1" customWidth="1"/>
    <col min="8452" max="8452" width="9.140625" style="1"/>
    <col min="8453" max="8453" width="51.28515625" style="1" customWidth="1"/>
    <col min="8454" max="8454" width="10.7109375" style="1" customWidth="1"/>
    <col min="8455" max="8455" width="11.28515625" style="1" customWidth="1"/>
    <col min="8456" max="8456" width="13.7109375" style="1" customWidth="1"/>
    <col min="8457" max="8457" width="17.28515625" style="1" customWidth="1"/>
    <col min="8458" max="8706" width="9.140625" style="1"/>
    <col min="8707" max="8707" width="13.85546875" style="1" customWidth="1"/>
    <col min="8708" max="8708" width="9.140625" style="1"/>
    <col min="8709" max="8709" width="51.28515625" style="1" customWidth="1"/>
    <col min="8710" max="8710" width="10.7109375" style="1" customWidth="1"/>
    <col min="8711" max="8711" width="11.28515625" style="1" customWidth="1"/>
    <col min="8712" max="8712" width="13.7109375" style="1" customWidth="1"/>
    <col min="8713" max="8713" width="17.28515625" style="1" customWidth="1"/>
    <col min="8714" max="8962" width="9.140625" style="1"/>
    <col min="8963" max="8963" width="13.85546875" style="1" customWidth="1"/>
    <col min="8964" max="8964" width="9.140625" style="1"/>
    <col min="8965" max="8965" width="51.28515625" style="1" customWidth="1"/>
    <col min="8966" max="8966" width="10.7109375" style="1" customWidth="1"/>
    <col min="8967" max="8967" width="11.28515625" style="1" customWidth="1"/>
    <col min="8968" max="8968" width="13.7109375" style="1" customWidth="1"/>
    <col min="8969" max="8969" width="17.28515625" style="1" customWidth="1"/>
    <col min="8970" max="9218" width="9.140625" style="1"/>
    <col min="9219" max="9219" width="13.85546875" style="1" customWidth="1"/>
    <col min="9220" max="9220" width="9.140625" style="1"/>
    <col min="9221" max="9221" width="51.28515625" style="1" customWidth="1"/>
    <col min="9222" max="9222" width="10.7109375" style="1" customWidth="1"/>
    <col min="9223" max="9223" width="11.28515625" style="1" customWidth="1"/>
    <col min="9224" max="9224" width="13.7109375" style="1" customWidth="1"/>
    <col min="9225" max="9225" width="17.28515625" style="1" customWidth="1"/>
    <col min="9226" max="9474" width="9.140625" style="1"/>
    <col min="9475" max="9475" width="13.85546875" style="1" customWidth="1"/>
    <col min="9476" max="9476" width="9.140625" style="1"/>
    <col min="9477" max="9477" width="51.28515625" style="1" customWidth="1"/>
    <col min="9478" max="9478" width="10.7109375" style="1" customWidth="1"/>
    <col min="9479" max="9479" width="11.28515625" style="1" customWidth="1"/>
    <col min="9480" max="9480" width="13.7109375" style="1" customWidth="1"/>
    <col min="9481" max="9481" width="17.28515625" style="1" customWidth="1"/>
    <col min="9482" max="9730" width="9.140625" style="1"/>
    <col min="9731" max="9731" width="13.85546875" style="1" customWidth="1"/>
    <col min="9732" max="9732" width="9.140625" style="1"/>
    <col min="9733" max="9733" width="51.28515625" style="1" customWidth="1"/>
    <col min="9734" max="9734" width="10.7109375" style="1" customWidth="1"/>
    <col min="9735" max="9735" width="11.28515625" style="1" customWidth="1"/>
    <col min="9736" max="9736" width="13.7109375" style="1" customWidth="1"/>
    <col min="9737" max="9737" width="17.28515625" style="1" customWidth="1"/>
    <col min="9738" max="9986" width="9.140625" style="1"/>
    <col min="9987" max="9987" width="13.85546875" style="1" customWidth="1"/>
    <col min="9988" max="9988" width="9.140625" style="1"/>
    <col min="9989" max="9989" width="51.28515625" style="1" customWidth="1"/>
    <col min="9990" max="9990" width="10.7109375" style="1" customWidth="1"/>
    <col min="9991" max="9991" width="11.28515625" style="1" customWidth="1"/>
    <col min="9992" max="9992" width="13.7109375" style="1" customWidth="1"/>
    <col min="9993" max="9993" width="17.28515625" style="1" customWidth="1"/>
    <col min="9994" max="10242" width="9.140625" style="1"/>
    <col min="10243" max="10243" width="13.85546875" style="1" customWidth="1"/>
    <col min="10244" max="10244" width="9.140625" style="1"/>
    <col min="10245" max="10245" width="51.28515625" style="1" customWidth="1"/>
    <col min="10246" max="10246" width="10.7109375" style="1" customWidth="1"/>
    <col min="10247" max="10247" width="11.28515625" style="1" customWidth="1"/>
    <col min="10248" max="10248" width="13.7109375" style="1" customWidth="1"/>
    <col min="10249" max="10249" width="17.28515625" style="1" customWidth="1"/>
    <col min="10250" max="10498" width="9.140625" style="1"/>
    <col min="10499" max="10499" width="13.85546875" style="1" customWidth="1"/>
    <col min="10500" max="10500" width="9.140625" style="1"/>
    <col min="10501" max="10501" width="51.28515625" style="1" customWidth="1"/>
    <col min="10502" max="10502" width="10.7109375" style="1" customWidth="1"/>
    <col min="10503" max="10503" width="11.28515625" style="1" customWidth="1"/>
    <col min="10504" max="10504" width="13.7109375" style="1" customWidth="1"/>
    <col min="10505" max="10505" width="17.28515625" style="1" customWidth="1"/>
    <col min="10506" max="10754" width="9.140625" style="1"/>
    <col min="10755" max="10755" width="13.85546875" style="1" customWidth="1"/>
    <col min="10756" max="10756" width="9.140625" style="1"/>
    <col min="10757" max="10757" width="51.28515625" style="1" customWidth="1"/>
    <col min="10758" max="10758" width="10.7109375" style="1" customWidth="1"/>
    <col min="10759" max="10759" width="11.28515625" style="1" customWidth="1"/>
    <col min="10760" max="10760" width="13.7109375" style="1" customWidth="1"/>
    <col min="10761" max="10761" width="17.28515625" style="1" customWidth="1"/>
    <col min="10762" max="11010" width="9.140625" style="1"/>
    <col min="11011" max="11011" width="13.85546875" style="1" customWidth="1"/>
    <col min="11012" max="11012" width="9.140625" style="1"/>
    <col min="11013" max="11013" width="51.28515625" style="1" customWidth="1"/>
    <col min="11014" max="11014" width="10.7109375" style="1" customWidth="1"/>
    <col min="11015" max="11015" width="11.28515625" style="1" customWidth="1"/>
    <col min="11016" max="11016" width="13.7109375" style="1" customWidth="1"/>
    <col min="11017" max="11017" width="17.28515625" style="1" customWidth="1"/>
    <col min="11018" max="11266" width="9.140625" style="1"/>
    <col min="11267" max="11267" width="13.85546875" style="1" customWidth="1"/>
    <col min="11268" max="11268" width="9.140625" style="1"/>
    <col min="11269" max="11269" width="51.28515625" style="1" customWidth="1"/>
    <col min="11270" max="11270" width="10.7109375" style="1" customWidth="1"/>
    <col min="11271" max="11271" width="11.28515625" style="1" customWidth="1"/>
    <col min="11272" max="11272" width="13.7109375" style="1" customWidth="1"/>
    <col min="11273" max="11273" width="17.28515625" style="1" customWidth="1"/>
    <col min="11274" max="11522" width="9.140625" style="1"/>
    <col min="11523" max="11523" width="13.85546875" style="1" customWidth="1"/>
    <col min="11524" max="11524" width="9.140625" style="1"/>
    <col min="11525" max="11525" width="51.28515625" style="1" customWidth="1"/>
    <col min="11526" max="11526" width="10.7109375" style="1" customWidth="1"/>
    <col min="11527" max="11527" width="11.28515625" style="1" customWidth="1"/>
    <col min="11528" max="11528" width="13.7109375" style="1" customWidth="1"/>
    <col min="11529" max="11529" width="17.28515625" style="1" customWidth="1"/>
    <col min="11530" max="11778" width="9.140625" style="1"/>
    <col min="11779" max="11779" width="13.85546875" style="1" customWidth="1"/>
    <col min="11780" max="11780" width="9.140625" style="1"/>
    <col min="11781" max="11781" width="51.28515625" style="1" customWidth="1"/>
    <col min="11782" max="11782" width="10.7109375" style="1" customWidth="1"/>
    <col min="11783" max="11783" width="11.28515625" style="1" customWidth="1"/>
    <col min="11784" max="11784" width="13.7109375" style="1" customWidth="1"/>
    <col min="11785" max="11785" width="17.28515625" style="1" customWidth="1"/>
    <col min="11786" max="12034" width="9.140625" style="1"/>
    <col min="12035" max="12035" width="13.85546875" style="1" customWidth="1"/>
    <col min="12036" max="12036" width="9.140625" style="1"/>
    <col min="12037" max="12037" width="51.28515625" style="1" customWidth="1"/>
    <col min="12038" max="12038" width="10.7109375" style="1" customWidth="1"/>
    <col min="12039" max="12039" width="11.28515625" style="1" customWidth="1"/>
    <col min="12040" max="12040" width="13.7109375" style="1" customWidth="1"/>
    <col min="12041" max="12041" width="17.28515625" style="1" customWidth="1"/>
    <col min="12042" max="12290" width="9.140625" style="1"/>
    <col min="12291" max="12291" width="13.85546875" style="1" customWidth="1"/>
    <col min="12292" max="12292" width="9.140625" style="1"/>
    <col min="12293" max="12293" width="51.28515625" style="1" customWidth="1"/>
    <col min="12294" max="12294" width="10.7109375" style="1" customWidth="1"/>
    <col min="12295" max="12295" width="11.28515625" style="1" customWidth="1"/>
    <col min="12296" max="12296" width="13.7109375" style="1" customWidth="1"/>
    <col min="12297" max="12297" width="17.28515625" style="1" customWidth="1"/>
    <col min="12298" max="12546" width="9.140625" style="1"/>
    <col min="12547" max="12547" width="13.85546875" style="1" customWidth="1"/>
    <col min="12548" max="12548" width="9.140625" style="1"/>
    <col min="12549" max="12549" width="51.28515625" style="1" customWidth="1"/>
    <col min="12550" max="12550" width="10.7109375" style="1" customWidth="1"/>
    <col min="12551" max="12551" width="11.28515625" style="1" customWidth="1"/>
    <col min="12552" max="12552" width="13.7109375" style="1" customWidth="1"/>
    <col min="12553" max="12553" width="17.28515625" style="1" customWidth="1"/>
    <col min="12554" max="12802" width="9.140625" style="1"/>
    <col min="12803" max="12803" width="13.85546875" style="1" customWidth="1"/>
    <col min="12804" max="12804" width="9.140625" style="1"/>
    <col min="12805" max="12805" width="51.28515625" style="1" customWidth="1"/>
    <col min="12806" max="12806" width="10.7109375" style="1" customWidth="1"/>
    <col min="12807" max="12807" width="11.28515625" style="1" customWidth="1"/>
    <col min="12808" max="12808" width="13.7109375" style="1" customWidth="1"/>
    <col min="12809" max="12809" width="17.28515625" style="1" customWidth="1"/>
    <col min="12810" max="13058" width="9.140625" style="1"/>
    <col min="13059" max="13059" width="13.85546875" style="1" customWidth="1"/>
    <col min="13060" max="13060" width="9.140625" style="1"/>
    <col min="13061" max="13061" width="51.28515625" style="1" customWidth="1"/>
    <col min="13062" max="13062" width="10.7109375" style="1" customWidth="1"/>
    <col min="13063" max="13063" width="11.28515625" style="1" customWidth="1"/>
    <col min="13064" max="13064" width="13.7109375" style="1" customWidth="1"/>
    <col min="13065" max="13065" width="17.28515625" style="1" customWidth="1"/>
    <col min="13066" max="13314" width="9.140625" style="1"/>
    <col min="13315" max="13315" width="13.85546875" style="1" customWidth="1"/>
    <col min="13316" max="13316" width="9.140625" style="1"/>
    <col min="13317" max="13317" width="51.28515625" style="1" customWidth="1"/>
    <col min="13318" max="13318" width="10.7109375" style="1" customWidth="1"/>
    <col min="13319" max="13319" width="11.28515625" style="1" customWidth="1"/>
    <col min="13320" max="13320" width="13.7109375" style="1" customWidth="1"/>
    <col min="13321" max="13321" width="17.28515625" style="1" customWidth="1"/>
    <col min="13322" max="13570" width="9.140625" style="1"/>
    <col min="13571" max="13571" width="13.85546875" style="1" customWidth="1"/>
    <col min="13572" max="13572" width="9.140625" style="1"/>
    <col min="13573" max="13573" width="51.28515625" style="1" customWidth="1"/>
    <col min="13574" max="13574" width="10.7109375" style="1" customWidth="1"/>
    <col min="13575" max="13575" width="11.28515625" style="1" customWidth="1"/>
    <col min="13576" max="13576" width="13.7109375" style="1" customWidth="1"/>
    <col min="13577" max="13577" width="17.28515625" style="1" customWidth="1"/>
    <col min="13578" max="13826" width="9.140625" style="1"/>
    <col min="13827" max="13827" width="13.85546875" style="1" customWidth="1"/>
    <col min="13828" max="13828" width="9.140625" style="1"/>
    <col min="13829" max="13829" width="51.28515625" style="1" customWidth="1"/>
    <col min="13830" max="13830" width="10.7109375" style="1" customWidth="1"/>
    <col min="13831" max="13831" width="11.28515625" style="1" customWidth="1"/>
    <col min="13832" max="13832" width="13.7109375" style="1" customWidth="1"/>
    <col min="13833" max="13833" width="17.28515625" style="1" customWidth="1"/>
    <col min="13834" max="14082" width="9.140625" style="1"/>
    <col min="14083" max="14083" width="13.85546875" style="1" customWidth="1"/>
    <col min="14084" max="14084" width="9.140625" style="1"/>
    <col min="14085" max="14085" width="51.28515625" style="1" customWidth="1"/>
    <col min="14086" max="14086" width="10.7109375" style="1" customWidth="1"/>
    <col min="14087" max="14087" width="11.28515625" style="1" customWidth="1"/>
    <col min="14088" max="14088" width="13.7109375" style="1" customWidth="1"/>
    <col min="14089" max="14089" width="17.28515625" style="1" customWidth="1"/>
    <col min="14090" max="14338" width="9.140625" style="1"/>
    <col min="14339" max="14339" width="13.85546875" style="1" customWidth="1"/>
    <col min="14340" max="14340" width="9.140625" style="1"/>
    <col min="14341" max="14341" width="51.28515625" style="1" customWidth="1"/>
    <col min="14342" max="14342" width="10.7109375" style="1" customWidth="1"/>
    <col min="14343" max="14343" width="11.28515625" style="1" customWidth="1"/>
    <col min="14344" max="14344" width="13.7109375" style="1" customWidth="1"/>
    <col min="14345" max="14345" width="17.28515625" style="1" customWidth="1"/>
    <col min="14346" max="14594" width="9.140625" style="1"/>
    <col min="14595" max="14595" width="13.85546875" style="1" customWidth="1"/>
    <col min="14596" max="14596" width="9.140625" style="1"/>
    <col min="14597" max="14597" width="51.28515625" style="1" customWidth="1"/>
    <col min="14598" max="14598" width="10.7109375" style="1" customWidth="1"/>
    <col min="14599" max="14599" width="11.28515625" style="1" customWidth="1"/>
    <col min="14600" max="14600" width="13.7109375" style="1" customWidth="1"/>
    <col min="14601" max="14601" width="17.28515625" style="1" customWidth="1"/>
    <col min="14602" max="14850" width="9.140625" style="1"/>
    <col min="14851" max="14851" width="13.85546875" style="1" customWidth="1"/>
    <col min="14852" max="14852" width="9.140625" style="1"/>
    <col min="14853" max="14853" width="51.28515625" style="1" customWidth="1"/>
    <col min="14854" max="14854" width="10.7109375" style="1" customWidth="1"/>
    <col min="14855" max="14855" width="11.28515625" style="1" customWidth="1"/>
    <col min="14856" max="14856" width="13.7109375" style="1" customWidth="1"/>
    <col min="14857" max="14857" width="17.28515625" style="1" customWidth="1"/>
    <col min="14858" max="15106" width="9.140625" style="1"/>
    <col min="15107" max="15107" width="13.85546875" style="1" customWidth="1"/>
    <col min="15108" max="15108" width="9.140625" style="1"/>
    <col min="15109" max="15109" width="51.28515625" style="1" customWidth="1"/>
    <col min="15110" max="15110" width="10.7109375" style="1" customWidth="1"/>
    <col min="15111" max="15111" width="11.28515625" style="1" customWidth="1"/>
    <col min="15112" max="15112" width="13.7109375" style="1" customWidth="1"/>
    <col min="15113" max="15113" width="17.28515625" style="1" customWidth="1"/>
    <col min="15114" max="15362" width="9.140625" style="1"/>
    <col min="15363" max="15363" width="13.85546875" style="1" customWidth="1"/>
    <col min="15364" max="15364" width="9.140625" style="1"/>
    <col min="15365" max="15365" width="51.28515625" style="1" customWidth="1"/>
    <col min="15366" max="15366" width="10.7109375" style="1" customWidth="1"/>
    <col min="15367" max="15367" width="11.28515625" style="1" customWidth="1"/>
    <col min="15368" max="15368" width="13.7109375" style="1" customWidth="1"/>
    <col min="15369" max="15369" width="17.28515625" style="1" customWidth="1"/>
    <col min="15370" max="15618" width="9.140625" style="1"/>
    <col min="15619" max="15619" width="13.85546875" style="1" customWidth="1"/>
    <col min="15620" max="15620" width="9.140625" style="1"/>
    <col min="15621" max="15621" width="51.28515625" style="1" customWidth="1"/>
    <col min="15622" max="15622" width="10.7109375" style="1" customWidth="1"/>
    <col min="15623" max="15623" width="11.28515625" style="1" customWidth="1"/>
    <col min="15624" max="15624" width="13.7109375" style="1" customWidth="1"/>
    <col min="15625" max="15625" width="17.28515625" style="1" customWidth="1"/>
    <col min="15626" max="15874" width="9.140625" style="1"/>
    <col min="15875" max="15875" width="13.85546875" style="1" customWidth="1"/>
    <col min="15876" max="15876" width="9.140625" style="1"/>
    <col min="15877" max="15877" width="51.28515625" style="1" customWidth="1"/>
    <col min="15878" max="15878" width="10.7109375" style="1" customWidth="1"/>
    <col min="15879" max="15879" width="11.28515625" style="1" customWidth="1"/>
    <col min="15880" max="15880" width="13.7109375" style="1" customWidth="1"/>
    <col min="15881" max="15881" width="17.28515625" style="1" customWidth="1"/>
    <col min="15882" max="16130" width="9.140625" style="1"/>
    <col min="16131" max="16131" width="13.85546875" style="1" customWidth="1"/>
    <col min="16132" max="16132" width="9.140625" style="1"/>
    <col min="16133" max="16133" width="51.28515625" style="1" customWidth="1"/>
    <col min="16134" max="16134" width="10.7109375" style="1" customWidth="1"/>
    <col min="16135" max="16135" width="11.28515625" style="1" customWidth="1"/>
    <col min="16136" max="16136" width="13.7109375" style="1" customWidth="1"/>
    <col min="16137" max="16137" width="17.28515625" style="1" customWidth="1"/>
    <col min="16138" max="16384" width="9.140625" style="1"/>
  </cols>
  <sheetData>
    <row r="1" spans="1:10">
      <c r="A1" s="734"/>
      <c r="B1" s="734"/>
      <c r="C1" s="734"/>
      <c r="D1" s="734"/>
      <c r="E1" s="734"/>
      <c r="F1" s="734"/>
      <c r="G1" s="734"/>
      <c r="H1" s="734"/>
      <c r="I1" s="734"/>
    </row>
    <row r="2" spans="1:10" ht="18.75" customHeight="1">
      <c r="A2" s="734"/>
      <c r="B2" s="734"/>
      <c r="C2" s="734"/>
      <c r="D2" s="734"/>
      <c r="E2" s="734"/>
      <c r="F2" s="734"/>
      <c r="G2" s="734"/>
      <c r="H2" s="734"/>
      <c r="I2" s="734"/>
    </row>
    <row r="3" spans="1:10" ht="18" customHeight="1">
      <c r="A3" s="734"/>
      <c r="B3" s="734"/>
      <c r="C3" s="734"/>
      <c r="D3" s="734"/>
      <c r="E3" s="734"/>
      <c r="F3" s="734"/>
      <c r="G3" s="734"/>
      <c r="H3" s="734"/>
      <c r="I3" s="734"/>
    </row>
    <row r="4" spans="1:10" ht="45" customHeight="1">
      <c r="A4" s="743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4" s="744"/>
      <c r="C4" s="744"/>
      <c r="D4" s="744"/>
      <c r="E4" s="744"/>
      <c r="F4" s="744"/>
      <c r="G4" s="744"/>
      <c r="H4" s="744"/>
      <c r="I4" s="745"/>
    </row>
    <row r="5" spans="1:10">
      <c r="A5" s="746"/>
      <c r="B5" s="747"/>
      <c r="C5" s="747"/>
      <c r="D5" s="747"/>
      <c r="E5" s="748"/>
      <c r="F5" s="2"/>
      <c r="G5" s="3" t="s">
        <v>2</v>
      </c>
      <c r="H5" s="755">
        <f>BDI!D56</f>
        <v>0.23089999999999999</v>
      </c>
      <c r="I5" s="756"/>
    </row>
    <row r="6" spans="1:10">
      <c r="A6" s="749"/>
      <c r="B6" s="750"/>
      <c r="C6" s="750"/>
      <c r="D6" s="750"/>
      <c r="E6" s="751"/>
      <c r="F6" s="757" t="s">
        <v>3</v>
      </c>
      <c r="G6" s="758"/>
      <c r="H6" s="194" t="s">
        <v>4</v>
      </c>
      <c r="I6" s="195" t="s">
        <v>5</v>
      </c>
    </row>
    <row r="7" spans="1:10">
      <c r="A7" s="752"/>
      <c r="B7" s="753"/>
      <c r="C7" s="753"/>
      <c r="D7" s="753"/>
      <c r="E7" s="754"/>
      <c r="F7" s="759"/>
      <c r="G7" s="760"/>
      <c r="H7" s="5">
        <f>'ENC. SOCIAIS'!$E$51/100</f>
        <v>1.1401999999999999</v>
      </c>
      <c r="I7" s="5">
        <f>'ENC. SOCIAIS'!$F$51/100</f>
        <v>0.70790000000000008</v>
      </c>
    </row>
    <row r="8" spans="1:10" ht="14.25">
      <c r="A8" s="743" t="s">
        <v>531</v>
      </c>
      <c r="B8" s="772"/>
      <c r="C8" s="772"/>
      <c r="D8" s="772"/>
      <c r="E8" s="772"/>
      <c r="F8" s="772"/>
      <c r="G8" s="772"/>
      <c r="H8" s="772"/>
      <c r="I8" s="773"/>
    </row>
    <row r="9" spans="1:10" ht="60" customHeight="1">
      <c r="A9" s="196" t="s">
        <v>0</v>
      </c>
      <c r="B9" s="6" t="s">
        <v>25</v>
      </c>
      <c r="C9" s="196" t="s">
        <v>26</v>
      </c>
      <c r="D9" s="196" t="s">
        <v>27</v>
      </c>
      <c r="E9" s="7" t="s">
        <v>1</v>
      </c>
      <c r="F9" s="196" t="s">
        <v>6</v>
      </c>
      <c r="G9" s="197" t="s">
        <v>7</v>
      </c>
      <c r="H9" s="198" t="s">
        <v>8</v>
      </c>
      <c r="I9" s="198" t="s">
        <v>9</v>
      </c>
    </row>
    <row r="10" spans="1:10" ht="20.100000000000001" customHeight="1">
      <c r="A10" s="769"/>
      <c r="B10" s="770"/>
      <c r="C10" s="770"/>
      <c r="D10" s="770"/>
      <c r="E10" s="770"/>
      <c r="F10" s="770"/>
      <c r="G10" s="770"/>
      <c r="H10" s="770"/>
      <c r="I10" s="771"/>
    </row>
    <row r="11" spans="1:10" ht="20.100000000000001" customHeight="1">
      <c r="A11" s="199">
        <v>1</v>
      </c>
      <c r="B11" s="761" t="s">
        <v>28</v>
      </c>
      <c r="C11" s="762"/>
      <c r="D11" s="762"/>
      <c r="E11" s="762"/>
      <c r="F11" s="763"/>
      <c r="G11" s="764"/>
      <c r="H11" s="764"/>
      <c r="I11" s="764"/>
    </row>
    <row r="12" spans="1:10" ht="20.100000000000001" customHeight="1">
      <c r="A12" s="200" t="s">
        <v>29</v>
      </c>
      <c r="B12" s="8" t="s">
        <v>30</v>
      </c>
      <c r="C12" s="9"/>
      <c r="D12" s="9"/>
      <c r="E12" s="10"/>
      <c r="F12" s="186"/>
      <c r="G12" s="186"/>
      <c r="H12" s="11"/>
      <c r="I12" s="187"/>
    </row>
    <row r="13" spans="1:10" ht="20.100000000000001" customHeight="1">
      <c r="A13" s="78" t="s">
        <v>31</v>
      </c>
      <c r="B13" s="18" t="s">
        <v>35</v>
      </c>
      <c r="C13" s="12" t="s">
        <v>33</v>
      </c>
      <c r="D13" s="18" t="s">
        <v>510</v>
      </c>
      <c r="E13" s="19" t="s">
        <v>585</v>
      </c>
      <c r="F13" s="15" t="s">
        <v>12</v>
      </c>
      <c r="G13" s="74">
        <v>1</v>
      </c>
      <c r="H13" s="20">
        <f>'CPU CODEVASF'!$H$36</f>
        <v>9928.6232999999993</v>
      </c>
      <c r="I13" s="79">
        <f>ROUND(G13*H13,4)</f>
        <v>9928.6232999999993</v>
      </c>
      <c r="J13" s="632"/>
    </row>
    <row r="14" spans="1:10" ht="20.100000000000001" customHeight="1">
      <c r="A14" s="78" t="s">
        <v>31</v>
      </c>
      <c r="B14" s="18" t="s">
        <v>35</v>
      </c>
      <c r="C14" s="12" t="s">
        <v>33</v>
      </c>
      <c r="D14" s="18" t="s">
        <v>510</v>
      </c>
      <c r="E14" s="19" t="s">
        <v>586</v>
      </c>
      <c r="F14" s="15" t="s">
        <v>12</v>
      </c>
      <c r="G14" s="74">
        <v>1</v>
      </c>
      <c r="H14" s="20">
        <f>'CPU CODEVASF'!H46</f>
        <v>7120.8687</v>
      </c>
      <c r="I14" s="79">
        <f>ROUND(G14*H14,4)</f>
        <v>7120.8687</v>
      </c>
      <c r="J14" s="632"/>
    </row>
    <row r="15" spans="1:10" ht="20.100000000000001" customHeight="1">
      <c r="A15" s="78" t="s">
        <v>31</v>
      </c>
      <c r="B15" s="18" t="s">
        <v>35</v>
      </c>
      <c r="C15" s="12" t="s">
        <v>33</v>
      </c>
      <c r="D15" s="18" t="s">
        <v>510</v>
      </c>
      <c r="E15" s="19" t="s">
        <v>587</v>
      </c>
      <c r="F15" s="15" t="s">
        <v>12</v>
      </c>
      <c r="G15" s="74">
        <v>1</v>
      </c>
      <c r="H15" s="20">
        <f>'CPU CODEVASF'!H56</f>
        <v>12736.37812667212</v>
      </c>
      <c r="I15" s="79">
        <f>ROUND(G15*H15,4)</f>
        <v>12736.3781</v>
      </c>
    </row>
    <row r="16" spans="1:10" ht="25.5">
      <c r="A16" s="765"/>
      <c r="B16" s="768"/>
      <c r="C16" s="768"/>
      <c r="D16" s="768"/>
      <c r="E16" s="768"/>
      <c r="F16" s="766" t="s">
        <v>36</v>
      </c>
      <c r="G16" s="766"/>
      <c r="H16" s="635" t="s">
        <v>617</v>
      </c>
      <c r="I16" s="201">
        <f>((I13*'PLANILHA LOTE 01'!I12+'SERVIÇOS PRELI'!I14*'PLANILHA LOTE 02'!I12+'SERVIÇOS PRELI'!I15*'PLANILHA LOTE 03'!I12)/('PLANILHA LOTE 01'!I12+'PLANILHA LOTE 02'!I12+'PLANILHA LOTE 03'!I12))+5.05</f>
        <v>10463.438398113207</v>
      </c>
    </row>
    <row r="17" spans="1:11" ht="20.100000000000001" customHeight="1">
      <c r="A17" s="769"/>
      <c r="B17" s="770"/>
      <c r="C17" s="770"/>
      <c r="D17" s="770"/>
      <c r="E17" s="770"/>
      <c r="F17" s="770"/>
      <c r="G17" s="770"/>
      <c r="H17" s="770"/>
      <c r="I17" s="771"/>
    </row>
    <row r="18" spans="1:11" ht="20.100000000000001" customHeight="1">
      <c r="A18" s="199">
        <v>2</v>
      </c>
      <c r="B18" s="762" t="s">
        <v>34</v>
      </c>
      <c r="C18" s="767"/>
      <c r="D18" s="767"/>
      <c r="E18" s="767"/>
      <c r="F18" s="768"/>
      <c r="G18" s="768"/>
      <c r="H18" s="768"/>
      <c r="I18" s="763"/>
    </row>
    <row r="19" spans="1:11" ht="24">
      <c r="A19" s="76" t="s">
        <v>38</v>
      </c>
      <c r="B19" s="12" t="s">
        <v>32</v>
      </c>
      <c r="C19" s="13" t="s">
        <v>33</v>
      </c>
      <c r="D19" s="13" t="s">
        <v>510</v>
      </c>
      <c r="E19" s="14" t="s">
        <v>520</v>
      </c>
      <c r="F19" s="15" t="s">
        <v>12</v>
      </c>
      <c r="G19" s="16">
        <v>1</v>
      </c>
      <c r="H19" s="17">
        <f>'CPU CODEVASF'!H24*(3.6*1.8)</f>
        <v>3284.712</v>
      </c>
      <c r="I19" s="77">
        <f>ROUND(G19*H19,2)</f>
        <v>3284.71</v>
      </c>
    </row>
    <row r="20" spans="1:11" ht="20.100000000000001" customHeight="1">
      <c r="A20" s="764"/>
      <c r="B20" s="764"/>
      <c r="C20" s="765"/>
      <c r="D20" s="765"/>
      <c r="E20" s="765"/>
      <c r="F20" s="766" t="s">
        <v>36</v>
      </c>
      <c r="G20" s="766"/>
      <c r="H20" s="21" t="s">
        <v>9</v>
      </c>
      <c r="I20" s="201">
        <f>SUM(I19:I19)</f>
        <v>3284.71</v>
      </c>
    </row>
    <row r="21" spans="1:11" ht="20.100000000000001" customHeight="1">
      <c r="A21" s="769"/>
      <c r="B21" s="770"/>
      <c r="C21" s="770"/>
      <c r="D21" s="770"/>
      <c r="E21" s="770"/>
      <c r="F21" s="770"/>
      <c r="G21" s="770"/>
      <c r="H21" s="770"/>
      <c r="I21" s="771"/>
    </row>
    <row r="22" spans="1:11" ht="20.100000000000001" customHeight="1">
      <c r="A22" s="199">
        <v>3</v>
      </c>
      <c r="B22" s="761" t="s">
        <v>37</v>
      </c>
      <c r="C22" s="762"/>
      <c r="D22" s="762"/>
      <c r="E22" s="762"/>
      <c r="F22" s="763"/>
      <c r="G22" s="764"/>
      <c r="H22" s="764"/>
      <c r="I22" s="764"/>
    </row>
    <row r="23" spans="1:11" ht="20.100000000000001" customHeight="1">
      <c r="A23" s="80" t="s">
        <v>170</v>
      </c>
      <c r="B23" s="13" t="s">
        <v>39</v>
      </c>
      <c r="C23" s="13" t="s">
        <v>33</v>
      </c>
      <c r="D23" s="13" t="s">
        <v>510</v>
      </c>
      <c r="E23" s="14" t="s">
        <v>524</v>
      </c>
      <c r="F23" s="22" t="s">
        <v>59</v>
      </c>
      <c r="G23" s="75">
        <v>1</v>
      </c>
      <c r="H23" s="17">
        <f>'CPU CODEVASF'!H69</f>
        <v>5768.9800000000005</v>
      </c>
      <c r="I23" s="77">
        <f>ROUND(G23*H23,2)</f>
        <v>5768.98</v>
      </c>
    </row>
    <row r="24" spans="1:11" ht="20.100000000000001" customHeight="1">
      <c r="A24" s="78" t="s">
        <v>490</v>
      </c>
      <c r="B24" s="18" t="s">
        <v>41</v>
      </c>
      <c r="C24" s="18" t="s">
        <v>33</v>
      </c>
      <c r="D24" s="13" t="s">
        <v>510</v>
      </c>
      <c r="E24" s="19" t="s">
        <v>71</v>
      </c>
      <c r="F24" s="23" t="s">
        <v>72</v>
      </c>
      <c r="G24" s="74">
        <v>12</v>
      </c>
      <c r="H24" s="20">
        <f>'CPU CODEVASF'!H79</f>
        <v>381.43</v>
      </c>
      <c r="I24" s="79">
        <f>ROUND(G24*H24,2)</f>
        <v>4577.16</v>
      </c>
    </row>
    <row r="25" spans="1:11" ht="20.100000000000001" customHeight="1">
      <c r="A25" s="764"/>
      <c r="B25" s="764"/>
      <c r="C25" s="765"/>
      <c r="D25" s="765"/>
      <c r="E25" s="765"/>
      <c r="F25" s="766" t="s">
        <v>42</v>
      </c>
      <c r="G25" s="766"/>
      <c r="H25" s="21" t="s">
        <v>9</v>
      </c>
      <c r="I25" s="201">
        <f>SUM(I23:I24)</f>
        <v>10346.14</v>
      </c>
      <c r="J25" s="189"/>
      <c r="K25" s="189"/>
    </row>
    <row r="57" spans="61:61" ht="15">
      <c r="BI57" s="88"/>
    </row>
  </sheetData>
  <mergeCells count="21">
    <mergeCell ref="A17:I17"/>
    <mergeCell ref="A8:I8"/>
    <mergeCell ref="A10:I10"/>
    <mergeCell ref="B11:E11"/>
    <mergeCell ref="F11:I11"/>
    <mergeCell ref="A16:E16"/>
    <mergeCell ref="F16:G16"/>
    <mergeCell ref="B22:E22"/>
    <mergeCell ref="F22:I22"/>
    <mergeCell ref="A25:E25"/>
    <mergeCell ref="F25:G25"/>
    <mergeCell ref="B18:E18"/>
    <mergeCell ref="F18:I18"/>
    <mergeCell ref="A20:E20"/>
    <mergeCell ref="F20:G20"/>
    <mergeCell ref="A21:I21"/>
    <mergeCell ref="A1:I3"/>
    <mergeCell ref="A4:I4"/>
    <mergeCell ref="A5:E7"/>
    <mergeCell ref="H5:I5"/>
    <mergeCell ref="F6:G7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91"/>
  <sheetViews>
    <sheetView workbookViewId="0">
      <selection sqref="A1:J391"/>
    </sheetView>
  </sheetViews>
  <sheetFormatPr defaultColWidth="9.140625" defaultRowHeight="12.75"/>
  <cols>
    <col min="1" max="1" width="2.7109375" style="349" customWidth="1"/>
    <col min="2" max="2" width="7.7109375" style="350" customWidth="1"/>
    <col min="3" max="3" width="5.28515625" style="351" customWidth="1"/>
    <col min="4" max="4" width="16.7109375" style="350" customWidth="1"/>
    <col min="5" max="5" width="9.42578125" style="350" customWidth="1"/>
    <col min="6" max="6" width="13.140625" style="350" customWidth="1"/>
    <col min="7" max="7" width="6.140625" style="350" customWidth="1"/>
    <col min="8" max="8" width="18.28515625" style="350" customWidth="1"/>
    <col min="9" max="9" width="5.7109375" style="350" customWidth="1"/>
    <col min="10" max="10" width="11" style="350" bestFit="1" customWidth="1"/>
    <col min="11" max="11" width="9.140625" style="349"/>
    <col min="12" max="15" width="9.140625" style="350"/>
    <col min="16" max="16" width="12" style="350" bestFit="1" customWidth="1"/>
    <col min="17" max="17" width="9.140625" style="350"/>
    <col min="18" max="18" width="11" style="350" bestFit="1" customWidth="1"/>
    <col min="19" max="16384" width="9.140625" style="350"/>
  </cols>
  <sheetData>
    <row r="1" spans="1:11" ht="24" customHeight="1">
      <c r="A1" s="774" t="s">
        <v>548</v>
      </c>
      <c r="B1" s="775"/>
      <c r="C1" s="775"/>
      <c r="D1" s="775"/>
      <c r="E1" s="775"/>
      <c r="F1" s="775"/>
      <c r="G1" s="775"/>
      <c r="H1" s="775"/>
      <c r="I1" s="775"/>
      <c r="J1" s="775"/>
    </row>
    <row r="2" spans="1:11" ht="13.5" hidden="1" customHeight="1">
      <c r="C2" s="535"/>
      <c r="D2" s="535"/>
      <c r="E2" s="535"/>
      <c r="F2" s="535"/>
      <c r="G2" s="535"/>
      <c r="H2" s="535"/>
      <c r="I2" s="535"/>
    </row>
    <row r="3" spans="1:11" hidden="1">
      <c r="H3" s="351">
        <f>'RESUMO MODULO MINIMO'!K34</f>
        <v>889122.33840000001</v>
      </c>
    </row>
    <row r="4" spans="1:11" hidden="1"/>
    <row r="5" spans="1:11" ht="15" hidden="1">
      <c r="H5" s="428">
        <f>ROUND(H3/(E12*1000*E10),3)</f>
        <v>131.917</v>
      </c>
    </row>
    <row r="6" spans="1:11" hidden="1"/>
    <row r="7" spans="1:11" hidden="1"/>
    <row r="8" spans="1:11" hidden="1"/>
    <row r="9" spans="1:11" ht="15" customHeight="1">
      <c r="B9" s="780" t="s">
        <v>363</v>
      </c>
      <c r="C9" s="780"/>
      <c r="D9" s="349" t="s">
        <v>364</v>
      </c>
      <c r="E9" s="355">
        <v>1000</v>
      </c>
      <c r="F9" s="349" t="s">
        <v>23</v>
      </c>
      <c r="H9" s="779" t="s">
        <v>549</v>
      </c>
      <c r="I9" s="350">
        <v>40</v>
      </c>
    </row>
    <row r="10" spans="1:11" ht="24" customHeight="1">
      <c r="B10" s="780" t="s">
        <v>534</v>
      </c>
      <c r="C10" s="780"/>
      <c r="D10" s="349" t="s">
        <v>364</v>
      </c>
      <c r="E10" s="355">
        <f>J12-E11</f>
        <v>6.74</v>
      </c>
      <c r="F10" s="349" t="s">
        <v>23</v>
      </c>
      <c r="H10" s="779"/>
    </row>
    <row r="11" spans="1:11">
      <c r="B11" s="781" t="s">
        <v>533</v>
      </c>
      <c r="C11" s="781"/>
      <c r="D11" s="349" t="s">
        <v>364</v>
      </c>
      <c r="E11" s="354">
        <f>J13*2</f>
        <v>0.26</v>
      </c>
      <c r="F11" s="349" t="s">
        <v>23</v>
      </c>
    </row>
    <row r="12" spans="1:11" ht="15" customHeight="1">
      <c r="B12" s="780" t="s">
        <v>363</v>
      </c>
      <c r="C12" s="780"/>
      <c r="D12" s="349" t="s">
        <v>364</v>
      </c>
      <c r="E12" s="354">
        <v>1</v>
      </c>
      <c r="F12" s="349" t="s">
        <v>165</v>
      </c>
      <c r="H12" s="781" t="s">
        <v>535</v>
      </c>
      <c r="I12" s="781"/>
      <c r="J12" s="350">
        <v>7</v>
      </c>
      <c r="K12" s="350"/>
    </row>
    <row r="13" spans="1:11">
      <c r="E13" s="349"/>
      <c r="H13" s="782" t="s">
        <v>536</v>
      </c>
      <c r="I13" s="782"/>
      <c r="J13" s="350">
        <v>0.13</v>
      </c>
      <c r="K13" s="350"/>
    </row>
    <row r="14" spans="1:11">
      <c r="B14" s="350" t="s">
        <v>10</v>
      </c>
      <c r="E14" s="349"/>
      <c r="K14" s="350"/>
    </row>
    <row r="15" spans="1:11" ht="15.75" customHeight="1">
      <c r="A15" s="349">
        <v>1</v>
      </c>
      <c r="B15" s="777" t="s">
        <v>367</v>
      </c>
      <c r="C15" s="777"/>
      <c r="D15" s="777"/>
      <c r="E15" s="777"/>
      <c r="K15" s="350"/>
    </row>
    <row r="16" spans="1:11">
      <c r="K16" s="350"/>
    </row>
    <row r="17" spans="1:6">
      <c r="B17" s="349" t="s">
        <v>180</v>
      </c>
      <c r="C17" s="352"/>
      <c r="D17" s="357" t="s">
        <v>180</v>
      </c>
    </row>
    <row r="18" spans="1:6">
      <c r="B18" s="352">
        <f>E12</f>
        <v>1</v>
      </c>
      <c r="C18" s="352" t="s">
        <v>364</v>
      </c>
      <c r="D18" s="358">
        <f>B18</f>
        <v>1</v>
      </c>
      <c r="E18" s="349"/>
    </row>
    <row r="20" spans="1:6" ht="15.75" customHeight="1">
      <c r="A20" s="349">
        <v>2</v>
      </c>
      <c r="B20" s="777" t="s">
        <v>368</v>
      </c>
      <c r="C20" s="777"/>
      <c r="D20" s="777"/>
      <c r="E20" s="777"/>
    </row>
    <row r="22" spans="1:6">
      <c r="B22" s="349" t="s">
        <v>180</v>
      </c>
      <c r="C22" s="352"/>
      <c r="D22" s="357" t="s">
        <v>180</v>
      </c>
    </row>
    <row r="23" spans="1:6">
      <c r="B23" s="352">
        <f>E12</f>
        <v>1</v>
      </c>
      <c r="C23" s="352" t="s">
        <v>364</v>
      </c>
      <c r="D23" s="358">
        <f>B23</f>
        <v>1</v>
      </c>
    </row>
    <row r="25" spans="1:6">
      <c r="B25" s="350" t="s">
        <v>418</v>
      </c>
    </row>
    <row r="27" spans="1:6" ht="26.25" customHeight="1">
      <c r="A27" s="349">
        <v>4</v>
      </c>
      <c r="B27" s="776" t="s">
        <v>508</v>
      </c>
      <c r="C27" s="777"/>
      <c r="D27" s="777"/>
      <c r="E27" s="777"/>
      <c r="F27" s="777"/>
    </row>
    <row r="29" spans="1:6">
      <c r="B29" s="349" t="s">
        <v>365</v>
      </c>
      <c r="C29" s="352"/>
      <c r="D29" s="349" t="s">
        <v>168</v>
      </c>
      <c r="F29" s="357" t="s">
        <v>373</v>
      </c>
    </row>
    <row r="30" spans="1:6">
      <c r="B30" s="352">
        <f>E9</f>
        <v>1000</v>
      </c>
      <c r="C30" s="352" t="s">
        <v>366</v>
      </c>
      <c r="D30" s="352">
        <f>$J$12</f>
        <v>7</v>
      </c>
      <c r="E30" s="349" t="s">
        <v>364</v>
      </c>
      <c r="F30" s="358">
        <f>B30*D30</f>
        <v>7000</v>
      </c>
    </row>
    <row r="32" spans="1:6">
      <c r="A32" s="349">
        <v>5</v>
      </c>
      <c r="B32" s="777" t="str">
        <f>'RESUMO MODULO MINIMO'!$D$17</f>
        <v>Escavação, carga e transporte de material de 1ª categoria - DMT de 1.000 a 1.200 m - caminho de serviço em leito natural - com escavadeira e caminhão basculante de 14 m³</v>
      </c>
      <c r="C32" s="777"/>
      <c r="D32" s="777"/>
      <c r="E32" s="777"/>
      <c r="F32" s="353"/>
    </row>
    <row r="34" spans="1:8">
      <c r="B34" s="349" t="s">
        <v>365</v>
      </c>
      <c r="C34" s="352"/>
      <c r="D34" s="349" t="s">
        <v>168</v>
      </c>
      <c r="F34" s="349" t="s">
        <v>371</v>
      </c>
      <c r="H34" s="357" t="s">
        <v>372</v>
      </c>
    </row>
    <row r="35" spans="1:8">
      <c r="B35" s="351">
        <f>E9</f>
        <v>1000</v>
      </c>
      <c r="C35" s="352" t="s">
        <v>366</v>
      </c>
      <c r="D35" s="539">
        <f>$J$12</f>
        <v>7</v>
      </c>
      <c r="E35" s="352" t="s">
        <v>366</v>
      </c>
      <c r="F35" s="352">
        <v>0.1</v>
      </c>
      <c r="G35" s="349" t="s">
        <v>364</v>
      </c>
      <c r="H35" s="358">
        <f>B35*D35*F35</f>
        <v>700</v>
      </c>
    </row>
    <row r="39" spans="1:8">
      <c r="A39" s="349">
        <v>6</v>
      </c>
      <c r="B39" s="776" t="str">
        <f>'RESUMO MODULO MINIMO'!$D$18</f>
        <v>Espalhamento de material em bota-fora</v>
      </c>
      <c r="C39" s="777"/>
      <c r="D39" s="777"/>
      <c r="E39" s="777"/>
      <c r="F39" s="353"/>
    </row>
    <row r="41" spans="1:8">
      <c r="B41" s="349" t="s">
        <v>365</v>
      </c>
      <c r="C41" s="352"/>
      <c r="D41" s="349" t="s">
        <v>168</v>
      </c>
      <c r="F41" s="349" t="s">
        <v>371</v>
      </c>
      <c r="H41" s="357" t="s">
        <v>372</v>
      </c>
    </row>
    <row r="42" spans="1:8">
      <c r="B42" s="352">
        <f>$E$9</f>
        <v>1000</v>
      </c>
      <c r="C42" s="352" t="s">
        <v>366</v>
      </c>
      <c r="D42" s="539">
        <f>$J$12</f>
        <v>7</v>
      </c>
      <c r="E42" s="352" t="s">
        <v>366</v>
      </c>
      <c r="F42" s="352">
        <v>0.1</v>
      </c>
      <c r="G42" s="349" t="s">
        <v>364</v>
      </c>
      <c r="H42" s="358">
        <f>B42*D42*F42</f>
        <v>700</v>
      </c>
    </row>
    <row r="45" spans="1:8">
      <c r="B45" s="350" t="s">
        <v>16</v>
      </c>
    </row>
    <row r="47" spans="1:8" ht="26.25" customHeight="1">
      <c r="A47" s="349">
        <v>7</v>
      </c>
      <c r="B47" s="777" t="s">
        <v>369</v>
      </c>
      <c r="C47" s="777"/>
      <c r="D47" s="777"/>
      <c r="E47" s="777"/>
      <c r="F47" s="777"/>
    </row>
    <row r="49" spans="1:8">
      <c r="B49" s="349" t="s">
        <v>365</v>
      </c>
      <c r="C49" s="352"/>
      <c r="D49" s="349" t="s">
        <v>168</v>
      </c>
      <c r="F49" s="357" t="s">
        <v>373</v>
      </c>
    </row>
    <row r="50" spans="1:8">
      <c r="B50" s="352">
        <f>E9</f>
        <v>1000</v>
      </c>
      <c r="C50" s="352" t="s">
        <v>366</v>
      </c>
      <c r="D50" s="352">
        <f>$E$10</f>
        <v>6.74</v>
      </c>
      <c r="E50" s="349" t="s">
        <v>364</v>
      </c>
      <c r="F50" s="358">
        <f>B50*D50</f>
        <v>6740</v>
      </c>
    </row>
    <row r="53" spans="1:8">
      <c r="A53" s="349">
        <v>8</v>
      </c>
      <c r="B53" s="777" t="s">
        <v>18</v>
      </c>
      <c r="C53" s="777"/>
      <c r="D53" s="777"/>
      <c r="E53" s="777"/>
      <c r="F53" s="353"/>
    </row>
    <row r="55" spans="1:8">
      <c r="B55" s="349" t="s">
        <v>365</v>
      </c>
      <c r="C55" s="352"/>
      <c r="D55" s="349" t="s">
        <v>168</v>
      </c>
      <c r="F55" s="349" t="s">
        <v>371</v>
      </c>
      <c r="H55" s="357" t="s">
        <v>372</v>
      </c>
    </row>
    <row r="56" spans="1:8">
      <c r="B56" s="352">
        <f>$E$9</f>
        <v>1000</v>
      </c>
      <c r="C56" s="352" t="s">
        <v>366</v>
      </c>
      <c r="D56" s="352">
        <f>$E$10</f>
        <v>6.74</v>
      </c>
      <c r="E56" s="352" t="s">
        <v>366</v>
      </c>
      <c r="F56" s="352">
        <v>0.15</v>
      </c>
      <c r="G56" s="349" t="s">
        <v>364</v>
      </c>
      <c r="H56" s="358">
        <f>B56*D56*F56</f>
        <v>1011</v>
      </c>
    </row>
    <row r="59" spans="1:8">
      <c r="A59" s="349">
        <v>9</v>
      </c>
      <c r="B59" s="776" t="s">
        <v>21</v>
      </c>
      <c r="C59" s="777"/>
      <c r="D59" s="777"/>
      <c r="E59" s="777"/>
      <c r="F59" s="353"/>
    </row>
    <row r="61" spans="1:8">
      <c r="B61" s="349" t="s">
        <v>365</v>
      </c>
      <c r="C61" s="352"/>
      <c r="D61" s="349" t="s">
        <v>168</v>
      </c>
      <c r="F61" s="349"/>
      <c r="H61" s="357" t="s">
        <v>374</v>
      </c>
    </row>
    <row r="62" spans="1:8">
      <c r="B62" s="352">
        <f>$E$9</f>
        <v>1000</v>
      </c>
      <c r="C62" s="352" t="s">
        <v>366</v>
      </c>
      <c r="D62" s="352">
        <f>$E$10</f>
        <v>6.74</v>
      </c>
      <c r="E62" s="352"/>
      <c r="F62" s="352"/>
      <c r="G62" s="349" t="s">
        <v>364</v>
      </c>
      <c r="H62" s="358">
        <f>B62*D62</f>
        <v>6740</v>
      </c>
    </row>
    <row r="65" spans="1:8">
      <c r="B65" s="356" t="s">
        <v>19</v>
      </c>
    </row>
    <row r="67" spans="1:8">
      <c r="A67" s="349">
        <v>10</v>
      </c>
      <c r="B67" s="776" t="s">
        <v>171</v>
      </c>
      <c r="C67" s="777"/>
      <c r="D67" s="777"/>
      <c r="E67" s="777"/>
    </row>
    <row r="69" spans="1:8">
      <c r="B69" s="349" t="s">
        <v>180</v>
      </c>
      <c r="C69" s="350"/>
      <c r="D69" s="349" t="s">
        <v>375</v>
      </c>
      <c r="H69" s="357" t="s">
        <v>375</v>
      </c>
    </row>
    <row r="70" spans="1:8">
      <c r="B70" s="352">
        <f>$E$12</f>
        <v>1</v>
      </c>
      <c r="C70" s="352" t="s">
        <v>366</v>
      </c>
      <c r="D70" s="352">
        <v>1</v>
      </c>
      <c r="E70" s="352"/>
      <c r="G70" s="349" t="s">
        <v>364</v>
      </c>
      <c r="H70" s="358">
        <f>B70*D70</f>
        <v>1</v>
      </c>
    </row>
    <row r="73" spans="1:8" ht="23.25" customHeight="1">
      <c r="A73" s="349">
        <v>11</v>
      </c>
      <c r="B73" s="356" t="s">
        <v>172</v>
      </c>
    </row>
    <row r="75" spans="1:8">
      <c r="B75" s="349" t="s">
        <v>180</v>
      </c>
      <c r="C75" s="350"/>
      <c r="D75" s="349" t="s">
        <v>375</v>
      </c>
      <c r="H75" s="357" t="s">
        <v>375</v>
      </c>
    </row>
    <row r="76" spans="1:8">
      <c r="B76" s="352">
        <f>$E$12</f>
        <v>1</v>
      </c>
      <c r="C76" s="352" t="s">
        <v>366</v>
      </c>
      <c r="D76" s="352">
        <v>1</v>
      </c>
      <c r="E76" s="352"/>
      <c r="G76" s="349" t="s">
        <v>364</v>
      </c>
      <c r="H76" s="358">
        <f>B76*D76</f>
        <v>1</v>
      </c>
    </row>
    <row r="79" spans="1:8">
      <c r="B79" s="350" t="s">
        <v>22</v>
      </c>
    </row>
    <row r="80" spans="1:8">
      <c r="A80" s="349">
        <v>12</v>
      </c>
      <c r="B80" s="356" t="s">
        <v>205</v>
      </c>
    </row>
    <row r="82" spans="1:8">
      <c r="B82" s="349" t="s">
        <v>365</v>
      </c>
      <c r="C82" s="352"/>
      <c r="D82" s="349" t="s">
        <v>375</v>
      </c>
      <c r="F82" s="349"/>
      <c r="H82" s="357" t="s">
        <v>376</v>
      </c>
    </row>
    <row r="83" spans="1:8">
      <c r="B83" s="352">
        <f>$E$9</f>
        <v>1000</v>
      </c>
      <c r="C83" s="352" t="s">
        <v>366</v>
      </c>
      <c r="D83" s="352">
        <v>2</v>
      </c>
      <c r="E83" s="352"/>
      <c r="F83" s="352"/>
      <c r="G83" s="349" t="s">
        <v>364</v>
      </c>
      <c r="H83" s="358">
        <f>B83*D83</f>
        <v>2000</v>
      </c>
    </row>
    <row r="87" spans="1:8">
      <c r="B87" s="350" t="s">
        <v>24</v>
      </c>
    </row>
    <row r="88" spans="1:8">
      <c r="A88" s="349">
        <v>13</v>
      </c>
      <c r="B88" s="356" t="s">
        <v>160</v>
      </c>
    </row>
    <row r="90" spans="1:8">
      <c r="B90" s="349" t="s">
        <v>365</v>
      </c>
      <c r="C90" s="352"/>
      <c r="D90" s="349" t="s">
        <v>168</v>
      </c>
      <c r="F90" s="349" t="s">
        <v>375</v>
      </c>
      <c r="H90" s="357" t="s">
        <v>374</v>
      </c>
    </row>
    <row r="91" spans="1:8">
      <c r="B91" s="352">
        <f>$E$9</f>
        <v>1000</v>
      </c>
      <c r="C91" s="352" t="s">
        <v>366</v>
      </c>
      <c r="D91" s="539">
        <f>$J$12</f>
        <v>7</v>
      </c>
      <c r="E91" s="352" t="s">
        <v>366</v>
      </c>
      <c r="F91" s="352">
        <v>1</v>
      </c>
      <c r="G91" s="349" t="s">
        <v>364</v>
      </c>
      <c r="H91" s="358">
        <f>B91*D91*F91</f>
        <v>7000</v>
      </c>
    </row>
    <row r="94" spans="1:8">
      <c r="B94" s="356" t="s">
        <v>174</v>
      </c>
    </row>
    <row r="95" spans="1:8">
      <c r="A95" s="349">
        <v>14</v>
      </c>
      <c r="B95" s="356" t="str">
        <f>'RESUMO MODULO MINIMO'!$D$31</f>
        <v>Conserto de quebra no ramal na rua sem pavimento com fornecimento de material hidráulico</v>
      </c>
    </row>
    <row r="97" spans="1:11">
      <c r="B97" s="349" t="s">
        <v>365</v>
      </c>
      <c r="C97" s="352"/>
      <c r="D97" s="349" t="s">
        <v>168</v>
      </c>
      <c r="F97" s="349"/>
      <c r="G97" s="500">
        <v>0.1</v>
      </c>
      <c r="H97" s="357" t="s">
        <v>419</v>
      </c>
    </row>
    <row r="98" spans="1:11">
      <c r="B98" s="352">
        <f>$E$9</f>
        <v>1000</v>
      </c>
      <c r="C98" s="352" t="s">
        <v>366</v>
      </c>
      <c r="D98" s="352">
        <v>1</v>
      </c>
      <c r="E98" s="352" t="s">
        <v>366</v>
      </c>
      <c r="F98" s="352"/>
      <c r="G98" s="349" t="s">
        <v>364</v>
      </c>
      <c r="H98" s="358">
        <f>G97*B98</f>
        <v>100</v>
      </c>
    </row>
    <row r="101" spans="1:11">
      <c r="B101" s="350" t="s">
        <v>161</v>
      </c>
    </row>
    <row r="102" spans="1:11">
      <c r="A102" s="349">
        <v>15</v>
      </c>
      <c r="B102" s="356" t="s">
        <v>162</v>
      </c>
    </row>
    <row r="104" spans="1:11">
      <c r="B104" s="540" t="s">
        <v>547</v>
      </c>
      <c r="C104" s="352"/>
      <c r="D104" s="349" t="s">
        <v>168</v>
      </c>
      <c r="F104" s="349" t="s">
        <v>375</v>
      </c>
      <c r="H104" s="357" t="s">
        <v>377</v>
      </c>
    </row>
    <row r="105" spans="1:11">
      <c r="B105" s="352">
        <f>E12</f>
        <v>1</v>
      </c>
      <c r="C105" s="352" t="s">
        <v>366</v>
      </c>
      <c r="D105" s="352"/>
      <c r="E105" s="352" t="s">
        <v>366</v>
      </c>
      <c r="F105" s="352">
        <v>1</v>
      </c>
      <c r="G105" s="349" t="s">
        <v>364</v>
      </c>
      <c r="H105" s="358">
        <f>B105*F105</f>
        <v>1</v>
      </c>
    </row>
    <row r="108" spans="1:11" ht="18.75" customHeight="1">
      <c r="B108" s="774" t="s">
        <v>543</v>
      </c>
      <c r="C108" s="775"/>
      <c r="D108" s="775"/>
      <c r="E108" s="775"/>
      <c r="F108" s="775"/>
      <c r="G108" s="775"/>
      <c r="H108" s="775"/>
      <c r="I108" s="775"/>
      <c r="J108" s="775"/>
      <c r="K108" s="350"/>
    </row>
    <row r="109" spans="1:11">
      <c r="C109" s="349"/>
      <c r="K109" s="350"/>
    </row>
    <row r="110" spans="1:11">
      <c r="C110" s="349"/>
      <c r="D110" s="350" t="s">
        <v>10</v>
      </c>
      <c r="E110" s="351"/>
      <c r="F110" s="543" t="s">
        <v>546</v>
      </c>
      <c r="G110" s="544">
        <v>21</v>
      </c>
      <c r="K110" s="350"/>
    </row>
    <row r="111" spans="1:11">
      <c r="C111" s="349">
        <v>1</v>
      </c>
      <c r="D111" s="777" t="s">
        <v>367</v>
      </c>
      <c r="E111" s="777"/>
      <c r="F111" s="777"/>
      <c r="G111" s="777"/>
      <c r="K111" s="350"/>
    </row>
    <row r="112" spans="1:11">
      <c r="C112" s="349"/>
      <c r="E112" s="351"/>
      <c r="K112" s="350"/>
    </row>
    <row r="113" spans="3:11">
      <c r="C113" s="349"/>
      <c r="D113" s="349" t="s">
        <v>180</v>
      </c>
      <c r="E113" s="352"/>
      <c r="F113" s="510" t="s">
        <v>180</v>
      </c>
      <c r="K113" s="350"/>
    </row>
    <row r="114" spans="3:11">
      <c r="C114" s="349"/>
      <c r="D114" s="352">
        <f>$G$110</f>
        <v>21</v>
      </c>
      <c r="E114" s="352" t="s">
        <v>364</v>
      </c>
      <c r="F114" s="511">
        <f>D114</f>
        <v>21</v>
      </c>
      <c r="G114" s="349"/>
      <c r="K114" s="350"/>
    </row>
    <row r="115" spans="3:11">
      <c r="C115" s="349"/>
      <c r="E115" s="351"/>
      <c r="K115" s="350"/>
    </row>
    <row r="116" spans="3:11">
      <c r="C116" s="349">
        <v>2</v>
      </c>
      <c r="D116" s="777" t="s">
        <v>368</v>
      </c>
      <c r="E116" s="777"/>
      <c r="F116" s="777"/>
      <c r="G116" s="777"/>
      <c r="K116" s="350"/>
    </row>
    <row r="117" spans="3:11">
      <c r="C117" s="349"/>
      <c r="E117" s="351"/>
      <c r="K117" s="350"/>
    </row>
    <row r="118" spans="3:11">
      <c r="C118" s="349"/>
      <c r="D118" s="349" t="s">
        <v>180</v>
      </c>
      <c r="E118" s="352"/>
      <c r="F118" s="510" t="s">
        <v>180</v>
      </c>
      <c r="K118" s="350"/>
    </row>
    <row r="119" spans="3:11">
      <c r="C119" s="349"/>
      <c r="D119" s="539">
        <f>$G$110</f>
        <v>21</v>
      </c>
      <c r="E119" s="352" t="s">
        <v>364</v>
      </c>
      <c r="F119" s="511">
        <f>D119</f>
        <v>21</v>
      </c>
      <c r="K119" s="350"/>
    </row>
    <row r="120" spans="3:11">
      <c r="C120" s="349"/>
      <c r="E120" s="351"/>
      <c r="K120" s="350"/>
    </row>
    <row r="121" spans="3:11">
      <c r="C121" s="349"/>
      <c r="D121" s="350" t="s">
        <v>418</v>
      </c>
      <c r="E121" s="351"/>
      <c r="K121" s="350"/>
    </row>
    <row r="122" spans="3:11">
      <c r="C122" s="349"/>
      <c r="E122" s="351"/>
      <c r="K122" s="350"/>
    </row>
    <row r="123" spans="3:11">
      <c r="C123" s="349">
        <v>4</v>
      </c>
      <c r="D123" s="776" t="s">
        <v>508</v>
      </c>
      <c r="E123" s="777"/>
      <c r="F123" s="777"/>
      <c r="G123" s="777"/>
      <c r="H123" s="777"/>
      <c r="K123" s="350"/>
    </row>
    <row r="124" spans="3:11">
      <c r="C124" s="349"/>
      <c r="E124" s="351"/>
      <c r="K124" s="350"/>
    </row>
    <row r="125" spans="3:11">
      <c r="C125" s="349"/>
      <c r="D125" s="349" t="s">
        <v>365</v>
      </c>
      <c r="E125" s="352"/>
      <c r="F125" s="349" t="s">
        <v>168</v>
      </c>
      <c r="H125" s="510" t="s">
        <v>373</v>
      </c>
      <c r="K125" s="350"/>
    </row>
    <row r="126" spans="3:11">
      <c r="C126" s="349"/>
      <c r="D126" s="352">
        <f>$G$110*1000</f>
        <v>21000</v>
      </c>
      <c r="E126" s="352" t="s">
        <v>366</v>
      </c>
      <c r="F126" s="352">
        <f>$J$12</f>
        <v>7</v>
      </c>
      <c r="G126" s="349" t="s">
        <v>364</v>
      </c>
      <c r="H126" s="511">
        <f>D126*F126</f>
        <v>147000</v>
      </c>
      <c r="K126" s="350"/>
    </row>
    <row r="127" spans="3:11">
      <c r="C127" s="349"/>
      <c r="E127" s="351"/>
      <c r="K127" s="350"/>
    </row>
    <row r="128" spans="3:11">
      <c r="C128" s="349">
        <v>5</v>
      </c>
      <c r="D128" s="777" t="str">
        <f>'RESUMO MODULO MINIMO'!$D$17</f>
        <v>Escavação, carga e transporte de material de 1ª categoria - DMT de 1.000 a 1.200 m - caminho de serviço em leito natural - com escavadeira e caminhão basculante de 14 m³</v>
      </c>
      <c r="E128" s="777"/>
      <c r="F128" s="777"/>
      <c r="G128" s="777"/>
      <c r="H128" s="353"/>
      <c r="K128" s="350"/>
    </row>
    <row r="129" spans="3:11">
      <c r="C129" s="349"/>
      <c r="E129" s="351"/>
      <c r="K129" s="350"/>
    </row>
    <row r="130" spans="3:11">
      <c r="C130" s="349"/>
      <c r="D130" s="349" t="s">
        <v>365</v>
      </c>
      <c r="E130" s="352"/>
      <c r="F130" s="349" t="s">
        <v>168</v>
      </c>
      <c r="H130" s="349" t="s">
        <v>371</v>
      </c>
      <c r="J130" s="510" t="s">
        <v>372</v>
      </c>
      <c r="K130" s="350"/>
    </row>
    <row r="131" spans="3:11">
      <c r="C131" s="349"/>
      <c r="D131" s="539">
        <f>$G$110*1000</f>
        <v>21000</v>
      </c>
      <c r="E131" s="352" t="s">
        <v>366</v>
      </c>
      <c r="F131" s="539">
        <f>$J$12</f>
        <v>7</v>
      </c>
      <c r="G131" s="352" t="s">
        <v>366</v>
      </c>
      <c r="H131" s="352">
        <v>0.1</v>
      </c>
      <c r="I131" s="349" t="s">
        <v>364</v>
      </c>
      <c r="J131" s="511">
        <f>D131*F131*H131</f>
        <v>14700</v>
      </c>
      <c r="K131" s="350"/>
    </row>
    <row r="132" spans="3:11">
      <c r="C132" s="349"/>
      <c r="E132" s="351"/>
      <c r="K132" s="350"/>
    </row>
    <row r="133" spans="3:11">
      <c r="C133" s="349"/>
      <c r="E133" s="351"/>
      <c r="K133" s="350"/>
    </row>
    <row r="134" spans="3:11">
      <c r="C134" s="349"/>
      <c r="E134" s="351"/>
      <c r="K134" s="350"/>
    </row>
    <row r="135" spans="3:11">
      <c r="C135" s="349">
        <v>6</v>
      </c>
      <c r="D135" s="776" t="str">
        <f>'RESUMO MODULO MINIMO'!$D$18</f>
        <v>Espalhamento de material em bota-fora</v>
      </c>
      <c r="E135" s="777"/>
      <c r="F135" s="777"/>
      <c r="G135" s="777"/>
      <c r="H135" s="353"/>
      <c r="K135" s="350"/>
    </row>
    <row r="136" spans="3:11">
      <c r="C136" s="349"/>
      <c r="E136" s="351"/>
      <c r="K136" s="350"/>
    </row>
    <row r="137" spans="3:11">
      <c r="C137" s="349"/>
      <c r="D137" s="349" t="s">
        <v>365</v>
      </c>
      <c r="E137" s="352"/>
      <c r="F137" s="349" t="s">
        <v>168</v>
      </c>
      <c r="H137" s="349" t="s">
        <v>371</v>
      </c>
      <c r="J137" s="510" t="s">
        <v>372</v>
      </c>
      <c r="K137" s="350"/>
    </row>
    <row r="138" spans="3:11">
      <c r="C138" s="349"/>
      <c r="D138" s="539">
        <f>$G$110*1000</f>
        <v>21000</v>
      </c>
      <c r="E138" s="352" t="s">
        <v>366</v>
      </c>
      <c r="F138" s="539">
        <f>$J$12</f>
        <v>7</v>
      </c>
      <c r="G138" s="352" t="s">
        <v>366</v>
      </c>
      <c r="H138" s="352">
        <v>0.1</v>
      </c>
      <c r="I138" s="349" t="s">
        <v>364</v>
      </c>
      <c r="J138" s="511">
        <f>D138*F138*H138</f>
        <v>14700</v>
      </c>
      <c r="K138" s="350"/>
    </row>
    <row r="139" spans="3:11">
      <c r="C139" s="349"/>
      <c r="E139" s="351"/>
      <c r="K139" s="350"/>
    </row>
    <row r="140" spans="3:11">
      <c r="C140" s="349"/>
      <c r="E140" s="351"/>
      <c r="K140" s="350"/>
    </row>
    <row r="141" spans="3:11">
      <c r="C141" s="349"/>
      <c r="D141" s="350" t="s">
        <v>16</v>
      </c>
      <c r="E141" s="351"/>
      <c r="K141" s="350"/>
    </row>
    <row r="142" spans="3:11">
      <c r="C142" s="349"/>
      <c r="E142" s="351"/>
      <c r="K142" s="350"/>
    </row>
    <row r="143" spans="3:11">
      <c r="C143" s="349">
        <v>7</v>
      </c>
      <c r="D143" s="777" t="s">
        <v>369</v>
      </c>
      <c r="E143" s="777"/>
      <c r="F143" s="777"/>
      <c r="G143" s="777"/>
      <c r="H143" s="777"/>
      <c r="K143" s="350"/>
    </row>
    <row r="144" spans="3:11">
      <c r="C144" s="349"/>
      <c r="E144" s="351"/>
      <c r="K144" s="350"/>
    </row>
    <row r="145" spans="3:11">
      <c r="C145" s="349"/>
      <c r="D145" s="349" t="s">
        <v>365</v>
      </c>
      <c r="E145" s="352"/>
      <c r="F145" s="349" t="s">
        <v>168</v>
      </c>
      <c r="H145" s="510" t="s">
        <v>373</v>
      </c>
      <c r="K145" s="350"/>
    </row>
    <row r="146" spans="3:11">
      <c r="C146" s="349"/>
      <c r="D146" s="539">
        <f>$G$110*1000</f>
        <v>21000</v>
      </c>
      <c r="E146" s="352" t="s">
        <v>366</v>
      </c>
      <c r="F146" s="352">
        <f>$E$10</f>
        <v>6.74</v>
      </c>
      <c r="G146" s="349" t="s">
        <v>364</v>
      </c>
      <c r="H146" s="511">
        <f>D146*F146</f>
        <v>141540</v>
      </c>
      <c r="K146" s="350"/>
    </row>
    <row r="147" spans="3:11">
      <c r="C147" s="349"/>
      <c r="E147" s="351"/>
      <c r="K147" s="350"/>
    </row>
    <row r="148" spans="3:11">
      <c r="C148" s="349"/>
      <c r="E148" s="351"/>
      <c r="K148" s="350"/>
    </row>
    <row r="149" spans="3:11">
      <c r="C149" s="349">
        <v>8</v>
      </c>
      <c r="D149" s="777" t="s">
        <v>18</v>
      </c>
      <c r="E149" s="777"/>
      <c r="F149" s="777"/>
      <c r="G149" s="777"/>
      <c r="H149" s="353"/>
      <c r="K149" s="350"/>
    </row>
    <row r="150" spans="3:11">
      <c r="C150" s="349"/>
      <c r="E150" s="351"/>
      <c r="K150" s="350"/>
    </row>
    <row r="151" spans="3:11">
      <c r="C151" s="349"/>
      <c r="D151" s="349" t="s">
        <v>365</v>
      </c>
      <c r="E151" s="352"/>
      <c r="F151" s="349" t="s">
        <v>168</v>
      </c>
      <c r="H151" s="349" t="s">
        <v>371</v>
      </c>
      <c r="J151" s="510" t="s">
        <v>372</v>
      </c>
      <c r="K151" s="350"/>
    </row>
    <row r="152" spans="3:11">
      <c r="C152" s="349"/>
      <c r="D152" s="539">
        <f>$G$110*1000</f>
        <v>21000</v>
      </c>
      <c r="E152" s="352" t="s">
        <v>366</v>
      </c>
      <c r="F152" s="352">
        <f>$E$10</f>
        <v>6.74</v>
      </c>
      <c r="G152" s="352" t="s">
        <v>366</v>
      </c>
      <c r="H152" s="352">
        <v>0.15</v>
      </c>
      <c r="I152" s="349" t="s">
        <v>364</v>
      </c>
      <c r="J152" s="511">
        <f>D152*F152*H152</f>
        <v>21231</v>
      </c>
      <c r="K152" s="350"/>
    </row>
    <row r="153" spans="3:11">
      <c r="C153" s="349"/>
      <c r="E153" s="351"/>
      <c r="K153" s="350"/>
    </row>
    <row r="154" spans="3:11">
      <c r="C154" s="349"/>
      <c r="E154" s="351"/>
      <c r="K154" s="350"/>
    </row>
    <row r="155" spans="3:11">
      <c r="C155" s="349">
        <v>9</v>
      </c>
      <c r="D155" s="776" t="s">
        <v>21</v>
      </c>
      <c r="E155" s="777"/>
      <c r="F155" s="777"/>
      <c r="G155" s="777"/>
      <c r="H155" s="353"/>
      <c r="K155" s="350"/>
    </row>
    <row r="156" spans="3:11">
      <c r="C156" s="349"/>
      <c r="E156" s="351"/>
      <c r="K156" s="350"/>
    </row>
    <row r="157" spans="3:11">
      <c r="C157" s="349"/>
      <c r="D157" s="349" t="s">
        <v>365</v>
      </c>
      <c r="E157" s="352"/>
      <c r="F157" s="349" t="s">
        <v>168</v>
      </c>
      <c r="H157" s="349"/>
      <c r="J157" s="510" t="s">
        <v>374</v>
      </c>
      <c r="K157" s="350"/>
    </row>
    <row r="158" spans="3:11">
      <c r="C158" s="349"/>
      <c r="D158" s="539">
        <f>$G$110*1000</f>
        <v>21000</v>
      </c>
      <c r="E158" s="352" t="s">
        <v>366</v>
      </c>
      <c r="F158" s="352">
        <f>$E$10</f>
        <v>6.74</v>
      </c>
      <c r="G158" s="352"/>
      <c r="H158" s="352"/>
      <c r="I158" s="349" t="s">
        <v>364</v>
      </c>
      <c r="J158" s="511">
        <f>D158*F158</f>
        <v>141540</v>
      </c>
      <c r="K158" s="350"/>
    </row>
    <row r="159" spans="3:11">
      <c r="C159" s="349"/>
      <c r="E159" s="351"/>
      <c r="K159" s="350"/>
    </row>
    <row r="160" spans="3:11">
      <c r="C160" s="349"/>
      <c r="E160" s="351"/>
      <c r="K160" s="350"/>
    </row>
    <row r="161" spans="3:11">
      <c r="C161" s="349"/>
      <c r="D161" s="356" t="s">
        <v>19</v>
      </c>
      <c r="E161" s="351"/>
      <c r="K161" s="350"/>
    </row>
    <row r="162" spans="3:11">
      <c r="C162" s="349"/>
      <c r="E162" s="351"/>
      <c r="K162" s="350"/>
    </row>
    <row r="163" spans="3:11">
      <c r="C163" s="349">
        <v>10</v>
      </c>
      <c r="D163" s="776" t="s">
        <v>171</v>
      </c>
      <c r="E163" s="777"/>
      <c r="F163" s="777"/>
      <c r="G163" s="777"/>
      <c r="K163" s="350"/>
    </row>
    <row r="164" spans="3:11">
      <c r="C164" s="349"/>
      <c r="E164" s="351"/>
      <c r="K164" s="350"/>
    </row>
    <row r="165" spans="3:11">
      <c r="C165" s="349"/>
      <c r="D165" s="349" t="s">
        <v>180</v>
      </c>
      <c r="F165" s="349" t="s">
        <v>375</v>
      </c>
      <c r="J165" s="510" t="s">
        <v>375</v>
      </c>
      <c r="K165" s="350"/>
    </row>
    <row r="166" spans="3:11">
      <c r="C166" s="349"/>
      <c r="D166" s="539">
        <f>$G$110</f>
        <v>21</v>
      </c>
      <c r="E166" s="352" t="s">
        <v>366</v>
      </c>
      <c r="F166" s="352">
        <v>1</v>
      </c>
      <c r="G166" s="352"/>
      <c r="I166" s="349" t="s">
        <v>364</v>
      </c>
      <c r="J166" s="511">
        <f>D166*F166</f>
        <v>21</v>
      </c>
      <c r="K166" s="350"/>
    </row>
    <row r="167" spans="3:11">
      <c r="C167" s="349"/>
      <c r="E167" s="351"/>
      <c r="K167" s="350"/>
    </row>
    <row r="168" spans="3:11">
      <c r="C168" s="349"/>
      <c r="E168" s="351"/>
      <c r="K168" s="350"/>
    </row>
    <row r="169" spans="3:11">
      <c r="C169" s="349">
        <v>11</v>
      </c>
      <c r="D169" s="778" t="s">
        <v>172</v>
      </c>
      <c r="E169" s="778"/>
      <c r="F169" s="778"/>
      <c r="G169" s="778"/>
      <c r="H169" s="778"/>
      <c r="I169" s="778"/>
      <c r="J169" s="778"/>
      <c r="K169" s="350"/>
    </row>
    <row r="170" spans="3:11">
      <c r="C170" s="349"/>
      <c r="E170" s="351"/>
      <c r="K170" s="350"/>
    </row>
    <row r="171" spans="3:11">
      <c r="C171" s="349"/>
      <c r="D171" s="349" t="s">
        <v>180</v>
      </c>
      <c r="F171" s="349" t="s">
        <v>375</v>
      </c>
      <c r="J171" s="510" t="s">
        <v>375</v>
      </c>
      <c r="K171" s="350"/>
    </row>
    <row r="172" spans="3:11">
      <c r="C172" s="349"/>
      <c r="D172" s="539">
        <f>$G$110</f>
        <v>21</v>
      </c>
      <c r="E172" s="352" t="s">
        <v>366</v>
      </c>
      <c r="F172" s="352">
        <v>1</v>
      </c>
      <c r="G172" s="352"/>
      <c r="I172" s="349" t="s">
        <v>364</v>
      </c>
      <c r="J172" s="511">
        <f>D172*F172</f>
        <v>21</v>
      </c>
      <c r="K172" s="350"/>
    </row>
    <row r="173" spans="3:11">
      <c r="C173" s="349"/>
      <c r="E173" s="351"/>
      <c r="K173" s="350"/>
    </row>
    <row r="174" spans="3:11">
      <c r="C174" s="349"/>
      <c r="E174" s="351"/>
      <c r="K174" s="350"/>
    </row>
    <row r="175" spans="3:11">
      <c r="C175" s="349"/>
      <c r="D175" s="350" t="s">
        <v>22</v>
      </c>
      <c r="E175" s="351"/>
      <c r="K175" s="350"/>
    </row>
    <row r="176" spans="3:11">
      <c r="C176" s="349">
        <v>12</v>
      </c>
      <c r="D176" s="356" t="s">
        <v>205</v>
      </c>
      <c r="E176" s="351"/>
      <c r="K176" s="350"/>
    </row>
    <row r="177" spans="3:11">
      <c r="C177" s="349"/>
      <c r="E177" s="351"/>
      <c r="K177" s="350"/>
    </row>
    <row r="178" spans="3:11">
      <c r="C178" s="349"/>
      <c r="D178" s="349" t="s">
        <v>365</v>
      </c>
      <c r="E178" s="352"/>
      <c r="F178" s="349" t="s">
        <v>375</v>
      </c>
      <c r="H178" s="349"/>
      <c r="J178" s="510" t="s">
        <v>376</v>
      </c>
      <c r="K178" s="350"/>
    </row>
    <row r="179" spans="3:11">
      <c r="C179" s="349"/>
      <c r="D179" s="539">
        <f>$G$110*1000</f>
        <v>21000</v>
      </c>
      <c r="E179" s="352" t="s">
        <v>366</v>
      </c>
      <c r="F179" s="352">
        <v>2</v>
      </c>
      <c r="G179" s="352"/>
      <c r="H179" s="352"/>
      <c r="I179" s="349" t="s">
        <v>364</v>
      </c>
      <c r="J179" s="511">
        <f>D179*F179</f>
        <v>42000</v>
      </c>
      <c r="K179" s="350"/>
    </row>
    <row r="180" spans="3:11">
      <c r="C180" s="349"/>
      <c r="E180" s="351"/>
      <c r="K180" s="350"/>
    </row>
    <row r="181" spans="3:11">
      <c r="C181" s="349"/>
      <c r="E181" s="351"/>
      <c r="K181" s="350"/>
    </row>
    <row r="182" spans="3:11">
      <c r="C182" s="349"/>
      <c r="E182" s="351"/>
      <c r="K182" s="350"/>
    </row>
    <row r="183" spans="3:11">
      <c r="C183" s="349"/>
      <c r="D183" s="350" t="s">
        <v>24</v>
      </c>
      <c r="E183" s="351"/>
      <c r="K183" s="350"/>
    </row>
    <row r="184" spans="3:11">
      <c r="C184" s="349">
        <v>13</v>
      </c>
      <c r="D184" s="356" t="s">
        <v>160</v>
      </c>
      <c r="E184" s="351"/>
      <c r="K184" s="350"/>
    </row>
    <row r="185" spans="3:11">
      <c r="C185" s="349"/>
      <c r="E185" s="351"/>
      <c r="K185" s="350"/>
    </row>
    <row r="186" spans="3:11">
      <c r="C186" s="349"/>
      <c r="D186" s="349" t="s">
        <v>365</v>
      </c>
      <c r="E186" s="352"/>
      <c r="F186" s="349" t="s">
        <v>168</v>
      </c>
      <c r="H186" s="349" t="s">
        <v>375</v>
      </c>
      <c r="J186" s="510" t="s">
        <v>374</v>
      </c>
      <c r="K186" s="350"/>
    </row>
    <row r="187" spans="3:11">
      <c r="C187" s="349"/>
      <c r="D187" s="539">
        <f>$G$110*1000</f>
        <v>21000</v>
      </c>
      <c r="E187" s="352" t="s">
        <v>366</v>
      </c>
      <c r="F187" s="539">
        <f>$J$12</f>
        <v>7</v>
      </c>
      <c r="G187" s="352" t="s">
        <v>366</v>
      </c>
      <c r="H187" s="352">
        <v>1</v>
      </c>
      <c r="I187" s="349" t="s">
        <v>364</v>
      </c>
      <c r="J187" s="511">
        <f>D187*F187*H187</f>
        <v>147000</v>
      </c>
      <c r="K187" s="350"/>
    </row>
    <row r="188" spans="3:11">
      <c r="C188" s="349"/>
      <c r="E188" s="351"/>
      <c r="K188" s="350"/>
    </row>
    <row r="189" spans="3:11">
      <c r="C189" s="349"/>
      <c r="E189" s="351"/>
      <c r="K189" s="350"/>
    </row>
    <row r="190" spans="3:11">
      <c r="C190" s="349"/>
      <c r="D190" s="356" t="s">
        <v>174</v>
      </c>
      <c r="E190" s="351"/>
      <c r="K190" s="350"/>
    </row>
    <row r="191" spans="3:11">
      <c r="C191" s="349">
        <v>14</v>
      </c>
      <c r="D191" s="356" t="str">
        <f>'RESUMO MODULO MINIMO'!$D$31</f>
        <v>Conserto de quebra no ramal na rua sem pavimento com fornecimento de material hidráulico</v>
      </c>
      <c r="E191" s="351"/>
      <c r="K191" s="350"/>
    </row>
    <row r="192" spans="3:11">
      <c r="C192" s="349"/>
      <c r="E192" s="351"/>
      <c r="K192" s="350"/>
    </row>
    <row r="193" spans="2:11">
      <c r="C193" s="349"/>
      <c r="D193" s="349" t="s">
        <v>365</v>
      </c>
      <c r="E193" s="352"/>
      <c r="F193" s="349" t="s">
        <v>168</v>
      </c>
      <c r="H193" s="349"/>
      <c r="I193" s="500">
        <v>0.1</v>
      </c>
      <c r="J193" s="510" t="s">
        <v>419</v>
      </c>
      <c r="K193" s="350"/>
    </row>
    <row r="194" spans="2:11">
      <c r="C194" s="349"/>
      <c r="D194" s="539">
        <f>$G$110*1000</f>
        <v>21000</v>
      </c>
      <c r="E194" s="352" t="s">
        <v>366</v>
      </c>
      <c r="F194" s="352">
        <v>1</v>
      </c>
      <c r="G194" s="352" t="s">
        <v>366</v>
      </c>
      <c r="H194" s="352"/>
      <c r="I194" s="349" t="s">
        <v>364</v>
      </c>
      <c r="J194" s="511">
        <f>I193*D194</f>
        <v>2100</v>
      </c>
      <c r="K194" s="350"/>
    </row>
    <row r="195" spans="2:11">
      <c r="C195" s="349"/>
      <c r="E195" s="351"/>
      <c r="K195" s="350"/>
    </row>
    <row r="196" spans="2:11">
      <c r="C196" s="349"/>
      <c r="E196" s="351"/>
      <c r="K196" s="350"/>
    </row>
    <row r="197" spans="2:11">
      <c r="C197" s="349"/>
      <c r="D197" s="350" t="s">
        <v>161</v>
      </c>
      <c r="E197" s="351"/>
      <c r="K197" s="350"/>
    </row>
    <row r="198" spans="2:11">
      <c r="C198" s="349">
        <v>15</v>
      </c>
      <c r="D198" s="356" t="s">
        <v>162</v>
      </c>
      <c r="E198" s="351"/>
      <c r="K198" s="350"/>
    </row>
    <row r="199" spans="2:11">
      <c r="C199" s="349"/>
      <c r="E199" s="351"/>
      <c r="K199" s="350"/>
    </row>
    <row r="200" spans="2:11">
      <c r="C200" s="349"/>
      <c r="D200" s="540" t="s">
        <v>547</v>
      </c>
      <c r="E200" s="352"/>
      <c r="F200" s="349" t="s">
        <v>168</v>
      </c>
      <c r="H200" s="349" t="s">
        <v>375</v>
      </c>
      <c r="J200" s="510" t="s">
        <v>377</v>
      </c>
      <c r="K200" s="350"/>
    </row>
    <row r="201" spans="2:11">
      <c r="C201" s="349"/>
      <c r="D201" s="539">
        <f>$G$110</f>
        <v>21</v>
      </c>
      <c r="E201" s="352" t="s">
        <v>366</v>
      </c>
      <c r="F201" s="352"/>
      <c r="G201" s="352" t="s">
        <v>366</v>
      </c>
      <c r="H201" s="352">
        <v>1</v>
      </c>
      <c r="I201" s="349" t="s">
        <v>364</v>
      </c>
      <c r="J201" s="511">
        <f>D201*H201</f>
        <v>21</v>
      </c>
      <c r="K201" s="350"/>
    </row>
    <row r="203" spans="2:11" ht="18.75" customHeight="1">
      <c r="B203" s="774" t="s">
        <v>544</v>
      </c>
      <c r="C203" s="775"/>
      <c r="D203" s="775"/>
      <c r="E203" s="775"/>
      <c r="F203" s="775"/>
      <c r="G203" s="775"/>
      <c r="H203" s="775"/>
      <c r="I203" s="775"/>
      <c r="J203" s="775"/>
    </row>
    <row r="204" spans="2:11">
      <c r="C204" s="540"/>
    </row>
    <row r="205" spans="2:11">
      <c r="C205" s="540"/>
      <c r="D205" s="350" t="s">
        <v>10</v>
      </c>
      <c r="E205" s="351"/>
      <c r="F205" s="543" t="s">
        <v>546</v>
      </c>
      <c r="G205" s="544">
        <v>11</v>
      </c>
    </row>
    <row r="206" spans="2:11">
      <c r="C206" s="540">
        <v>1</v>
      </c>
      <c r="D206" s="777" t="s">
        <v>367</v>
      </c>
      <c r="E206" s="777"/>
      <c r="F206" s="777"/>
      <c r="G206" s="777"/>
    </row>
    <row r="207" spans="2:11">
      <c r="C207" s="540"/>
      <c r="E207" s="351"/>
    </row>
    <row r="208" spans="2:11">
      <c r="C208" s="540"/>
      <c r="D208" s="540" t="s">
        <v>180</v>
      </c>
      <c r="E208" s="539"/>
      <c r="F208" s="510" t="s">
        <v>180</v>
      </c>
    </row>
    <row r="209" spans="3:8">
      <c r="C209" s="540"/>
      <c r="D209" s="539">
        <f>$G$205</f>
        <v>11</v>
      </c>
      <c r="E209" s="539" t="s">
        <v>364</v>
      </c>
      <c r="F209" s="511">
        <f>D209</f>
        <v>11</v>
      </c>
      <c r="G209" s="540"/>
    </row>
    <row r="210" spans="3:8">
      <c r="C210" s="540"/>
      <c r="E210" s="351"/>
    </row>
    <row r="211" spans="3:8">
      <c r="C211" s="540">
        <v>2</v>
      </c>
      <c r="D211" s="777" t="s">
        <v>368</v>
      </c>
      <c r="E211" s="777"/>
      <c r="F211" s="777"/>
      <c r="G211" s="777"/>
    </row>
    <row r="212" spans="3:8">
      <c r="C212" s="540"/>
      <c r="E212" s="351"/>
    </row>
    <row r="213" spans="3:8">
      <c r="C213" s="540"/>
      <c r="D213" s="540" t="s">
        <v>180</v>
      </c>
      <c r="E213" s="539"/>
      <c r="F213" s="510" t="s">
        <v>180</v>
      </c>
    </row>
    <row r="214" spans="3:8">
      <c r="C214" s="540"/>
      <c r="D214" s="539">
        <f>$G$205</f>
        <v>11</v>
      </c>
      <c r="E214" s="539" t="s">
        <v>364</v>
      </c>
      <c r="F214" s="511">
        <f>D214</f>
        <v>11</v>
      </c>
    </row>
    <row r="215" spans="3:8">
      <c r="C215" s="540"/>
      <c r="E215" s="351"/>
    </row>
    <row r="216" spans="3:8">
      <c r="C216" s="540"/>
      <c r="D216" s="350" t="s">
        <v>418</v>
      </c>
      <c r="E216" s="351"/>
    </row>
    <row r="217" spans="3:8">
      <c r="C217" s="540"/>
      <c r="E217" s="351"/>
    </row>
    <row r="218" spans="3:8">
      <c r="C218" s="540">
        <v>4</v>
      </c>
      <c r="D218" s="776" t="s">
        <v>508</v>
      </c>
      <c r="E218" s="777"/>
      <c r="F218" s="777"/>
      <c r="G218" s="777"/>
      <c r="H218" s="777"/>
    </row>
    <row r="219" spans="3:8">
      <c r="C219" s="540"/>
      <c r="E219" s="351"/>
    </row>
    <row r="220" spans="3:8">
      <c r="C220" s="540"/>
      <c r="D220" s="540" t="s">
        <v>365</v>
      </c>
      <c r="E220" s="539"/>
      <c r="F220" s="540" t="s">
        <v>168</v>
      </c>
      <c r="H220" s="510" t="s">
        <v>373</v>
      </c>
    </row>
    <row r="221" spans="3:8">
      <c r="C221" s="540"/>
      <c r="D221" s="539">
        <f>$G$205*1000</f>
        <v>11000</v>
      </c>
      <c r="E221" s="539" t="s">
        <v>366</v>
      </c>
      <c r="F221" s="539">
        <f>$J$12</f>
        <v>7</v>
      </c>
      <c r="G221" s="540" t="s">
        <v>364</v>
      </c>
      <c r="H221" s="511">
        <f>D221*F221</f>
        <v>77000</v>
      </c>
    </row>
    <row r="222" spans="3:8">
      <c r="C222" s="540"/>
      <c r="E222" s="351"/>
    </row>
    <row r="223" spans="3:8">
      <c r="C223" s="540">
        <v>5</v>
      </c>
      <c r="D223" s="777" t="str">
        <f>'RESUMO MODULO MINIMO'!$D$17</f>
        <v>Escavação, carga e transporte de material de 1ª categoria - DMT de 1.000 a 1.200 m - caminho de serviço em leito natural - com escavadeira e caminhão basculante de 14 m³</v>
      </c>
      <c r="E223" s="777"/>
      <c r="F223" s="777"/>
      <c r="G223" s="777"/>
      <c r="H223" s="353"/>
    </row>
    <row r="224" spans="3:8">
      <c r="C224" s="540"/>
      <c r="E224" s="351"/>
    </row>
    <row r="225" spans="3:10">
      <c r="C225" s="540"/>
      <c r="D225" s="540" t="s">
        <v>365</v>
      </c>
      <c r="E225" s="539"/>
      <c r="F225" s="540" t="s">
        <v>168</v>
      </c>
      <c r="H225" s="540" t="s">
        <v>371</v>
      </c>
      <c r="J225" s="510" t="s">
        <v>372</v>
      </c>
    </row>
    <row r="226" spans="3:10">
      <c r="C226" s="540"/>
      <c r="D226" s="539">
        <f>$G$205*1000</f>
        <v>11000</v>
      </c>
      <c r="E226" s="539" t="s">
        <v>366</v>
      </c>
      <c r="F226" s="539">
        <f>$J$12</f>
        <v>7</v>
      </c>
      <c r="G226" s="539" t="s">
        <v>366</v>
      </c>
      <c r="H226" s="539">
        <v>0.1</v>
      </c>
      <c r="I226" s="540" t="s">
        <v>364</v>
      </c>
      <c r="J226" s="511">
        <f>D226*F226*H226</f>
        <v>7700</v>
      </c>
    </row>
    <row r="227" spans="3:10">
      <c r="C227" s="540"/>
      <c r="E227" s="351"/>
    </row>
    <row r="228" spans="3:10">
      <c r="C228" s="540"/>
      <c r="E228" s="351"/>
    </row>
    <row r="229" spans="3:10">
      <c r="C229" s="540"/>
      <c r="E229" s="351"/>
    </row>
    <row r="230" spans="3:10">
      <c r="C230" s="540">
        <v>6</v>
      </c>
      <c r="D230" s="776" t="str">
        <f>'RESUMO MODULO MINIMO'!$D$18</f>
        <v>Espalhamento de material em bota-fora</v>
      </c>
      <c r="E230" s="777"/>
      <c r="F230" s="777"/>
      <c r="G230" s="777"/>
      <c r="H230" s="353"/>
    </row>
    <row r="231" spans="3:10">
      <c r="C231" s="540"/>
      <c r="E231" s="351"/>
    </row>
    <row r="232" spans="3:10">
      <c r="C232" s="540"/>
      <c r="D232" s="540" t="s">
        <v>365</v>
      </c>
      <c r="E232" s="539"/>
      <c r="F232" s="540" t="s">
        <v>168</v>
      </c>
      <c r="H232" s="540" t="s">
        <v>371</v>
      </c>
      <c r="J232" s="510" t="s">
        <v>372</v>
      </c>
    </row>
    <row r="233" spans="3:10">
      <c r="C233" s="540"/>
      <c r="D233" s="539">
        <f>$G$205*1000</f>
        <v>11000</v>
      </c>
      <c r="E233" s="539" t="s">
        <v>366</v>
      </c>
      <c r="F233" s="539">
        <f>$J$12</f>
        <v>7</v>
      </c>
      <c r="G233" s="539" t="s">
        <v>366</v>
      </c>
      <c r="H233" s="539">
        <v>0.1</v>
      </c>
      <c r="I233" s="540" t="s">
        <v>364</v>
      </c>
      <c r="J233" s="511">
        <f>D233*F233*H233</f>
        <v>7700</v>
      </c>
    </row>
    <row r="234" spans="3:10">
      <c r="C234" s="540"/>
      <c r="E234" s="351"/>
    </row>
    <row r="235" spans="3:10">
      <c r="C235" s="540"/>
      <c r="E235" s="351"/>
    </row>
    <row r="236" spans="3:10">
      <c r="C236" s="540"/>
      <c r="D236" s="350" t="s">
        <v>16</v>
      </c>
      <c r="E236" s="351"/>
    </row>
    <row r="237" spans="3:10">
      <c r="C237" s="540"/>
      <c r="E237" s="351"/>
    </row>
    <row r="238" spans="3:10">
      <c r="C238" s="540">
        <v>7</v>
      </c>
      <c r="D238" s="777" t="s">
        <v>369</v>
      </c>
      <c r="E238" s="777"/>
      <c r="F238" s="777"/>
      <c r="G238" s="777"/>
      <c r="H238" s="777"/>
    </row>
    <row r="239" spans="3:10">
      <c r="C239" s="540"/>
      <c r="E239" s="351"/>
    </row>
    <row r="240" spans="3:10">
      <c r="C240" s="540"/>
      <c r="D240" s="540" t="s">
        <v>365</v>
      </c>
      <c r="E240" s="539"/>
      <c r="F240" s="540" t="s">
        <v>168</v>
      </c>
      <c r="H240" s="510" t="s">
        <v>373</v>
      </c>
    </row>
    <row r="241" spans="3:10">
      <c r="C241" s="540"/>
      <c r="D241" s="539">
        <f>$G$205*1000</f>
        <v>11000</v>
      </c>
      <c r="E241" s="539" t="s">
        <v>366</v>
      </c>
      <c r="F241" s="539">
        <f>$E$10</f>
        <v>6.74</v>
      </c>
      <c r="G241" s="540" t="s">
        <v>364</v>
      </c>
      <c r="H241" s="511">
        <f>D241*F241</f>
        <v>74140</v>
      </c>
    </row>
    <row r="242" spans="3:10">
      <c r="C242" s="540"/>
      <c r="E242" s="351"/>
    </row>
    <row r="243" spans="3:10">
      <c r="C243" s="540"/>
      <c r="E243" s="351"/>
    </row>
    <row r="244" spans="3:10">
      <c r="C244" s="540">
        <v>8</v>
      </c>
      <c r="D244" s="777" t="s">
        <v>18</v>
      </c>
      <c r="E244" s="777"/>
      <c r="F244" s="777"/>
      <c r="G244" s="777"/>
      <c r="H244" s="353"/>
    </row>
    <row r="245" spans="3:10">
      <c r="C245" s="540"/>
      <c r="E245" s="351"/>
    </row>
    <row r="246" spans="3:10">
      <c r="C246" s="540"/>
      <c r="D246" s="540" t="s">
        <v>365</v>
      </c>
      <c r="E246" s="539"/>
      <c r="F246" s="540" t="s">
        <v>168</v>
      </c>
      <c r="H246" s="540" t="s">
        <v>371</v>
      </c>
      <c r="J246" s="510" t="s">
        <v>372</v>
      </c>
    </row>
    <row r="247" spans="3:10">
      <c r="C247" s="540"/>
      <c r="D247" s="539">
        <f>$G$205*1000</f>
        <v>11000</v>
      </c>
      <c r="E247" s="539" t="s">
        <v>366</v>
      </c>
      <c r="F247" s="539">
        <f>$E$10</f>
        <v>6.74</v>
      </c>
      <c r="G247" s="539" t="s">
        <v>366</v>
      </c>
      <c r="H247" s="539">
        <v>0.15</v>
      </c>
      <c r="I247" s="540" t="s">
        <v>364</v>
      </c>
      <c r="J247" s="511">
        <f>D247*F247*H247</f>
        <v>11121</v>
      </c>
    </row>
    <row r="248" spans="3:10">
      <c r="C248" s="540"/>
      <c r="E248" s="351"/>
    </row>
    <row r="249" spans="3:10">
      <c r="C249" s="540"/>
      <c r="E249" s="351"/>
    </row>
    <row r="250" spans="3:10">
      <c r="C250" s="540">
        <v>9</v>
      </c>
      <c r="D250" s="776" t="s">
        <v>21</v>
      </c>
      <c r="E250" s="777"/>
      <c r="F250" s="777"/>
      <c r="G250" s="777"/>
      <c r="H250" s="353"/>
    </row>
    <row r="251" spans="3:10">
      <c r="C251" s="540"/>
      <c r="E251" s="351"/>
    </row>
    <row r="252" spans="3:10">
      <c r="C252" s="540"/>
      <c r="D252" s="540" t="s">
        <v>365</v>
      </c>
      <c r="E252" s="539"/>
      <c r="F252" s="540" t="s">
        <v>168</v>
      </c>
      <c r="H252" s="540"/>
      <c r="J252" s="510" t="s">
        <v>374</v>
      </c>
    </row>
    <row r="253" spans="3:10">
      <c r="C253" s="540"/>
      <c r="D253" s="539">
        <f>$G$205*1000</f>
        <v>11000</v>
      </c>
      <c r="E253" s="539" t="s">
        <v>366</v>
      </c>
      <c r="F253" s="539">
        <f>$E$10</f>
        <v>6.74</v>
      </c>
      <c r="G253" s="539"/>
      <c r="H253" s="539"/>
      <c r="I253" s="540" t="s">
        <v>364</v>
      </c>
      <c r="J253" s="511">
        <f>D253*F253</f>
        <v>74140</v>
      </c>
    </row>
    <row r="254" spans="3:10">
      <c r="C254" s="540"/>
      <c r="E254" s="351"/>
    </row>
    <row r="255" spans="3:10">
      <c r="C255" s="540"/>
      <c r="E255" s="351"/>
    </row>
    <row r="256" spans="3:10">
      <c r="C256" s="540"/>
      <c r="D256" s="356" t="s">
        <v>19</v>
      </c>
      <c r="E256" s="351"/>
    </row>
    <row r="257" spans="3:10">
      <c r="C257" s="540"/>
      <c r="E257" s="351"/>
    </row>
    <row r="258" spans="3:10">
      <c r="C258" s="540">
        <v>10</v>
      </c>
      <c r="D258" s="776" t="s">
        <v>171</v>
      </c>
      <c r="E258" s="777"/>
      <c r="F258" s="777"/>
      <c r="G258" s="777"/>
    </row>
    <row r="259" spans="3:10">
      <c r="C259" s="540"/>
      <c r="E259" s="351"/>
    </row>
    <row r="260" spans="3:10">
      <c r="C260" s="540"/>
      <c r="D260" s="540" t="s">
        <v>180</v>
      </c>
      <c r="F260" s="540" t="s">
        <v>375</v>
      </c>
      <c r="J260" s="510" t="s">
        <v>375</v>
      </c>
    </row>
    <row r="261" spans="3:10">
      <c r="C261" s="540"/>
      <c r="D261" s="539">
        <f>$G$205</f>
        <v>11</v>
      </c>
      <c r="E261" s="539" t="s">
        <v>366</v>
      </c>
      <c r="F261" s="539">
        <v>1</v>
      </c>
      <c r="G261" s="539"/>
      <c r="I261" s="540" t="s">
        <v>364</v>
      </c>
      <c r="J261" s="511">
        <f>D261*F261</f>
        <v>11</v>
      </c>
    </row>
    <row r="262" spans="3:10">
      <c r="C262" s="540"/>
      <c r="E262" s="351"/>
    </row>
    <row r="263" spans="3:10">
      <c r="C263" s="540"/>
      <c r="E263" s="351"/>
    </row>
    <row r="264" spans="3:10">
      <c r="C264" s="540">
        <v>11</v>
      </c>
      <c r="D264" s="778" t="s">
        <v>172</v>
      </c>
      <c r="E264" s="778"/>
      <c r="F264" s="778"/>
      <c r="G264" s="778"/>
      <c r="H264" s="778"/>
      <c r="I264" s="778"/>
      <c r="J264" s="778"/>
    </row>
    <row r="265" spans="3:10">
      <c r="C265" s="540"/>
      <c r="E265" s="351"/>
    </row>
    <row r="266" spans="3:10">
      <c r="C266" s="540"/>
      <c r="D266" s="540" t="s">
        <v>180</v>
      </c>
      <c r="F266" s="540" t="s">
        <v>375</v>
      </c>
      <c r="J266" s="510" t="s">
        <v>375</v>
      </c>
    </row>
    <row r="267" spans="3:10">
      <c r="C267" s="540"/>
      <c r="D267" s="539">
        <f>$G$205</f>
        <v>11</v>
      </c>
      <c r="E267" s="539" t="s">
        <v>366</v>
      </c>
      <c r="F267" s="539">
        <v>1</v>
      </c>
      <c r="G267" s="539"/>
      <c r="I267" s="540" t="s">
        <v>364</v>
      </c>
      <c r="J267" s="511">
        <f>D267*F267</f>
        <v>11</v>
      </c>
    </row>
    <row r="268" spans="3:10">
      <c r="C268" s="540"/>
      <c r="E268" s="351"/>
    </row>
    <row r="269" spans="3:10">
      <c r="C269" s="540"/>
      <c r="E269" s="351"/>
    </row>
    <row r="270" spans="3:10">
      <c r="C270" s="540"/>
      <c r="D270" s="350" t="s">
        <v>22</v>
      </c>
      <c r="E270" s="351"/>
    </row>
    <row r="271" spans="3:10">
      <c r="C271" s="540">
        <v>12</v>
      </c>
      <c r="D271" s="356" t="s">
        <v>205</v>
      </c>
      <c r="E271" s="351"/>
    </row>
    <row r="272" spans="3:10">
      <c r="C272" s="540"/>
      <c r="E272" s="351"/>
    </row>
    <row r="273" spans="3:10">
      <c r="C273" s="540"/>
      <c r="D273" s="540" t="s">
        <v>365</v>
      </c>
      <c r="E273" s="539"/>
      <c r="F273" s="540" t="s">
        <v>375</v>
      </c>
      <c r="H273" s="540"/>
      <c r="J273" s="510" t="s">
        <v>376</v>
      </c>
    </row>
    <row r="274" spans="3:10">
      <c r="C274" s="540"/>
      <c r="D274" s="539">
        <f>$G$205*1000</f>
        <v>11000</v>
      </c>
      <c r="E274" s="539" t="s">
        <v>366</v>
      </c>
      <c r="F274" s="539">
        <v>2</v>
      </c>
      <c r="G274" s="539"/>
      <c r="H274" s="539"/>
      <c r="I274" s="540" t="s">
        <v>364</v>
      </c>
      <c r="J274" s="511">
        <f>D274*F274</f>
        <v>22000</v>
      </c>
    </row>
    <row r="275" spans="3:10">
      <c r="C275" s="540"/>
      <c r="E275" s="351"/>
    </row>
    <row r="276" spans="3:10">
      <c r="C276" s="540"/>
      <c r="E276" s="351"/>
    </row>
    <row r="277" spans="3:10">
      <c r="C277" s="540"/>
      <c r="E277" s="351"/>
    </row>
    <row r="278" spans="3:10">
      <c r="C278" s="540"/>
      <c r="D278" s="350" t="s">
        <v>24</v>
      </c>
      <c r="E278" s="351"/>
    </row>
    <row r="279" spans="3:10">
      <c r="C279" s="540">
        <v>13</v>
      </c>
      <c r="D279" s="356" t="s">
        <v>160</v>
      </c>
      <c r="E279" s="351"/>
    </row>
    <row r="280" spans="3:10">
      <c r="C280" s="540"/>
      <c r="E280" s="351"/>
    </row>
    <row r="281" spans="3:10">
      <c r="C281" s="540"/>
      <c r="D281" s="540" t="s">
        <v>365</v>
      </c>
      <c r="E281" s="539"/>
      <c r="F281" s="540" t="s">
        <v>168</v>
      </c>
      <c r="H281" s="540" t="s">
        <v>375</v>
      </c>
      <c r="J281" s="510" t="s">
        <v>374</v>
      </c>
    </row>
    <row r="282" spans="3:10">
      <c r="C282" s="540"/>
      <c r="D282" s="539">
        <f>$G$205*1000</f>
        <v>11000</v>
      </c>
      <c r="E282" s="539" t="s">
        <v>366</v>
      </c>
      <c r="F282" s="539">
        <f>$J$12</f>
        <v>7</v>
      </c>
      <c r="G282" s="539" t="s">
        <v>366</v>
      </c>
      <c r="H282" s="539">
        <v>1</v>
      </c>
      <c r="I282" s="540" t="s">
        <v>364</v>
      </c>
      <c r="J282" s="511">
        <f>D282*F282*H282</f>
        <v>77000</v>
      </c>
    </row>
    <row r="283" spans="3:10">
      <c r="C283" s="540"/>
      <c r="E283" s="351"/>
    </row>
    <row r="284" spans="3:10">
      <c r="C284" s="540"/>
      <c r="E284" s="351"/>
    </row>
    <row r="285" spans="3:10">
      <c r="C285" s="540"/>
      <c r="D285" s="356" t="s">
        <v>174</v>
      </c>
      <c r="E285" s="351"/>
    </row>
    <row r="286" spans="3:10">
      <c r="C286" s="540">
        <v>14</v>
      </c>
      <c r="D286" s="356" t="str">
        <f>'RESUMO MODULO MINIMO'!$D$31</f>
        <v>Conserto de quebra no ramal na rua sem pavimento com fornecimento de material hidráulico</v>
      </c>
      <c r="E286" s="351"/>
    </row>
    <row r="287" spans="3:10">
      <c r="C287" s="540"/>
      <c r="E287" s="351"/>
    </row>
    <row r="288" spans="3:10">
      <c r="C288" s="540"/>
      <c r="D288" s="540" t="s">
        <v>365</v>
      </c>
      <c r="E288" s="539"/>
      <c r="F288" s="540" t="s">
        <v>168</v>
      </c>
      <c r="H288" s="540"/>
      <c r="I288" s="500">
        <v>0.1</v>
      </c>
      <c r="J288" s="510" t="s">
        <v>419</v>
      </c>
    </row>
    <row r="289" spans="2:10">
      <c r="C289" s="540"/>
      <c r="D289" s="539">
        <f>$G$205*1000</f>
        <v>11000</v>
      </c>
      <c r="E289" s="539" t="s">
        <v>366</v>
      </c>
      <c r="F289" s="539">
        <v>1</v>
      </c>
      <c r="G289" s="539" t="s">
        <v>366</v>
      </c>
      <c r="H289" s="539"/>
      <c r="I289" s="540" t="s">
        <v>364</v>
      </c>
      <c r="J289" s="511">
        <f>I288*D289</f>
        <v>1100</v>
      </c>
    </row>
    <row r="290" spans="2:10">
      <c r="C290" s="540"/>
      <c r="E290" s="351"/>
    </row>
    <row r="291" spans="2:10">
      <c r="C291" s="540"/>
      <c r="E291" s="351"/>
    </row>
    <row r="292" spans="2:10">
      <c r="C292" s="540"/>
      <c r="D292" s="350" t="s">
        <v>161</v>
      </c>
      <c r="E292" s="351"/>
    </row>
    <row r="293" spans="2:10">
      <c r="C293" s="540">
        <v>15</v>
      </c>
      <c r="D293" s="356" t="s">
        <v>162</v>
      </c>
      <c r="E293" s="351"/>
    </row>
    <row r="294" spans="2:10">
      <c r="C294" s="540"/>
      <c r="E294" s="351"/>
    </row>
    <row r="295" spans="2:10">
      <c r="C295" s="540"/>
      <c r="D295" s="540" t="s">
        <v>547</v>
      </c>
      <c r="E295" s="539"/>
      <c r="F295" s="540" t="s">
        <v>168</v>
      </c>
      <c r="H295" s="540" t="s">
        <v>375</v>
      </c>
      <c r="J295" s="510" t="s">
        <v>377</v>
      </c>
    </row>
    <row r="296" spans="2:10">
      <c r="C296" s="540"/>
      <c r="D296" s="539">
        <f>$G$205</f>
        <v>11</v>
      </c>
      <c r="E296" s="539" t="s">
        <v>366</v>
      </c>
      <c r="F296" s="539"/>
      <c r="G296" s="539" t="s">
        <v>366</v>
      </c>
      <c r="H296" s="539">
        <v>1</v>
      </c>
      <c r="I296" s="540" t="s">
        <v>364</v>
      </c>
      <c r="J296" s="511">
        <f>D296*H296</f>
        <v>11</v>
      </c>
    </row>
    <row r="298" spans="2:10" ht="18.75" customHeight="1">
      <c r="B298" s="774" t="s">
        <v>545</v>
      </c>
      <c r="C298" s="775"/>
      <c r="D298" s="775"/>
      <c r="E298" s="775"/>
      <c r="F298" s="775"/>
      <c r="G298" s="775"/>
      <c r="H298" s="775"/>
      <c r="I298" s="775"/>
      <c r="J298" s="775"/>
    </row>
    <row r="299" spans="2:10">
      <c r="C299" s="540"/>
    </row>
    <row r="300" spans="2:10">
      <c r="C300" s="540"/>
      <c r="D300" s="350" t="s">
        <v>10</v>
      </c>
      <c r="E300" s="351"/>
      <c r="F300" s="543" t="s">
        <v>546</v>
      </c>
      <c r="G300" s="544">
        <v>21</v>
      </c>
    </row>
    <row r="301" spans="2:10">
      <c r="C301" s="540">
        <v>1</v>
      </c>
      <c r="D301" s="777" t="s">
        <v>367</v>
      </c>
      <c r="E301" s="777"/>
      <c r="F301" s="777"/>
      <c r="G301" s="777"/>
    </row>
    <row r="302" spans="2:10">
      <c r="C302" s="540"/>
      <c r="E302" s="351"/>
    </row>
    <row r="303" spans="2:10">
      <c r="C303" s="540"/>
      <c r="D303" s="540" t="s">
        <v>180</v>
      </c>
      <c r="E303" s="539"/>
      <c r="F303" s="510" t="s">
        <v>180</v>
      </c>
    </row>
    <row r="304" spans="2:10">
      <c r="C304" s="540"/>
      <c r="D304" s="539">
        <f>$G$300</f>
        <v>21</v>
      </c>
      <c r="E304" s="539" t="s">
        <v>364</v>
      </c>
      <c r="F304" s="511">
        <f>D304</f>
        <v>21</v>
      </c>
      <c r="G304" s="540"/>
    </row>
    <row r="305" spans="3:10">
      <c r="C305" s="540"/>
      <c r="E305" s="351"/>
    </row>
    <row r="306" spans="3:10">
      <c r="C306" s="540">
        <v>2</v>
      </c>
      <c r="D306" s="777" t="s">
        <v>368</v>
      </c>
      <c r="E306" s="777"/>
      <c r="F306" s="777"/>
      <c r="G306" s="777"/>
    </row>
    <row r="307" spans="3:10">
      <c r="C307" s="540"/>
      <c r="E307" s="351"/>
    </row>
    <row r="308" spans="3:10">
      <c r="C308" s="540"/>
      <c r="D308" s="540" t="s">
        <v>180</v>
      </c>
      <c r="E308" s="539"/>
      <c r="F308" s="510" t="s">
        <v>180</v>
      </c>
    </row>
    <row r="309" spans="3:10">
      <c r="C309" s="540"/>
      <c r="D309" s="539">
        <f>$G$300</f>
        <v>21</v>
      </c>
      <c r="E309" s="539" t="s">
        <v>364</v>
      </c>
      <c r="F309" s="511">
        <f>D309</f>
        <v>21</v>
      </c>
    </row>
    <row r="310" spans="3:10">
      <c r="C310" s="540"/>
      <c r="E310" s="351"/>
    </row>
    <row r="311" spans="3:10">
      <c r="C311" s="540"/>
      <c r="D311" s="350" t="s">
        <v>418</v>
      </c>
      <c r="E311" s="351"/>
    </row>
    <row r="312" spans="3:10">
      <c r="C312" s="540"/>
      <c r="E312" s="351"/>
    </row>
    <row r="313" spans="3:10">
      <c r="C313" s="540">
        <v>4</v>
      </c>
      <c r="D313" s="776" t="s">
        <v>508</v>
      </c>
      <c r="E313" s="777"/>
      <c r="F313" s="777"/>
      <c r="G313" s="777"/>
      <c r="H313" s="777"/>
    </row>
    <row r="314" spans="3:10">
      <c r="C314" s="540"/>
      <c r="E314" s="351"/>
    </row>
    <row r="315" spans="3:10">
      <c r="C315" s="540"/>
      <c r="D315" s="540" t="s">
        <v>365</v>
      </c>
      <c r="E315" s="539"/>
      <c r="F315" s="540" t="s">
        <v>168</v>
      </c>
      <c r="H315" s="510" t="s">
        <v>373</v>
      </c>
    </row>
    <row r="316" spans="3:10">
      <c r="C316" s="540"/>
      <c r="D316" s="539">
        <f>$G$300*1000</f>
        <v>21000</v>
      </c>
      <c r="E316" s="539" t="s">
        <v>366</v>
      </c>
      <c r="F316" s="539">
        <f>$J$12</f>
        <v>7</v>
      </c>
      <c r="G316" s="540" t="s">
        <v>364</v>
      </c>
      <c r="H316" s="511">
        <f>D316*F316</f>
        <v>147000</v>
      </c>
    </row>
    <row r="317" spans="3:10">
      <c r="C317" s="540"/>
      <c r="E317" s="351"/>
    </row>
    <row r="318" spans="3:10">
      <c r="C318" s="540">
        <v>5</v>
      </c>
      <c r="D318" s="777" t="str">
        <f>'RESUMO MODULO MINIMO'!$D$17</f>
        <v>Escavação, carga e transporte de material de 1ª categoria - DMT de 1.000 a 1.200 m - caminho de serviço em leito natural - com escavadeira e caminhão basculante de 14 m³</v>
      </c>
      <c r="E318" s="777"/>
      <c r="F318" s="777"/>
      <c r="G318" s="777"/>
      <c r="H318" s="353"/>
    </row>
    <row r="319" spans="3:10">
      <c r="C319" s="540"/>
      <c r="E319" s="351"/>
    </row>
    <row r="320" spans="3:10">
      <c r="C320" s="540"/>
      <c r="D320" s="540" t="s">
        <v>365</v>
      </c>
      <c r="E320" s="539"/>
      <c r="F320" s="540" t="s">
        <v>168</v>
      </c>
      <c r="H320" s="540" t="s">
        <v>371</v>
      </c>
      <c r="J320" s="510" t="s">
        <v>372</v>
      </c>
    </row>
    <row r="321" spans="3:10">
      <c r="C321" s="540"/>
      <c r="D321" s="539">
        <f>$G$300*1000</f>
        <v>21000</v>
      </c>
      <c r="E321" s="539" t="s">
        <v>366</v>
      </c>
      <c r="F321" s="539">
        <f>$J$12</f>
        <v>7</v>
      </c>
      <c r="G321" s="539" t="s">
        <v>366</v>
      </c>
      <c r="H321" s="539">
        <v>0.1</v>
      </c>
      <c r="I321" s="540" t="s">
        <v>364</v>
      </c>
      <c r="J321" s="511">
        <f>D321*F321*H321</f>
        <v>14700</v>
      </c>
    </row>
    <row r="322" spans="3:10">
      <c r="C322" s="540"/>
      <c r="E322" s="351"/>
    </row>
    <row r="323" spans="3:10">
      <c r="C323" s="540"/>
      <c r="E323" s="351"/>
    </row>
    <row r="324" spans="3:10">
      <c r="C324" s="540"/>
      <c r="E324" s="351"/>
    </row>
    <row r="325" spans="3:10">
      <c r="C325" s="540">
        <v>6</v>
      </c>
      <c r="D325" s="776" t="str">
        <f>'RESUMO MODULO MINIMO'!$D$18</f>
        <v>Espalhamento de material em bota-fora</v>
      </c>
      <c r="E325" s="777"/>
      <c r="F325" s="777"/>
      <c r="G325" s="777"/>
      <c r="H325" s="353"/>
    </row>
    <row r="326" spans="3:10">
      <c r="C326" s="540"/>
      <c r="E326" s="351"/>
    </row>
    <row r="327" spans="3:10">
      <c r="C327" s="540"/>
      <c r="D327" s="540" t="s">
        <v>365</v>
      </c>
      <c r="E327" s="539"/>
      <c r="F327" s="540" t="s">
        <v>168</v>
      </c>
      <c r="H327" s="540" t="s">
        <v>371</v>
      </c>
      <c r="J327" s="510" t="s">
        <v>372</v>
      </c>
    </row>
    <row r="328" spans="3:10">
      <c r="C328" s="540"/>
      <c r="D328" s="539">
        <f>$G$300*1000</f>
        <v>21000</v>
      </c>
      <c r="E328" s="539" t="s">
        <v>366</v>
      </c>
      <c r="F328" s="539">
        <f>$J$12</f>
        <v>7</v>
      </c>
      <c r="G328" s="539" t="s">
        <v>366</v>
      </c>
      <c r="H328" s="539">
        <v>0.1</v>
      </c>
      <c r="I328" s="540" t="s">
        <v>364</v>
      </c>
      <c r="J328" s="511">
        <f>D328*F328*H328</f>
        <v>14700</v>
      </c>
    </row>
    <row r="329" spans="3:10">
      <c r="C329" s="540"/>
      <c r="E329" s="351"/>
    </row>
    <row r="330" spans="3:10">
      <c r="C330" s="540"/>
      <c r="E330" s="351"/>
    </row>
    <row r="331" spans="3:10">
      <c r="C331" s="540"/>
      <c r="D331" s="350" t="s">
        <v>16</v>
      </c>
      <c r="E331" s="351"/>
    </row>
    <row r="332" spans="3:10">
      <c r="C332" s="540"/>
      <c r="E332" s="351"/>
    </row>
    <row r="333" spans="3:10">
      <c r="C333" s="540">
        <v>7</v>
      </c>
      <c r="D333" s="777" t="s">
        <v>369</v>
      </c>
      <c r="E333" s="777"/>
      <c r="F333" s="777"/>
      <c r="G333" s="777"/>
      <c r="H333" s="777"/>
    </row>
    <row r="334" spans="3:10">
      <c r="C334" s="540"/>
      <c r="E334" s="351"/>
    </row>
    <row r="335" spans="3:10">
      <c r="C335" s="540"/>
      <c r="D335" s="540" t="s">
        <v>365</v>
      </c>
      <c r="E335" s="539"/>
      <c r="F335" s="540" t="s">
        <v>168</v>
      </c>
      <c r="H335" s="510" t="s">
        <v>373</v>
      </c>
    </row>
    <row r="336" spans="3:10">
      <c r="C336" s="540"/>
      <c r="D336" s="539">
        <f>$G$300*1000</f>
        <v>21000</v>
      </c>
      <c r="E336" s="539" t="s">
        <v>366</v>
      </c>
      <c r="F336" s="539">
        <f>$E$10</f>
        <v>6.74</v>
      </c>
      <c r="G336" s="540" t="s">
        <v>364</v>
      </c>
      <c r="H336" s="511">
        <f>D336*F336</f>
        <v>141540</v>
      </c>
    </row>
    <row r="337" spans="3:10">
      <c r="C337" s="540"/>
      <c r="E337" s="351"/>
    </row>
    <row r="338" spans="3:10">
      <c r="C338" s="540"/>
      <c r="E338" s="351"/>
    </row>
    <row r="339" spans="3:10">
      <c r="C339" s="540">
        <v>8</v>
      </c>
      <c r="D339" s="777" t="s">
        <v>18</v>
      </c>
      <c r="E339" s="777"/>
      <c r="F339" s="777"/>
      <c r="G339" s="777"/>
      <c r="H339" s="353"/>
    </row>
    <row r="340" spans="3:10">
      <c r="C340" s="540"/>
      <c r="E340" s="351"/>
    </row>
    <row r="341" spans="3:10">
      <c r="C341" s="540"/>
      <c r="D341" s="540" t="s">
        <v>365</v>
      </c>
      <c r="E341" s="539"/>
      <c r="F341" s="540" t="s">
        <v>168</v>
      </c>
      <c r="H341" s="540" t="s">
        <v>371</v>
      </c>
      <c r="J341" s="510" t="s">
        <v>372</v>
      </c>
    </row>
    <row r="342" spans="3:10">
      <c r="C342" s="540"/>
      <c r="D342" s="539">
        <f>$G$300*1000</f>
        <v>21000</v>
      </c>
      <c r="E342" s="539" t="s">
        <v>366</v>
      </c>
      <c r="F342" s="539">
        <f>$E$10</f>
        <v>6.74</v>
      </c>
      <c r="G342" s="539" t="s">
        <v>366</v>
      </c>
      <c r="H342" s="539">
        <v>0.15</v>
      </c>
      <c r="I342" s="540" t="s">
        <v>364</v>
      </c>
      <c r="J342" s="511">
        <f>D342*F342*H342</f>
        <v>21231</v>
      </c>
    </row>
    <row r="343" spans="3:10">
      <c r="C343" s="540"/>
      <c r="E343" s="351"/>
    </row>
    <row r="344" spans="3:10">
      <c r="C344" s="540"/>
      <c r="E344" s="351"/>
    </row>
    <row r="345" spans="3:10">
      <c r="C345" s="540">
        <v>9</v>
      </c>
      <c r="D345" s="776" t="s">
        <v>21</v>
      </c>
      <c r="E345" s="777"/>
      <c r="F345" s="777"/>
      <c r="G345" s="777"/>
      <c r="H345" s="353"/>
    </row>
    <row r="346" spans="3:10">
      <c r="C346" s="540"/>
      <c r="E346" s="351"/>
    </row>
    <row r="347" spans="3:10">
      <c r="C347" s="540"/>
      <c r="D347" s="540" t="s">
        <v>365</v>
      </c>
      <c r="E347" s="539"/>
      <c r="F347" s="540" t="s">
        <v>168</v>
      </c>
      <c r="H347" s="540"/>
      <c r="J347" s="510" t="s">
        <v>374</v>
      </c>
    </row>
    <row r="348" spans="3:10">
      <c r="C348" s="540"/>
      <c r="D348" s="539">
        <f>$G$300*1000</f>
        <v>21000</v>
      </c>
      <c r="E348" s="539" t="s">
        <v>366</v>
      </c>
      <c r="F348" s="539">
        <f>$E$10</f>
        <v>6.74</v>
      </c>
      <c r="G348" s="539"/>
      <c r="H348" s="539"/>
      <c r="I348" s="540" t="s">
        <v>364</v>
      </c>
      <c r="J348" s="511">
        <f>D348*F348</f>
        <v>141540</v>
      </c>
    </row>
    <row r="349" spans="3:10">
      <c r="C349" s="540"/>
      <c r="E349" s="351"/>
    </row>
    <row r="350" spans="3:10">
      <c r="C350" s="540"/>
      <c r="E350" s="351"/>
    </row>
    <row r="351" spans="3:10">
      <c r="C351" s="540"/>
      <c r="D351" s="356" t="s">
        <v>19</v>
      </c>
      <c r="E351" s="351"/>
    </row>
    <row r="352" spans="3:10">
      <c r="C352" s="540"/>
      <c r="E352" s="351"/>
    </row>
    <row r="353" spans="3:10">
      <c r="C353" s="540">
        <v>10</v>
      </c>
      <c r="D353" s="776" t="s">
        <v>171</v>
      </c>
      <c r="E353" s="777"/>
      <c r="F353" s="777"/>
      <c r="G353" s="777"/>
    </row>
    <row r="354" spans="3:10">
      <c r="C354" s="540"/>
      <c r="E354" s="351"/>
    </row>
    <row r="355" spans="3:10">
      <c r="C355" s="540"/>
      <c r="D355" s="540" t="s">
        <v>180</v>
      </c>
      <c r="F355" s="540" t="s">
        <v>375</v>
      </c>
      <c r="J355" s="510" t="s">
        <v>375</v>
      </c>
    </row>
    <row r="356" spans="3:10">
      <c r="C356" s="540"/>
      <c r="D356" s="539">
        <f>$G$300</f>
        <v>21</v>
      </c>
      <c r="E356" s="539" t="s">
        <v>366</v>
      </c>
      <c r="F356" s="539">
        <v>1</v>
      </c>
      <c r="G356" s="539"/>
      <c r="I356" s="540" t="s">
        <v>364</v>
      </c>
      <c r="J356" s="511">
        <f>D356*F356</f>
        <v>21</v>
      </c>
    </row>
    <row r="357" spans="3:10">
      <c r="C357" s="540"/>
      <c r="E357" s="351"/>
    </row>
    <row r="358" spans="3:10">
      <c r="C358" s="540"/>
      <c r="E358" s="351"/>
    </row>
    <row r="359" spans="3:10">
      <c r="C359" s="540">
        <v>11</v>
      </c>
      <c r="D359" s="778" t="s">
        <v>172</v>
      </c>
      <c r="E359" s="778"/>
      <c r="F359" s="778"/>
      <c r="G359" s="778"/>
      <c r="H359" s="778"/>
      <c r="I359" s="778"/>
      <c r="J359" s="778"/>
    </row>
    <row r="360" spans="3:10">
      <c r="C360" s="540"/>
      <c r="E360" s="351"/>
    </row>
    <row r="361" spans="3:10">
      <c r="C361" s="540"/>
      <c r="D361" s="540" t="s">
        <v>180</v>
      </c>
      <c r="F361" s="540" t="s">
        <v>375</v>
      </c>
      <c r="J361" s="510" t="s">
        <v>375</v>
      </c>
    </row>
    <row r="362" spans="3:10">
      <c r="C362" s="540"/>
      <c r="D362" s="539">
        <f>$G$300</f>
        <v>21</v>
      </c>
      <c r="E362" s="539" t="s">
        <v>366</v>
      </c>
      <c r="F362" s="539">
        <v>1</v>
      </c>
      <c r="G362" s="539"/>
      <c r="I362" s="540" t="s">
        <v>364</v>
      </c>
      <c r="J362" s="511">
        <f>D362*F362</f>
        <v>21</v>
      </c>
    </row>
    <row r="363" spans="3:10">
      <c r="C363" s="540"/>
      <c r="E363" s="351"/>
    </row>
    <row r="364" spans="3:10">
      <c r="C364" s="540"/>
      <c r="E364" s="351"/>
    </row>
    <row r="365" spans="3:10">
      <c r="C365" s="540"/>
      <c r="D365" s="350" t="s">
        <v>22</v>
      </c>
      <c r="E365" s="351"/>
    </row>
    <row r="366" spans="3:10">
      <c r="C366" s="540">
        <v>12</v>
      </c>
      <c r="D366" s="356" t="s">
        <v>205</v>
      </c>
      <c r="E366" s="351"/>
    </row>
    <row r="367" spans="3:10">
      <c r="C367" s="540"/>
      <c r="E367" s="351"/>
    </row>
    <row r="368" spans="3:10">
      <c r="C368" s="540"/>
      <c r="D368" s="540" t="s">
        <v>365</v>
      </c>
      <c r="E368" s="539"/>
      <c r="F368" s="540" t="s">
        <v>375</v>
      </c>
      <c r="H368" s="540"/>
      <c r="J368" s="510" t="s">
        <v>376</v>
      </c>
    </row>
    <row r="369" spans="3:10">
      <c r="C369" s="540"/>
      <c r="D369" s="539">
        <f>$G$300*1000</f>
        <v>21000</v>
      </c>
      <c r="E369" s="539" t="s">
        <v>366</v>
      </c>
      <c r="F369" s="539">
        <v>2</v>
      </c>
      <c r="G369" s="539"/>
      <c r="H369" s="539"/>
      <c r="I369" s="540" t="s">
        <v>364</v>
      </c>
      <c r="J369" s="511">
        <f>D369*F369</f>
        <v>42000</v>
      </c>
    </row>
    <row r="370" spans="3:10">
      <c r="C370" s="540"/>
      <c r="E370" s="351"/>
    </row>
    <row r="371" spans="3:10">
      <c r="C371" s="540"/>
      <c r="E371" s="351"/>
    </row>
    <row r="372" spans="3:10">
      <c r="C372" s="540"/>
      <c r="E372" s="351"/>
    </row>
    <row r="373" spans="3:10">
      <c r="C373" s="540"/>
      <c r="D373" s="350" t="s">
        <v>24</v>
      </c>
      <c r="E373" s="351"/>
    </row>
    <row r="374" spans="3:10">
      <c r="C374" s="540">
        <v>13</v>
      </c>
      <c r="D374" s="356" t="s">
        <v>160</v>
      </c>
      <c r="E374" s="351"/>
    </row>
    <row r="375" spans="3:10">
      <c r="C375" s="540"/>
      <c r="E375" s="351"/>
    </row>
    <row r="376" spans="3:10">
      <c r="C376" s="540"/>
      <c r="D376" s="540" t="s">
        <v>365</v>
      </c>
      <c r="E376" s="539"/>
      <c r="F376" s="540" t="s">
        <v>168</v>
      </c>
      <c r="H376" s="540" t="s">
        <v>375</v>
      </c>
      <c r="J376" s="510" t="s">
        <v>374</v>
      </c>
    </row>
    <row r="377" spans="3:10">
      <c r="C377" s="540"/>
      <c r="D377" s="539">
        <f>$G$300*1000</f>
        <v>21000</v>
      </c>
      <c r="E377" s="539" t="s">
        <v>366</v>
      </c>
      <c r="F377" s="539">
        <f>$J$12</f>
        <v>7</v>
      </c>
      <c r="G377" s="539" t="s">
        <v>366</v>
      </c>
      <c r="H377" s="539">
        <v>1</v>
      </c>
      <c r="I377" s="540" t="s">
        <v>364</v>
      </c>
      <c r="J377" s="511">
        <f>D377*F377*H377</f>
        <v>147000</v>
      </c>
    </row>
    <row r="378" spans="3:10">
      <c r="C378" s="540"/>
      <c r="E378" s="351"/>
    </row>
    <row r="379" spans="3:10">
      <c r="C379" s="540"/>
      <c r="E379" s="351"/>
    </row>
    <row r="380" spans="3:10">
      <c r="C380" s="540"/>
      <c r="D380" s="356" t="s">
        <v>174</v>
      </c>
      <c r="E380" s="351"/>
    </row>
    <row r="381" spans="3:10">
      <c r="C381" s="540">
        <v>14</v>
      </c>
      <c r="D381" s="356" t="str">
        <f>'RESUMO MODULO MINIMO'!$D$31</f>
        <v>Conserto de quebra no ramal na rua sem pavimento com fornecimento de material hidráulico</v>
      </c>
      <c r="E381" s="351"/>
    </row>
    <row r="382" spans="3:10">
      <c r="C382" s="540"/>
      <c r="E382" s="351"/>
    </row>
    <row r="383" spans="3:10">
      <c r="C383" s="540"/>
      <c r="D383" s="540" t="s">
        <v>365</v>
      </c>
      <c r="E383" s="539"/>
      <c r="F383" s="540" t="s">
        <v>168</v>
      </c>
      <c r="H383" s="540"/>
      <c r="I383" s="500">
        <v>0.1</v>
      </c>
      <c r="J383" s="510" t="s">
        <v>419</v>
      </c>
    </row>
    <row r="384" spans="3:10">
      <c r="C384" s="540"/>
      <c r="D384" s="539">
        <f>$G$300*1000</f>
        <v>21000</v>
      </c>
      <c r="E384" s="539" t="s">
        <v>366</v>
      </c>
      <c r="F384" s="539">
        <v>1</v>
      </c>
      <c r="G384" s="539" t="s">
        <v>366</v>
      </c>
      <c r="H384" s="539"/>
      <c r="I384" s="540" t="s">
        <v>364</v>
      </c>
      <c r="J384" s="511">
        <f>I383*D384</f>
        <v>2100</v>
      </c>
    </row>
    <row r="385" spans="3:10">
      <c r="C385" s="540"/>
      <c r="E385" s="351"/>
    </row>
    <row r="386" spans="3:10">
      <c r="C386" s="540"/>
      <c r="E386" s="351"/>
    </row>
    <row r="387" spans="3:10">
      <c r="C387" s="540"/>
      <c r="D387" s="350" t="s">
        <v>161</v>
      </c>
      <c r="E387" s="351"/>
    </row>
    <row r="388" spans="3:10">
      <c r="C388" s="540">
        <v>15</v>
      </c>
      <c r="D388" s="356" t="s">
        <v>162</v>
      </c>
      <c r="E388" s="351"/>
    </row>
    <row r="389" spans="3:10">
      <c r="C389" s="540"/>
      <c r="E389" s="351"/>
    </row>
    <row r="390" spans="3:10">
      <c r="C390" s="540"/>
      <c r="D390" s="540" t="s">
        <v>547</v>
      </c>
      <c r="E390" s="539"/>
      <c r="F390" s="540" t="s">
        <v>168</v>
      </c>
      <c r="H390" s="540" t="s">
        <v>375</v>
      </c>
      <c r="J390" s="510" t="s">
        <v>377</v>
      </c>
    </row>
    <row r="391" spans="3:10">
      <c r="C391" s="540"/>
      <c r="D391" s="539">
        <f>$G$300</f>
        <v>21</v>
      </c>
      <c r="E391" s="539" t="s">
        <v>366</v>
      </c>
      <c r="F391" s="539"/>
      <c r="G391" s="539" t="s">
        <v>366</v>
      </c>
      <c r="H391" s="539">
        <v>1</v>
      </c>
      <c r="I391" s="540" t="s">
        <v>364</v>
      </c>
      <c r="J391" s="511">
        <f>D391*H391</f>
        <v>21</v>
      </c>
    </row>
  </sheetData>
  <mergeCells count="50">
    <mergeCell ref="B67:E67"/>
    <mergeCell ref="B47:F47"/>
    <mergeCell ref="B15:E15"/>
    <mergeCell ref="B20:E20"/>
    <mergeCell ref="B53:E53"/>
    <mergeCell ref="D163:G163"/>
    <mergeCell ref="D111:G111"/>
    <mergeCell ref="D116:G116"/>
    <mergeCell ref="D128:G128"/>
    <mergeCell ref="D135:G135"/>
    <mergeCell ref="D143:H143"/>
    <mergeCell ref="D123:H123"/>
    <mergeCell ref="D218:H218"/>
    <mergeCell ref="D223:G223"/>
    <mergeCell ref="D169:J169"/>
    <mergeCell ref="H9:H10"/>
    <mergeCell ref="B9:C9"/>
    <mergeCell ref="B10:C10"/>
    <mergeCell ref="B12:C12"/>
    <mergeCell ref="B59:E59"/>
    <mergeCell ref="B32:E32"/>
    <mergeCell ref="B39:E39"/>
    <mergeCell ref="B27:F27"/>
    <mergeCell ref="B11:C11"/>
    <mergeCell ref="H12:I12"/>
    <mergeCell ref="H13:I13"/>
    <mergeCell ref="D149:G149"/>
    <mergeCell ref="D155:G155"/>
    <mergeCell ref="D359:J359"/>
    <mergeCell ref="D318:G318"/>
    <mergeCell ref="D325:G325"/>
    <mergeCell ref="D333:H333"/>
    <mergeCell ref="D339:G339"/>
    <mergeCell ref="D345:G345"/>
    <mergeCell ref="A1:J1"/>
    <mergeCell ref="B108:J108"/>
    <mergeCell ref="B203:J203"/>
    <mergeCell ref="B298:J298"/>
    <mergeCell ref="D353:G353"/>
    <mergeCell ref="D264:J264"/>
    <mergeCell ref="D301:G301"/>
    <mergeCell ref="D306:G306"/>
    <mergeCell ref="D313:H313"/>
    <mergeCell ref="D230:G230"/>
    <mergeCell ref="D238:H238"/>
    <mergeCell ref="D244:G244"/>
    <mergeCell ref="D250:G250"/>
    <mergeCell ref="D258:G258"/>
    <mergeCell ref="D206:G206"/>
    <mergeCell ref="D211:G211"/>
  </mergeCells>
  <phoneticPr fontId="84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ilha4">
    <tabColor rgb="FF00B050"/>
  </sheetPr>
  <dimension ref="A1:BI127"/>
  <sheetViews>
    <sheetView view="pageBreakPreview" zoomScale="85" zoomScaleSheetLayoutView="85" workbookViewId="0">
      <selection activeCell="D16" sqref="D16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16.140625" style="1" bestFit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734"/>
      <c r="B1" s="734"/>
      <c r="C1" s="734"/>
      <c r="D1" s="734"/>
      <c r="E1" s="734"/>
      <c r="F1" s="734"/>
      <c r="G1" s="734"/>
      <c r="H1" s="734"/>
    </row>
    <row r="2" spans="1:8">
      <c r="A2" s="734"/>
      <c r="B2" s="734"/>
      <c r="C2" s="734"/>
      <c r="D2" s="734"/>
      <c r="E2" s="734"/>
      <c r="F2" s="734"/>
      <c r="G2" s="734"/>
      <c r="H2" s="734"/>
    </row>
    <row r="3" spans="1:8" ht="25.5" customHeight="1">
      <c r="A3" s="734"/>
      <c r="B3" s="734"/>
      <c r="C3" s="734"/>
      <c r="D3" s="734"/>
      <c r="E3" s="734"/>
      <c r="F3" s="734"/>
      <c r="G3" s="734"/>
      <c r="H3" s="734"/>
    </row>
    <row r="4" spans="1:8" ht="42" customHeight="1">
      <c r="A4" s="743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4" s="744"/>
      <c r="C4" s="744"/>
      <c r="D4" s="744"/>
      <c r="E4" s="744"/>
      <c r="F4" s="744"/>
      <c r="G4" s="744"/>
      <c r="H4" s="745"/>
    </row>
    <row r="5" spans="1:8" ht="21" customHeight="1">
      <c r="A5" s="798" t="s">
        <v>623</v>
      </c>
      <c r="B5" s="799"/>
      <c r="C5" s="799"/>
      <c r="D5" s="800"/>
      <c r="E5" s="2"/>
      <c r="F5" s="3" t="s">
        <v>2</v>
      </c>
      <c r="G5" s="755">
        <f>BDI!$D$56</f>
        <v>0.23089999999999999</v>
      </c>
      <c r="H5" s="756"/>
    </row>
    <row r="6" spans="1:8" ht="21" customHeight="1">
      <c r="A6" s="749"/>
      <c r="B6" s="750"/>
      <c r="C6" s="750"/>
      <c r="D6" s="751"/>
      <c r="E6" s="801" t="s">
        <v>3</v>
      </c>
      <c r="F6" s="802"/>
      <c r="G6" s="4" t="s">
        <v>4</v>
      </c>
      <c r="H6" s="24" t="s">
        <v>5</v>
      </c>
    </row>
    <row r="7" spans="1:8" ht="21" customHeight="1">
      <c r="A7" s="752"/>
      <c r="B7" s="753"/>
      <c r="C7" s="753"/>
      <c r="D7" s="754"/>
      <c r="E7" s="759"/>
      <c r="F7" s="760"/>
      <c r="G7" s="5">
        <f>'ENC. SOCIAIS'!E51/100</f>
        <v>1.1401999999999999</v>
      </c>
      <c r="H7" s="5">
        <f>'ENC. SOCIAIS'!F51/100</f>
        <v>0.70790000000000008</v>
      </c>
    </row>
    <row r="8" spans="1:8" ht="21" customHeight="1">
      <c r="A8" s="795" t="s">
        <v>532</v>
      </c>
      <c r="B8" s="796"/>
      <c r="C8" s="796"/>
      <c r="D8" s="796"/>
      <c r="E8" s="796"/>
      <c r="F8" s="796"/>
      <c r="G8" s="796"/>
      <c r="H8" s="797"/>
    </row>
    <row r="9" spans="1:8" ht="21" customHeight="1">
      <c r="A9" s="783" t="s">
        <v>32</v>
      </c>
      <c r="B9" s="783" t="s">
        <v>33</v>
      </c>
      <c r="C9" s="783" t="s">
        <v>510</v>
      </c>
      <c r="D9" s="785" t="s">
        <v>34</v>
      </c>
      <c r="E9" s="783" t="s">
        <v>173</v>
      </c>
      <c r="F9" s="787" t="s">
        <v>43</v>
      </c>
      <c r="G9" s="787" t="s">
        <v>44</v>
      </c>
      <c r="H9" s="787" t="s">
        <v>45</v>
      </c>
    </row>
    <row r="10" spans="1:8" ht="21" customHeight="1">
      <c r="A10" s="784"/>
      <c r="B10" s="784"/>
      <c r="C10" s="784"/>
      <c r="D10" s="786"/>
      <c r="E10" s="784"/>
      <c r="F10" s="788"/>
      <c r="G10" s="788"/>
      <c r="H10" s="788"/>
    </row>
    <row r="11" spans="1:8" ht="23.1" customHeight="1">
      <c r="A11" s="39" t="s">
        <v>67</v>
      </c>
      <c r="B11" s="25" t="s">
        <v>46</v>
      </c>
      <c r="C11" s="26">
        <v>5075</v>
      </c>
      <c r="D11" s="27" t="s">
        <v>399</v>
      </c>
      <c r="E11" s="25" t="s">
        <v>47</v>
      </c>
      <c r="F11" s="28">
        <v>0.11</v>
      </c>
      <c r="G11" s="429">
        <v>20.09</v>
      </c>
      <c r="H11" s="430">
        <f t="shared" ref="H11:H17" si="0">ROUND(F11*G11,2)</f>
        <v>2.21</v>
      </c>
    </row>
    <row r="12" spans="1:8" ht="25.5">
      <c r="A12" s="39" t="s">
        <v>67</v>
      </c>
      <c r="B12" s="29" t="s">
        <v>46</v>
      </c>
      <c r="C12" s="30">
        <v>4491</v>
      </c>
      <c r="D12" s="31" t="s">
        <v>400</v>
      </c>
      <c r="E12" s="29" t="s">
        <v>23</v>
      </c>
      <c r="F12" s="32">
        <v>4</v>
      </c>
      <c r="G12" s="429">
        <v>8.6199999999999992</v>
      </c>
      <c r="H12" s="430">
        <f t="shared" si="0"/>
        <v>34.479999999999997</v>
      </c>
    </row>
    <row r="13" spans="1:8" ht="25.5">
      <c r="A13" s="39" t="s">
        <v>67</v>
      </c>
      <c r="B13" s="29" t="s">
        <v>46</v>
      </c>
      <c r="C13" s="30">
        <v>4417</v>
      </c>
      <c r="D13" s="31" t="s">
        <v>401</v>
      </c>
      <c r="E13" s="29" t="s">
        <v>23</v>
      </c>
      <c r="F13" s="32">
        <v>1</v>
      </c>
      <c r="G13" s="429">
        <v>8.9499999999999993</v>
      </c>
      <c r="H13" s="430">
        <f t="shared" si="0"/>
        <v>8.9499999999999993</v>
      </c>
    </row>
    <row r="14" spans="1:8" ht="25.5">
      <c r="A14" s="39" t="s">
        <v>67</v>
      </c>
      <c r="B14" s="29" t="s">
        <v>46</v>
      </c>
      <c r="C14" s="30">
        <v>4813</v>
      </c>
      <c r="D14" s="31" t="s">
        <v>402</v>
      </c>
      <c r="E14" s="29" t="s">
        <v>14</v>
      </c>
      <c r="F14" s="32">
        <v>1</v>
      </c>
      <c r="G14" s="429">
        <v>302.5</v>
      </c>
      <c r="H14" s="430">
        <f t="shared" si="0"/>
        <v>302.5</v>
      </c>
    </row>
    <row r="15" spans="1:8" ht="23.1" customHeight="1">
      <c r="A15" s="39" t="s">
        <v>67</v>
      </c>
      <c r="B15" s="29" t="s">
        <v>46</v>
      </c>
      <c r="C15" s="33">
        <v>370</v>
      </c>
      <c r="D15" s="34" t="s">
        <v>403</v>
      </c>
      <c r="E15" s="29" t="s">
        <v>15</v>
      </c>
      <c r="F15" s="32">
        <v>4.8999999999999998E-3</v>
      </c>
      <c r="G15" s="429">
        <v>100</v>
      </c>
      <c r="H15" s="430">
        <f t="shared" si="0"/>
        <v>0.49</v>
      </c>
    </row>
    <row r="16" spans="1:8" ht="23.1" customHeight="1">
      <c r="A16" s="39" t="s">
        <v>67</v>
      </c>
      <c r="B16" s="29" t="s">
        <v>46</v>
      </c>
      <c r="C16" s="35">
        <v>1379</v>
      </c>
      <c r="D16" s="36" t="s">
        <v>404</v>
      </c>
      <c r="E16" s="29" t="s">
        <v>47</v>
      </c>
      <c r="F16" s="32">
        <v>1.5</v>
      </c>
      <c r="G16" s="429">
        <v>0.73</v>
      </c>
      <c r="H16" s="430">
        <f t="shared" si="0"/>
        <v>1.1000000000000001</v>
      </c>
    </row>
    <row r="17" spans="1:8" ht="23.1" customHeight="1">
      <c r="A17" s="39" t="s">
        <v>67</v>
      </c>
      <c r="B17" s="29" t="s">
        <v>46</v>
      </c>
      <c r="C17" s="30">
        <v>4718</v>
      </c>
      <c r="D17" s="31" t="s">
        <v>405</v>
      </c>
      <c r="E17" s="29" t="s">
        <v>15</v>
      </c>
      <c r="F17" s="32">
        <v>9.7999999999999997E-3</v>
      </c>
      <c r="G17" s="429">
        <v>66.91</v>
      </c>
      <c r="H17" s="430">
        <f t="shared" si="0"/>
        <v>0.66</v>
      </c>
    </row>
    <row r="18" spans="1:8" ht="25.5">
      <c r="A18" s="29" t="s">
        <v>542</v>
      </c>
      <c r="B18" s="29" t="s">
        <v>46</v>
      </c>
      <c r="C18" s="37">
        <v>87445</v>
      </c>
      <c r="D18" s="31" t="s">
        <v>406</v>
      </c>
      <c r="E18" s="29" t="s">
        <v>48</v>
      </c>
      <c r="F18" s="32">
        <v>6.4999999999999997E-3</v>
      </c>
      <c r="G18" s="429">
        <v>4.12</v>
      </c>
      <c r="H18" s="430">
        <f>ROUND(F18*G18,2)</f>
        <v>0.03</v>
      </c>
    </row>
    <row r="19" spans="1:8" ht="23.1" customHeight="1">
      <c r="A19" s="29" t="s">
        <v>542</v>
      </c>
      <c r="B19" s="29" t="s">
        <v>46</v>
      </c>
      <c r="C19" s="38">
        <v>88262</v>
      </c>
      <c r="D19" s="31" t="s">
        <v>49</v>
      </c>
      <c r="E19" s="29" t="s">
        <v>48</v>
      </c>
      <c r="F19" s="32">
        <v>1</v>
      </c>
      <c r="G19" s="429">
        <v>25.18</v>
      </c>
      <c r="H19" s="430">
        <f>ROUND(F19*G19,2)</f>
        <v>25.18</v>
      </c>
    </row>
    <row r="20" spans="1:8" ht="23.1" customHeight="1">
      <c r="A20" s="29" t="s">
        <v>542</v>
      </c>
      <c r="B20" s="39" t="s">
        <v>46</v>
      </c>
      <c r="C20" s="40">
        <v>88316</v>
      </c>
      <c r="D20" s="41" t="s">
        <v>50</v>
      </c>
      <c r="E20" s="39" t="s">
        <v>48</v>
      </c>
      <c r="F20" s="42">
        <v>2.06</v>
      </c>
      <c r="G20" s="429">
        <v>17.579999999999998</v>
      </c>
      <c r="H20" s="431">
        <f>ROUND(F20*G20,2)</f>
        <v>36.21</v>
      </c>
    </row>
    <row r="21" spans="1:8" ht="23.1" customHeight="1">
      <c r="A21" s="43"/>
      <c r="B21" s="44"/>
      <c r="C21" s="44"/>
      <c r="D21" s="44"/>
      <c r="E21" s="789" t="s">
        <v>51</v>
      </c>
      <c r="F21" s="789"/>
      <c r="G21" s="790"/>
      <c r="H21" s="432">
        <f>SUM(H11:H20)</f>
        <v>411.81</v>
      </c>
    </row>
    <row r="22" spans="1:8" ht="23.1" customHeight="1">
      <c r="A22" s="45"/>
      <c r="B22" s="46"/>
      <c r="C22" s="46"/>
      <c r="D22" s="46"/>
      <c r="E22" s="47"/>
      <c r="F22" s="48" t="s">
        <v>52</v>
      </c>
      <c r="G22" s="49">
        <f>G5</f>
        <v>0.23089999999999999</v>
      </c>
      <c r="H22" s="50">
        <f>ROUND(H21*G22,2)</f>
        <v>95.09</v>
      </c>
    </row>
    <row r="23" spans="1:8" ht="23.1" customHeight="1">
      <c r="A23" s="51"/>
      <c r="B23" s="52"/>
      <c r="C23" s="52"/>
      <c r="D23" s="52"/>
      <c r="E23" s="53"/>
      <c r="F23" s="53"/>
      <c r="G23" s="54" t="s">
        <v>53</v>
      </c>
      <c r="H23" s="55">
        <f>H21+H22</f>
        <v>506.9</v>
      </c>
    </row>
    <row r="24" spans="1:8" ht="23.1" customHeight="1">
      <c r="A24" s="56"/>
      <c r="B24" s="57"/>
      <c r="C24" s="57"/>
      <c r="D24" s="57"/>
      <c r="E24" s="58" t="str">
        <f>A9</f>
        <v>CPU-01</v>
      </c>
      <c r="F24" s="791" t="s">
        <v>54</v>
      </c>
      <c r="G24" s="792"/>
      <c r="H24" s="59">
        <f>H23</f>
        <v>506.9</v>
      </c>
    </row>
    <row r="25" spans="1:8" ht="27.75" customHeight="1">
      <c r="A25" s="81"/>
      <c r="B25" s="60"/>
      <c r="C25" s="60"/>
      <c r="D25" s="60"/>
      <c r="E25" s="60"/>
      <c r="F25" s="60"/>
      <c r="G25" s="60"/>
      <c r="H25" s="61"/>
    </row>
    <row r="26" spans="1:8" ht="23.1" customHeight="1">
      <c r="A26" s="783" t="s">
        <v>588</v>
      </c>
      <c r="B26" s="783" t="s">
        <v>33</v>
      </c>
      <c r="C26" s="783" t="s">
        <v>181</v>
      </c>
      <c r="D26" s="785" t="s">
        <v>585</v>
      </c>
      <c r="E26" s="783" t="s">
        <v>55</v>
      </c>
      <c r="F26" s="787" t="s">
        <v>43</v>
      </c>
      <c r="G26" s="787" t="s">
        <v>44</v>
      </c>
      <c r="H26" s="787" t="s">
        <v>45</v>
      </c>
    </row>
    <row r="27" spans="1:8" ht="23.1" customHeight="1">
      <c r="A27" s="784"/>
      <c r="B27" s="784"/>
      <c r="C27" s="784"/>
      <c r="D27" s="786"/>
      <c r="E27" s="784"/>
      <c r="F27" s="788"/>
      <c r="G27" s="788"/>
      <c r="H27" s="788"/>
    </row>
    <row r="28" spans="1:8" ht="63.75">
      <c r="A28" s="29" t="s">
        <v>542</v>
      </c>
      <c r="B28" s="29" t="s">
        <v>46</v>
      </c>
      <c r="C28" s="92">
        <v>73340</v>
      </c>
      <c r="D28" s="41" t="s">
        <v>182</v>
      </c>
      <c r="E28" s="25" t="s">
        <v>56</v>
      </c>
      <c r="F28" s="433">
        <v>1.5779705967976327</v>
      </c>
      <c r="G28" s="429">
        <v>63.46</v>
      </c>
      <c r="H28" s="430">
        <f>ROUND(F28*G28,4)</f>
        <v>100.13800000000001</v>
      </c>
    </row>
    <row r="29" spans="1:8" ht="51">
      <c r="A29" s="29" t="s">
        <v>542</v>
      </c>
      <c r="B29" s="29" t="s">
        <v>46</v>
      </c>
      <c r="C29" s="92">
        <v>67826</v>
      </c>
      <c r="D29" s="41" t="s">
        <v>183</v>
      </c>
      <c r="E29" s="39" t="s">
        <v>57</v>
      </c>
      <c r="F29" s="434">
        <v>2</v>
      </c>
      <c r="G29" s="429">
        <v>141.69</v>
      </c>
      <c r="H29" s="636">
        <f>ROUND(F29*G29,4)</f>
        <v>283.38</v>
      </c>
    </row>
    <row r="30" spans="1:8" ht="25.5">
      <c r="A30" s="29" t="s">
        <v>542</v>
      </c>
      <c r="B30" s="29" t="s">
        <v>186</v>
      </c>
      <c r="C30" s="92" t="s">
        <v>361</v>
      </c>
      <c r="D30" s="41" t="s">
        <v>511</v>
      </c>
      <c r="E30" s="39" t="s">
        <v>57</v>
      </c>
      <c r="F30" s="434">
        <v>2</v>
      </c>
      <c r="G30" s="429">
        <v>177.10910000000001</v>
      </c>
      <c r="H30" s="430">
        <f>ROUND(F30*G30,2)</f>
        <v>354.22</v>
      </c>
    </row>
    <row r="31" spans="1:8" ht="25.5">
      <c r="A31" s="29" t="s">
        <v>542</v>
      </c>
      <c r="B31" s="29" t="s">
        <v>186</v>
      </c>
      <c r="C31" s="92">
        <v>5914640</v>
      </c>
      <c r="D31" s="41" t="s">
        <v>407</v>
      </c>
      <c r="E31" s="39" t="s">
        <v>512</v>
      </c>
      <c r="F31" s="434">
        <f>'Mob e Desmob - LOTE 01'!E33</f>
        <v>19219.53</v>
      </c>
      <c r="G31" s="429">
        <v>0.38</v>
      </c>
      <c r="H31" s="430">
        <f>ROUND(F31*G31,4)</f>
        <v>7303.4214000000002</v>
      </c>
    </row>
    <row r="32" spans="1:8" ht="23.1" customHeight="1">
      <c r="A32" s="39" t="s">
        <v>67</v>
      </c>
      <c r="B32" s="29" t="s">
        <v>68</v>
      </c>
      <c r="C32" s="92">
        <v>5896</v>
      </c>
      <c r="D32" s="41" t="s">
        <v>408</v>
      </c>
      <c r="E32" s="39" t="s">
        <v>48</v>
      </c>
      <c r="F32" s="434">
        <v>3</v>
      </c>
      <c r="G32" s="429">
        <v>8.33</v>
      </c>
      <c r="H32" s="430">
        <f>ROUND(F32*G32,2)</f>
        <v>24.99</v>
      </c>
    </row>
    <row r="33" spans="1:9" ht="23.1" customHeight="1">
      <c r="A33" s="43"/>
      <c r="B33" s="44"/>
      <c r="C33" s="44"/>
      <c r="D33" s="44"/>
      <c r="E33" s="789" t="s">
        <v>51</v>
      </c>
      <c r="F33" s="789"/>
      <c r="G33" s="790"/>
      <c r="H33" s="432">
        <f>SUM(H28:H32)</f>
        <v>8066.1494000000002</v>
      </c>
    </row>
    <row r="34" spans="1:9" ht="23.1" customHeight="1">
      <c r="A34" s="45"/>
      <c r="B34" s="46"/>
      <c r="C34" s="46"/>
      <c r="D34" s="46"/>
      <c r="E34" s="47"/>
      <c r="F34" s="48" t="s">
        <v>52</v>
      </c>
      <c r="G34" s="49">
        <f>$G$5</f>
        <v>0.23089999999999999</v>
      </c>
      <c r="H34" s="50">
        <f>ROUND(H33*G34,4)</f>
        <v>1862.4739</v>
      </c>
    </row>
    <row r="35" spans="1:9" ht="23.1" customHeight="1">
      <c r="A35" s="51"/>
      <c r="B35" s="52"/>
      <c r="C35" s="52"/>
      <c r="D35" s="52"/>
      <c r="E35" s="53"/>
      <c r="F35" s="53"/>
      <c r="G35" s="54" t="s">
        <v>53</v>
      </c>
      <c r="H35" s="55">
        <f>H33+H34</f>
        <v>9928.6232999999993</v>
      </c>
    </row>
    <row r="36" spans="1:9" ht="23.1" customHeight="1">
      <c r="A36" s="56"/>
      <c r="B36" s="57"/>
      <c r="C36" s="57"/>
      <c r="D36" s="57"/>
      <c r="E36" s="58" t="str">
        <f>A26</f>
        <v>CPU-02-A</v>
      </c>
      <c r="F36" s="791" t="s">
        <v>54</v>
      </c>
      <c r="G36" s="792"/>
      <c r="H36" s="633">
        <f>H35</f>
        <v>9928.6232999999993</v>
      </c>
      <c r="I36" s="632"/>
    </row>
    <row r="37" spans="1:9" ht="23.1" customHeight="1">
      <c r="A37" s="783" t="s">
        <v>589</v>
      </c>
      <c r="B37" s="783" t="s">
        <v>33</v>
      </c>
      <c r="C37" s="783" t="s">
        <v>181</v>
      </c>
      <c r="D37" s="785" t="s">
        <v>586</v>
      </c>
      <c r="E37" s="783" t="s">
        <v>55</v>
      </c>
      <c r="F37" s="787" t="s">
        <v>43</v>
      </c>
      <c r="G37" s="787" t="s">
        <v>44</v>
      </c>
      <c r="H37" s="787" t="s">
        <v>45</v>
      </c>
    </row>
    <row r="38" spans="1:9" ht="23.1" customHeight="1">
      <c r="A38" s="784"/>
      <c r="B38" s="784"/>
      <c r="C38" s="784"/>
      <c r="D38" s="786"/>
      <c r="E38" s="784"/>
      <c r="F38" s="788"/>
      <c r="G38" s="788"/>
      <c r="H38" s="788"/>
    </row>
    <row r="39" spans="1:9" ht="63.75">
      <c r="A39" s="29" t="s">
        <v>542</v>
      </c>
      <c r="B39" s="29" t="s">
        <v>46</v>
      </c>
      <c r="C39" s="92">
        <v>73340</v>
      </c>
      <c r="D39" s="41" t="s">
        <v>182</v>
      </c>
      <c r="E39" s="25" t="s">
        <v>56</v>
      </c>
      <c r="F39" s="433">
        <v>1.9506959415189333</v>
      </c>
      <c r="G39" s="429">
        <v>63.46</v>
      </c>
      <c r="H39" s="430">
        <f>F39*G39</f>
        <v>123.79116444879151</v>
      </c>
    </row>
    <row r="40" spans="1:9" ht="51">
      <c r="A40" s="29" t="s">
        <v>542</v>
      </c>
      <c r="B40" s="29" t="s">
        <v>46</v>
      </c>
      <c r="C40" s="92">
        <v>67826</v>
      </c>
      <c r="D40" s="41" t="s">
        <v>183</v>
      </c>
      <c r="E40" s="39" t="s">
        <v>57</v>
      </c>
      <c r="F40" s="434">
        <v>2</v>
      </c>
      <c r="G40" s="429">
        <v>141.69</v>
      </c>
      <c r="H40" s="430">
        <f>ROUND(F40*G40,2)</f>
        <v>283.38</v>
      </c>
    </row>
    <row r="41" spans="1:9" ht="25.5">
      <c r="A41" s="29" t="s">
        <v>542</v>
      </c>
      <c r="B41" s="29" t="s">
        <v>186</v>
      </c>
      <c r="C41" s="92" t="s">
        <v>361</v>
      </c>
      <c r="D41" s="41" t="s">
        <v>511</v>
      </c>
      <c r="E41" s="39" t="s">
        <v>57</v>
      </c>
      <c r="F41" s="434">
        <v>2</v>
      </c>
      <c r="G41" s="429">
        <v>177.10910000000001</v>
      </c>
      <c r="H41" s="430">
        <f>ROUND(F41*G41,2)</f>
        <v>354.22</v>
      </c>
    </row>
    <row r="42" spans="1:9" ht="25.5">
      <c r="A42" s="29" t="s">
        <v>542</v>
      </c>
      <c r="B42" s="29" t="s">
        <v>186</v>
      </c>
      <c r="C42" s="92">
        <v>5914640</v>
      </c>
      <c r="D42" s="41" t="s">
        <v>407</v>
      </c>
      <c r="E42" s="39" t="s">
        <v>512</v>
      </c>
      <c r="F42" s="434">
        <f>'Mob e Desmob - LOTE 02'!E33</f>
        <v>13154.504999999999</v>
      </c>
      <c r="G42" s="429">
        <v>0.38</v>
      </c>
      <c r="H42" s="430">
        <f>ROUND(F42*G42,2)</f>
        <v>4998.71</v>
      </c>
    </row>
    <row r="43" spans="1:9" ht="23.1" customHeight="1">
      <c r="A43" s="39" t="s">
        <v>67</v>
      </c>
      <c r="B43" s="29" t="s">
        <v>68</v>
      </c>
      <c r="C43" s="92">
        <v>5896</v>
      </c>
      <c r="D43" s="41" t="s">
        <v>408</v>
      </c>
      <c r="E43" s="39" t="s">
        <v>48</v>
      </c>
      <c r="F43" s="434">
        <v>3</v>
      </c>
      <c r="G43" s="429">
        <v>8.33</v>
      </c>
      <c r="H43" s="430">
        <f>ROUND(F43*G43,2)</f>
        <v>24.99</v>
      </c>
    </row>
    <row r="44" spans="1:9" ht="23.1" customHeight="1">
      <c r="A44" s="43"/>
      <c r="B44" s="44"/>
      <c r="C44" s="44"/>
      <c r="D44" s="44"/>
      <c r="E44" s="789" t="s">
        <v>51</v>
      </c>
      <c r="F44" s="789"/>
      <c r="G44" s="790"/>
      <c r="H44" s="432">
        <f>SUM(H39:H43)</f>
        <v>5785.0911644487915</v>
      </c>
    </row>
    <row r="45" spans="1:9" ht="23.1" customHeight="1">
      <c r="A45" s="45"/>
      <c r="B45" s="46"/>
      <c r="C45" s="46"/>
      <c r="D45" s="46"/>
      <c r="E45" s="47"/>
      <c r="F45" s="48" t="s">
        <v>52</v>
      </c>
      <c r="G45" s="49">
        <f>$G$5</f>
        <v>0.23089999999999999</v>
      </c>
      <c r="H45" s="50">
        <f>ROUND(H44*G45,4)</f>
        <v>1335.7774999999999</v>
      </c>
    </row>
    <row r="46" spans="1:9" ht="23.1" customHeight="1">
      <c r="A46" s="51"/>
      <c r="B46" s="52"/>
      <c r="C46" s="52"/>
      <c r="D46" s="52"/>
      <c r="E46" s="53"/>
      <c r="F46" s="53"/>
      <c r="G46" s="54" t="s">
        <v>53</v>
      </c>
      <c r="H46" s="638">
        <f>ROUND(H44+H45,4)</f>
        <v>7120.8687</v>
      </c>
      <c r="I46" s="632"/>
    </row>
    <row r="47" spans="1:9" ht="23.1" customHeight="1">
      <c r="A47" s="783" t="s">
        <v>590</v>
      </c>
      <c r="B47" s="783" t="s">
        <v>33</v>
      </c>
      <c r="C47" s="783" t="s">
        <v>181</v>
      </c>
      <c r="D47" s="785" t="s">
        <v>587</v>
      </c>
      <c r="E47" s="783" t="s">
        <v>55</v>
      </c>
      <c r="F47" s="787" t="s">
        <v>43</v>
      </c>
      <c r="G47" s="787" t="s">
        <v>44</v>
      </c>
      <c r="H47" s="787" t="s">
        <v>45</v>
      </c>
    </row>
    <row r="48" spans="1:9" ht="23.1" customHeight="1">
      <c r="A48" s="784"/>
      <c r="B48" s="784"/>
      <c r="C48" s="784"/>
      <c r="D48" s="786"/>
      <c r="E48" s="784"/>
      <c r="F48" s="788"/>
      <c r="G48" s="788"/>
      <c r="H48" s="788"/>
    </row>
    <row r="49" spans="1:9" ht="63.75">
      <c r="A49" s="29" t="s">
        <v>542</v>
      </c>
      <c r="B49" s="29" t="s">
        <v>46</v>
      </c>
      <c r="C49" s="92">
        <v>73340</v>
      </c>
      <c r="D49" s="41" t="s">
        <v>182</v>
      </c>
      <c r="E49" s="25" t="s">
        <v>56</v>
      </c>
      <c r="F49" s="433">
        <v>1.6318598593148652</v>
      </c>
      <c r="G49" s="429">
        <v>63.46</v>
      </c>
      <c r="H49" s="430">
        <f>F49*G49</f>
        <v>103.55782667212135</v>
      </c>
    </row>
    <row r="50" spans="1:9" ht="51">
      <c r="A50" s="29" t="s">
        <v>542</v>
      </c>
      <c r="B50" s="29" t="s">
        <v>46</v>
      </c>
      <c r="C50" s="92">
        <v>67826</v>
      </c>
      <c r="D50" s="41" t="s">
        <v>183</v>
      </c>
      <c r="E50" s="39" t="s">
        <v>57</v>
      </c>
      <c r="F50" s="434">
        <v>2</v>
      </c>
      <c r="G50" s="429">
        <v>141.69</v>
      </c>
      <c r="H50" s="430">
        <f>ROUND(F50*G50,2)</f>
        <v>283.38</v>
      </c>
    </row>
    <row r="51" spans="1:9" ht="25.5">
      <c r="A51" s="29" t="s">
        <v>542</v>
      </c>
      <c r="B51" s="29" t="s">
        <v>186</v>
      </c>
      <c r="C51" s="92" t="s">
        <v>361</v>
      </c>
      <c r="D51" s="41" t="s">
        <v>511</v>
      </c>
      <c r="E51" s="39" t="s">
        <v>57</v>
      </c>
      <c r="F51" s="434">
        <v>2</v>
      </c>
      <c r="G51" s="429">
        <v>177.10910000000001</v>
      </c>
      <c r="H51" s="430">
        <f>ROUND(F51*G51,2)</f>
        <v>354.22</v>
      </c>
    </row>
    <row r="52" spans="1:9" ht="25.5">
      <c r="A52" s="29" t="s">
        <v>542</v>
      </c>
      <c r="B52" s="29" t="s">
        <v>186</v>
      </c>
      <c r="C52" s="92">
        <v>5914640</v>
      </c>
      <c r="D52" s="41" t="s">
        <v>407</v>
      </c>
      <c r="E52" s="39" t="s">
        <v>512</v>
      </c>
      <c r="F52" s="434">
        <f>'Mob e Desmob - LOTE 03'!E33</f>
        <v>25213.324999999997</v>
      </c>
      <c r="G52" s="429">
        <v>0.38</v>
      </c>
      <c r="H52" s="430">
        <f>ROUND(F52*G52,2)</f>
        <v>9581.06</v>
      </c>
    </row>
    <row r="53" spans="1:9" ht="23.1" customHeight="1">
      <c r="A53" s="39" t="s">
        <v>67</v>
      </c>
      <c r="B53" s="29" t="s">
        <v>68</v>
      </c>
      <c r="C53" s="92">
        <v>5896</v>
      </c>
      <c r="D53" s="41" t="s">
        <v>408</v>
      </c>
      <c r="E53" s="39" t="s">
        <v>48</v>
      </c>
      <c r="F53" s="434">
        <v>3</v>
      </c>
      <c r="G53" s="429">
        <v>8.33</v>
      </c>
      <c r="H53" s="430">
        <f>ROUND(F53*G53,2)</f>
        <v>24.99</v>
      </c>
    </row>
    <row r="54" spans="1:9" ht="23.1" customHeight="1">
      <c r="A54" s="43"/>
      <c r="B54" s="44"/>
      <c r="C54" s="44"/>
      <c r="D54" s="44"/>
      <c r="E54" s="789" t="s">
        <v>51</v>
      </c>
      <c r="F54" s="789"/>
      <c r="G54" s="790"/>
      <c r="H54" s="432">
        <f>SUM(H49:H53)</f>
        <v>10347.20782667212</v>
      </c>
    </row>
    <row r="55" spans="1:9" ht="23.1" customHeight="1">
      <c r="A55" s="45"/>
      <c r="B55" s="46"/>
      <c r="C55" s="46"/>
      <c r="D55" s="46"/>
      <c r="E55" s="47"/>
      <c r="F55" s="48" t="s">
        <v>52</v>
      </c>
      <c r="G55" s="49">
        <f>$G$5</f>
        <v>0.23089999999999999</v>
      </c>
      <c r="H55" s="50">
        <f>ROUND(H54*G55,4)</f>
        <v>2389.1703000000002</v>
      </c>
    </row>
    <row r="56" spans="1:9" ht="23.1" customHeight="1">
      <c r="A56" s="51"/>
      <c r="B56" s="52"/>
      <c r="C56" s="52"/>
      <c r="D56" s="52"/>
      <c r="E56" s="53"/>
      <c r="F56" s="53"/>
      <c r="G56" s="54" t="s">
        <v>53</v>
      </c>
      <c r="H56" s="55">
        <f>H54+H55</f>
        <v>12736.37812667212</v>
      </c>
      <c r="I56" s="632"/>
    </row>
    <row r="57" spans="1:9" ht="23.1" customHeight="1">
      <c r="A57" s="81"/>
      <c r="B57" s="60"/>
      <c r="C57" s="60"/>
      <c r="D57" s="60"/>
      <c r="E57" s="60"/>
      <c r="F57" s="60"/>
      <c r="G57" s="60"/>
      <c r="H57" s="61"/>
    </row>
    <row r="58" spans="1:9" ht="23.1" customHeight="1">
      <c r="A58" s="783" t="s">
        <v>39</v>
      </c>
      <c r="B58" s="783" t="s">
        <v>33</v>
      </c>
      <c r="C58" s="783" t="s">
        <v>510</v>
      </c>
      <c r="D58" s="785" t="s">
        <v>58</v>
      </c>
      <c r="E58" s="783" t="s">
        <v>59</v>
      </c>
      <c r="F58" s="787" t="s">
        <v>43</v>
      </c>
      <c r="G58" s="787" t="s">
        <v>44</v>
      </c>
      <c r="H58" s="787" t="s">
        <v>45</v>
      </c>
    </row>
    <row r="59" spans="1:9" ht="23.1" customHeight="1">
      <c r="A59" s="784"/>
      <c r="B59" s="784"/>
      <c r="C59" s="784"/>
      <c r="D59" s="786"/>
      <c r="E59" s="784"/>
      <c r="F59" s="788"/>
      <c r="G59" s="788"/>
      <c r="H59" s="788"/>
    </row>
    <row r="60" spans="1:9" ht="23.1" customHeight="1">
      <c r="A60" s="29" t="s">
        <v>542</v>
      </c>
      <c r="B60" s="25" t="s">
        <v>46</v>
      </c>
      <c r="C60" s="435">
        <v>90777</v>
      </c>
      <c r="D60" s="27" t="s">
        <v>60</v>
      </c>
      <c r="E60" s="25" t="s">
        <v>56</v>
      </c>
      <c r="F60" s="28">
        <v>20</v>
      </c>
      <c r="G60" s="429">
        <v>93.07</v>
      </c>
      <c r="H60" s="430">
        <f t="shared" ref="H60:H65" si="1">ROUND(F60*G60,2)</f>
        <v>1861.4</v>
      </c>
    </row>
    <row r="61" spans="1:9" ht="23.1" customHeight="1">
      <c r="A61" s="29" t="s">
        <v>542</v>
      </c>
      <c r="B61" s="29" t="s">
        <v>46</v>
      </c>
      <c r="C61" s="435">
        <v>90780</v>
      </c>
      <c r="D61" s="31" t="s">
        <v>61</v>
      </c>
      <c r="E61" s="29" t="s">
        <v>56</v>
      </c>
      <c r="F61" s="32">
        <v>40</v>
      </c>
      <c r="G61" s="429">
        <v>45.66</v>
      </c>
      <c r="H61" s="430">
        <f t="shared" si="1"/>
        <v>1826.4</v>
      </c>
    </row>
    <row r="62" spans="1:9" ht="23.1" customHeight="1">
      <c r="A62" s="29" t="s">
        <v>542</v>
      </c>
      <c r="B62" s="29" t="s">
        <v>46</v>
      </c>
      <c r="C62" s="435">
        <v>90772</v>
      </c>
      <c r="D62" s="31" t="s">
        <v>62</v>
      </c>
      <c r="E62" s="29" t="s">
        <v>56</v>
      </c>
      <c r="F62" s="32">
        <v>40</v>
      </c>
      <c r="G62" s="429">
        <v>17.84</v>
      </c>
      <c r="H62" s="430">
        <f t="shared" si="1"/>
        <v>713.6</v>
      </c>
    </row>
    <row r="63" spans="1:9" ht="23.1" customHeight="1">
      <c r="A63" s="39" t="s">
        <v>67</v>
      </c>
      <c r="B63" s="29" t="s">
        <v>46</v>
      </c>
      <c r="C63" s="435">
        <v>14250</v>
      </c>
      <c r="D63" s="31" t="s">
        <v>63</v>
      </c>
      <c r="E63" s="29" t="s">
        <v>64</v>
      </c>
      <c r="F63" s="32">
        <v>100</v>
      </c>
      <c r="G63" s="429">
        <v>0.92</v>
      </c>
      <c r="H63" s="430">
        <f t="shared" si="1"/>
        <v>92</v>
      </c>
    </row>
    <row r="64" spans="1:9" ht="23.1" customHeight="1">
      <c r="A64" s="39" t="s">
        <v>67</v>
      </c>
      <c r="B64" s="29" t="s">
        <v>46</v>
      </c>
      <c r="C64" s="435">
        <v>14583</v>
      </c>
      <c r="D64" s="31" t="s">
        <v>65</v>
      </c>
      <c r="E64" s="29" t="s">
        <v>66</v>
      </c>
      <c r="F64" s="32">
        <v>1</v>
      </c>
      <c r="G64" s="429">
        <v>17.399999999999999</v>
      </c>
      <c r="H64" s="430">
        <f t="shared" si="1"/>
        <v>17.399999999999999</v>
      </c>
    </row>
    <row r="65" spans="1:9" ht="23.1" customHeight="1">
      <c r="A65" s="39" t="s">
        <v>67</v>
      </c>
      <c r="B65" s="39" t="s">
        <v>68</v>
      </c>
      <c r="C65" s="92">
        <v>5896</v>
      </c>
      <c r="D65" s="41" t="s">
        <v>409</v>
      </c>
      <c r="E65" s="39" t="s">
        <v>56</v>
      </c>
      <c r="F65" s="42">
        <v>40</v>
      </c>
      <c r="G65" s="429">
        <v>4.4000000000000004</v>
      </c>
      <c r="H65" s="431">
        <f t="shared" si="1"/>
        <v>176</v>
      </c>
    </row>
    <row r="66" spans="1:9" ht="23.1" customHeight="1">
      <c r="A66" s="43"/>
      <c r="B66" s="44"/>
      <c r="C66" s="44"/>
      <c r="D66" s="44"/>
      <c r="E66" s="789" t="s">
        <v>175</v>
      </c>
      <c r="F66" s="789"/>
      <c r="G66" s="790"/>
      <c r="H66" s="432">
        <f>SUM(H60:H65)</f>
        <v>4686.8</v>
      </c>
    </row>
    <row r="67" spans="1:9" ht="23.1" hidden="1" customHeight="1">
      <c r="A67" s="45"/>
      <c r="B67" s="46"/>
      <c r="C67" s="46"/>
      <c r="D67" s="46"/>
      <c r="E67" s="805" t="s">
        <v>69</v>
      </c>
      <c r="F67" s="805"/>
      <c r="G67" s="806"/>
      <c r="H67" s="436"/>
    </row>
    <row r="68" spans="1:9" ht="23.1" customHeight="1">
      <c r="A68" s="62"/>
      <c r="B68" s="63"/>
      <c r="C68" s="63"/>
      <c r="D68" s="63"/>
      <c r="E68" s="807">
        <f>G5</f>
        <v>0.23089999999999999</v>
      </c>
      <c r="F68" s="808"/>
      <c r="G68" s="809"/>
      <c r="H68" s="437">
        <f>ROUND(E68*H66,2)</f>
        <v>1082.18</v>
      </c>
    </row>
    <row r="69" spans="1:9" ht="23.1" customHeight="1">
      <c r="A69" s="56"/>
      <c r="B69" s="57"/>
      <c r="C69" s="57"/>
      <c r="D69" s="57"/>
      <c r="E69" s="58" t="str">
        <f>A58</f>
        <v>CPU-03</v>
      </c>
      <c r="F69" s="803" t="s">
        <v>521</v>
      </c>
      <c r="G69" s="804"/>
      <c r="H69" s="59">
        <f>H66+H68</f>
        <v>5768.9800000000005</v>
      </c>
    </row>
    <row r="70" spans="1:9" ht="23.1" customHeight="1">
      <c r="A70" s="56"/>
      <c r="B70" s="57"/>
      <c r="C70" s="57"/>
      <c r="D70" s="57"/>
      <c r="E70" s="58"/>
      <c r="F70" s="803" t="s">
        <v>70</v>
      </c>
      <c r="G70" s="804"/>
      <c r="H70" s="59">
        <f>H69*52</f>
        <v>299986.96000000002</v>
      </c>
    </row>
    <row r="71" spans="1:9" ht="23.1" customHeight="1">
      <c r="A71" s="81"/>
      <c r="B71" s="60"/>
      <c r="C71" s="60"/>
      <c r="D71" s="60"/>
      <c r="E71" s="60"/>
      <c r="F71" s="60"/>
      <c r="G71" s="60"/>
      <c r="H71" s="61"/>
    </row>
    <row r="72" spans="1:9" ht="23.1" customHeight="1">
      <c r="A72" s="783" t="s">
        <v>41</v>
      </c>
      <c r="B72" s="783" t="s">
        <v>33</v>
      </c>
      <c r="C72" s="783" t="s">
        <v>510</v>
      </c>
      <c r="D72" s="785" t="s">
        <v>71</v>
      </c>
      <c r="E72" s="783" t="s">
        <v>72</v>
      </c>
      <c r="F72" s="787" t="s">
        <v>43</v>
      </c>
      <c r="G72" s="787" t="s">
        <v>44</v>
      </c>
      <c r="H72" s="810" t="s">
        <v>45</v>
      </c>
    </row>
    <row r="73" spans="1:9" ht="23.1" customHeight="1">
      <c r="A73" s="784"/>
      <c r="B73" s="784"/>
      <c r="C73" s="784"/>
      <c r="D73" s="786"/>
      <c r="E73" s="784"/>
      <c r="F73" s="788"/>
      <c r="G73" s="788"/>
      <c r="H73" s="788"/>
    </row>
    <row r="74" spans="1:9" ht="28.5" customHeight="1">
      <c r="A74" s="29" t="s">
        <v>67</v>
      </c>
      <c r="B74" s="25" t="s">
        <v>46</v>
      </c>
      <c r="C74" s="438">
        <v>10775</v>
      </c>
      <c r="D74" s="27" t="s">
        <v>410</v>
      </c>
      <c r="E74" s="25" t="s">
        <v>73</v>
      </c>
      <c r="F74" s="28">
        <v>0.2</v>
      </c>
      <c r="G74" s="429">
        <v>895</v>
      </c>
      <c r="H74" s="439">
        <f>ROUND(F74*G74,2)</f>
        <v>179</v>
      </c>
      <c r="I74" s="94"/>
    </row>
    <row r="75" spans="1:9" ht="26.25" customHeight="1">
      <c r="A75" s="39" t="s">
        <v>67</v>
      </c>
      <c r="B75" s="39" t="s">
        <v>68</v>
      </c>
      <c r="C75" s="39">
        <v>4299</v>
      </c>
      <c r="D75" s="41" t="s">
        <v>411</v>
      </c>
      <c r="E75" s="39" t="s">
        <v>73</v>
      </c>
      <c r="F75" s="42">
        <v>0.2</v>
      </c>
      <c r="G75" s="429">
        <v>654.41999999999996</v>
      </c>
      <c r="H75" s="431">
        <f>ROUND(F75*G75,2)</f>
        <v>130.88</v>
      </c>
      <c r="I75" s="94"/>
    </row>
    <row r="76" spans="1:9" ht="23.1" customHeight="1">
      <c r="A76" s="43"/>
      <c r="B76" s="44"/>
      <c r="C76" s="44"/>
      <c r="D76" s="44"/>
      <c r="E76" s="789" t="s">
        <v>51</v>
      </c>
      <c r="F76" s="789"/>
      <c r="G76" s="790"/>
      <c r="H76" s="432">
        <f>SUM(H74:H75)</f>
        <v>309.88</v>
      </c>
      <c r="I76" s="87"/>
    </row>
    <row r="77" spans="1:9" ht="23.1" customHeight="1">
      <c r="A77" s="45"/>
      <c r="B77" s="46"/>
      <c r="C77" s="46"/>
      <c r="D77" s="46"/>
      <c r="E77" s="47"/>
      <c r="F77" s="48" t="s">
        <v>52</v>
      </c>
      <c r="G77" s="524">
        <f>G5</f>
        <v>0.23089999999999999</v>
      </c>
      <c r="H77" s="50">
        <f>ROUND(H76*G77,2)</f>
        <v>71.55</v>
      </c>
    </row>
    <row r="78" spans="1:9" ht="23.1" customHeight="1">
      <c r="A78" s="51"/>
      <c r="B78" s="52"/>
      <c r="C78" s="52"/>
      <c r="D78" s="52"/>
      <c r="E78" s="53"/>
      <c r="F78" s="53"/>
      <c r="G78" s="54" t="s">
        <v>53</v>
      </c>
      <c r="H78" s="55">
        <f>H76+H77</f>
        <v>381.43</v>
      </c>
    </row>
    <row r="79" spans="1:9" ht="23.1" customHeight="1">
      <c r="A79" s="56"/>
      <c r="B79" s="57"/>
      <c r="C79" s="57"/>
      <c r="D79" s="57"/>
      <c r="E79" s="58" t="str">
        <f>A72</f>
        <v>CPU-04</v>
      </c>
      <c r="F79" s="791" t="s">
        <v>528</v>
      </c>
      <c r="G79" s="792"/>
      <c r="H79" s="95">
        <f>H78</f>
        <v>381.43</v>
      </c>
    </row>
    <row r="80" spans="1:9" ht="23.1" customHeight="1">
      <c r="A80" s="56"/>
      <c r="B80" s="57"/>
      <c r="C80" s="57"/>
      <c r="D80" s="57"/>
      <c r="E80" s="58">
        <f>A73</f>
        <v>0</v>
      </c>
      <c r="F80" s="791" t="s">
        <v>522</v>
      </c>
      <c r="G80" s="792"/>
      <c r="H80" s="95">
        <f>H79*12</f>
        <v>4577.16</v>
      </c>
    </row>
    <row r="81" spans="1:61" ht="23.1" customHeight="1">
      <c r="A81" s="81"/>
      <c r="B81" s="60"/>
      <c r="C81" s="60"/>
      <c r="D81" s="60"/>
      <c r="E81" s="60"/>
      <c r="F81" s="60"/>
      <c r="G81" s="60"/>
      <c r="H81" s="61"/>
      <c r="BI81" s="88"/>
    </row>
    <row r="82" spans="1:61" ht="23.1" customHeight="1">
      <c r="A82" s="783" t="s">
        <v>158</v>
      </c>
      <c r="B82" s="783" t="s">
        <v>33</v>
      </c>
      <c r="C82" s="783" t="s">
        <v>510</v>
      </c>
      <c r="D82" s="811" t="s">
        <v>24</v>
      </c>
      <c r="E82" s="783" t="s">
        <v>159</v>
      </c>
      <c r="F82" s="787" t="s">
        <v>43</v>
      </c>
      <c r="G82" s="787" t="s">
        <v>44</v>
      </c>
      <c r="H82" s="787" t="s">
        <v>45</v>
      </c>
    </row>
    <row r="83" spans="1:61" ht="23.1" customHeight="1">
      <c r="A83" s="784"/>
      <c r="B83" s="784"/>
      <c r="C83" s="784"/>
      <c r="D83" s="794"/>
      <c r="E83" s="784"/>
      <c r="F83" s="788"/>
      <c r="G83" s="788"/>
      <c r="H83" s="788"/>
    </row>
    <row r="84" spans="1:61" ht="23.1" customHeight="1">
      <c r="A84" s="29" t="s">
        <v>542</v>
      </c>
      <c r="B84" s="29" t="s">
        <v>46</v>
      </c>
      <c r="C84" s="435">
        <v>88316</v>
      </c>
      <c r="D84" s="31" t="s">
        <v>50</v>
      </c>
      <c r="E84" s="29" t="s">
        <v>56</v>
      </c>
      <c r="F84" s="440">
        <v>0.05</v>
      </c>
      <c r="G84" s="429">
        <v>17.579999999999998</v>
      </c>
      <c r="H84" s="430">
        <f>ROUND(F84*G84,2)</f>
        <v>0.88</v>
      </c>
    </row>
    <row r="85" spans="1:61" ht="23.1" customHeight="1">
      <c r="A85" s="66"/>
      <c r="B85" s="67"/>
      <c r="C85" s="67"/>
      <c r="D85" s="67"/>
      <c r="E85" s="789" t="s">
        <v>51</v>
      </c>
      <c r="F85" s="789"/>
      <c r="G85" s="790"/>
      <c r="H85" s="432">
        <f>SUM(H84:H84)</f>
        <v>0.88</v>
      </c>
    </row>
    <row r="86" spans="1:61" ht="23.1" customHeight="1">
      <c r="A86" s="68"/>
      <c r="B86" s="69"/>
      <c r="C86" s="69"/>
      <c r="D86" s="69"/>
      <c r="E86" s="47"/>
      <c r="F86" s="48" t="s">
        <v>89</v>
      </c>
      <c r="G86" s="49">
        <f>G5</f>
        <v>0.23089999999999999</v>
      </c>
      <c r="H86" s="50">
        <f>ROUND(H85*G86,2)</f>
        <v>0.2</v>
      </c>
    </row>
    <row r="87" spans="1:61" ht="23.1" customHeight="1">
      <c r="A87" s="70"/>
      <c r="B87" s="71"/>
      <c r="C87" s="71"/>
      <c r="D87" s="71"/>
      <c r="E87" s="53"/>
      <c r="F87" s="53"/>
      <c r="G87" s="54" t="s">
        <v>53</v>
      </c>
      <c r="H87" s="55">
        <f>H85+H86</f>
        <v>1.08</v>
      </c>
    </row>
    <row r="88" spans="1:61" ht="23.1" customHeight="1">
      <c r="A88" s="72"/>
      <c r="B88" s="73"/>
      <c r="C88" s="73"/>
      <c r="D88" s="73"/>
      <c r="E88" s="58" t="str">
        <f>A82</f>
        <v>CPU-11</v>
      </c>
      <c r="F88" s="791" t="s">
        <v>54</v>
      </c>
      <c r="G88" s="792"/>
      <c r="H88" s="59">
        <f>H87</f>
        <v>1.08</v>
      </c>
    </row>
    <row r="89" spans="1:61" ht="23.1" customHeight="1">
      <c r="A89" s="783" t="s">
        <v>497</v>
      </c>
      <c r="B89" s="783" t="s">
        <v>33</v>
      </c>
      <c r="C89" s="783" t="s">
        <v>510</v>
      </c>
      <c r="D89" s="793" t="s">
        <v>498</v>
      </c>
      <c r="E89" s="783" t="s">
        <v>159</v>
      </c>
      <c r="F89" s="787" t="s">
        <v>43</v>
      </c>
      <c r="G89" s="787" t="s">
        <v>44</v>
      </c>
      <c r="H89" s="787" t="s">
        <v>45</v>
      </c>
    </row>
    <row r="90" spans="1:61" ht="23.1" customHeight="1">
      <c r="A90" s="784"/>
      <c r="B90" s="784"/>
      <c r="C90" s="784"/>
      <c r="D90" s="794"/>
      <c r="E90" s="784"/>
      <c r="F90" s="788"/>
      <c r="G90" s="788"/>
      <c r="H90" s="788"/>
    </row>
    <row r="91" spans="1:61" s="504" customFormat="1" ht="23.1" customHeight="1">
      <c r="A91" s="29" t="s">
        <v>542</v>
      </c>
      <c r="B91" s="501" t="s">
        <v>46</v>
      </c>
      <c r="C91" s="501" t="s">
        <v>499</v>
      </c>
      <c r="D91" s="502" t="s">
        <v>50</v>
      </c>
      <c r="E91" s="501" t="s">
        <v>56</v>
      </c>
      <c r="F91" s="503">
        <v>0.2</v>
      </c>
      <c r="G91" s="503">
        <v>17.579999999999998</v>
      </c>
      <c r="H91" s="430">
        <f>ROUND(F91*G91,2)</f>
        <v>3.52</v>
      </c>
    </row>
    <row r="92" spans="1:61" s="504" customFormat="1" ht="23.1" customHeight="1">
      <c r="A92" s="29" t="s">
        <v>542</v>
      </c>
      <c r="B92" s="501" t="s">
        <v>46</v>
      </c>
      <c r="C92" s="501" t="s">
        <v>500</v>
      </c>
      <c r="D92" s="502" t="s">
        <v>221</v>
      </c>
      <c r="E92" s="501" t="s">
        <v>56</v>
      </c>
      <c r="F92" s="503">
        <v>0.1</v>
      </c>
      <c r="G92" s="503">
        <v>24.91</v>
      </c>
      <c r="H92" s="430">
        <f>ROUND(F92*G92,2)</f>
        <v>2.4900000000000002</v>
      </c>
    </row>
    <row r="93" spans="1:61" s="504" customFormat="1" ht="23.1" customHeight="1">
      <c r="A93" s="39" t="s">
        <v>67</v>
      </c>
      <c r="B93" s="501" t="s">
        <v>46</v>
      </c>
      <c r="C93" s="501">
        <v>9867</v>
      </c>
      <c r="D93" s="502" t="s">
        <v>219</v>
      </c>
      <c r="E93" s="501" t="s">
        <v>23</v>
      </c>
      <c r="F93" s="503">
        <v>1</v>
      </c>
      <c r="G93" s="503">
        <v>3.36</v>
      </c>
      <c r="H93" s="430">
        <f>ROUND(F93*G93,2)</f>
        <v>3.36</v>
      </c>
    </row>
    <row r="94" spans="1:61" s="504" customFormat="1" ht="23.1" customHeight="1">
      <c r="A94" s="39" t="s">
        <v>67</v>
      </c>
      <c r="B94" s="501" t="s">
        <v>68</v>
      </c>
      <c r="C94" s="501" t="s">
        <v>501</v>
      </c>
      <c r="D94" s="502" t="s">
        <v>502</v>
      </c>
      <c r="E94" s="501" t="s">
        <v>166</v>
      </c>
      <c r="F94" s="503">
        <v>0.1</v>
      </c>
      <c r="G94" s="503">
        <v>21.25</v>
      </c>
      <c r="H94" s="430">
        <f>ROUND(F94*G94,2)</f>
        <v>2.13</v>
      </c>
    </row>
    <row r="95" spans="1:61" ht="23.1" customHeight="1">
      <c r="A95" s="39" t="s">
        <v>67</v>
      </c>
      <c r="B95" s="29" t="s">
        <v>46</v>
      </c>
      <c r="C95" s="435" t="s">
        <v>503</v>
      </c>
      <c r="D95" s="31" t="s">
        <v>216</v>
      </c>
      <c r="E95" s="29" t="s">
        <v>166</v>
      </c>
      <c r="F95" s="440">
        <v>2</v>
      </c>
      <c r="G95" s="429">
        <v>1.58</v>
      </c>
      <c r="H95" s="430">
        <f>ROUND(F95*G95,2)</f>
        <v>3.16</v>
      </c>
    </row>
    <row r="96" spans="1:61" ht="23.1" customHeight="1">
      <c r="A96" s="66"/>
      <c r="B96" s="67"/>
      <c r="C96" s="67"/>
      <c r="D96" s="67"/>
      <c r="E96" s="789" t="s">
        <v>51</v>
      </c>
      <c r="F96" s="789"/>
      <c r="G96" s="790"/>
      <c r="H96" s="432">
        <f>SUM(H91:H95)</f>
        <v>14.66</v>
      </c>
    </row>
    <row r="97" spans="1:8" ht="23.1" customHeight="1">
      <c r="A97" s="68"/>
      <c r="B97" s="69"/>
      <c r="C97" s="69"/>
      <c r="D97" s="69"/>
      <c r="E97" s="47"/>
      <c r="F97" s="48" t="s">
        <v>89</v>
      </c>
      <c r="G97" s="49">
        <f>G5</f>
        <v>0.23089999999999999</v>
      </c>
      <c r="H97" s="50">
        <f>ROUND(H96*G97,2)</f>
        <v>3.38</v>
      </c>
    </row>
    <row r="98" spans="1:8" ht="23.1" customHeight="1">
      <c r="A98" s="70"/>
      <c r="B98" s="71"/>
      <c r="C98" s="71"/>
      <c r="D98" s="71"/>
      <c r="E98" s="53"/>
      <c r="F98" s="53"/>
      <c r="G98" s="54" t="s">
        <v>53</v>
      </c>
      <c r="H98" s="55">
        <f>H96+H97</f>
        <v>18.04</v>
      </c>
    </row>
    <row r="99" spans="1:8" ht="23.1" customHeight="1">
      <c r="A99" s="72"/>
      <c r="B99" s="73"/>
      <c r="C99" s="73"/>
      <c r="D99" s="73"/>
      <c r="E99" s="58" t="str">
        <f>A89</f>
        <v>CPU-12</v>
      </c>
      <c r="F99" s="791" t="s">
        <v>54</v>
      </c>
      <c r="G99" s="792"/>
      <c r="H99" s="95">
        <f>H98</f>
        <v>18.04</v>
      </c>
    </row>
    <row r="100" spans="1:8" s="504" customFormat="1" ht="23.1" customHeight="1">
      <c r="A100" s="513"/>
      <c r="B100" s="514"/>
      <c r="C100" s="514"/>
      <c r="D100" s="514"/>
      <c r="E100" s="515"/>
      <c r="F100" s="812"/>
      <c r="G100" s="813"/>
      <c r="H100" s="516"/>
    </row>
    <row r="101" spans="1:8" ht="23.1" customHeight="1">
      <c r="A101" s="783" t="s">
        <v>505</v>
      </c>
      <c r="B101" s="783" t="s">
        <v>33</v>
      </c>
      <c r="C101" s="783" t="s">
        <v>510</v>
      </c>
      <c r="D101" s="793" t="s">
        <v>506</v>
      </c>
      <c r="E101" s="783" t="s">
        <v>159</v>
      </c>
      <c r="F101" s="787" t="s">
        <v>43</v>
      </c>
      <c r="G101" s="787" t="s">
        <v>44</v>
      </c>
      <c r="H101" s="787" t="s">
        <v>45</v>
      </c>
    </row>
    <row r="102" spans="1:8" ht="23.1" customHeight="1">
      <c r="A102" s="784"/>
      <c r="B102" s="784"/>
      <c r="C102" s="784"/>
      <c r="D102" s="794"/>
      <c r="E102" s="784"/>
      <c r="F102" s="788"/>
      <c r="G102" s="788"/>
      <c r="H102" s="788"/>
    </row>
    <row r="103" spans="1:8" s="504" customFormat="1" ht="23.1" customHeight="1">
      <c r="A103" s="39" t="s">
        <v>67</v>
      </c>
      <c r="B103" s="501" t="s">
        <v>46</v>
      </c>
      <c r="C103" s="501">
        <v>20206</v>
      </c>
      <c r="D103" s="502" t="s">
        <v>218</v>
      </c>
      <c r="E103" s="501" t="s">
        <v>23</v>
      </c>
      <c r="F103" s="503">
        <v>2.8860000000000001E-3</v>
      </c>
      <c r="G103" s="503">
        <v>11.31</v>
      </c>
      <c r="H103" s="517">
        <f t="shared" ref="H103:H108" si="2">ROUND(F103*G103,2)</f>
        <v>0.03</v>
      </c>
    </row>
    <row r="104" spans="1:8" s="504" customFormat="1" ht="23.1" customHeight="1">
      <c r="A104" s="29" t="s">
        <v>542</v>
      </c>
      <c r="B104" s="501" t="s">
        <v>46</v>
      </c>
      <c r="C104" s="501">
        <v>88253</v>
      </c>
      <c r="D104" s="502" t="s">
        <v>223</v>
      </c>
      <c r="E104" s="501" t="s">
        <v>48</v>
      </c>
      <c r="F104" s="503">
        <v>2.5000000000000001E-3</v>
      </c>
      <c r="G104" s="503">
        <v>13.2</v>
      </c>
      <c r="H104" s="517">
        <f t="shared" si="2"/>
        <v>0.03</v>
      </c>
    </row>
    <row r="105" spans="1:8" s="504" customFormat="1" ht="23.1" customHeight="1">
      <c r="A105" s="29" t="s">
        <v>542</v>
      </c>
      <c r="B105" s="501" t="s">
        <v>46</v>
      </c>
      <c r="C105" s="501">
        <v>88288</v>
      </c>
      <c r="D105" s="502" t="s">
        <v>224</v>
      </c>
      <c r="E105" s="501" t="s">
        <v>48</v>
      </c>
      <c r="F105" s="503">
        <v>2.5000000000000001E-3</v>
      </c>
      <c r="G105" s="503">
        <v>16.309999999999999</v>
      </c>
      <c r="H105" s="517">
        <f t="shared" si="2"/>
        <v>0.04</v>
      </c>
    </row>
    <row r="106" spans="1:8" s="504" customFormat="1" ht="23.1" customHeight="1">
      <c r="A106" s="29" t="s">
        <v>542</v>
      </c>
      <c r="B106" s="501" t="s">
        <v>46</v>
      </c>
      <c r="C106" s="501">
        <v>88316</v>
      </c>
      <c r="D106" s="502" t="s">
        <v>50</v>
      </c>
      <c r="E106" s="501" t="s">
        <v>48</v>
      </c>
      <c r="F106" s="503">
        <v>7.4999999999999997E-3</v>
      </c>
      <c r="G106" s="503">
        <v>17.579999999999998</v>
      </c>
      <c r="H106" s="517">
        <f t="shared" si="2"/>
        <v>0.13</v>
      </c>
    </row>
    <row r="107" spans="1:8" s="504" customFormat="1" ht="23.1" customHeight="1">
      <c r="A107" s="29" t="s">
        <v>542</v>
      </c>
      <c r="B107" s="501" t="s">
        <v>46</v>
      </c>
      <c r="C107" s="501">
        <v>88597</v>
      </c>
      <c r="D107" s="502" t="s">
        <v>225</v>
      </c>
      <c r="E107" s="501" t="s">
        <v>48</v>
      </c>
      <c r="F107" s="503">
        <v>2E-3</v>
      </c>
      <c r="G107" s="503">
        <v>42.74</v>
      </c>
      <c r="H107" s="517">
        <f t="shared" si="2"/>
        <v>0.09</v>
      </c>
    </row>
    <row r="108" spans="1:8" ht="23.1" customHeight="1">
      <c r="A108" s="29" t="s">
        <v>542</v>
      </c>
      <c r="B108" s="501" t="s">
        <v>46</v>
      </c>
      <c r="C108" s="501">
        <v>92145</v>
      </c>
      <c r="D108" s="502" t="s">
        <v>220</v>
      </c>
      <c r="E108" s="501" t="s">
        <v>507</v>
      </c>
      <c r="F108" s="503">
        <v>1E-3</v>
      </c>
      <c r="G108" s="503">
        <v>75.42</v>
      </c>
      <c r="H108" s="517">
        <f t="shared" si="2"/>
        <v>0.08</v>
      </c>
    </row>
    <row r="109" spans="1:8" ht="23.1" customHeight="1">
      <c r="A109" s="66"/>
      <c r="B109" s="67"/>
      <c r="C109" s="67"/>
      <c r="D109" s="67"/>
      <c r="E109" s="789" t="s">
        <v>51</v>
      </c>
      <c r="F109" s="789"/>
      <c r="G109" s="790"/>
      <c r="H109" s="432">
        <f>SUM(H103:H108)</f>
        <v>0.4</v>
      </c>
    </row>
    <row r="110" spans="1:8" ht="23.1" customHeight="1">
      <c r="A110" s="68"/>
      <c r="B110" s="69"/>
      <c r="C110" s="69"/>
      <c r="D110" s="69"/>
      <c r="E110" s="47"/>
      <c r="F110" s="48" t="s">
        <v>89</v>
      </c>
      <c r="G110" s="49">
        <f>G5</f>
        <v>0.23089999999999999</v>
      </c>
      <c r="H110" s="50">
        <f>ROUND(H109*G110,2)</f>
        <v>0.09</v>
      </c>
    </row>
    <row r="111" spans="1:8" ht="23.1" customHeight="1">
      <c r="A111" s="70"/>
      <c r="B111" s="71"/>
      <c r="C111" s="71"/>
      <c r="D111" s="71"/>
      <c r="E111" s="53"/>
      <c r="F111" s="53"/>
      <c r="G111" s="54" t="s">
        <v>53</v>
      </c>
      <c r="H111" s="55">
        <f>H109+H110</f>
        <v>0.49</v>
      </c>
    </row>
    <row r="112" spans="1:8" ht="23.1" customHeight="1">
      <c r="A112" s="72"/>
      <c r="B112" s="73"/>
      <c r="C112" s="73"/>
      <c r="D112" s="73"/>
      <c r="E112" s="58" t="str">
        <f>A101</f>
        <v>CPU-13</v>
      </c>
      <c r="F112" s="791" t="s">
        <v>54</v>
      </c>
      <c r="G112" s="792"/>
      <c r="H112" s="95">
        <f>H111</f>
        <v>0.49</v>
      </c>
    </row>
    <row r="113" spans="1:8" s="504" customFormat="1" ht="23.1" customHeight="1">
      <c r="A113" s="513"/>
      <c r="B113" s="514"/>
      <c r="C113" s="514"/>
      <c r="D113" s="514"/>
      <c r="E113" s="515"/>
      <c r="F113" s="812"/>
      <c r="G113" s="813"/>
      <c r="H113" s="516"/>
    </row>
    <row r="114" spans="1:8" ht="23.1" customHeight="1">
      <c r="A114" s="783" t="s">
        <v>618</v>
      </c>
      <c r="B114" s="783" t="s">
        <v>33</v>
      </c>
      <c r="C114" s="783" t="s">
        <v>510</v>
      </c>
      <c r="D114" s="793" t="s">
        <v>514</v>
      </c>
      <c r="E114" s="783" t="s">
        <v>159</v>
      </c>
      <c r="F114" s="787" t="s">
        <v>43</v>
      </c>
      <c r="G114" s="787" t="s">
        <v>44</v>
      </c>
      <c r="H114" s="787" t="s">
        <v>45</v>
      </c>
    </row>
    <row r="115" spans="1:8" ht="23.1" customHeight="1">
      <c r="A115" s="784"/>
      <c r="B115" s="784"/>
      <c r="C115" s="784"/>
      <c r="D115" s="794"/>
      <c r="E115" s="784"/>
      <c r="F115" s="788"/>
      <c r="G115" s="788"/>
      <c r="H115" s="788"/>
    </row>
    <row r="116" spans="1:8" s="504" customFormat="1" ht="23.1" customHeight="1">
      <c r="A116" s="39" t="s">
        <v>67</v>
      </c>
      <c r="B116" s="501" t="s">
        <v>46</v>
      </c>
      <c r="C116" s="501">
        <v>370</v>
      </c>
      <c r="D116" s="502" t="s">
        <v>206</v>
      </c>
      <c r="E116" s="501" t="s">
        <v>66</v>
      </c>
      <c r="F116" s="503" t="s">
        <v>370</v>
      </c>
      <c r="G116" s="503">
        <v>100</v>
      </c>
      <c r="H116" s="517">
        <f>F116*G116</f>
        <v>5.6800000000000006</v>
      </c>
    </row>
    <row r="117" spans="1:8" s="504" customFormat="1" ht="23.1" customHeight="1">
      <c r="A117" s="39" t="s">
        <v>67</v>
      </c>
      <c r="B117" s="501" t="s">
        <v>46</v>
      </c>
      <c r="C117" s="501">
        <v>712</v>
      </c>
      <c r="D117" s="502" t="s">
        <v>215</v>
      </c>
      <c r="E117" s="501" t="s">
        <v>173</v>
      </c>
      <c r="F117" s="503" t="s">
        <v>378</v>
      </c>
      <c r="G117" s="503">
        <v>45.19</v>
      </c>
      <c r="H117" s="517">
        <f t="shared" ref="H117:H123" si="3">F117*G117</f>
        <v>45.976306000000001</v>
      </c>
    </row>
    <row r="118" spans="1:8" s="504" customFormat="1" ht="23.1" customHeight="1">
      <c r="A118" s="39" t="s">
        <v>67</v>
      </c>
      <c r="B118" s="501" t="s">
        <v>46</v>
      </c>
      <c r="C118" s="501">
        <v>4741</v>
      </c>
      <c r="D118" s="502" t="s">
        <v>217</v>
      </c>
      <c r="E118" s="501" t="s">
        <v>66</v>
      </c>
      <c r="F118" s="503" t="s">
        <v>379</v>
      </c>
      <c r="G118" s="503">
        <v>62.87</v>
      </c>
      <c r="H118" s="517">
        <f t="shared" si="3"/>
        <v>0.402368</v>
      </c>
    </row>
    <row r="119" spans="1:8" s="504" customFormat="1" ht="23.1" customHeight="1">
      <c r="A119" s="29" t="s">
        <v>542</v>
      </c>
      <c r="B119" s="501" t="s">
        <v>46</v>
      </c>
      <c r="C119" s="501">
        <v>88260</v>
      </c>
      <c r="D119" s="502" t="s">
        <v>222</v>
      </c>
      <c r="E119" s="501" t="s">
        <v>56</v>
      </c>
      <c r="F119" s="503" t="s">
        <v>380</v>
      </c>
      <c r="G119" s="503">
        <v>26.05</v>
      </c>
      <c r="H119" s="517">
        <f t="shared" si="3"/>
        <v>4.8270650000000002</v>
      </c>
    </row>
    <row r="120" spans="1:8" s="504" customFormat="1" ht="23.1" customHeight="1">
      <c r="A120" s="29" t="s">
        <v>542</v>
      </c>
      <c r="B120" s="501" t="s">
        <v>46</v>
      </c>
      <c r="C120" s="501">
        <v>88316</v>
      </c>
      <c r="D120" s="502" t="s">
        <v>50</v>
      </c>
      <c r="E120" s="501" t="s">
        <v>56</v>
      </c>
      <c r="F120" s="503" t="s">
        <v>380</v>
      </c>
      <c r="G120" s="503">
        <v>17.579999999999998</v>
      </c>
      <c r="H120" s="517">
        <f t="shared" si="3"/>
        <v>3.2575739999999995</v>
      </c>
    </row>
    <row r="121" spans="1:8" ht="23.1" customHeight="1">
      <c r="A121" s="29" t="s">
        <v>542</v>
      </c>
      <c r="B121" s="501" t="s">
        <v>68</v>
      </c>
      <c r="C121" s="501">
        <v>11450</v>
      </c>
      <c r="D121" s="502" t="s">
        <v>513</v>
      </c>
      <c r="E121" s="501" t="s">
        <v>169</v>
      </c>
      <c r="F121" s="503">
        <v>1</v>
      </c>
      <c r="G121" s="503">
        <v>1.76</v>
      </c>
      <c r="H121" s="517">
        <f t="shared" si="3"/>
        <v>1.76</v>
      </c>
    </row>
    <row r="122" spans="1:8" s="504" customFormat="1" ht="48">
      <c r="A122" s="29" t="s">
        <v>542</v>
      </c>
      <c r="B122" s="531" t="s">
        <v>46</v>
      </c>
      <c r="C122" s="531" t="s">
        <v>526</v>
      </c>
      <c r="D122" s="532" t="s">
        <v>527</v>
      </c>
      <c r="E122" s="501" t="s">
        <v>57</v>
      </c>
      <c r="F122" s="503">
        <v>1.35E-2</v>
      </c>
      <c r="G122" s="503">
        <v>22.35</v>
      </c>
      <c r="H122" s="517">
        <f t="shared" si="3"/>
        <v>0.30172500000000002</v>
      </c>
    </row>
    <row r="123" spans="1:8" s="504" customFormat="1" ht="48">
      <c r="A123" s="29" t="s">
        <v>542</v>
      </c>
      <c r="B123" s="531" t="s">
        <v>46</v>
      </c>
      <c r="C123" s="531">
        <v>91285</v>
      </c>
      <c r="D123" s="532" t="s">
        <v>527</v>
      </c>
      <c r="E123" s="501" t="s">
        <v>57</v>
      </c>
      <c r="F123" s="503">
        <v>7.9200000000000007E-2</v>
      </c>
      <c r="G123" s="503">
        <v>0.85</v>
      </c>
      <c r="H123" s="517">
        <f t="shared" si="3"/>
        <v>6.7320000000000005E-2</v>
      </c>
    </row>
    <row r="124" spans="1:8" ht="23.1" customHeight="1">
      <c r="A124" s="66"/>
      <c r="B124" s="67"/>
      <c r="C124" s="67"/>
      <c r="D124" s="67"/>
      <c r="E124" s="789" t="s">
        <v>51</v>
      </c>
      <c r="F124" s="789"/>
      <c r="G124" s="790"/>
      <c r="H124" s="432">
        <f>SUM(H116:H123)</f>
        <v>62.272357999999997</v>
      </c>
    </row>
    <row r="125" spans="1:8" ht="23.1" customHeight="1">
      <c r="A125" s="68"/>
      <c r="B125" s="69"/>
      <c r="C125" s="69"/>
      <c r="D125" s="69"/>
      <c r="E125" s="47"/>
      <c r="F125" s="48" t="s">
        <v>89</v>
      </c>
      <c r="G125" s="49">
        <f>G5</f>
        <v>0.23089999999999999</v>
      </c>
      <c r="H125" s="50">
        <f>ROUND(H124*G125,2)</f>
        <v>14.38</v>
      </c>
    </row>
    <row r="126" spans="1:8" ht="23.1" customHeight="1">
      <c r="A126" s="70"/>
      <c r="B126" s="71"/>
      <c r="C126" s="71"/>
      <c r="D126" s="71"/>
      <c r="E126" s="53"/>
      <c r="F126" s="53"/>
      <c r="G126" s="54" t="s">
        <v>53</v>
      </c>
      <c r="H126" s="55">
        <f>H124+H125</f>
        <v>76.652357999999992</v>
      </c>
    </row>
    <row r="127" spans="1:8" ht="23.1" customHeight="1">
      <c r="A127" s="72"/>
      <c r="B127" s="73"/>
      <c r="C127" s="73"/>
      <c r="D127" s="73"/>
      <c r="E127" s="58" t="str">
        <f>A114</f>
        <v>CPU-14</v>
      </c>
      <c r="F127" s="791" t="s">
        <v>54</v>
      </c>
      <c r="G127" s="792"/>
      <c r="H127" s="95">
        <f>H126</f>
        <v>76.652357999999992</v>
      </c>
    </row>
  </sheetData>
  <mergeCells count="110">
    <mergeCell ref="A114:A115"/>
    <mergeCell ref="B114:B115"/>
    <mergeCell ref="C114:C115"/>
    <mergeCell ref="D114:D115"/>
    <mergeCell ref="E114:E115"/>
    <mergeCell ref="H114:H115"/>
    <mergeCell ref="E124:G124"/>
    <mergeCell ref="F127:G127"/>
    <mergeCell ref="F70:G70"/>
    <mergeCell ref="F80:G80"/>
    <mergeCell ref="F113:G113"/>
    <mergeCell ref="F114:F115"/>
    <mergeCell ref="G114:G115"/>
    <mergeCell ref="H101:H102"/>
    <mergeCell ref="E109:G109"/>
    <mergeCell ref="F112:G112"/>
    <mergeCell ref="F100:G100"/>
    <mergeCell ref="F101:F102"/>
    <mergeCell ref="G101:G102"/>
    <mergeCell ref="G82:G83"/>
    <mergeCell ref="H82:H83"/>
    <mergeCell ref="E85:G85"/>
    <mergeCell ref="F88:G88"/>
    <mergeCell ref="A82:A83"/>
    <mergeCell ref="B82:B83"/>
    <mergeCell ref="C82:C83"/>
    <mergeCell ref="D82:D83"/>
    <mergeCell ref="E82:E83"/>
    <mergeCell ref="F82:F83"/>
    <mergeCell ref="A101:A102"/>
    <mergeCell ref="B101:B102"/>
    <mergeCell ref="C101:C102"/>
    <mergeCell ref="D101:D102"/>
    <mergeCell ref="E101:E102"/>
    <mergeCell ref="F89:F90"/>
    <mergeCell ref="G72:G73"/>
    <mergeCell ref="H72:H73"/>
    <mergeCell ref="E76:G76"/>
    <mergeCell ref="F79:G79"/>
    <mergeCell ref="A72:A73"/>
    <mergeCell ref="B72:B73"/>
    <mergeCell ref="C72:C73"/>
    <mergeCell ref="D72:D73"/>
    <mergeCell ref="E72:E73"/>
    <mergeCell ref="F72:F73"/>
    <mergeCell ref="A58:A59"/>
    <mergeCell ref="B58:B59"/>
    <mergeCell ref="C58:C59"/>
    <mergeCell ref="D58:D59"/>
    <mergeCell ref="E58:E59"/>
    <mergeCell ref="F69:G69"/>
    <mergeCell ref="G26:G27"/>
    <mergeCell ref="H26:H27"/>
    <mergeCell ref="E33:G33"/>
    <mergeCell ref="F36:G36"/>
    <mergeCell ref="F58:F59"/>
    <mergeCell ref="G58:G59"/>
    <mergeCell ref="H58:H59"/>
    <mergeCell ref="E66:G66"/>
    <mergeCell ref="E67:G67"/>
    <mergeCell ref="E68:G68"/>
    <mergeCell ref="F37:F38"/>
    <mergeCell ref="G37:G38"/>
    <mergeCell ref="H37:H38"/>
    <mergeCell ref="E44:G44"/>
    <mergeCell ref="F47:F48"/>
    <mergeCell ref="G47:G48"/>
    <mergeCell ref="H47:H48"/>
    <mergeCell ref="E54:G54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A8:H8"/>
    <mergeCell ref="A1:H3"/>
    <mergeCell ref="A4:H4"/>
    <mergeCell ref="A5:D7"/>
    <mergeCell ref="G5:H5"/>
    <mergeCell ref="E6:F7"/>
    <mergeCell ref="G9:G10"/>
    <mergeCell ref="H9:H10"/>
    <mergeCell ref="E21:G21"/>
    <mergeCell ref="G89:G90"/>
    <mergeCell ref="H89:H90"/>
    <mergeCell ref="E96:G96"/>
    <mergeCell ref="F99:G99"/>
    <mergeCell ref="A89:A90"/>
    <mergeCell ref="B89:B90"/>
    <mergeCell ref="C89:C90"/>
    <mergeCell ref="D89:D90"/>
    <mergeCell ref="E89:E90"/>
    <mergeCell ref="A47:A48"/>
    <mergeCell ref="B47:B48"/>
    <mergeCell ref="C47:C48"/>
    <mergeCell ref="D47:D48"/>
    <mergeCell ref="E47:E48"/>
    <mergeCell ref="A37:A38"/>
    <mergeCell ref="B37:B38"/>
    <mergeCell ref="C37:C38"/>
    <mergeCell ref="D37:D38"/>
    <mergeCell ref="E37:E38"/>
  </mergeCells>
  <phoneticPr fontId="84"/>
  <conditionalFormatting sqref="C32">
    <cfRule type="duplicateValues" dxfId="15" priority="16" stopIfTrue="1"/>
  </conditionalFormatting>
  <conditionalFormatting sqref="C31">
    <cfRule type="duplicateValues" dxfId="14" priority="15" stopIfTrue="1"/>
  </conditionalFormatting>
  <conditionalFormatting sqref="C30">
    <cfRule type="duplicateValues" dxfId="13" priority="14" stopIfTrue="1"/>
  </conditionalFormatting>
  <conditionalFormatting sqref="C29">
    <cfRule type="duplicateValues" dxfId="12" priority="13" stopIfTrue="1"/>
  </conditionalFormatting>
  <conditionalFormatting sqref="C28">
    <cfRule type="duplicateValues" dxfId="11" priority="12" stopIfTrue="1"/>
  </conditionalFormatting>
  <conditionalFormatting sqref="C65">
    <cfRule type="duplicateValues" dxfId="10" priority="11" stopIfTrue="1"/>
  </conditionalFormatting>
  <conditionalFormatting sqref="C43">
    <cfRule type="duplicateValues" dxfId="9" priority="10" stopIfTrue="1"/>
  </conditionalFormatting>
  <conditionalFormatting sqref="C42">
    <cfRule type="duplicateValues" dxfId="8" priority="9" stopIfTrue="1"/>
  </conditionalFormatting>
  <conditionalFormatting sqref="C41">
    <cfRule type="duplicateValues" dxfId="7" priority="8" stopIfTrue="1"/>
  </conditionalFormatting>
  <conditionalFormatting sqref="C40">
    <cfRule type="duplicateValues" dxfId="6" priority="7" stopIfTrue="1"/>
  </conditionalFormatting>
  <conditionalFormatting sqref="C39">
    <cfRule type="duplicateValues" dxfId="5" priority="6" stopIfTrue="1"/>
  </conditionalFormatting>
  <conditionalFormatting sqref="C53">
    <cfRule type="duplicateValues" dxfId="4" priority="5" stopIfTrue="1"/>
  </conditionalFormatting>
  <conditionalFormatting sqref="C52">
    <cfRule type="duplicateValues" dxfId="3" priority="4" stopIfTrue="1"/>
  </conditionalFormatting>
  <conditionalFormatting sqref="C51">
    <cfRule type="duplicateValues" dxfId="2" priority="3" stopIfTrue="1"/>
  </conditionalFormatting>
  <conditionalFormatting sqref="C50">
    <cfRule type="duplicateValues" dxfId="1" priority="2" stopIfTrue="1"/>
  </conditionalFormatting>
  <conditionalFormatting sqref="C49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S396"/>
  <sheetViews>
    <sheetView view="pageBreakPreview" zoomScale="60" workbookViewId="0">
      <pane ySplit="2" topLeftCell="A3" activePane="bottomLeft" state="frozen"/>
      <selection pane="bottomLeft" activeCell="S2" sqref="S2"/>
    </sheetView>
  </sheetViews>
  <sheetFormatPr defaultColWidth="9.140625" defaultRowHeight="15"/>
  <cols>
    <col min="1" max="1" width="16.140625" style="188" customWidth="1"/>
    <col min="2" max="2" width="69.7109375" style="188" customWidth="1"/>
    <col min="3" max="9" width="20.28515625" style="188" customWidth="1"/>
    <col min="10" max="12" width="9.140625" style="188"/>
    <col min="13" max="13" width="10.42578125" style="188" bestFit="1" customWidth="1"/>
    <col min="14" max="15" width="9.140625" style="188"/>
    <col min="16" max="16" width="11.5703125" style="188" customWidth="1"/>
    <col min="17" max="17" width="7.140625" style="188" customWidth="1"/>
    <col min="18" max="16384" width="9.140625" style="188"/>
  </cols>
  <sheetData>
    <row r="1" spans="1:19">
      <c r="A1" s="814" t="s">
        <v>537</v>
      </c>
      <c r="B1" s="814"/>
      <c r="C1" s="814"/>
      <c r="D1" s="814"/>
      <c r="E1" s="814"/>
      <c r="F1" s="814"/>
      <c r="G1" s="814"/>
      <c r="H1" s="814"/>
      <c r="I1" s="814"/>
      <c r="M1" s="527" t="s">
        <v>539</v>
      </c>
      <c r="P1" s="527" t="s">
        <v>516</v>
      </c>
      <c r="Q1" s="526">
        <v>10</v>
      </c>
      <c r="R1" s="522" t="s">
        <v>89</v>
      </c>
      <c r="S1" s="348">
        <f>BDI!D56</f>
        <v>0.23089999999999999</v>
      </c>
    </row>
    <row r="2" spans="1:19" ht="15.75" thickBot="1">
      <c r="A2" s="815"/>
      <c r="B2" s="815"/>
      <c r="C2" s="815"/>
      <c r="D2" s="815"/>
      <c r="E2" s="815"/>
      <c r="F2" s="815"/>
      <c r="G2" s="815"/>
      <c r="H2" s="815"/>
      <c r="I2" s="815"/>
      <c r="M2" s="541" t="s">
        <v>538</v>
      </c>
      <c r="P2" s="527" t="s">
        <v>515</v>
      </c>
      <c r="Q2" s="526">
        <v>50</v>
      </c>
    </row>
    <row r="3" spans="1:19" ht="15.75" thickTop="1"/>
    <row r="4" spans="1:19" ht="23.25" thickBot="1">
      <c r="A4" s="285" t="s">
        <v>226</v>
      </c>
      <c r="B4" s="286"/>
      <c r="C4" s="286"/>
      <c r="D4" s="286"/>
      <c r="E4" s="286"/>
      <c r="F4" s="286"/>
      <c r="G4" s="286"/>
      <c r="H4" s="286"/>
      <c r="I4" s="287" t="s">
        <v>207</v>
      </c>
    </row>
    <row r="5" spans="1:19" ht="18.75" thickTop="1">
      <c r="A5" s="288" t="s">
        <v>227</v>
      </c>
      <c r="B5" s="288"/>
      <c r="C5" s="288"/>
      <c r="D5" s="288" t="str">
        <f>$M$1</f>
        <v>BAHIA</v>
      </c>
      <c r="E5" s="288"/>
      <c r="F5" s="288"/>
      <c r="G5" s="288"/>
      <c r="H5" s="288"/>
      <c r="I5" s="288"/>
    </row>
    <row r="6" spans="1:19" ht="15.75">
      <c r="A6" s="289" t="s">
        <v>228</v>
      </c>
      <c r="B6" s="289"/>
      <c r="C6" s="289"/>
      <c r="D6" s="289" t="str">
        <f>M2</f>
        <v>ABRIL/21</v>
      </c>
      <c r="E6" s="289"/>
      <c r="F6" s="289"/>
      <c r="G6" s="290" t="s">
        <v>229</v>
      </c>
      <c r="H6" s="291">
        <v>373.5</v>
      </c>
      <c r="I6" s="292" t="s">
        <v>269</v>
      </c>
    </row>
    <row r="7" spans="1:19" ht="16.5" thickBot="1">
      <c r="A7" s="293">
        <v>5914389</v>
      </c>
      <c r="B7" s="850" t="s">
        <v>282</v>
      </c>
      <c r="C7" s="850"/>
      <c r="D7" s="850"/>
      <c r="E7" s="850"/>
      <c r="F7" s="850"/>
      <c r="G7" s="850"/>
      <c r="H7" s="851" t="s">
        <v>230</v>
      </c>
      <c r="I7" s="852"/>
    </row>
    <row r="8" spans="1:19" ht="15.75" thickBot="1">
      <c r="A8" s="838" t="s">
        <v>231</v>
      </c>
      <c r="B8" s="838"/>
      <c r="C8" s="840" t="s">
        <v>232</v>
      </c>
      <c r="D8" s="842" t="s">
        <v>233</v>
      </c>
      <c r="E8" s="842"/>
      <c r="F8" s="842" t="s">
        <v>234</v>
      </c>
      <c r="G8" s="842"/>
      <c r="H8" s="294"/>
      <c r="I8" s="294" t="s">
        <v>235</v>
      </c>
    </row>
    <row r="9" spans="1:19" ht="15.75" thickBot="1">
      <c r="A9" s="839"/>
      <c r="B9" s="839"/>
      <c r="C9" s="841"/>
      <c r="D9" s="295" t="s">
        <v>236</v>
      </c>
      <c r="E9" s="295" t="s">
        <v>237</v>
      </c>
      <c r="F9" s="295" t="s">
        <v>238</v>
      </c>
      <c r="G9" s="295" t="s">
        <v>239</v>
      </c>
      <c r="H9" s="295"/>
      <c r="I9" s="295" t="s">
        <v>240</v>
      </c>
    </row>
    <row r="10" spans="1:19">
      <c r="A10" s="296" t="s">
        <v>280</v>
      </c>
      <c r="B10" s="297" t="s">
        <v>281</v>
      </c>
      <c r="C10" s="298">
        <v>1</v>
      </c>
      <c r="D10" s="299">
        <v>1</v>
      </c>
      <c r="E10" s="299">
        <v>0</v>
      </c>
      <c r="F10" s="300">
        <v>187.51089999999999</v>
      </c>
      <c r="G10" s="300">
        <v>57.537199999999999</v>
      </c>
      <c r="H10" s="301"/>
      <c r="I10" s="300">
        <f>ROUND((C10*(D10*F10))+(C10*(E10*G10)),4)</f>
        <v>187.51089999999999</v>
      </c>
    </row>
    <row r="11" spans="1:19" ht="15.75" thickBot="1">
      <c r="A11" s="302"/>
      <c r="B11" s="302"/>
      <c r="C11" s="302"/>
      <c r="D11" s="302"/>
      <c r="E11" s="302"/>
      <c r="F11" s="302"/>
      <c r="G11" s="303" t="s">
        <v>243</v>
      </c>
      <c r="H11" s="304"/>
      <c r="I11" s="305">
        <f>SUM(I10)</f>
        <v>187.51089999999999</v>
      </c>
    </row>
    <row r="12" spans="1:19" ht="15.75" thickBot="1">
      <c r="A12" s="306" t="s">
        <v>244</v>
      </c>
      <c r="B12" s="306"/>
      <c r="C12" s="307" t="s">
        <v>232</v>
      </c>
      <c r="D12" s="307" t="s">
        <v>245</v>
      </c>
      <c r="E12" s="842" t="s">
        <v>234</v>
      </c>
      <c r="F12" s="846"/>
      <c r="G12" s="843" t="s">
        <v>246</v>
      </c>
      <c r="H12" s="843"/>
      <c r="I12" s="843"/>
    </row>
    <row r="13" spans="1:19">
      <c r="A13" s="311"/>
      <c r="B13" s="311"/>
      <c r="C13" s="836" t="s">
        <v>249</v>
      </c>
      <c r="D13" s="847"/>
      <c r="E13" s="847"/>
      <c r="F13" s="847"/>
      <c r="G13" s="847"/>
      <c r="H13" s="847" t="s">
        <v>118</v>
      </c>
      <c r="I13" s="847"/>
    </row>
    <row r="14" spans="1:19" ht="15.75" thickBot="1">
      <c r="A14" s="302"/>
      <c r="B14" s="302"/>
      <c r="C14" s="848" t="s">
        <v>250</v>
      </c>
      <c r="D14" s="849"/>
      <c r="E14" s="849"/>
      <c r="F14" s="849"/>
      <c r="G14" s="849"/>
      <c r="H14" s="304"/>
      <c r="I14" s="305">
        <f>SUM(I11)</f>
        <v>187.51089999999999</v>
      </c>
    </row>
    <row r="15" spans="1:19">
      <c r="A15" s="311"/>
      <c r="B15" s="311"/>
      <c r="C15" s="836" t="s">
        <v>251</v>
      </c>
      <c r="D15" s="847"/>
      <c r="E15" s="847"/>
      <c r="F15" s="847"/>
      <c r="G15" s="847"/>
      <c r="H15" s="312"/>
      <c r="I15" s="313">
        <f>I14/H6</f>
        <v>0.50203721552878178</v>
      </c>
    </row>
    <row r="16" spans="1:19">
      <c r="A16" s="311"/>
      <c r="B16" s="311"/>
      <c r="C16" s="312"/>
      <c r="D16" s="312"/>
      <c r="E16" s="312"/>
      <c r="F16" s="312"/>
      <c r="G16" s="314" t="s">
        <v>252</v>
      </c>
      <c r="H16" s="312"/>
      <c r="I16" s="300" t="s">
        <v>118</v>
      </c>
    </row>
    <row r="17" spans="1:9" ht="15.75" thickBot="1">
      <c r="A17" s="302"/>
      <c r="B17" s="302"/>
      <c r="C17" s="304"/>
      <c r="D17" s="304"/>
      <c r="E17" s="304"/>
      <c r="F17" s="304"/>
      <c r="G17" s="303" t="s">
        <v>253</v>
      </c>
      <c r="H17" s="304"/>
      <c r="I17" s="304" t="s">
        <v>118</v>
      </c>
    </row>
    <row r="18" spans="1:9" ht="15.75" thickBot="1">
      <c r="A18" s="306" t="s">
        <v>254</v>
      </c>
      <c r="B18" s="306"/>
      <c r="C18" s="307" t="s">
        <v>232</v>
      </c>
      <c r="D18" s="307" t="s">
        <v>245</v>
      </c>
      <c r="E18" s="843" t="s">
        <v>255</v>
      </c>
      <c r="F18" s="843"/>
      <c r="G18" s="843" t="s">
        <v>256</v>
      </c>
      <c r="H18" s="843"/>
      <c r="I18" s="843"/>
    </row>
    <row r="19" spans="1:9" ht="15.75" thickBot="1">
      <c r="A19" s="317"/>
      <c r="B19" s="317"/>
      <c r="C19" s="843" t="s">
        <v>257</v>
      </c>
      <c r="D19" s="845"/>
      <c r="E19" s="845"/>
      <c r="F19" s="845"/>
      <c r="G19" s="845"/>
      <c r="H19" s="317"/>
      <c r="I19" s="317"/>
    </row>
    <row r="20" spans="1:9" ht="15.75" thickBot="1">
      <c r="A20" s="306" t="s">
        <v>258</v>
      </c>
      <c r="B20" s="306"/>
      <c r="C20" s="307" t="s">
        <v>232</v>
      </c>
      <c r="D20" s="307" t="s">
        <v>245</v>
      </c>
      <c r="E20" s="843" t="s">
        <v>256</v>
      </c>
      <c r="F20" s="843"/>
      <c r="G20" s="843" t="s">
        <v>256</v>
      </c>
      <c r="H20" s="843"/>
      <c r="I20" s="843"/>
    </row>
    <row r="21" spans="1:9" ht="15.75" thickBot="1">
      <c r="A21" s="317"/>
      <c r="B21" s="317"/>
      <c r="C21" s="843" t="s">
        <v>259</v>
      </c>
      <c r="D21" s="845"/>
      <c r="E21" s="845"/>
      <c r="F21" s="845"/>
      <c r="G21" s="845"/>
      <c r="H21" s="318"/>
      <c r="I21" s="318"/>
    </row>
    <row r="22" spans="1:9" ht="15.75" thickBot="1">
      <c r="A22" s="306"/>
      <c r="B22" s="306"/>
      <c r="C22" s="319"/>
      <c r="D22" s="319"/>
      <c r="E22" s="319"/>
      <c r="F22" s="319"/>
      <c r="G22" s="319" t="s">
        <v>260</v>
      </c>
      <c r="H22" s="319"/>
      <c r="I22" s="320">
        <f>SUM(I15,I16,I17)</f>
        <v>0.50203721552878178</v>
      </c>
    </row>
    <row r="23" spans="1:9" ht="15.75" thickBot="1">
      <c r="A23" s="306" t="s">
        <v>261</v>
      </c>
      <c r="B23" s="306"/>
      <c r="C23" s="307" t="s">
        <v>262</v>
      </c>
      <c r="D23" s="307" t="s">
        <v>232</v>
      </c>
      <c r="E23" s="307" t="s">
        <v>245</v>
      </c>
      <c r="F23" s="843" t="s">
        <v>256</v>
      </c>
      <c r="G23" s="843"/>
      <c r="H23" s="843" t="s">
        <v>256</v>
      </c>
      <c r="I23" s="843"/>
    </row>
    <row r="24" spans="1:9" ht="15.75" thickBot="1">
      <c r="A24" s="306"/>
      <c r="B24" s="306"/>
      <c r="C24" s="843" t="s">
        <v>263</v>
      </c>
      <c r="D24" s="843"/>
      <c r="E24" s="843"/>
      <c r="F24" s="843"/>
      <c r="G24" s="843"/>
      <c r="H24" s="319"/>
      <c r="I24" s="319"/>
    </row>
    <row r="25" spans="1:9" ht="15.75" thickBot="1">
      <c r="A25" s="838" t="s">
        <v>264</v>
      </c>
      <c r="B25" s="838"/>
      <c r="C25" s="840" t="s">
        <v>232</v>
      </c>
      <c r="D25" s="840" t="s">
        <v>245</v>
      </c>
      <c r="E25" s="844" t="s">
        <v>265</v>
      </c>
      <c r="F25" s="844"/>
      <c r="G25" s="844"/>
      <c r="H25" s="322"/>
      <c r="I25" s="840" t="s">
        <v>256</v>
      </c>
    </row>
    <row r="26" spans="1:9" ht="15.75" thickBot="1">
      <c r="A26" s="839"/>
      <c r="B26" s="839"/>
      <c r="C26" s="841"/>
      <c r="D26" s="841"/>
      <c r="E26" s="323" t="s">
        <v>266</v>
      </c>
      <c r="F26" s="323" t="s">
        <v>267</v>
      </c>
      <c r="G26" s="323" t="s">
        <v>268</v>
      </c>
      <c r="H26" s="323"/>
      <c r="I26" s="841"/>
    </row>
    <row r="27" spans="1:9">
      <c r="A27" s="329"/>
      <c r="B27" s="329"/>
      <c r="C27" s="836" t="s">
        <v>270</v>
      </c>
      <c r="D27" s="836"/>
      <c r="E27" s="836"/>
      <c r="F27" s="836"/>
      <c r="G27" s="836"/>
      <c r="H27" s="330"/>
      <c r="I27" s="330" t="s">
        <v>118</v>
      </c>
    </row>
    <row r="28" spans="1:9" ht="15.75" thickBot="1">
      <c r="A28" s="326"/>
      <c r="B28" s="326"/>
      <c r="C28" s="327"/>
      <c r="D28" s="327"/>
      <c r="E28" s="837" t="s">
        <v>271</v>
      </c>
      <c r="F28" s="837"/>
      <c r="G28" s="837"/>
      <c r="H28" s="326"/>
      <c r="I28" s="328">
        <f>ROUND(SUM(I22),2)</f>
        <v>0.5</v>
      </c>
    </row>
    <row r="29" spans="1:9" ht="15.75" thickTop="1">
      <c r="A29" s="284" t="s">
        <v>273</v>
      </c>
    </row>
    <row r="31" spans="1:9" ht="23.25" thickBot="1">
      <c r="A31" s="243" t="s">
        <v>226</v>
      </c>
      <c r="B31" s="244"/>
      <c r="C31" s="244"/>
      <c r="D31" s="244"/>
      <c r="E31" s="244"/>
      <c r="F31" s="244"/>
      <c r="G31" s="244"/>
      <c r="H31" s="244"/>
      <c r="I31" s="245" t="s">
        <v>207</v>
      </c>
    </row>
    <row r="32" spans="1:9" ht="18.75" thickTop="1">
      <c r="A32" s="246" t="s">
        <v>227</v>
      </c>
      <c r="B32" s="246"/>
      <c r="C32" s="246"/>
      <c r="D32" s="246" t="str">
        <f>$M$1</f>
        <v>BAHIA</v>
      </c>
      <c r="E32" s="246"/>
      <c r="F32" s="246"/>
      <c r="G32" s="247"/>
      <c r="H32" s="248"/>
      <c r="I32" s="246"/>
    </row>
    <row r="33" spans="1:9" ht="15.75">
      <c r="A33" s="249" t="s">
        <v>228</v>
      </c>
      <c r="B33" s="249"/>
      <c r="C33" s="249"/>
      <c r="D33" s="249" t="str">
        <f>M2</f>
        <v>ABRIL/21</v>
      </c>
      <c r="E33" s="249"/>
      <c r="F33" s="249"/>
      <c r="G33" s="250" t="s">
        <v>229</v>
      </c>
      <c r="H33" s="251">
        <v>113.18</v>
      </c>
      <c r="I33" s="252" t="s">
        <v>15</v>
      </c>
    </row>
    <row r="34" spans="1:9" ht="16.5" thickBot="1">
      <c r="A34" s="253">
        <v>4011276</v>
      </c>
      <c r="B34" s="835" t="s">
        <v>18</v>
      </c>
      <c r="C34" s="835"/>
      <c r="D34" s="835"/>
      <c r="E34" s="835"/>
      <c r="F34" s="835"/>
      <c r="G34" s="835"/>
      <c r="H34" s="816" t="s">
        <v>230</v>
      </c>
      <c r="I34" s="817"/>
    </row>
    <row r="35" spans="1:9" ht="15.75" thickBot="1">
      <c r="A35" s="818" t="s">
        <v>231</v>
      </c>
      <c r="B35" s="818"/>
      <c r="C35" s="820" t="s">
        <v>232</v>
      </c>
      <c r="D35" s="822" t="s">
        <v>233</v>
      </c>
      <c r="E35" s="822"/>
      <c r="F35" s="822" t="s">
        <v>234</v>
      </c>
      <c r="G35" s="822"/>
      <c r="H35" s="254"/>
      <c r="I35" s="254" t="s">
        <v>235</v>
      </c>
    </row>
    <row r="36" spans="1:9" ht="15.75" thickBot="1">
      <c r="A36" s="819"/>
      <c r="B36" s="819"/>
      <c r="C36" s="821"/>
      <c r="D36" s="255" t="s">
        <v>236</v>
      </c>
      <c r="E36" s="255" t="s">
        <v>237</v>
      </c>
      <c r="F36" s="255" t="s">
        <v>238</v>
      </c>
      <c r="G36" s="255" t="s">
        <v>239</v>
      </c>
      <c r="H36" s="255"/>
      <c r="I36" s="255" t="s">
        <v>240</v>
      </c>
    </row>
    <row r="37" spans="1:9">
      <c r="A37" s="256" t="s">
        <v>283</v>
      </c>
      <c r="B37" s="257" t="s">
        <v>284</v>
      </c>
      <c r="C37" s="258">
        <v>1</v>
      </c>
      <c r="D37" s="259">
        <v>0.34</v>
      </c>
      <c r="E37" s="259">
        <v>0.65999999999999992</v>
      </c>
      <c r="F37" s="260">
        <v>228.155</v>
      </c>
      <c r="G37" s="260">
        <v>60.955500000000001</v>
      </c>
      <c r="H37" s="261"/>
      <c r="I37" s="260">
        <f>ROUND((C37*(D37*F37))+(C37*(E37*G37)),4)</f>
        <v>117.80329999999999</v>
      </c>
    </row>
    <row r="38" spans="1:9">
      <c r="A38" s="256" t="s">
        <v>285</v>
      </c>
      <c r="B38" s="257" t="s">
        <v>286</v>
      </c>
      <c r="C38" s="258">
        <v>1</v>
      </c>
      <c r="D38" s="259">
        <v>1</v>
      </c>
      <c r="E38" s="259">
        <v>0</v>
      </c>
      <c r="F38" s="260">
        <v>203.69040000000001</v>
      </c>
      <c r="G38" s="260">
        <v>78.017899999999997</v>
      </c>
      <c r="H38" s="261"/>
      <c r="I38" s="260">
        <f>ROUND((C38*(D38*F38))+(C38*(E38*G38)),4)</f>
        <v>203.69040000000001</v>
      </c>
    </row>
    <row r="39" spans="1:9">
      <c r="A39" s="256" t="s">
        <v>241</v>
      </c>
      <c r="B39" s="257" t="s">
        <v>242</v>
      </c>
      <c r="C39" s="258">
        <v>1</v>
      </c>
      <c r="D39" s="259">
        <v>0.65</v>
      </c>
      <c r="E39" s="259">
        <v>0.35</v>
      </c>
      <c r="F39" s="260">
        <v>157.60059999999999</v>
      </c>
      <c r="G39" s="260">
        <v>77.234700000000004</v>
      </c>
      <c r="H39" s="261"/>
      <c r="I39" s="260">
        <f>ROUND((C39*(D39*F39))+(C39*(E39*G39)),4)</f>
        <v>129.4725</v>
      </c>
    </row>
    <row r="40" spans="1:9">
      <c r="A40" s="256" t="s">
        <v>287</v>
      </c>
      <c r="B40" s="257" t="s">
        <v>288</v>
      </c>
      <c r="C40" s="258">
        <v>1</v>
      </c>
      <c r="D40" s="259">
        <v>0.52</v>
      </c>
      <c r="E40" s="259">
        <v>0.48</v>
      </c>
      <c r="F40" s="260">
        <v>153.20580000000001</v>
      </c>
      <c r="G40" s="260">
        <v>66.016099999999994</v>
      </c>
      <c r="H40" s="261"/>
      <c r="I40" s="260">
        <f>ROUND((C40*(D40*F40))+(C40*(E40*G40)),4)</f>
        <v>111.35469999999999</v>
      </c>
    </row>
    <row r="41" spans="1:9" ht="15.75" thickBot="1">
      <c r="A41" s="262"/>
      <c r="B41" s="262"/>
      <c r="C41" s="262"/>
      <c r="D41" s="262"/>
      <c r="E41" s="262"/>
      <c r="F41" s="262"/>
      <c r="G41" s="263" t="s">
        <v>243</v>
      </c>
      <c r="H41" s="264"/>
      <c r="I41" s="267">
        <f>SUM(I37:I40)</f>
        <v>562.32089999999994</v>
      </c>
    </row>
    <row r="42" spans="1:9" ht="15.75" thickBot="1">
      <c r="A42" s="265" t="s">
        <v>244</v>
      </c>
      <c r="B42" s="265"/>
      <c r="C42" s="266" t="s">
        <v>232</v>
      </c>
      <c r="D42" s="266" t="s">
        <v>245</v>
      </c>
      <c r="E42" s="822" t="s">
        <v>234</v>
      </c>
      <c r="F42" s="825"/>
      <c r="G42" s="826" t="s">
        <v>246</v>
      </c>
      <c r="H42" s="826"/>
      <c r="I42" s="826"/>
    </row>
    <row r="43" spans="1:9">
      <c r="A43" s="256" t="s">
        <v>247</v>
      </c>
      <c r="B43" s="257" t="s">
        <v>248</v>
      </c>
      <c r="C43" s="258">
        <v>1</v>
      </c>
      <c r="D43" s="256" t="s">
        <v>48</v>
      </c>
      <c r="E43" s="261">
        <v>17.513400000000001</v>
      </c>
      <c r="F43" s="261"/>
      <c r="G43" s="261"/>
      <c r="H43" s="261"/>
      <c r="I43" s="260">
        <f>ROUND(C43*E43,4)</f>
        <v>17.513400000000001</v>
      </c>
    </row>
    <row r="44" spans="1:9">
      <c r="A44" s="261"/>
      <c r="B44" s="261"/>
      <c r="C44" s="823" t="s">
        <v>249</v>
      </c>
      <c r="D44" s="827"/>
      <c r="E44" s="827"/>
      <c r="F44" s="827"/>
      <c r="G44" s="827"/>
      <c r="H44" s="828">
        <f>SUM(I43)</f>
        <v>17.513400000000001</v>
      </c>
      <c r="I44" s="823"/>
    </row>
    <row r="45" spans="1:9" ht="15.75" thickBot="1">
      <c r="A45" s="262"/>
      <c r="B45" s="262"/>
      <c r="C45" s="829" t="s">
        <v>250</v>
      </c>
      <c r="D45" s="830"/>
      <c r="E45" s="830"/>
      <c r="F45" s="830"/>
      <c r="G45" s="830"/>
      <c r="H45" s="264"/>
      <c r="I45" s="267">
        <f>SUM(H44,I41)</f>
        <v>579.83429999999998</v>
      </c>
    </row>
    <row r="46" spans="1:9">
      <c r="A46" s="261"/>
      <c r="B46" s="261"/>
      <c r="C46" s="831" t="s">
        <v>251</v>
      </c>
      <c r="D46" s="832"/>
      <c r="E46" s="832"/>
      <c r="F46" s="832"/>
      <c r="G46" s="832"/>
      <c r="H46" s="268"/>
      <c r="I46" s="269">
        <f>I45/H33</f>
        <v>5.1231162749602399</v>
      </c>
    </row>
    <row r="47" spans="1:9">
      <c r="A47" s="261"/>
      <c r="B47" s="261"/>
      <c r="C47" s="268"/>
      <c r="D47" s="268"/>
      <c r="E47" s="268"/>
      <c r="F47" s="268"/>
      <c r="G47" s="270" t="s">
        <v>252</v>
      </c>
      <c r="H47" s="268">
        <v>4.7499999999999999E-3</v>
      </c>
      <c r="I47" s="269">
        <f>I46*H47</f>
        <v>2.4334802306061137E-2</v>
      </c>
    </row>
    <row r="48" spans="1:9" ht="15.75" thickBot="1">
      <c r="A48" s="262"/>
      <c r="B48" s="262"/>
      <c r="C48" s="264"/>
      <c r="D48" s="264"/>
      <c r="E48" s="264"/>
      <c r="F48" s="264"/>
      <c r="G48" s="263" t="s">
        <v>253</v>
      </c>
      <c r="H48" s="264"/>
      <c r="I48" s="264" t="s">
        <v>118</v>
      </c>
    </row>
    <row r="49" spans="1:11" ht="15.75" thickBot="1">
      <c r="A49" s="265" t="s">
        <v>254</v>
      </c>
      <c r="B49" s="265"/>
      <c r="C49" s="266" t="s">
        <v>232</v>
      </c>
      <c r="D49" s="266" t="s">
        <v>245</v>
      </c>
      <c r="E49" s="826" t="s">
        <v>255</v>
      </c>
      <c r="F49" s="826"/>
      <c r="G49" s="826" t="s">
        <v>256</v>
      </c>
      <c r="H49" s="826"/>
      <c r="I49" s="826"/>
    </row>
    <row r="50" spans="1:11" ht="15.75" thickBot="1">
      <c r="A50" s="271"/>
      <c r="B50" s="271"/>
      <c r="C50" s="826" t="s">
        <v>257</v>
      </c>
      <c r="D50" s="833"/>
      <c r="E50" s="833"/>
      <c r="F50" s="833"/>
      <c r="G50" s="833"/>
      <c r="H50" s="271"/>
      <c r="I50" s="271"/>
    </row>
    <row r="51" spans="1:11" ht="15.75" thickBot="1">
      <c r="A51" s="265" t="s">
        <v>258</v>
      </c>
      <c r="B51" s="265"/>
      <c r="C51" s="266" t="s">
        <v>232</v>
      </c>
      <c r="D51" s="266" t="s">
        <v>245</v>
      </c>
      <c r="E51" s="826" t="s">
        <v>256</v>
      </c>
      <c r="F51" s="826"/>
      <c r="G51" s="826" t="s">
        <v>256</v>
      </c>
      <c r="H51" s="826"/>
      <c r="I51" s="826"/>
    </row>
    <row r="52" spans="1:11">
      <c r="A52" s="332">
        <v>6416040</v>
      </c>
      <c r="B52" s="333" t="s">
        <v>289</v>
      </c>
      <c r="C52" s="341">
        <v>1</v>
      </c>
      <c r="D52" s="332" t="s">
        <v>15</v>
      </c>
      <c r="E52" s="332"/>
      <c r="F52" s="335">
        <f>I106</f>
        <v>135.5495793072981</v>
      </c>
      <c r="G52" s="336"/>
      <c r="H52" s="336"/>
      <c r="I52" s="337">
        <f>ROUND(C52*F52,4)</f>
        <v>135.5496</v>
      </c>
    </row>
    <row r="53" spans="1:11" ht="15.75" thickBot="1">
      <c r="A53" s="262"/>
      <c r="B53" s="262"/>
      <c r="C53" s="829" t="s">
        <v>259</v>
      </c>
      <c r="D53" s="830"/>
      <c r="E53" s="830"/>
      <c r="F53" s="830"/>
      <c r="G53" s="830"/>
      <c r="H53" s="264"/>
      <c r="I53" s="267">
        <f>SUM(I52)</f>
        <v>135.5496</v>
      </c>
    </row>
    <row r="54" spans="1:11" ht="15.75" thickBot="1">
      <c r="A54" s="265"/>
      <c r="B54" s="265"/>
      <c r="C54" s="274"/>
      <c r="D54" s="274"/>
      <c r="E54" s="274"/>
      <c r="F54" s="274"/>
      <c r="G54" s="274" t="s">
        <v>260</v>
      </c>
      <c r="H54" s="274"/>
      <c r="I54" s="275">
        <f>SUM(I53,I46,I47,I48)</f>
        <v>140.69705107726631</v>
      </c>
    </row>
    <row r="55" spans="1:11" ht="15.75" thickBot="1">
      <c r="A55" s="265" t="s">
        <v>261</v>
      </c>
      <c r="B55" s="265"/>
      <c r="C55" s="266" t="s">
        <v>262</v>
      </c>
      <c r="D55" s="266" t="s">
        <v>232</v>
      </c>
      <c r="E55" s="266" t="s">
        <v>245</v>
      </c>
      <c r="F55" s="826" t="s">
        <v>256</v>
      </c>
      <c r="G55" s="826"/>
      <c r="H55" s="826" t="s">
        <v>256</v>
      </c>
      <c r="I55" s="826"/>
    </row>
    <row r="56" spans="1:11" ht="29.25">
      <c r="A56" s="256">
        <v>6416040</v>
      </c>
      <c r="B56" s="257" t="s">
        <v>290</v>
      </c>
      <c r="C56" s="256">
        <v>5914652</v>
      </c>
      <c r="D56" s="272">
        <v>2.2000000000000002</v>
      </c>
      <c r="E56" s="256" t="s">
        <v>17</v>
      </c>
      <c r="F56" s="256"/>
      <c r="G56" s="260">
        <v>2.13</v>
      </c>
      <c r="H56" s="268"/>
      <c r="I56" s="260">
        <f>ROUND(D56*G56,4)</f>
        <v>4.6859999999999999</v>
      </c>
    </row>
    <row r="57" spans="1:11" ht="15.75" thickBot="1">
      <c r="A57" s="276"/>
      <c r="B57" s="276"/>
      <c r="C57" s="829" t="s">
        <v>263</v>
      </c>
      <c r="D57" s="829"/>
      <c r="E57" s="829"/>
      <c r="F57" s="829"/>
      <c r="G57" s="829"/>
      <c r="H57" s="263"/>
      <c r="I57" s="267">
        <f>SUM(I56)</f>
        <v>4.6859999999999999</v>
      </c>
    </row>
    <row r="58" spans="1:11" ht="15.75" thickBot="1">
      <c r="A58" s="818" t="s">
        <v>264</v>
      </c>
      <c r="B58" s="818"/>
      <c r="C58" s="820" t="s">
        <v>232</v>
      </c>
      <c r="D58" s="820" t="s">
        <v>245</v>
      </c>
      <c r="E58" s="834" t="s">
        <v>265</v>
      </c>
      <c r="F58" s="834"/>
      <c r="G58" s="834"/>
      <c r="H58" s="277"/>
      <c r="I58" s="820" t="s">
        <v>256</v>
      </c>
    </row>
    <row r="59" spans="1:11" ht="15.75" thickBot="1">
      <c r="A59" s="819"/>
      <c r="B59" s="819"/>
      <c r="C59" s="821"/>
      <c r="D59" s="821"/>
      <c r="E59" s="278" t="s">
        <v>266</v>
      </c>
      <c r="F59" s="278" t="s">
        <v>267</v>
      </c>
      <c r="G59" s="278" t="s">
        <v>268</v>
      </c>
      <c r="H59" s="278"/>
      <c r="I59" s="821"/>
    </row>
    <row r="60" spans="1:11" ht="29.25">
      <c r="A60" s="256">
        <v>6416040</v>
      </c>
      <c r="B60" s="257" t="s">
        <v>290</v>
      </c>
      <c r="C60" s="258">
        <v>2.2000000000000002</v>
      </c>
      <c r="D60" s="256" t="s">
        <v>269</v>
      </c>
      <c r="E60" s="256"/>
      <c r="F60" s="256"/>
      <c r="G60" s="259">
        <f>Q2</f>
        <v>50</v>
      </c>
      <c r="H60" s="256"/>
      <c r="I60" s="342">
        <f>ROUND((C60*G60)*$I$28,4)</f>
        <v>55</v>
      </c>
      <c r="K60" s="188">
        <v>5914389</v>
      </c>
    </row>
    <row r="61" spans="1:11">
      <c r="A61" s="279"/>
      <c r="B61" s="279"/>
      <c r="C61" s="823" t="s">
        <v>270</v>
      </c>
      <c r="D61" s="823"/>
      <c r="E61" s="823"/>
      <c r="F61" s="823"/>
      <c r="G61" s="823"/>
      <c r="H61" s="270"/>
      <c r="I61" s="343">
        <f>SUM(I60)</f>
        <v>55</v>
      </c>
    </row>
    <row r="62" spans="1:11" ht="15.75" thickBot="1">
      <c r="A62" s="280"/>
      <c r="B62" s="280"/>
      <c r="C62" s="281"/>
      <c r="D62" s="281"/>
      <c r="E62" s="824" t="s">
        <v>271</v>
      </c>
      <c r="F62" s="824"/>
      <c r="G62" s="824"/>
      <c r="H62" s="280"/>
      <c r="I62" s="282">
        <f>SUM(I61,I57,I54)</f>
        <v>200.38305107726632</v>
      </c>
    </row>
    <row r="63" spans="1:11" ht="15.75" thickTop="1">
      <c r="A63" s="279"/>
      <c r="B63" s="279"/>
      <c r="C63" s="270"/>
      <c r="D63" s="270"/>
      <c r="E63" s="270"/>
      <c r="F63" s="270" t="s">
        <v>89</v>
      </c>
      <c r="G63" s="283">
        <f>$S$1</f>
        <v>0.23089999999999999</v>
      </c>
      <c r="H63" s="279"/>
      <c r="I63" s="269">
        <f>ROUND(I62*G63,4)</f>
        <v>46.2684</v>
      </c>
    </row>
    <row r="64" spans="1:11" ht="15.75" thickBot="1">
      <c r="A64" s="280"/>
      <c r="B64" s="280"/>
      <c r="C64" s="281"/>
      <c r="D64" s="281"/>
      <c r="E64" s="281"/>
      <c r="F64" s="280"/>
      <c r="G64" s="280" t="s">
        <v>272</v>
      </c>
      <c r="H64" s="280"/>
      <c r="I64" s="523">
        <f>ROUND(SUM(I62,I63),2)</f>
        <v>246.65</v>
      </c>
    </row>
    <row r="65" spans="1:9" ht="15.75" thickTop="1">
      <c r="A65" s="284" t="s">
        <v>273</v>
      </c>
    </row>
    <row r="67" spans="1:9" ht="23.25" thickBot="1">
      <c r="A67" s="285" t="s">
        <v>226</v>
      </c>
      <c r="B67" s="286"/>
      <c r="C67" s="286"/>
      <c r="D67" s="286"/>
      <c r="E67" s="286"/>
      <c r="F67" s="286"/>
      <c r="G67" s="286"/>
      <c r="H67" s="286"/>
      <c r="I67" s="287" t="s">
        <v>207</v>
      </c>
    </row>
    <row r="68" spans="1:9" ht="18.75" thickTop="1">
      <c r="A68" s="288" t="s">
        <v>227</v>
      </c>
      <c r="B68" s="288"/>
      <c r="C68" s="288"/>
      <c r="D68" s="288" t="str">
        <f>$M$1</f>
        <v>BAHIA</v>
      </c>
      <c r="E68" s="288"/>
      <c r="F68" s="288"/>
      <c r="G68" s="288"/>
      <c r="H68" s="288"/>
      <c r="I68" s="288"/>
    </row>
    <row r="69" spans="1:9" ht="15.75">
      <c r="A69" s="289" t="s">
        <v>228</v>
      </c>
      <c r="B69" s="289"/>
      <c r="C69" s="289"/>
      <c r="D69" s="289" t="str">
        <f>M2</f>
        <v>ABRIL/21</v>
      </c>
      <c r="E69" s="289"/>
      <c r="F69" s="289"/>
      <c r="G69" s="290" t="s">
        <v>229</v>
      </c>
      <c r="H69" s="291">
        <v>113.18</v>
      </c>
      <c r="I69" s="292" t="s">
        <v>15</v>
      </c>
    </row>
    <row r="70" spans="1:9" ht="16.5" thickBot="1">
      <c r="A70" s="293">
        <v>6416040</v>
      </c>
      <c r="B70" s="850" t="s">
        <v>289</v>
      </c>
      <c r="C70" s="850"/>
      <c r="D70" s="850"/>
      <c r="E70" s="850"/>
      <c r="F70" s="850"/>
      <c r="G70" s="850"/>
      <c r="H70" s="851" t="s">
        <v>230</v>
      </c>
      <c r="I70" s="852"/>
    </row>
    <row r="71" spans="1:9" ht="15.75" thickBot="1">
      <c r="A71" s="838" t="s">
        <v>231</v>
      </c>
      <c r="B71" s="838"/>
      <c r="C71" s="840" t="s">
        <v>232</v>
      </c>
      <c r="D71" s="842" t="s">
        <v>233</v>
      </c>
      <c r="E71" s="842"/>
      <c r="F71" s="842" t="s">
        <v>234</v>
      </c>
      <c r="G71" s="842"/>
      <c r="H71" s="294"/>
      <c r="I71" s="294" t="s">
        <v>235</v>
      </c>
    </row>
    <row r="72" spans="1:9" ht="15.75" thickBot="1">
      <c r="A72" s="839"/>
      <c r="B72" s="839"/>
      <c r="C72" s="841"/>
      <c r="D72" s="295" t="s">
        <v>236</v>
      </c>
      <c r="E72" s="295" t="s">
        <v>237</v>
      </c>
      <c r="F72" s="295" t="s">
        <v>238</v>
      </c>
      <c r="G72" s="295" t="s">
        <v>239</v>
      </c>
      <c r="H72" s="295"/>
      <c r="I72" s="295" t="s">
        <v>240</v>
      </c>
    </row>
    <row r="73" spans="1:9">
      <c r="A73" s="308" t="s">
        <v>291</v>
      </c>
      <c r="B73" s="309" t="s">
        <v>292</v>
      </c>
      <c r="C73" s="310">
        <v>2</v>
      </c>
      <c r="D73" s="324">
        <v>0.56999999999999995</v>
      </c>
      <c r="E73" s="324">
        <v>0.43000000000000005</v>
      </c>
      <c r="F73" s="300">
        <v>258.17939999999999</v>
      </c>
      <c r="G73" s="300">
        <v>122.1306</v>
      </c>
      <c r="H73" s="311"/>
      <c r="I73" s="300">
        <f>ROUND((C73*(D73*F73))+(C73*(E73*G73)),4)</f>
        <v>399.35680000000002</v>
      </c>
    </row>
    <row r="74" spans="1:9">
      <c r="A74" s="308" t="s">
        <v>293</v>
      </c>
      <c r="B74" s="309" t="s">
        <v>294</v>
      </c>
      <c r="C74" s="310">
        <v>1</v>
      </c>
      <c r="D74" s="324">
        <v>1</v>
      </c>
      <c r="E74" s="324">
        <v>0</v>
      </c>
      <c r="F74" s="300">
        <v>65.870699999999999</v>
      </c>
      <c r="G74" s="300">
        <v>4.4009999999999998</v>
      </c>
      <c r="H74" s="311"/>
      <c r="I74" s="300">
        <f>ROUND((C74*(D74*F74))+(C74*(E74*G74)),4)</f>
        <v>65.870699999999999</v>
      </c>
    </row>
    <row r="75" spans="1:9">
      <c r="A75" s="308" t="s">
        <v>295</v>
      </c>
      <c r="B75" s="309" t="s">
        <v>296</v>
      </c>
      <c r="C75" s="310">
        <v>1</v>
      </c>
      <c r="D75" s="324">
        <v>1</v>
      </c>
      <c r="E75" s="324">
        <v>0</v>
      </c>
      <c r="F75" s="300">
        <v>134.36179999999999</v>
      </c>
      <c r="G75" s="300">
        <v>90.542500000000004</v>
      </c>
      <c r="H75" s="311"/>
      <c r="I75" s="300">
        <f>ROUND((C75*(D75*F75))+(C75*(E75*G75)),4)</f>
        <v>134.36179999999999</v>
      </c>
    </row>
    <row r="76" spans="1:9" ht="15.75" thickBot="1">
      <c r="A76" s="302"/>
      <c r="B76" s="302"/>
      <c r="C76" s="302"/>
      <c r="D76" s="302"/>
      <c r="E76" s="302"/>
      <c r="F76" s="302"/>
      <c r="G76" s="303" t="s">
        <v>243</v>
      </c>
      <c r="H76" s="304"/>
      <c r="I76" s="305">
        <f>SUM(I73:I75)</f>
        <v>599.58929999999998</v>
      </c>
    </row>
    <row r="77" spans="1:9" ht="15.75" thickBot="1">
      <c r="A77" s="306" t="s">
        <v>244</v>
      </c>
      <c r="B77" s="306"/>
      <c r="C77" s="307" t="s">
        <v>232</v>
      </c>
      <c r="D77" s="307" t="s">
        <v>245</v>
      </c>
      <c r="E77" s="842" t="s">
        <v>234</v>
      </c>
      <c r="F77" s="846"/>
      <c r="G77" s="843" t="s">
        <v>246</v>
      </c>
      <c r="H77" s="843"/>
      <c r="I77" s="843"/>
    </row>
    <row r="78" spans="1:9">
      <c r="A78" s="296" t="s">
        <v>247</v>
      </c>
      <c r="B78" s="297" t="s">
        <v>248</v>
      </c>
      <c r="C78" s="298">
        <v>3</v>
      </c>
      <c r="D78" s="296" t="s">
        <v>48</v>
      </c>
      <c r="E78" s="311">
        <v>17.513400000000001</v>
      </c>
      <c r="F78" s="311"/>
      <c r="G78" s="311"/>
      <c r="H78" s="311"/>
      <c r="I78" s="300">
        <f>ROUND(C78*E78,4)</f>
        <v>52.540199999999999</v>
      </c>
    </row>
    <row r="79" spans="1:9">
      <c r="A79" s="311"/>
      <c r="B79" s="311"/>
      <c r="C79" s="853" t="s">
        <v>249</v>
      </c>
      <c r="D79" s="855"/>
      <c r="E79" s="855"/>
      <c r="F79" s="855"/>
      <c r="G79" s="855"/>
      <c r="H79" s="856">
        <f>SUM(I78)</f>
        <v>52.540199999999999</v>
      </c>
      <c r="I79" s="853"/>
    </row>
    <row r="80" spans="1:9" ht="15.75" thickBot="1">
      <c r="A80" s="302"/>
      <c r="B80" s="302"/>
      <c r="C80" s="848" t="s">
        <v>250</v>
      </c>
      <c r="D80" s="849"/>
      <c r="E80" s="849"/>
      <c r="F80" s="849"/>
      <c r="G80" s="849"/>
      <c r="H80" s="303"/>
      <c r="I80" s="305">
        <f>SUM(H79,I76)</f>
        <v>652.12950000000001</v>
      </c>
    </row>
    <row r="81" spans="1:9">
      <c r="A81" s="311"/>
      <c r="B81" s="311"/>
      <c r="C81" s="836" t="s">
        <v>251</v>
      </c>
      <c r="D81" s="847"/>
      <c r="E81" s="847"/>
      <c r="F81" s="847"/>
      <c r="G81" s="847"/>
      <c r="H81" s="312"/>
      <c r="I81" s="313">
        <f>I80/H69</f>
        <v>5.7618793072981092</v>
      </c>
    </row>
    <row r="82" spans="1:9">
      <c r="A82" s="311"/>
      <c r="B82" s="311"/>
      <c r="C82" s="312"/>
      <c r="D82" s="312"/>
      <c r="E82" s="312"/>
      <c r="F82" s="312"/>
      <c r="G82" s="314" t="s">
        <v>252</v>
      </c>
      <c r="H82" s="312"/>
      <c r="I82" s="300"/>
    </row>
    <row r="83" spans="1:9" ht="15.75" thickBot="1">
      <c r="A83" s="302"/>
      <c r="B83" s="302"/>
      <c r="C83" s="304"/>
      <c r="D83" s="304"/>
      <c r="E83" s="304"/>
      <c r="F83" s="304"/>
      <c r="G83" s="303" t="s">
        <v>253</v>
      </c>
      <c r="H83" s="304"/>
      <c r="I83" s="304" t="s">
        <v>118</v>
      </c>
    </row>
    <row r="84" spans="1:9" ht="15.75" thickBot="1">
      <c r="A84" s="306" t="s">
        <v>254</v>
      </c>
      <c r="B84" s="306"/>
      <c r="C84" s="307" t="s">
        <v>232</v>
      </c>
      <c r="D84" s="307" t="s">
        <v>245</v>
      </c>
      <c r="E84" s="843" t="s">
        <v>255</v>
      </c>
      <c r="F84" s="843"/>
      <c r="G84" s="843" t="s">
        <v>256</v>
      </c>
      <c r="H84" s="843"/>
      <c r="I84" s="843"/>
    </row>
    <row r="85" spans="1:9">
      <c r="A85" s="296" t="s">
        <v>274</v>
      </c>
      <c r="B85" s="297" t="s">
        <v>275</v>
      </c>
      <c r="C85" s="298">
        <v>0.53076000000000001</v>
      </c>
      <c r="D85" s="296" t="s">
        <v>15</v>
      </c>
      <c r="E85" s="296"/>
      <c r="F85" s="301">
        <v>93.526300000000006</v>
      </c>
      <c r="G85" s="301"/>
      <c r="H85" s="301"/>
      <c r="I85" s="315">
        <f>ROUND(C85*F85,4)</f>
        <v>49.64</v>
      </c>
    </row>
    <row r="86" spans="1:9">
      <c r="A86" s="296" t="s">
        <v>276</v>
      </c>
      <c r="B86" s="297" t="s">
        <v>277</v>
      </c>
      <c r="C86" s="298">
        <v>0.14699999999999999</v>
      </c>
      <c r="D86" s="296" t="s">
        <v>15</v>
      </c>
      <c r="E86" s="296"/>
      <c r="F86" s="301">
        <v>83.309899999999999</v>
      </c>
      <c r="G86" s="301"/>
      <c r="H86" s="301"/>
      <c r="I86" s="315">
        <f>ROUND(C86*F86,4)</f>
        <v>12.246600000000001</v>
      </c>
    </row>
    <row r="87" spans="1:9">
      <c r="A87" s="296" t="s">
        <v>297</v>
      </c>
      <c r="B87" s="297" t="s">
        <v>298</v>
      </c>
      <c r="C87" s="298">
        <v>0.2606</v>
      </c>
      <c r="D87" s="296" t="s">
        <v>15</v>
      </c>
      <c r="E87" s="296"/>
      <c r="F87" s="301">
        <v>79.497699999999995</v>
      </c>
      <c r="G87" s="301"/>
      <c r="H87" s="301"/>
      <c r="I87" s="315">
        <f>ROUND(C87*F87,4)</f>
        <v>20.717099999999999</v>
      </c>
    </row>
    <row r="88" spans="1:9">
      <c r="A88" s="296" t="s">
        <v>299</v>
      </c>
      <c r="B88" s="297" t="s">
        <v>300</v>
      </c>
      <c r="C88" s="298">
        <v>0.52829000000000004</v>
      </c>
      <c r="D88" s="296" t="s">
        <v>15</v>
      </c>
      <c r="E88" s="296"/>
      <c r="F88" s="301">
        <v>63.8705</v>
      </c>
      <c r="G88" s="301"/>
      <c r="H88" s="301"/>
      <c r="I88" s="315">
        <f>ROUND(C88*F88,4)</f>
        <v>33.742100000000001</v>
      </c>
    </row>
    <row r="89" spans="1:9" ht="15.75" thickBot="1">
      <c r="A89" s="302"/>
      <c r="B89" s="302"/>
      <c r="C89" s="848" t="s">
        <v>257</v>
      </c>
      <c r="D89" s="849"/>
      <c r="E89" s="849"/>
      <c r="F89" s="849"/>
      <c r="G89" s="849"/>
      <c r="H89" s="302"/>
      <c r="I89" s="316">
        <f>SUM(I85:I88)</f>
        <v>116.3458</v>
      </c>
    </row>
    <row r="90" spans="1:9" ht="15.75" thickBot="1">
      <c r="A90" s="306" t="s">
        <v>258</v>
      </c>
      <c r="B90" s="306"/>
      <c r="C90" s="307" t="s">
        <v>232</v>
      </c>
      <c r="D90" s="307" t="s">
        <v>245</v>
      </c>
      <c r="E90" s="843" t="s">
        <v>256</v>
      </c>
      <c r="F90" s="843"/>
      <c r="G90" s="843" t="s">
        <v>256</v>
      </c>
      <c r="H90" s="843"/>
      <c r="I90" s="843"/>
    </row>
    <row r="91" spans="1:9" ht="15.75" thickBot="1">
      <c r="A91" s="317"/>
      <c r="B91" s="317"/>
      <c r="C91" s="843" t="s">
        <v>259</v>
      </c>
      <c r="D91" s="845"/>
      <c r="E91" s="845"/>
      <c r="F91" s="845"/>
      <c r="G91" s="845"/>
      <c r="H91" s="318"/>
      <c r="I91" s="318"/>
    </row>
    <row r="92" spans="1:9" ht="15.75" thickBot="1">
      <c r="A92" s="306"/>
      <c r="B92" s="306"/>
      <c r="C92" s="319"/>
      <c r="D92" s="319"/>
      <c r="E92" s="319"/>
      <c r="F92" s="319"/>
      <c r="G92" s="319" t="s">
        <v>260</v>
      </c>
      <c r="H92" s="319"/>
      <c r="I92" s="320">
        <f>SUM(I89,I81,I82,I83)</f>
        <v>122.1076793072981</v>
      </c>
    </row>
    <row r="93" spans="1:9" ht="15.75" thickBot="1">
      <c r="A93" s="306" t="s">
        <v>261</v>
      </c>
      <c r="B93" s="306"/>
      <c r="C93" s="307" t="s">
        <v>262</v>
      </c>
      <c r="D93" s="307" t="s">
        <v>232</v>
      </c>
      <c r="E93" s="307" t="s">
        <v>245</v>
      </c>
      <c r="F93" s="843" t="s">
        <v>256</v>
      </c>
      <c r="G93" s="843"/>
      <c r="H93" s="843" t="s">
        <v>256</v>
      </c>
      <c r="I93" s="843"/>
    </row>
    <row r="94" spans="1:9">
      <c r="A94" s="308" t="s">
        <v>274</v>
      </c>
      <c r="B94" s="309" t="s">
        <v>278</v>
      </c>
      <c r="C94" s="308">
        <v>5914647</v>
      </c>
      <c r="D94" s="344">
        <v>0.79613999999999996</v>
      </c>
      <c r="E94" s="308" t="s">
        <v>17</v>
      </c>
      <c r="F94" s="308"/>
      <c r="G94" s="300">
        <v>1.1100000000000001</v>
      </c>
      <c r="H94" s="312"/>
      <c r="I94" s="300">
        <f>ROUND(D94*G94,4)</f>
        <v>0.88370000000000004</v>
      </c>
    </row>
    <row r="95" spans="1:9">
      <c r="A95" s="308" t="s">
        <v>276</v>
      </c>
      <c r="B95" s="309" t="s">
        <v>279</v>
      </c>
      <c r="C95" s="308">
        <v>5914647</v>
      </c>
      <c r="D95" s="344">
        <v>0.2205</v>
      </c>
      <c r="E95" s="308" t="s">
        <v>17</v>
      </c>
      <c r="F95" s="308"/>
      <c r="G95" s="300">
        <v>1.1100000000000001</v>
      </c>
      <c r="H95" s="312"/>
      <c r="I95" s="300">
        <f>ROUND(D95*G95,4)</f>
        <v>0.24479999999999999</v>
      </c>
    </row>
    <row r="96" spans="1:9">
      <c r="A96" s="308" t="s">
        <v>297</v>
      </c>
      <c r="B96" s="309" t="s">
        <v>301</v>
      </c>
      <c r="C96" s="308">
        <v>5914647</v>
      </c>
      <c r="D96" s="344">
        <v>0.39090000000000003</v>
      </c>
      <c r="E96" s="308" t="s">
        <v>17</v>
      </c>
      <c r="F96" s="308"/>
      <c r="G96" s="300">
        <v>1.1100000000000001</v>
      </c>
      <c r="H96" s="312"/>
      <c r="I96" s="300">
        <f>ROUND(D96*G96,4)</f>
        <v>0.43390000000000001</v>
      </c>
    </row>
    <row r="97" spans="1:11">
      <c r="A97" s="308" t="s">
        <v>299</v>
      </c>
      <c r="B97" s="309" t="s">
        <v>302</v>
      </c>
      <c r="C97" s="308">
        <v>5914647</v>
      </c>
      <c r="D97" s="344">
        <v>0.79244000000000003</v>
      </c>
      <c r="E97" s="308" t="s">
        <v>17</v>
      </c>
      <c r="F97" s="308"/>
      <c r="G97" s="300">
        <v>1.1100000000000001</v>
      </c>
      <c r="H97" s="312"/>
      <c r="I97" s="300">
        <f>ROUND(D97*G97,4)</f>
        <v>0.87960000000000005</v>
      </c>
    </row>
    <row r="98" spans="1:11" ht="15.75" thickBot="1">
      <c r="A98" s="321"/>
      <c r="B98" s="321"/>
      <c r="C98" s="848" t="s">
        <v>263</v>
      </c>
      <c r="D98" s="848"/>
      <c r="E98" s="848"/>
      <c r="F98" s="848"/>
      <c r="G98" s="848"/>
      <c r="H98" s="303"/>
      <c r="I98" s="305">
        <f>SUM(I94:I97)</f>
        <v>2.4420000000000002</v>
      </c>
    </row>
    <row r="99" spans="1:11" ht="15.75" thickBot="1">
      <c r="A99" s="838" t="s">
        <v>264</v>
      </c>
      <c r="B99" s="838"/>
      <c r="C99" s="840" t="s">
        <v>232</v>
      </c>
      <c r="D99" s="840" t="s">
        <v>245</v>
      </c>
      <c r="E99" s="844" t="s">
        <v>265</v>
      </c>
      <c r="F99" s="844"/>
      <c r="G99" s="844"/>
      <c r="H99" s="322"/>
      <c r="I99" s="840" t="s">
        <v>256</v>
      </c>
    </row>
    <row r="100" spans="1:11" ht="15.75" thickBot="1">
      <c r="A100" s="839"/>
      <c r="B100" s="839"/>
      <c r="C100" s="841"/>
      <c r="D100" s="841"/>
      <c r="E100" s="323" t="s">
        <v>266</v>
      </c>
      <c r="F100" s="323" t="s">
        <v>267</v>
      </c>
      <c r="G100" s="323" t="s">
        <v>268</v>
      </c>
      <c r="H100" s="323"/>
      <c r="I100" s="841"/>
    </row>
    <row r="101" spans="1:11">
      <c r="A101" s="308" t="s">
        <v>274</v>
      </c>
      <c r="B101" s="309" t="s">
        <v>278</v>
      </c>
      <c r="C101" s="310">
        <v>0.79613999999999996</v>
      </c>
      <c r="D101" s="308" t="s">
        <v>269</v>
      </c>
      <c r="E101" s="308"/>
      <c r="F101" s="308"/>
      <c r="G101" s="324">
        <f>$Q$1</f>
        <v>10</v>
      </c>
      <c r="H101" s="308"/>
      <c r="I101" s="312">
        <f>ROUND((C101*G101)*$I$28,4)</f>
        <v>3.9807000000000001</v>
      </c>
      <c r="K101" s="188">
        <v>5914389</v>
      </c>
    </row>
    <row r="102" spans="1:11">
      <c r="A102" s="308" t="s">
        <v>276</v>
      </c>
      <c r="B102" s="309" t="s">
        <v>279</v>
      </c>
      <c r="C102" s="310">
        <v>0.2205</v>
      </c>
      <c r="D102" s="308" t="s">
        <v>269</v>
      </c>
      <c r="E102" s="308"/>
      <c r="F102" s="308"/>
      <c r="G102" s="324">
        <f>$Q$1</f>
        <v>10</v>
      </c>
      <c r="H102" s="308"/>
      <c r="I102" s="312">
        <f>ROUND((C102*G102)*$I$28,4)</f>
        <v>1.1025</v>
      </c>
      <c r="K102" s="188">
        <v>5914389</v>
      </c>
    </row>
    <row r="103" spans="1:11">
      <c r="A103" s="308" t="s">
        <v>297</v>
      </c>
      <c r="B103" s="309" t="s">
        <v>301</v>
      </c>
      <c r="C103" s="310">
        <v>0.39090000000000003</v>
      </c>
      <c r="D103" s="308" t="s">
        <v>269</v>
      </c>
      <c r="E103" s="308"/>
      <c r="F103" s="308"/>
      <c r="G103" s="324">
        <f>$Q$1</f>
        <v>10</v>
      </c>
      <c r="H103" s="308"/>
      <c r="I103" s="312">
        <f>ROUND((C103*G103)*$I$28,4)</f>
        <v>1.9544999999999999</v>
      </c>
      <c r="K103" s="188">
        <v>5914389</v>
      </c>
    </row>
    <row r="104" spans="1:11">
      <c r="A104" s="308" t="s">
        <v>299</v>
      </c>
      <c r="B104" s="309" t="s">
        <v>302</v>
      </c>
      <c r="C104" s="310">
        <v>0.79244000000000003</v>
      </c>
      <c r="D104" s="308" t="s">
        <v>269</v>
      </c>
      <c r="E104" s="308"/>
      <c r="F104" s="308"/>
      <c r="G104" s="324">
        <f>$Q$1</f>
        <v>10</v>
      </c>
      <c r="H104" s="308"/>
      <c r="I104" s="312">
        <f>ROUND((C104*G104)*$I$28,4)</f>
        <v>3.9622000000000002</v>
      </c>
      <c r="K104" s="188">
        <v>5914389</v>
      </c>
    </row>
    <row r="105" spans="1:11">
      <c r="A105" s="325"/>
      <c r="B105" s="325"/>
      <c r="C105" s="853" t="s">
        <v>270</v>
      </c>
      <c r="D105" s="853"/>
      <c r="E105" s="853"/>
      <c r="F105" s="853"/>
      <c r="G105" s="853"/>
      <c r="H105" s="314"/>
      <c r="I105" s="314">
        <f>SUM(I101:I104)</f>
        <v>10.9999</v>
      </c>
    </row>
    <row r="106" spans="1:11" ht="15.75" thickBot="1">
      <c r="A106" s="326"/>
      <c r="B106" s="326"/>
      <c r="C106" s="327"/>
      <c r="D106" s="327"/>
      <c r="E106" s="837" t="s">
        <v>271</v>
      </c>
      <c r="F106" s="837"/>
      <c r="G106" s="837"/>
      <c r="H106" s="326"/>
      <c r="I106" s="331">
        <f>SUM(I105,I98,I92)</f>
        <v>135.5495793072981</v>
      </c>
    </row>
    <row r="107" spans="1:11" ht="15.75" thickTop="1">
      <c r="A107" s="284" t="s">
        <v>273</v>
      </c>
    </row>
    <row r="109" spans="1:11" ht="23.25" thickBot="1">
      <c r="A109" s="243" t="s">
        <v>226</v>
      </c>
      <c r="B109" s="244"/>
      <c r="C109" s="244"/>
      <c r="D109" s="244"/>
      <c r="E109" s="244"/>
      <c r="F109" s="244"/>
      <c r="G109" s="244"/>
      <c r="H109" s="244"/>
      <c r="I109" s="245" t="s">
        <v>207</v>
      </c>
    </row>
    <row r="110" spans="1:11" ht="18.75" thickTop="1">
      <c r="A110" s="246" t="s">
        <v>227</v>
      </c>
      <c r="B110" s="246"/>
      <c r="C110" s="246"/>
      <c r="D110" s="246" t="str">
        <f>$M$1</f>
        <v>BAHIA</v>
      </c>
      <c r="E110" s="246"/>
      <c r="F110" s="246"/>
      <c r="G110" s="247"/>
      <c r="H110" s="248"/>
      <c r="I110" s="246"/>
    </row>
    <row r="111" spans="1:11" ht="15.75">
      <c r="A111" s="249" t="s">
        <v>228</v>
      </c>
      <c r="B111" s="249"/>
      <c r="C111" s="249"/>
      <c r="D111" s="249" t="str">
        <f>M2</f>
        <v>ABRIL/21</v>
      </c>
      <c r="E111" s="249"/>
      <c r="F111" s="249"/>
      <c r="G111" s="250" t="s">
        <v>229</v>
      </c>
      <c r="H111" s="251">
        <v>1121.33</v>
      </c>
      <c r="I111" s="252" t="s">
        <v>14</v>
      </c>
    </row>
    <row r="112" spans="1:11" ht="16.5" thickBot="1">
      <c r="A112" s="253">
        <v>4011209</v>
      </c>
      <c r="B112" s="835" t="s">
        <v>21</v>
      </c>
      <c r="C112" s="835"/>
      <c r="D112" s="835"/>
      <c r="E112" s="835"/>
      <c r="F112" s="835"/>
      <c r="G112" s="835"/>
      <c r="H112" s="816" t="s">
        <v>230</v>
      </c>
      <c r="I112" s="817"/>
    </row>
    <row r="113" spans="1:9" ht="15.75" thickBot="1">
      <c r="A113" s="818" t="s">
        <v>231</v>
      </c>
      <c r="B113" s="818"/>
      <c r="C113" s="820" t="s">
        <v>232</v>
      </c>
      <c r="D113" s="822" t="s">
        <v>233</v>
      </c>
      <c r="E113" s="822"/>
      <c r="F113" s="822" t="s">
        <v>234</v>
      </c>
      <c r="G113" s="822"/>
      <c r="H113" s="254"/>
      <c r="I113" s="254" t="s">
        <v>235</v>
      </c>
    </row>
    <row r="114" spans="1:9" ht="15.75" thickBot="1">
      <c r="A114" s="819"/>
      <c r="B114" s="819"/>
      <c r="C114" s="821"/>
      <c r="D114" s="255" t="s">
        <v>236</v>
      </c>
      <c r="E114" s="255" t="s">
        <v>237</v>
      </c>
      <c r="F114" s="255" t="s">
        <v>238</v>
      </c>
      <c r="G114" s="255" t="s">
        <v>239</v>
      </c>
      <c r="H114" s="255"/>
      <c r="I114" s="255" t="s">
        <v>240</v>
      </c>
    </row>
    <row r="115" spans="1:9">
      <c r="A115" s="256" t="s">
        <v>283</v>
      </c>
      <c r="B115" s="257" t="s">
        <v>284</v>
      </c>
      <c r="C115" s="258">
        <v>2</v>
      </c>
      <c r="D115" s="259">
        <v>0.51</v>
      </c>
      <c r="E115" s="259">
        <v>0.49</v>
      </c>
      <c r="F115" s="534">
        <v>228.155</v>
      </c>
      <c r="G115" s="534">
        <v>60.955500000000001</v>
      </c>
      <c r="H115" s="261"/>
      <c r="I115" s="260">
        <f t="shared" ref="I115:I120" si="0">ROUND((C115*(D115*F115))+(C115*(E115*G115)),4)</f>
        <v>292.4545</v>
      </c>
    </row>
    <row r="116" spans="1:9">
      <c r="A116" s="256" t="s">
        <v>303</v>
      </c>
      <c r="B116" s="257" t="s">
        <v>304</v>
      </c>
      <c r="C116" s="258">
        <v>1</v>
      </c>
      <c r="D116" s="259">
        <v>0.69</v>
      </c>
      <c r="E116" s="259">
        <v>0.31000000000000005</v>
      </c>
      <c r="F116" s="534">
        <v>3.0047999999999999</v>
      </c>
      <c r="G116" s="534">
        <v>2.0335999999999999</v>
      </c>
      <c r="H116" s="261"/>
      <c r="I116" s="260">
        <f t="shared" si="0"/>
        <v>2.7037</v>
      </c>
    </row>
    <row r="117" spans="1:9">
      <c r="A117" s="256" t="s">
        <v>305</v>
      </c>
      <c r="B117" s="257" t="s">
        <v>306</v>
      </c>
      <c r="C117" s="258">
        <v>1</v>
      </c>
      <c r="D117" s="259">
        <v>0.71</v>
      </c>
      <c r="E117" s="259">
        <v>0.29000000000000004</v>
      </c>
      <c r="F117" s="534">
        <v>186.96530000000001</v>
      </c>
      <c r="G117" s="534">
        <v>81.803200000000004</v>
      </c>
      <c r="H117" s="261"/>
      <c r="I117" s="260">
        <f t="shared" si="0"/>
        <v>156.4683</v>
      </c>
    </row>
    <row r="118" spans="1:9">
      <c r="A118" s="256" t="s">
        <v>241</v>
      </c>
      <c r="B118" s="257" t="s">
        <v>242</v>
      </c>
      <c r="C118" s="258">
        <v>1</v>
      </c>
      <c r="D118" s="259">
        <v>0.96</v>
      </c>
      <c r="E118" s="259">
        <v>4.0000000000000036E-2</v>
      </c>
      <c r="F118" s="534">
        <v>157.60059999999999</v>
      </c>
      <c r="G118" s="534">
        <v>77.234700000000004</v>
      </c>
      <c r="H118" s="261"/>
      <c r="I118" s="260">
        <f t="shared" si="0"/>
        <v>154.386</v>
      </c>
    </row>
    <row r="119" spans="1:9" ht="29.25">
      <c r="A119" s="256" t="s">
        <v>307</v>
      </c>
      <c r="B119" s="257" t="s">
        <v>308</v>
      </c>
      <c r="C119" s="258">
        <v>1</v>
      </c>
      <c r="D119" s="259">
        <v>1</v>
      </c>
      <c r="E119" s="259">
        <v>0</v>
      </c>
      <c r="F119" s="534">
        <v>154.93440000000001</v>
      </c>
      <c r="G119" s="534">
        <v>71.700500000000005</v>
      </c>
      <c r="H119" s="261"/>
      <c r="I119" s="260">
        <f t="shared" si="0"/>
        <v>154.93440000000001</v>
      </c>
    </row>
    <row r="120" spans="1:9">
      <c r="A120" s="256" t="s">
        <v>309</v>
      </c>
      <c r="B120" s="257" t="s">
        <v>310</v>
      </c>
      <c r="C120" s="258">
        <v>1</v>
      </c>
      <c r="D120" s="259">
        <v>0.69</v>
      </c>
      <c r="E120" s="259">
        <v>0.31000000000000005</v>
      </c>
      <c r="F120" s="534">
        <v>97.7744</v>
      </c>
      <c r="G120" s="534">
        <v>37.119199999999999</v>
      </c>
      <c r="H120" s="261"/>
      <c r="I120" s="260">
        <f t="shared" si="0"/>
        <v>78.971299999999999</v>
      </c>
    </row>
    <row r="121" spans="1:9" ht="15.75" thickBot="1">
      <c r="A121" s="262"/>
      <c r="B121" s="262"/>
      <c r="C121" s="262"/>
      <c r="D121" s="262"/>
      <c r="E121" s="262"/>
      <c r="F121" s="262"/>
      <c r="G121" s="263" t="s">
        <v>243</v>
      </c>
      <c r="H121" s="264"/>
      <c r="I121" s="267">
        <f>SUM(I115:I120)</f>
        <v>839.91820000000007</v>
      </c>
    </row>
    <row r="122" spans="1:9" ht="15.75" thickBot="1">
      <c r="A122" s="265" t="s">
        <v>244</v>
      </c>
      <c r="B122" s="265"/>
      <c r="C122" s="266" t="s">
        <v>232</v>
      </c>
      <c r="D122" s="266" t="s">
        <v>245</v>
      </c>
      <c r="E122" s="822" t="s">
        <v>234</v>
      </c>
      <c r="F122" s="825"/>
      <c r="G122" s="826" t="s">
        <v>246</v>
      </c>
      <c r="H122" s="826"/>
      <c r="I122" s="826"/>
    </row>
    <row r="123" spans="1:9">
      <c r="A123" s="332" t="s">
        <v>247</v>
      </c>
      <c r="B123" s="333" t="s">
        <v>248</v>
      </c>
      <c r="C123" s="334">
        <v>1</v>
      </c>
      <c r="D123" s="332" t="s">
        <v>48</v>
      </c>
      <c r="E123" s="261">
        <v>17.513400000000001</v>
      </c>
      <c r="F123" s="261"/>
      <c r="G123" s="261"/>
      <c r="H123" s="261"/>
      <c r="I123" s="260">
        <f>ROUND(C123*E123,4)</f>
        <v>17.513400000000001</v>
      </c>
    </row>
    <row r="124" spans="1:9">
      <c r="A124" s="261"/>
      <c r="B124" s="261"/>
      <c r="C124" s="823">
        <v>1</v>
      </c>
      <c r="D124" s="827"/>
      <c r="E124" s="827"/>
      <c r="F124" s="827"/>
      <c r="G124" s="827"/>
      <c r="H124" s="854">
        <f>SUM(I123)</f>
        <v>17.513400000000001</v>
      </c>
      <c r="I124" s="827"/>
    </row>
    <row r="125" spans="1:9" ht="15.75" thickBot="1">
      <c r="A125" s="262"/>
      <c r="B125" s="262"/>
      <c r="C125" s="829" t="s">
        <v>250</v>
      </c>
      <c r="D125" s="830"/>
      <c r="E125" s="830"/>
      <c r="F125" s="830"/>
      <c r="G125" s="830"/>
      <c r="H125" s="264"/>
      <c r="I125" s="267">
        <f>SUM(H124,I121)</f>
        <v>857.43160000000012</v>
      </c>
    </row>
    <row r="126" spans="1:9">
      <c r="A126" s="261"/>
      <c r="B126" s="261"/>
      <c r="C126" s="831" t="s">
        <v>251</v>
      </c>
      <c r="D126" s="832"/>
      <c r="E126" s="832"/>
      <c r="F126" s="832"/>
      <c r="G126" s="832"/>
      <c r="H126" s="268"/>
      <c r="I126" s="269">
        <f>I125/H111</f>
        <v>0.76465589969054615</v>
      </c>
    </row>
    <row r="127" spans="1:9">
      <c r="A127" s="261"/>
      <c r="B127" s="261"/>
      <c r="C127" s="268"/>
      <c r="D127" s="268"/>
      <c r="E127" s="268"/>
      <c r="F127" s="268"/>
      <c r="G127" s="270" t="s">
        <v>252</v>
      </c>
      <c r="H127" s="268">
        <v>1.4250000000000001E-2</v>
      </c>
      <c r="I127" s="269">
        <f>I126*H127</f>
        <v>1.0896346570590283E-2</v>
      </c>
    </row>
    <row r="128" spans="1:9" ht="15.75" thickBot="1">
      <c r="A128" s="262"/>
      <c r="B128" s="262"/>
      <c r="C128" s="264"/>
      <c r="D128" s="264"/>
      <c r="E128" s="264"/>
      <c r="F128" s="264"/>
      <c r="G128" s="263" t="s">
        <v>253</v>
      </c>
      <c r="H128" s="264"/>
      <c r="I128" s="264" t="s">
        <v>118</v>
      </c>
    </row>
    <row r="129" spans="1:9" ht="15.75" thickBot="1">
      <c r="A129" s="265" t="s">
        <v>254</v>
      </c>
      <c r="B129" s="265"/>
      <c r="C129" s="266" t="s">
        <v>232</v>
      </c>
      <c r="D129" s="266" t="s">
        <v>245</v>
      </c>
      <c r="E129" s="826" t="s">
        <v>255</v>
      </c>
      <c r="F129" s="826"/>
      <c r="G129" s="826" t="s">
        <v>256</v>
      </c>
      <c r="H129" s="826"/>
      <c r="I129" s="826"/>
    </row>
    <row r="130" spans="1:9" ht="15.75" thickBot="1">
      <c r="A130" s="271"/>
      <c r="B130" s="271"/>
      <c r="C130" s="826" t="s">
        <v>257</v>
      </c>
      <c r="D130" s="833"/>
      <c r="E130" s="833"/>
      <c r="F130" s="833"/>
      <c r="G130" s="833"/>
      <c r="H130" s="271"/>
      <c r="I130" s="271"/>
    </row>
    <row r="131" spans="1:9" ht="15.75" thickBot="1">
      <c r="A131" s="265" t="s">
        <v>258</v>
      </c>
      <c r="B131" s="265"/>
      <c r="C131" s="266" t="s">
        <v>232</v>
      </c>
      <c r="D131" s="266" t="s">
        <v>245</v>
      </c>
      <c r="E131" s="826" t="s">
        <v>256</v>
      </c>
      <c r="F131" s="826"/>
      <c r="G131" s="826" t="s">
        <v>256</v>
      </c>
      <c r="H131" s="826"/>
      <c r="I131" s="826"/>
    </row>
    <row r="132" spans="1:9" ht="15.75" thickBot="1">
      <c r="A132" s="271"/>
      <c r="B132" s="271"/>
      <c r="C132" s="826" t="s">
        <v>259</v>
      </c>
      <c r="D132" s="833"/>
      <c r="E132" s="833"/>
      <c r="F132" s="833"/>
      <c r="G132" s="833"/>
      <c r="H132" s="338"/>
      <c r="I132" s="338"/>
    </row>
    <row r="133" spans="1:9" ht="15.75" thickBot="1">
      <c r="A133" s="265"/>
      <c r="B133" s="265"/>
      <c r="C133" s="274"/>
      <c r="D133" s="274"/>
      <c r="E133" s="274"/>
      <c r="F133" s="274"/>
      <c r="G133" s="274" t="s">
        <v>260</v>
      </c>
      <c r="H133" s="274"/>
      <c r="I133" s="275">
        <f>SUM(I126,I127,I128)</f>
        <v>0.77555224626113639</v>
      </c>
    </row>
    <row r="134" spans="1:9" ht="15.75" thickBot="1">
      <c r="A134" s="265" t="s">
        <v>261</v>
      </c>
      <c r="B134" s="265"/>
      <c r="C134" s="266" t="s">
        <v>262</v>
      </c>
      <c r="D134" s="266" t="s">
        <v>232</v>
      </c>
      <c r="E134" s="266" t="s">
        <v>245</v>
      </c>
      <c r="F134" s="826" t="s">
        <v>256</v>
      </c>
      <c r="G134" s="826"/>
      <c r="H134" s="826" t="s">
        <v>256</v>
      </c>
      <c r="I134" s="826"/>
    </row>
    <row r="135" spans="1:9" ht="15.75" thickBot="1">
      <c r="A135" s="265"/>
      <c r="B135" s="265"/>
      <c r="C135" s="826" t="s">
        <v>263</v>
      </c>
      <c r="D135" s="826"/>
      <c r="E135" s="826"/>
      <c r="F135" s="826"/>
      <c r="G135" s="826"/>
      <c r="H135" s="274"/>
      <c r="I135" s="274"/>
    </row>
    <row r="136" spans="1:9" ht="15.75" thickBot="1">
      <c r="A136" s="818" t="s">
        <v>264</v>
      </c>
      <c r="B136" s="818"/>
      <c r="C136" s="820" t="s">
        <v>232</v>
      </c>
      <c r="D136" s="820" t="s">
        <v>245</v>
      </c>
      <c r="E136" s="834" t="s">
        <v>265</v>
      </c>
      <c r="F136" s="834"/>
      <c r="G136" s="834"/>
      <c r="H136" s="277"/>
      <c r="I136" s="820" t="s">
        <v>256</v>
      </c>
    </row>
    <row r="137" spans="1:9" ht="15.75" thickBot="1">
      <c r="A137" s="819"/>
      <c r="B137" s="819"/>
      <c r="C137" s="821"/>
      <c r="D137" s="821"/>
      <c r="E137" s="278" t="s">
        <v>266</v>
      </c>
      <c r="F137" s="278" t="s">
        <v>267</v>
      </c>
      <c r="G137" s="278" t="s">
        <v>268</v>
      </c>
      <c r="H137" s="278"/>
      <c r="I137" s="821"/>
    </row>
    <row r="138" spans="1:9">
      <c r="A138" s="339"/>
      <c r="B138" s="339"/>
      <c r="C138" s="831" t="s">
        <v>270</v>
      </c>
      <c r="D138" s="831"/>
      <c r="E138" s="831"/>
      <c r="F138" s="831"/>
      <c r="G138" s="831"/>
      <c r="H138" s="340"/>
      <c r="I138" s="340" t="s">
        <v>118</v>
      </c>
    </row>
    <row r="139" spans="1:9" ht="15.75" thickBot="1">
      <c r="A139" s="280"/>
      <c r="B139" s="280"/>
      <c r="C139" s="281"/>
      <c r="D139" s="281"/>
      <c r="E139" s="824" t="s">
        <v>271</v>
      </c>
      <c r="F139" s="824"/>
      <c r="G139" s="824"/>
      <c r="H139" s="280"/>
      <c r="I139" s="345">
        <f>SUM(I133)</f>
        <v>0.77555224626113639</v>
      </c>
    </row>
    <row r="140" spans="1:9" ht="15.75" thickTop="1">
      <c r="A140" s="279"/>
      <c r="B140" s="279"/>
      <c r="C140" s="270"/>
      <c r="D140" s="270"/>
      <c r="E140" s="270"/>
      <c r="F140" s="270" t="s">
        <v>89</v>
      </c>
      <c r="G140" s="283">
        <f>$S$1</f>
        <v>0.23089999999999999</v>
      </c>
      <c r="H140" s="279"/>
      <c r="I140" s="269">
        <f>ROUND(I139*G140,4)</f>
        <v>0.17910000000000001</v>
      </c>
    </row>
    <row r="141" spans="1:9" ht="15.75" thickBot="1">
      <c r="A141" s="280"/>
      <c r="B141" s="280"/>
      <c r="C141" s="281"/>
      <c r="D141" s="281"/>
      <c r="E141" s="281"/>
      <c r="F141" s="280"/>
      <c r="G141" s="280" t="s">
        <v>272</v>
      </c>
      <c r="H141" s="280"/>
      <c r="I141" s="523">
        <f>ROUND(SUM(I139,I140),2)</f>
        <v>0.95</v>
      </c>
    </row>
    <row r="142" spans="1:9" ht="15.75" thickTop="1">
      <c r="A142" s="284" t="s">
        <v>273</v>
      </c>
    </row>
    <row r="144" spans="1:9" ht="23.25" thickBot="1">
      <c r="A144" s="285" t="s">
        <v>226</v>
      </c>
      <c r="B144" s="286"/>
      <c r="C144" s="286"/>
      <c r="D144" s="286"/>
      <c r="E144" s="286"/>
      <c r="F144" s="286"/>
      <c r="G144" s="286"/>
      <c r="H144" s="286"/>
      <c r="I144" s="287" t="s">
        <v>207</v>
      </c>
    </row>
    <row r="145" spans="1:9" ht="18.75" thickTop="1">
      <c r="A145" s="288" t="s">
        <v>227</v>
      </c>
      <c r="B145" s="288"/>
      <c r="C145" s="288"/>
      <c r="D145" s="288" t="str">
        <f>$M$1</f>
        <v>BAHIA</v>
      </c>
      <c r="E145" s="288"/>
      <c r="F145" s="288"/>
      <c r="G145" s="288"/>
      <c r="H145" s="288"/>
      <c r="I145" s="288"/>
    </row>
    <row r="146" spans="1:9" ht="15.75">
      <c r="A146" s="289" t="s">
        <v>228</v>
      </c>
      <c r="B146" s="289"/>
      <c r="C146" s="289"/>
      <c r="D146" s="289" t="str">
        <f>M2</f>
        <v>ABRIL/21</v>
      </c>
      <c r="E146" s="289"/>
      <c r="F146" s="289"/>
      <c r="G146" s="290" t="s">
        <v>229</v>
      </c>
      <c r="H146" s="291">
        <v>125.5</v>
      </c>
      <c r="I146" s="292" t="s">
        <v>269</v>
      </c>
    </row>
    <row r="147" spans="1:9" ht="16.5" thickBot="1">
      <c r="A147" s="293">
        <v>5915324</v>
      </c>
      <c r="B147" s="850" t="s">
        <v>315</v>
      </c>
      <c r="C147" s="850"/>
      <c r="D147" s="850"/>
      <c r="E147" s="850"/>
      <c r="F147" s="850"/>
      <c r="G147" s="850"/>
      <c r="H147" s="851" t="s">
        <v>230</v>
      </c>
      <c r="I147" s="852"/>
    </row>
    <row r="148" spans="1:9" ht="15.75" thickBot="1">
      <c r="A148" s="838" t="s">
        <v>231</v>
      </c>
      <c r="B148" s="838"/>
      <c r="C148" s="840" t="s">
        <v>232</v>
      </c>
      <c r="D148" s="842" t="s">
        <v>233</v>
      </c>
      <c r="E148" s="842"/>
      <c r="F148" s="842" t="s">
        <v>234</v>
      </c>
      <c r="G148" s="842"/>
      <c r="H148" s="294"/>
      <c r="I148" s="294" t="s">
        <v>235</v>
      </c>
    </row>
    <row r="149" spans="1:9" ht="15.75" thickBot="1">
      <c r="A149" s="839"/>
      <c r="B149" s="839"/>
      <c r="C149" s="841"/>
      <c r="D149" s="295" t="s">
        <v>236</v>
      </c>
      <c r="E149" s="295" t="s">
        <v>237</v>
      </c>
      <c r="F149" s="295" t="s">
        <v>238</v>
      </c>
      <c r="G149" s="295" t="s">
        <v>239</v>
      </c>
      <c r="H149" s="295"/>
      <c r="I149" s="295" t="s">
        <v>240</v>
      </c>
    </row>
    <row r="150" spans="1:9">
      <c r="A150" s="296" t="s">
        <v>209</v>
      </c>
      <c r="B150" s="297" t="s">
        <v>210</v>
      </c>
      <c r="C150" s="298">
        <v>1</v>
      </c>
      <c r="D150" s="299">
        <v>1</v>
      </c>
      <c r="E150" s="299">
        <v>0</v>
      </c>
      <c r="F150" s="300">
        <v>107.1703</v>
      </c>
      <c r="G150" s="300">
        <v>45.045400000000001</v>
      </c>
      <c r="H150" s="311"/>
      <c r="I150" s="300">
        <f>ROUND((C150*(D150*F150))+(C150*(E150*G150)),4)</f>
        <v>107.1703</v>
      </c>
    </row>
    <row r="151" spans="1:9" ht="15.75" thickBot="1">
      <c r="A151" s="302"/>
      <c r="B151" s="302"/>
      <c r="C151" s="302"/>
      <c r="D151" s="302"/>
      <c r="E151" s="302"/>
      <c r="F151" s="302"/>
      <c r="G151" s="303" t="s">
        <v>243</v>
      </c>
      <c r="H151" s="304"/>
      <c r="I151" s="305">
        <f>SUM(I150)</f>
        <v>107.1703</v>
      </c>
    </row>
    <row r="152" spans="1:9" ht="15.75" thickBot="1">
      <c r="A152" s="306" t="s">
        <v>244</v>
      </c>
      <c r="B152" s="306"/>
      <c r="C152" s="307" t="s">
        <v>232</v>
      </c>
      <c r="D152" s="307" t="s">
        <v>245</v>
      </c>
      <c r="E152" s="842" t="s">
        <v>234</v>
      </c>
      <c r="F152" s="846"/>
      <c r="G152" s="843" t="s">
        <v>246</v>
      </c>
      <c r="H152" s="843"/>
      <c r="I152" s="843"/>
    </row>
    <row r="153" spans="1:9">
      <c r="A153" s="311"/>
      <c r="B153" s="311"/>
      <c r="C153" s="836" t="s">
        <v>249</v>
      </c>
      <c r="D153" s="847"/>
      <c r="E153" s="847"/>
      <c r="F153" s="847"/>
      <c r="G153" s="847"/>
      <c r="H153" s="847" t="s">
        <v>118</v>
      </c>
      <c r="I153" s="847"/>
    </row>
    <row r="154" spans="1:9" ht="15.75" thickBot="1">
      <c r="A154" s="302"/>
      <c r="B154" s="302"/>
      <c r="C154" s="848" t="s">
        <v>250</v>
      </c>
      <c r="D154" s="849"/>
      <c r="E154" s="849"/>
      <c r="F154" s="849"/>
      <c r="G154" s="849"/>
      <c r="H154" s="304"/>
      <c r="I154" s="305">
        <f>SUM(I151)</f>
        <v>107.1703</v>
      </c>
    </row>
    <row r="155" spans="1:9">
      <c r="A155" s="311"/>
      <c r="B155" s="311"/>
      <c r="C155" s="836" t="s">
        <v>251</v>
      </c>
      <c r="D155" s="847"/>
      <c r="E155" s="847"/>
      <c r="F155" s="847"/>
      <c r="G155" s="847"/>
      <c r="H155" s="312"/>
      <c r="I155" s="313">
        <f>I154/H146</f>
        <v>0.85394661354581669</v>
      </c>
    </row>
    <row r="156" spans="1:9">
      <c r="A156" s="311"/>
      <c r="B156" s="311"/>
      <c r="C156" s="312"/>
      <c r="D156" s="312"/>
      <c r="E156" s="312"/>
      <c r="F156" s="312"/>
      <c r="G156" s="314" t="s">
        <v>252</v>
      </c>
      <c r="H156" s="312"/>
      <c r="I156" s="300" t="s">
        <v>118</v>
      </c>
    </row>
    <row r="157" spans="1:9" ht="15.75" thickBot="1">
      <c r="A157" s="302"/>
      <c r="B157" s="302"/>
      <c r="C157" s="304"/>
      <c r="D157" s="304"/>
      <c r="E157" s="304"/>
      <c r="F157" s="304"/>
      <c r="G157" s="303" t="s">
        <v>253</v>
      </c>
      <c r="H157" s="304"/>
      <c r="I157" s="304" t="s">
        <v>118</v>
      </c>
    </row>
    <row r="158" spans="1:9" ht="15.75" thickBot="1">
      <c r="A158" s="306" t="s">
        <v>254</v>
      </c>
      <c r="B158" s="306"/>
      <c r="C158" s="307" t="s">
        <v>232</v>
      </c>
      <c r="D158" s="307" t="s">
        <v>245</v>
      </c>
      <c r="E158" s="843" t="s">
        <v>255</v>
      </c>
      <c r="F158" s="843"/>
      <c r="G158" s="843" t="s">
        <v>256</v>
      </c>
      <c r="H158" s="843"/>
      <c r="I158" s="843"/>
    </row>
    <row r="159" spans="1:9" ht="15.75" thickBot="1">
      <c r="A159" s="317"/>
      <c r="B159" s="317"/>
      <c r="C159" s="843" t="s">
        <v>257</v>
      </c>
      <c r="D159" s="845"/>
      <c r="E159" s="845"/>
      <c r="F159" s="845"/>
      <c r="G159" s="845"/>
      <c r="H159" s="317"/>
      <c r="I159" s="317"/>
    </row>
    <row r="160" spans="1:9" ht="15.75" thickBot="1">
      <c r="A160" s="306" t="s">
        <v>258</v>
      </c>
      <c r="B160" s="306"/>
      <c r="C160" s="307" t="s">
        <v>232</v>
      </c>
      <c r="D160" s="307" t="s">
        <v>245</v>
      </c>
      <c r="E160" s="843" t="s">
        <v>256</v>
      </c>
      <c r="F160" s="843"/>
      <c r="G160" s="843" t="s">
        <v>256</v>
      </c>
      <c r="H160" s="843"/>
      <c r="I160" s="843"/>
    </row>
    <row r="161" spans="1:9" ht="15.75" thickBot="1">
      <c r="A161" s="317"/>
      <c r="B161" s="317"/>
      <c r="C161" s="843" t="s">
        <v>259</v>
      </c>
      <c r="D161" s="845"/>
      <c r="E161" s="845"/>
      <c r="F161" s="845"/>
      <c r="G161" s="845"/>
      <c r="H161" s="318"/>
      <c r="I161" s="318"/>
    </row>
    <row r="162" spans="1:9" ht="15.75" thickBot="1">
      <c r="A162" s="306"/>
      <c r="B162" s="306"/>
      <c r="C162" s="319"/>
      <c r="D162" s="319"/>
      <c r="E162" s="319"/>
      <c r="F162" s="319"/>
      <c r="G162" s="319" t="s">
        <v>260</v>
      </c>
      <c r="H162" s="319"/>
      <c r="I162" s="320">
        <f>SUM(I155,I156,I157)</f>
        <v>0.85394661354581669</v>
      </c>
    </row>
    <row r="163" spans="1:9" ht="15.75" thickBot="1">
      <c r="A163" s="306" t="s">
        <v>261</v>
      </c>
      <c r="B163" s="306"/>
      <c r="C163" s="307" t="s">
        <v>262</v>
      </c>
      <c r="D163" s="307" t="s">
        <v>232</v>
      </c>
      <c r="E163" s="307" t="s">
        <v>245</v>
      </c>
      <c r="F163" s="843" t="s">
        <v>256</v>
      </c>
      <c r="G163" s="843"/>
      <c r="H163" s="843" t="s">
        <v>256</v>
      </c>
      <c r="I163" s="843"/>
    </row>
    <row r="164" spans="1:9" ht="15.75" thickBot="1">
      <c r="A164" s="306"/>
      <c r="B164" s="306"/>
      <c r="C164" s="843" t="s">
        <v>263</v>
      </c>
      <c r="D164" s="843"/>
      <c r="E164" s="843"/>
      <c r="F164" s="843"/>
      <c r="G164" s="843"/>
      <c r="H164" s="319"/>
      <c r="I164" s="319"/>
    </row>
    <row r="165" spans="1:9" ht="15.75" thickBot="1">
      <c r="A165" s="838" t="s">
        <v>264</v>
      </c>
      <c r="B165" s="838"/>
      <c r="C165" s="840" t="s">
        <v>232</v>
      </c>
      <c r="D165" s="840" t="s">
        <v>245</v>
      </c>
      <c r="E165" s="844" t="s">
        <v>265</v>
      </c>
      <c r="F165" s="844"/>
      <c r="G165" s="844"/>
      <c r="H165" s="322"/>
      <c r="I165" s="840" t="s">
        <v>256</v>
      </c>
    </row>
    <row r="166" spans="1:9" ht="15.75" thickBot="1">
      <c r="A166" s="839"/>
      <c r="B166" s="839"/>
      <c r="C166" s="841"/>
      <c r="D166" s="841"/>
      <c r="E166" s="323" t="s">
        <v>266</v>
      </c>
      <c r="F166" s="323" t="s">
        <v>267</v>
      </c>
      <c r="G166" s="323" t="s">
        <v>268</v>
      </c>
      <c r="H166" s="323"/>
      <c r="I166" s="841"/>
    </row>
    <row r="167" spans="1:9">
      <c r="A167" s="329"/>
      <c r="B167" s="329"/>
      <c r="C167" s="836" t="s">
        <v>270</v>
      </c>
      <c r="D167" s="836"/>
      <c r="E167" s="836"/>
      <c r="F167" s="836"/>
      <c r="G167" s="836"/>
      <c r="H167" s="330"/>
      <c r="I167" s="330" t="s">
        <v>118</v>
      </c>
    </row>
    <row r="168" spans="1:9" ht="15.75" thickBot="1">
      <c r="A168" s="326"/>
      <c r="B168" s="326"/>
      <c r="C168" s="327"/>
      <c r="D168" s="327"/>
      <c r="E168" s="837" t="s">
        <v>271</v>
      </c>
      <c r="F168" s="837"/>
      <c r="G168" s="837"/>
      <c r="H168" s="326"/>
      <c r="I168" s="328">
        <f>SUM(I162)</f>
        <v>0.85394661354581669</v>
      </c>
    </row>
    <row r="169" spans="1:9" ht="15.75" thickTop="1">
      <c r="A169" s="284" t="s">
        <v>273</v>
      </c>
    </row>
    <row r="172" spans="1:9" ht="23.25" thickBot="1">
      <c r="A172" s="243" t="s">
        <v>226</v>
      </c>
      <c r="B172" s="244"/>
      <c r="C172" s="244"/>
      <c r="D172" s="244"/>
      <c r="E172" s="244"/>
      <c r="F172" s="244"/>
      <c r="G172" s="244"/>
      <c r="H172" s="244"/>
      <c r="I172" s="245" t="s">
        <v>207</v>
      </c>
    </row>
    <row r="173" spans="1:9" ht="18.75" thickTop="1">
      <c r="A173" s="246" t="s">
        <v>227</v>
      </c>
      <c r="B173" s="246"/>
      <c r="C173" s="246"/>
      <c r="D173" s="246" t="str">
        <f>$M$1</f>
        <v>BAHIA</v>
      </c>
      <c r="E173" s="246"/>
      <c r="F173" s="246"/>
      <c r="G173" s="246"/>
      <c r="H173" s="246"/>
      <c r="I173" s="246"/>
    </row>
    <row r="174" spans="1:9" ht="15.75">
      <c r="A174" s="249" t="s">
        <v>228</v>
      </c>
      <c r="B174" s="249"/>
      <c r="C174" s="249"/>
      <c r="D174" s="249" t="str">
        <f>M2</f>
        <v>ABRIL/21</v>
      </c>
      <c r="E174" s="249"/>
      <c r="F174" s="249"/>
      <c r="G174" s="250" t="s">
        <v>229</v>
      </c>
      <c r="H174" s="347">
        <v>3</v>
      </c>
      <c r="I174" s="252" t="s">
        <v>166</v>
      </c>
    </row>
    <row r="175" spans="1:9" ht="16.5" thickBot="1">
      <c r="A175" s="253">
        <v>5213440</v>
      </c>
      <c r="B175" s="835" t="s">
        <v>171</v>
      </c>
      <c r="C175" s="835"/>
      <c r="D175" s="835"/>
      <c r="E175" s="835"/>
      <c r="F175" s="835"/>
      <c r="G175" s="835"/>
      <c r="H175" s="816" t="s">
        <v>230</v>
      </c>
      <c r="I175" s="817"/>
    </row>
    <row r="176" spans="1:9" ht="15.75" thickBot="1">
      <c r="A176" s="818" t="s">
        <v>231</v>
      </c>
      <c r="B176" s="818"/>
      <c r="C176" s="820" t="s">
        <v>232</v>
      </c>
      <c r="D176" s="822" t="s">
        <v>233</v>
      </c>
      <c r="E176" s="822"/>
      <c r="F176" s="822" t="s">
        <v>234</v>
      </c>
      <c r="G176" s="822"/>
      <c r="H176" s="254"/>
      <c r="I176" s="254" t="s">
        <v>235</v>
      </c>
    </row>
    <row r="177" spans="1:9" ht="15.75" thickBot="1">
      <c r="A177" s="819"/>
      <c r="B177" s="819"/>
      <c r="C177" s="821"/>
      <c r="D177" s="255" t="s">
        <v>236</v>
      </c>
      <c r="E177" s="255" t="s">
        <v>237</v>
      </c>
      <c r="F177" s="255" t="s">
        <v>238</v>
      </c>
      <c r="G177" s="255" t="s">
        <v>239</v>
      </c>
      <c r="H177" s="255"/>
      <c r="I177" s="255" t="s">
        <v>240</v>
      </c>
    </row>
    <row r="178" spans="1:9">
      <c r="A178" s="256" t="s">
        <v>209</v>
      </c>
      <c r="B178" s="257" t="s">
        <v>210</v>
      </c>
      <c r="C178" s="258">
        <v>1</v>
      </c>
      <c r="D178" s="259">
        <v>0.3</v>
      </c>
      <c r="E178" s="259">
        <v>0.7</v>
      </c>
      <c r="F178" s="260">
        <v>107.1703</v>
      </c>
      <c r="G178" s="260">
        <v>45.045400000000001</v>
      </c>
      <c r="H178" s="261"/>
      <c r="I178" s="260">
        <f>ROUND((C178*(D178*F178))+(C178*(E178*G178)),4)</f>
        <v>63.682899999999997</v>
      </c>
    </row>
    <row r="179" spans="1:9" ht="15.75" thickBot="1">
      <c r="A179" s="262"/>
      <c r="B179" s="262"/>
      <c r="C179" s="262"/>
      <c r="D179" s="262"/>
      <c r="E179" s="262"/>
      <c r="F179" s="262"/>
      <c r="G179" s="263" t="s">
        <v>243</v>
      </c>
      <c r="H179" s="264"/>
      <c r="I179" s="267">
        <f>SUM(I178)</f>
        <v>63.682899999999997</v>
      </c>
    </row>
    <row r="180" spans="1:9" ht="15.75" thickBot="1">
      <c r="A180" s="265" t="s">
        <v>244</v>
      </c>
      <c r="B180" s="265"/>
      <c r="C180" s="266" t="s">
        <v>232</v>
      </c>
      <c r="D180" s="266" t="s">
        <v>245</v>
      </c>
      <c r="E180" s="822" t="s">
        <v>234</v>
      </c>
      <c r="F180" s="825"/>
      <c r="G180" s="826" t="s">
        <v>246</v>
      </c>
      <c r="H180" s="826"/>
      <c r="I180" s="826"/>
    </row>
    <row r="181" spans="1:9">
      <c r="A181" s="256" t="s">
        <v>320</v>
      </c>
      <c r="B181" s="257" t="s">
        <v>208</v>
      </c>
      <c r="C181" s="258">
        <v>1</v>
      </c>
      <c r="D181" s="256" t="s">
        <v>48</v>
      </c>
      <c r="E181" s="261">
        <v>25.957000000000001</v>
      </c>
      <c r="F181" s="261"/>
      <c r="G181" s="261"/>
      <c r="H181" s="261"/>
      <c r="I181" s="260">
        <f>ROUND(C181*E181,4)</f>
        <v>25.957000000000001</v>
      </c>
    </row>
    <row r="182" spans="1:9">
      <c r="A182" s="256" t="s">
        <v>247</v>
      </c>
      <c r="B182" s="257" t="s">
        <v>248</v>
      </c>
      <c r="C182" s="258">
        <v>2</v>
      </c>
      <c r="D182" s="256" t="s">
        <v>48</v>
      </c>
      <c r="E182" s="261">
        <v>17.513400000000001</v>
      </c>
      <c r="F182" s="261"/>
      <c r="G182" s="261"/>
      <c r="H182" s="261"/>
      <c r="I182" s="260">
        <f>ROUND(C182*E182,4)</f>
        <v>35.026800000000001</v>
      </c>
    </row>
    <row r="183" spans="1:9">
      <c r="A183" s="261"/>
      <c r="B183" s="261"/>
      <c r="C183" s="823" t="s">
        <v>249</v>
      </c>
      <c r="D183" s="827"/>
      <c r="E183" s="827"/>
      <c r="F183" s="827"/>
      <c r="G183" s="827"/>
      <c r="H183" s="828">
        <f>SUM(I181:I182)</f>
        <v>60.983800000000002</v>
      </c>
      <c r="I183" s="823"/>
    </row>
    <row r="184" spans="1:9" ht="15.75" thickBot="1">
      <c r="A184" s="262"/>
      <c r="B184" s="262"/>
      <c r="C184" s="829" t="s">
        <v>250</v>
      </c>
      <c r="D184" s="830"/>
      <c r="E184" s="830"/>
      <c r="F184" s="830"/>
      <c r="G184" s="830"/>
      <c r="H184" s="263"/>
      <c r="I184" s="267">
        <f>SUM(H183,I179)</f>
        <v>124.66669999999999</v>
      </c>
    </row>
    <row r="185" spans="1:9">
      <c r="A185" s="261"/>
      <c r="B185" s="261"/>
      <c r="C185" s="831" t="s">
        <v>251</v>
      </c>
      <c r="D185" s="832"/>
      <c r="E185" s="832"/>
      <c r="F185" s="832"/>
      <c r="G185" s="832"/>
      <c r="H185" s="270"/>
      <c r="I185" s="269">
        <f>I184/H174</f>
        <v>41.555566666666664</v>
      </c>
    </row>
    <row r="186" spans="1:9">
      <c r="A186" s="261"/>
      <c r="B186" s="261"/>
      <c r="C186" s="268"/>
      <c r="D186" s="268"/>
      <c r="E186" s="268"/>
      <c r="F186" s="268"/>
      <c r="G186" s="270" t="s">
        <v>252</v>
      </c>
      <c r="H186" s="268"/>
      <c r="I186" s="260" t="s">
        <v>118</v>
      </c>
    </row>
    <row r="187" spans="1:9" ht="15.75" thickBot="1">
      <c r="A187" s="262"/>
      <c r="B187" s="262"/>
      <c r="C187" s="264"/>
      <c r="D187" s="264"/>
      <c r="E187" s="264"/>
      <c r="F187" s="264"/>
      <c r="G187" s="263" t="s">
        <v>253</v>
      </c>
      <c r="H187" s="264"/>
      <c r="I187" s="264" t="s">
        <v>118</v>
      </c>
    </row>
    <row r="188" spans="1:9" ht="15.75" thickBot="1">
      <c r="A188" s="265" t="s">
        <v>254</v>
      </c>
      <c r="B188" s="265"/>
      <c r="C188" s="266" t="s">
        <v>232</v>
      </c>
      <c r="D188" s="266" t="s">
        <v>245</v>
      </c>
      <c r="E188" s="826" t="s">
        <v>255</v>
      </c>
      <c r="F188" s="826"/>
      <c r="G188" s="826" t="s">
        <v>256</v>
      </c>
      <c r="H188" s="826"/>
      <c r="I188" s="826"/>
    </row>
    <row r="189" spans="1:9" ht="15.75" thickBot="1">
      <c r="A189" s="271"/>
      <c r="B189" s="271"/>
      <c r="C189" s="826" t="s">
        <v>257</v>
      </c>
      <c r="D189" s="833"/>
      <c r="E189" s="833"/>
      <c r="F189" s="833"/>
      <c r="G189" s="833"/>
      <c r="H189" s="271"/>
      <c r="I189" s="271"/>
    </row>
    <row r="190" spans="1:9" ht="15.75" thickBot="1">
      <c r="A190" s="265" t="s">
        <v>258</v>
      </c>
      <c r="B190" s="265"/>
      <c r="C190" s="266" t="s">
        <v>232</v>
      </c>
      <c r="D190" s="266" t="s">
        <v>245</v>
      </c>
      <c r="E190" s="826" t="s">
        <v>256</v>
      </c>
      <c r="F190" s="826"/>
      <c r="G190" s="826" t="s">
        <v>256</v>
      </c>
      <c r="H190" s="826"/>
      <c r="I190" s="826"/>
    </row>
    <row r="191" spans="1:9" ht="29.25">
      <c r="A191" s="256">
        <v>5213414</v>
      </c>
      <c r="B191" s="257" t="s">
        <v>321</v>
      </c>
      <c r="C191" s="272">
        <v>0.36</v>
      </c>
      <c r="D191" s="256" t="s">
        <v>14</v>
      </c>
      <c r="E191" s="256"/>
      <c r="F191" s="260">
        <v>410.77</v>
      </c>
      <c r="G191" s="261"/>
      <c r="H191" s="261"/>
      <c r="I191" s="273">
        <f>ROUND(C191*F191,4)</f>
        <v>147.87719999999999</v>
      </c>
    </row>
    <row r="192" spans="1:9" ht="15.75" thickBot="1">
      <c r="A192" s="262"/>
      <c r="B192" s="262"/>
      <c r="C192" s="829" t="s">
        <v>259</v>
      </c>
      <c r="D192" s="830"/>
      <c r="E192" s="830"/>
      <c r="F192" s="830"/>
      <c r="G192" s="830"/>
      <c r="H192" s="264"/>
      <c r="I192" s="267">
        <f>SUM(I191)</f>
        <v>147.87719999999999</v>
      </c>
    </row>
    <row r="193" spans="1:9" ht="15.75" thickBot="1">
      <c r="A193" s="265"/>
      <c r="B193" s="265"/>
      <c r="C193" s="274"/>
      <c r="D193" s="274"/>
      <c r="E193" s="274"/>
      <c r="F193" s="274"/>
      <c r="G193" s="274" t="s">
        <v>260</v>
      </c>
      <c r="H193" s="274"/>
      <c r="I193" s="275">
        <f>SUM(I192,I185,I186,I187)</f>
        <v>189.43276666666665</v>
      </c>
    </row>
    <row r="194" spans="1:9" ht="15.75" thickBot="1">
      <c r="A194" s="265" t="s">
        <v>261</v>
      </c>
      <c r="B194" s="265"/>
      <c r="C194" s="266" t="s">
        <v>262</v>
      </c>
      <c r="D194" s="266" t="s">
        <v>232</v>
      </c>
      <c r="E194" s="266" t="s">
        <v>245</v>
      </c>
      <c r="F194" s="826" t="s">
        <v>256</v>
      </c>
      <c r="G194" s="826"/>
      <c r="H194" s="826" t="s">
        <v>256</v>
      </c>
      <c r="I194" s="826"/>
    </row>
    <row r="195" spans="1:9" ht="29.25">
      <c r="A195" s="256">
        <v>5213414</v>
      </c>
      <c r="B195" s="257" t="s">
        <v>322</v>
      </c>
      <c r="C195" s="256">
        <v>5915474</v>
      </c>
      <c r="D195" s="272">
        <v>3.7499999999999999E-3</v>
      </c>
      <c r="E195" s="256" t="s">
        <v>17</v>
      </c>
      <c r="F195" s="256"/>
      <c r="G195" s="260">
        <v>21.24</v>
      </c>
      <c r="H195" s="268"/>
      <c r="I195" s="260">
        <f>ROUND(D195*G195,4)</f>
        <v>7.9699999999999993E-2</v>
      </c>
    </row>
    <row r="196" spans="1:9" ht="15.75" thickBot="1">
      <c r="A196" s="276"/>
      <c r="B196" s="276"/>
      <c r="C196" s="829" t="s">
        <v>263</v>
      </c>
      <c r="D196" s="829"/>
      <c r="E196" s="829"/>
      <c r="F196" s="829"/>
      <c r="G196" s="829"/>
      <c r="H196" s="263"/>
      <c r="I196" s="267">
        <f>SUM(I195)</f>
        <v>7.9699999999999993E-2</v>
      </c>
    </row>
    <row r="197" spans="1:9" ht="15.75" thickBot="1">
      <c r="A197" s="818" t="s">
        <v>264</v>
      </c>
      <c r="B197" s="818"/>
      <c r="C197" s="820" t="s">
        <v>232</v>
      </c>
      <c r="D197" s="820" t="s">
        <v>245</v>
      </c>
      <c r="E197" s="834" t="s">
        <v>265</v>
      </c>
      <c r="F197" s="834"/>
      <c r="G197" s="834"/>
      <c r="H197" s="277"/>
      <c r="I197" s="820" t="s">
        <v>256</v>
      </c>
    </row>
    <row r="198" spans="1:9" ht="15.75" thickBot="1">
      <c r="A198" s="819"/>
      <c r="B198" s="819"/>
      <c r="C198" s="821"/>
      <c r="D198" s="821"/>
      <c r="E198" s="278" t="s">
        <v>266</v>
      </c>
      <c r="F198" s="278" t="s">
        <v>267</v>
      </c>
      <c r="G198" s="278" t="s">
        <v>268</v>
      </c>
      <c r="H198" s="278"/>
      <c r="I198" s="821"/>
    </row>
    <row r="199" spans="1:9" ht="29.25">
      <c r="A199" s="256">
        <v>5213414</v>
      </c>
      <c r="B199" s="257" t="s">
        <v>322</v>
      </c>
      <c r="C199" s="258">
        <v>3.7499999999999999E-3</v>
      </c>
      <c r="D199" s="256" t="s">
        <v>269</v>
      </c>
      <c r="E199" s="256"/>
      <c r="F199" s="256"/>
      <c r="G199" s="259">
        <f>$Q$1</f>
        <v>10</v>
      </c>
      <c r="H199" s="256"/>
      <c r="I199" s="268">
        <f>ROUND((C199*G199)*$I$230,4)</f>
        <v>3.2000000000000001E-2</v>
      </c>
    </row>
    <row r="200" spans="1:9">
      <c r="A200" s="279"/>
      <c r="B200" s="279"/>
      <c r="C200" s="823" t="s">
        <v>270</v>
      </c>
      <c r="D200" s="823"/>
      <c r="E200" s="823"/>
      <c r="F200" s="823"/>
      <c r="G200" s="823"/>
      <c r="H200" s="270"/>
      <c r="I200" s="270">
        <f>SUM(I199)</f>
        <v>3.2000000000000001E-2</v>
      </c>
    </row>
    <row r="201" spans="1:9" ht="15.75" thickBot="1">
      <c r="A201" s="280"/>
      <c r="B201" s="280"/>
      <c r="C201" s="281"/>
      <c r="D201" s="281"/>
      <c r="E201" s="824" t="s">
        <v>271</v>
      </c>
      <c r="F201" s="824"/>
      <c r="G201" s="824"/>
      <c r="H201" s="280"/>
      <c r="I201" s="282">
        <f>SUM(I200,I196,I193)</f>
        <v>189.54446666666666</v>
      </c>
    </row>
    <row r="202" spans="1:9" ht="15.75" thickTop="1">
      <c r="A202" s="279"/>
      <c r="B202" s="279"/>
      <c r="C202" s="270"/>
      <c r="D202" s="270"/>
      <c r="E202" s="270"/>
      <c r="F202" s="270" t="s">
        <v>89</v>
      </c>
      <c r="G202" s="283">
        <f>$S$1</f>
        <v>0.23089999999999999</v>
      </c>
      <c r="H202" s="279"/>
      <c r="I202" s="269">
        <f>ROUND(I201*G202,4)</f>
        <v>43.765799999999999</v>
      </c>
    </row>
    <row r="203" spans="1:9" ht="15.75" thickBot="1">
      <c r="A203" s="280"/>
      <c r="B203" s="280"/>
      <c r="C203" s="281"/>
      <c r="D203" s="281"/>
      <c r="E203" s="281"/>
      <c r="F203" s="280"/>
      <c r="G203" s="280" t="s">
        <v>272</v>
      </c>
      <c r="H203" s="280"/>
      <c r="I203" s="523">
        <f>ROUND(SUM(I201,I202),2)</f>
        <v>233.31</v>
      </c>
    </row>
    <row r="204" spans="1:9" ht="15.75" thickTop="1">
      <c r="A204" s="284" t="s">
        <v>273</v>
      </c>
    </row>
    <row r="206" spans="1:9" ht="23.25" thickBot="1">
      <c r="A206" s="285" t="s">
        <v>226</v>
      </c>
      <c r="B206" s="286"/>
      <c r="C206" s="286"/>
      <c r="D206" s="286"/>
      <c r="E206" s="286"/>
      <c r="F206" s="286"/>
      <c r="G206" s="286"/>
      <c r="H206" s="286"/>
      <c r="I206" s="287" t="s">
        <v>207</v>
      </c>
    </row>
    <row r="207" spans="1:9" ht="18.75" thickTop="1">
      <c r="A207" s="288" t="s">
        <v>227</v>
      </c>
      <c r="B207" s="288"/>
      <c r="C207" s="288"/>
      <c r="D207" s="288" t="str">
        <f>$M$1</f>
        <v>BAHIA</v>
      </c>
      <c r="E207" s="288"/>
      <c r="F207" s="288"/>
      <c r="G207" s="288"/>
      <c r="H207" s="288"/>
      <c r="I207" s="288"/>
    </row>
    <row r="208" spans="1:9" ht="15.75">
      <c r="A208" s="289" t="s">
        <v>228</v>
      </c>
      <c r="B208" s="289"/>
      <c r="C208" s="289"/>
      <c r="D208" s="289" t="str">
        <f>M2</f>
        <v>ABRIL/21</v>
      </c>
      <c r="E208" s="289"/>
      <c r="F208" s="289"/>
      <c r="G208" s="290" t="s">
        <v>229</v>
      </c>
      <c r="H208" s="291">
        <v>125.5</v>
      </c>
      <c r="I208" s="292" t="s">
        <v>269</v>
      </c>
    </row>
    <row r="209" spans="1:9" ht="16.5" thickBot="1">
      <c r="A209" s="293">
        <v>5915324</v>
      </c>
      <c r="B209" s="850" t="s">
        <v>315</v>
      </c>
      <c r="C209" s="850"/>
      <c r="D209" s="850"/>
      <c r="E209" s="850"/>
      <c r="F209" s="850"/>
      <c r="G209" s="850"/>
      <c r="H209" s="851" t="s">
        <v>230</v>
      </c>
      <c r="I209" s="852"/>
    </row>
    <row r="210" spans="1:9" ht="15.75" thickBot="1">
      <c r="A210" s="838" t="s">
        <v>231</v>
      </c>
      <c r="B210" s="838"/>
      <c r="C210" s="840" t="s">
        <v>232</v>
      </c>
      <c r="D210" s="842" t="s">
        <v>233</v>
      </c>
      <c r="E210" s="842"/>
      <c r="F210" s="842" t="s">
        <v>234</v>
      </c>
      <c r="G210" s="842"/>
      <c r="H210" s="294"/>
      <c r="I210" s="294" t="s">
        <v>235</v>
      </c>
    </row>
    <row r="211" spans="1:9" ht="15.75" thickBot="1">
      <c r="A211" s="839"/>
      <c r="B211" s="839"/>
      <c r="C211" s="841"/>
      <c r="D211" s="295" t="s">
        <v>236</v>
      </c>
      <c r="E211" s="295" t="s">
        <v>237</v>
      </c>
      <c r="F211" s="295" t="s">
        <v>238</v>
      </c>
      <c r="G211" s="295" t="s">
        <v>239</v>
      </c>
      <c r="H211" s="295"/>
      <c r="I211" s="295" t="s">
        <v>240</v>
      </c>
    </row>
    <row r="212" spans="1:9">
      <c r="A212" s="296" t="s">
        <v>209</v>
      </c>
      <c r="B212" s="297" t="s">
        <v>210</v>
      </c>
      <c r="C212" s="298">
        <v>1</v>
      </c>
      <c r="D212" s="299">
        <v>1</v>
      </c>
      <c r="E212" s="299">
        <v>0</v>
      </c>
      <c r="F212" s="300">
        <v>107.1703</v>
      </c>
      <c r="G212" s="300">
        <v>45.045400000000001</v>
      </c>
      <c r="H212" s="311"/>
      <c r="I212" s="300">
        <f>ROUND((C212*(D212*F212))+(C212*(E212*G212)),4)</f>
        <v>107.1703</v>
      </c>
    </row>
    <row r="213" spans="1:9" ht="15.75" thickBot="1">
      <c r="A213" s="302"/>
      <c r="B213" s="302"/>
      <c r="C213" s="302"/>
      <c r="D213" s="302"/>
      <c r="E213" s="302"/>
      <c r="F213" s="302"/>
      <c r="G213" s="303" t="s">
        <v>243</v>
      </c>
      <c r="H213" s="304"/>
      <c r="I213" s="305">
        <f>SUM(I212)</f>
        <v>107.1703</v>
      </c>
    </row>
    <row r="214" spans="1:9" ht="15.75" thickBot="1">
      <c r="A214" s="306" t="s">
        <v>244</v>
      </c>
      <c r="B214" s="306"/>
      <c r="C214" s="307" t="s">
        <v>232</v>
      </c>
      <c r="D214" s="307" t="s">
        <v>245</v>
      </c>
      <c r="E214" s="842" t="s">
        <v>234</v>
      </c>
      <c r="F214" s="846"/>
      <c r="G214" s="843" t="s">
        <v>246</v>
      </c>
      <c r="H214" s="843"/>
      <c r="I214" s="843"/>
    </row>
    <row r="215" spans="1:9">
      <c r="A215" s="311"/>
      <c r="B215" s="311"/>
      <c r="C215" s="836" t="s">
        <v>249</v>
      </c>
      <c r="D215" s="847"/>
      <c r="E215" s="847"/>
      <c r="F215" s="847"/>
      <c r="G215" s="847"/>
      <c r="H215" s="847" t="s">
        <v>118</v>
      </c>
      <c r="I215" s="847"/>
    </row>
    <row r="216" spans="1:9" ht="15.75" thickBot="1">
      <c r="A216" s="302"/>
      <c r="B216" s="302"/>
      <c r="C216" s="848" t="s">
        <v>250</v>
      </c>
      <c r="D216" s="849"/>
      <c r="E216" s="849"/>
      <c r="F216" s="849"/>
      <c r="G216" s="849"/>
      <c r="H216" s="304"/>
      <c r="I216" s="305">
        <f>SUM(I213)</f>
        <v>107.1703</v>
      </c>
    </row>
    <row r="217" spans="1:9">
      <c r="A217" s="311"/>
      <c r="B217" s="311"/>
      <c r="C217" s="836" t="s">
        <v>251</v>
      </c>
      <c r="D217" s="847"/>
      <c r="E217" s="847"/>
      <c r="F217" s="847"/>
      <c r="G217" s="847"/>
      <c r="H217" s="312"/>
      <c r="I217" s="313">
        <f>I216/H208</f>
        <v>0.85394661354581669</v>
      </c>
    </row>
    <row r="218" spans="1:9">
      <c r="A218" s="311"/>
      <c r="B218" s="311"/>
      <c r="C218" s="312"/>
      <c r="D218" s="312"/>
      <c r="E218" s="312"/>
      <c r="F218" s="312"/>
      <c r="G218" s="314" t="s">
        <v>252</v>
      </c>
      <c r="H218" s="312"/>
      <c r="I218" s="300" t="s">
        <v>118</v>
      </c>
    </row>
    <row r="219" spans="1:9" ht="15.75" thickBot="1">
      <c r="A219" s="302"/>
      <c r="B219" s="302"/>
      <c r="C219" s="304"/>
      <c r="D219" s="304"/>
      <c r="E219" s="304"/>
      <c r="F219" s="304"/>
      <c r="G219" s="303" t="s">
        <v>253</v>
      </c>
      <c r="H219" s="304"/>
      <c r="I219" s="304" t="s">
        <v>118</v>
      </c>
    </row>
    <row r="220" spans="1:9" ht="15.75" thickBot="1">
      <c r="A220" s="306" t="s">
        <v>254</v>
      </c>
      <c r="B220" s="306"/>
      <c r="C220" s="307" t="s">
        <v>232</v>
      </c>
      <c r="D220" s="307" t="s">
        <v>245</v>
      </c>
      <c r="E220" s="843" t="s">
        <v>255</v>
      </c>
      <c r="F220" s="843"/>
      <c r="G220" s="843" t="s">
        <v>256</v>
      </c>
      <c r="H220" s="843"/>
      <c r="I220" s="843"/>
    </row>
    <row r="221" spans="1:9" ht="15.75" thickBot="1">
      <c r="A221" s="317"/>
      <c r="B221" s="317"/>
      <c r="C221" s="843" t="s">
        <v>257</v>
      </c>
      <c r="D221" s="845"/>
      <c r="E221" s="845"/>
      <c r="F221" s="845"/>
      <c r="G221" s="845"/>
      <c r="H221" s="317"/>
      <c r="I221" s="317"/>
    </row>
    <row r="222" spans="1:9" ht="15.75" thickBot="1">
      <c r="A222" s="306" t="s">
        <v>258</v>
      </c>
      <c r="B222" s="306"/>
      <c r="C222" s="307" t="s">
        <v>232</v>
      </c>
      <c r="D222" s="307" t="s">
        <v>245</v>
      </c>
      <c r="E222" s="843" t="s">
        <v>256</v>
      </c>
      <c r="F222" s="843"/>
      <c r="G222" s="843" t="s">
        <v>256</v>
      </c>
      <c r="H222" s="843"/>
      <c r="I222" s="843"/>
    </row>
    <row r="223" spans="1:9" ht="15.75" thickBot="1">
      <c r="A223" s="317"/>
      <c r="B223" s="317"/>
      <c r="C223" s="843" t="s">
        <v>259</v>
      </c>
      <c r="D223" s="845"/>
      <c r="E223" s="845"/>
      <c r="F223" s="845"/>
      <c r="G223" s="845"/>
      <c r="H223" s="318"/>
      <c r="I223" s="318"/>
    </row>
    <row r="224" spans="1:9" ht="15.75" thickBot="1">
      <c r="A224" s="306"/>
      <c r="B224" s="306"/>
      <c r="C224" s="319"/>
      <c r="D224" s="319"/>
      <c r="E224" s="319"/>
      <c r="F224" s="319"/>
      <c r="G224" s="319" t="s">
        <v>260</v>
      </c>
      <c r="H224" s="319"/>
      <c r="I224" s="320">
        <f>SUM(I217,I218,I219)</f>
        <v>0.85394661354581669</v>
      </c>
    </row>
    <row r="225" spans="1:9" ht="15.75" thickBot="1">
      <c r="A225" s="306" t="s">
        <v>261</v>
      </c>
      <c r="B225" s="306"/>
      <c r="C225" s="307" t="s">
        <v>262</v>
      </c>
      <c r="D225" s="307" t="s">
        <v>232</v>
      </c>
      <c r="E225" s="307" t="s">
        <v>245</v>
      </c>
      <c r="F225" s="843" t="s">
        <v>256</v>
      </c>
      <c r="G225" s="843"/>
      <c r="H225" s="843" t="s">
        <v>256</v>
      </c>
      <c r="I225" s="843"/>
    </row>
    <row r="226" spans="1:9" ht="15.75" thickBot="1">
      <c r="A226" s="306"/>
      <c r="B226" s="306"/>
      <c r="C226" s="843" t="s">
        <v>263</v>
      </c>
      <c r="D226" s="843"/>
      <c r="E226" s="843"/>
      <c r="F226" s="843"/>
      <c r="G226" s="843"/>
      <c r="H226" s="319"/>
      <c r="I226" s="319"/>
    </row>
    <row r="227" spans="1:9" ht="15.75" thickBot="1">
      <c r="A227" s="838" t="s">
        <v>264</v>
      </c>
      <c r="B227" s="838"/>
      <c r="C227" s="840" t="s">
        <v>232</v>
      </c>
      <c r="D227" s="840" t="s">
        <v>245</v>
      </c>
      <c r="E227" s="844" t="s">
        <v>265</v>
      </c>
      <c r="F227" s="844"/>
      <c r="G227" s="844"/>
      <c r="H227" s="322"/>
      <c r="I227" s="840" t="s">
        <v>256</v>
      </c>
    </row>
    <row r="228" spans="1:9" ht="15.75" thickBot="1">
      <c r="A228" s="839"/>
      <c r="B228" s="839"/>
      <c r="C228" s="841"/>
      <c r="D228" s="841"/>
      <c r="E228" s="323" t="s">
        <v>266</v>
      </c>
      <c r="F228" s="323" t="s">
        <v>267</v>
      </c>
      <c r="G228" s="323" t="s">
        <v>268</v>
      </c>
      <c r="H228" s="323"/>
      <c r="I228" s="841"/>
    </row>
    <row r="229" spans="1:9">
      <c r="A229" s="329"/>
      <c r="B229" s="329"/>
      <c r="C229" s="836" t="s">
        <v>270</v>
      </c>
      <c r="D229" s="836"/>
      <c r="E229" s="836"/>
      <c r="F229" s="836"/>
      <c r="G229" s="836"/>
      <c r="H229" s="330"/>
      <c r="I229" s="330" t="s">
        <v>118</v>
      </c>
    </row>
    <row r="230" spans="1:9" ht="15.75" thickBot="1">
      <c r="A230" s="326"/>
      <c r="B230" s="326"/>
      <c r="C230" s="327"/>
      <c r="D230" s="327"/>
      <c r="E230" s="837" t="s">
        <v>271</v>
      </c>
      <c r="F230" s="837"/>
      <c r="G230" s="837"/>
      <c r="H230" s="326"/>
      <c r="I230" s="328">
        <f>ROUND(SUM(I224),4)</f>
        <v>0.85389999999999999</v>
      </c>
    </row>
    <row r="231" spans="1:9" ht="15.75" thickTop="1">
      <c r="A231" s="284" t="s">
        <v>273</v>
      </c>
    </row>
    <row r="233" spans="1:9" ht="23.25" thickBot="1">
      <c r="A233" s="243" t="s">
        <v>226</v>
      </c>
      <c r="B233" s="244"/>
      <c r="C233" s="244"/>
      <c r="D233" s="244"/>
      <c r="E233" s="244"/>
      <c r="F233" s="244"/>
      <c r="G233" s="244"/>
      <c r="H233" s="244"/>
      <c r="I233" s="245" t="s">
        <v>207</v>
      </c>
    </row>
    <row r="234" spans="1:9" ht="18.75" thickTop="1">
      <c r="A234" s="246" t="s">
        <v>227</v>
      </c>
      <c r="B234" s="246"/>
      <c r="C234" s="246"/>
      <c r="D234" s="246" t="str">
        <f>$M$1</f>
        <v>BAHIA</v>
      </c>
      <c r="E234" s="246"/>
      <c r="F234" s="246"/>
      <c r="G234" s="246"/>
      <c r="H234" s="246"/>
      <c r="I234" s="246"/>
    </row>
    <row r="235" spans="1:9" ht="15.75">
      <c r="A235" s="249" t="s">
        <v>540</v>
      </c>
      <c r="B235" s="249"/>
      <c r="C235" s="249"/>
      <c r="D235" s="249" t="str">
        <f>M2</f>
        <v>ABRIL/21</v>
      </c>
      <c r="E235" s="249"/>
      <c r="F235" s="249"/>
      <c r="G235" s="250" t="s">
        <v>229</v>
      </c>
      <c r="H235" s="347">
        <v>5</v>
      </c>
      <c r="I235" s="252" t="s">
        <v>166</v>
      </c>
    </row>
    <row r="236" spans="1:9" ht="16.5" thickBot="1">
      <c r="A236" s="542">
        <v>5213851</v>
      </c>
      <c r="B236" s="835" t="s">
        <v>172</v>
      </c>
      <c r="C236" s="835"/>
      <c r="D236" s="835"/>
      <c r="E236" s="835"/>
      <c r="F236" s="835"/>
      <c r="G236" s="835"/>
      <c r="H236" s="816" t="s">
        <v>230</v>
      </c>
      <c r="I236" s="817"/>
    </row>
    <row r="237" spans="1:9" ht="15.75" thickBot="1">
      <c r="A237" s="818" t="s">
        <v>231</v>
      </c>
      <c r="B237" s="818"/>
      <c r="C237" s="820" t="s">
        <v>232</v>
      </c>
      <c r="D237" s="822" t="s">
        <v>233</v>
      </c>
      <c r="E237" s="822"/>
      <c r="F237" s="822" t="s">
        <v>234</v>
      </c>
      <c r="G237" s="822"/>
      <c r="H237" s="254"/>
      <c r="I237" s="254" t="s">
        <v>235</v>
      </c>
    </row>
    <row r="238" spans="1:9" ht="15.75" thickBot="1">
      <c r="A238" s="819"/>
      <c r="B238" s="819"/>
      <c r="C238" s="821"/>
      <c r="D238" s="255" t="s">
        <v>236</v>
      </c>
      <c r="E238" s="255" t="s">
        <v>237</v>
      </c>
      <c r="F238" s="255" t="s">
        <v>238</v>
      </c>
      <c r="G238" s="255" t="s">
        <v>239</v>
      </c>
      <c r="H238" s="255"/>
      <c r="I238" s="255" t="s">
        <v>240</v>
      </c>
    </row>
    <row r="239" spans="1:9">
      <c r="A239" s="256" t="s">
        <v>209</v>
      </c>
      <c r="B239" s="257" t="s">
        <v>210</v>
      </c>
      <c r="C239" s="258">
        <v>1</v>
      </c>
      <c r="D239" s="259">
        <v>0.3</v>
      </c>
      <c r="E239" s="259">
        <v>0.7</v>
      </c>
      <c r="F239" s="260">
        <v>107.1703</v>
      </c>
      <c r="G239" s="260">
        <v>45.045400000000001</v>
      </c>
      <c r="H239" s="261"/>
      <c r="I239" s="260">
        <f>ROUND((C239*(D239*F239))+(C239*(E239*G239)),4)</f>
        <v>63.682899999999997</v>
      </c>
    </row>
    <row r="240" spans="1:9" ht="15.75" thickBot="1">
      <c r="A240" s="262"/>
      <c r="B240" s="262"/>
      <c r="C240" s="262"/>
      <c r="D240" s="262"/>
      <c r="E240" s="262"/>
      <c r="F240" s="262"/>
      <c r="G240" s="263" t="s">
        <v>243</v>
      </c>
      <c r="H240" s="264"/>
      <c r="I240" s="267">
        <f>SUM(I239)</f>
        <v>63.682899999999997</v>
      </c>
    </row>
    <row r="241" spans="1:9" ht="15.75" thickBot="1">
      <c r="A241" s="265" t="s">
        <v>244</v>
      </c>
      <c r="B241" s="265"/>
      <c r="C241" s="266" t="s">
        <v>232</v>
      </c>
      <c r="D241" s="266" t="s">
        <v>245</v>
      </c>
      <c r="E241" s="822" t="s">
        <v>234</v>
      </c>
      <c r="F241" s="825"/>
      <c r="G241" s="826" t="s">
        <v>246</v>
      </c>
      <c r="H241" s="826"/>
      <c r="I241" s="826"/>
    </row>
    <row r="242" spans="1:9">
      <c r="A242" s="256" t="s">
        <v>331</v>
      </c>
      <c r="B242" s="257" t="s">
        <v>332</v>
      </c>
      <c r="C242" s="258">
        <v>1</v>
      </c>
      <c r="D242" s="256" t="s">
        <v>48</v>
      </c>
      <c r="E242" s="261">
        <v>23.052099999999999</v>
      </c>
      <c r="F242" s="261"/>
      <c r="G242" s="261"/>
      <c r="H242" s="261"/>
      <c r="I242" s="260">
        <f>ROUND(C242*E242,4)</f>
        <v>23.052099999999999</v>
      </c>
    </row>
    <row r="243" spans="1:9">
      <c r="A243" s="256" t="s">
        <v>247</v>
      </c>
      <c r="B243" s="257" t="s">
        <v>248</v>
      </c>
      <c r="C243" s="258">
        <v>1</v>
      </c>
      <c r="D243" s="256" t="s">
        <v>48</v>
      </c>
      <c r="E243" s="261">
        <v>17.513400000000001</v>
      </c>
      <c r="F243" s="261"/>
      <c r="G243" s="261"/>
      <c r="H243" s="261"/>
      <c r="I243" s="260">
        <f>ROUND(C243*E243,4)</f>
        <v>17.513400000000001</v>
      </c>
    </row>
    <row r="244" spans="1:9">
      <c r="A244" s="261"/>
      <c r="B244" s="261"/>
      <c r="C244" s="823" t="s">
        <v>249</v>
      </c>
      <c r="D244" s="827"/>
      <c r="E244" s="827"/>
      <c r="F244" s="827"/>
      <c r="G244" s="827"/>
      <c r="H244" s="828">
        <f>SUM(I242:I243)</f>
        <v>40.5655</v>
      </c>
      <c r="I244" s="823"/>
    </row>
    <row r="245" spans="1:9" ht="15.75" thickBot="1">
      <c r="A245" s="262"/>
      <c r="B245" s="262"/>
      <c r="C245" s="829" t="s">
        <v>250</v>
      </c>
      <c r="D245" s="830"/>
      <c r="E245" s="830"/>
      <c r="F245" s="830"/>
      <c r="G245" s="830"/>
      <c r="H245" s="264"/>
      <c r="I245" s="267">
        <f>SUM(I240,H244)</f>
        <v>104.2484</v>
      </c>
    </row>
    <row r="246" spans="1:9">
      <c r="A246" s="261"/>
      <c r="B246" s="261"/>
      <c r="C246" s="831" t="s">
        <v>251</v>
      </c>
      <c r="D246" s="832"/>
      <c r="E246" s="832"/>
      <c r="F246" s="832"/>
      <c r="G246" s="832"/>
      <c r="H246" s="268"/>
      <c r="I246" s="269">
        <f>I245/H235</f>
        <v>20.849679999999999</v>
      </c>
    </row>
    <row r="247" spans="1:9">
      <c r="A247" s="261"/>
      <c r="B247" s="261"/>
      <c r="C247" s="268"/>
      <c r="D247" s="268"/>
      <c r="E247" s="268"/>
      <c r="F247" s="268"/>
      <c r="G247" s="270" t="s">
        <v>252</v>
      </c>
      <c r="H247" s="268"/>
      <c r="I247" s="260" t="s">
        <v>118</v>
      </c>
    </row>
    <row r="248" spans="1:9" ht="15.75" thickBot="1">
      <c r="A248" s="262"/>
      <c r="B248" s="262"/>
      <c r="C248" s="264"/>
      <c r="D248" s="264"/>
      <c r="E248" s="264"/>
      <c r="F248" s="264"/>
      <c r="G248" s="263" t="s">
        <v>253</v>
      </c>
      <c r="H248" s="264"/>
      <c r="I248" s="264" t="s">
        <v>118</v>
      </c>
    </row>
    <row r="249" spans="1:9" ht="15.75" thickBot="1">
      <c r="A249" s="265" t="s">
        <v>254</v>
      </c>
      <c r="B249" s="265"/>
      <c r="C249" s="266" t="s">
        <v>232</v>
      </c>
      <c r="D249" s="266" t="s">
        <v>245</v>
      </c>
      <c r="E249" s="826" t="s">
        <v>255</v>
      </c>
      <c r="F249" s="826"/>
      <c r="G249" s="826" t="s">
        <v>256</v>
      </c>
      <c r="H249" s="826"/>
      <c r="I249" s="826"/>
    </row>
    <row r="250" spans="1:9" ht="15" customHeight="1">
      <c r="A250" s="256" t="s">
        <v>213</v>
      </c>
      <c r="B250" s="257" t="s">
        <v>214</v>
      </c>
      <c r="C250" s="258">
        <v>1.0581199999999999</v>
      </c>
      <c r="D250" s="256" t="s">
        <v>47</v>
      </c>
      <c r="E250" s="256"/>
      <c r="F250" s="261">
        <v>13.7515</v>
      </c>
      <c r="G250" s="261"/>
      <c r="H250" s="261"/>
      <c r="I250" s="273">
        <f>ROUND(C250*F250,4)</f>
        <v>14.550700000000001</v>
      </c>
    </row>
    <row r="251" spans="1:9">
      <c r="A251" s="256" t="s">
        <v>211</v>
      </c>
      <c r="B251" s="257" t="s">
        <v>212</v>
      </c>
      <c r="C251" s="258">
        <v>11.775</v>
      </c>
      <c r="D251" s="256" t="s">
        <v>47</v>
      </c>
      <c r="E251" s="256"/>
      <c r="F251" s="261">
        <v>16.2776</v>
      </c>
      <c r="G251" s="261"/>
      <c r="H251" s="261"/>
      <c r="I251" s="273">
        <f>ROUND(C251*F251,4)</f>
        <v>191.6687</v>
      </c>
    </row>
    <row r="252" spans="1:9" ht="15.75" thickBot="1">
      <c r="A252" s="262"/>
      <c r="B252" s="262"/>
      <c r="C252" s="829" t="s">
        <v>257</v>
      </c>
      <c r="D252" s="830"/>
      <c r="E252" s="830"/>
      <c r="F252" s="830"/>
      <c r="G252" s="830"/>
      <c r="H252" s="262"/>
      <c r="I252" s="346">
        <f>SUM(I250:I251)</f>
        <v>206.21940000000001</v>
      </c>
    </row>
    <row r="253" spans="1:9" ht="15.75" thickBot="1">
      <c r="A253" s="265" t="s">
        <v>258</v>
      </c>
      <c r="B253" s="265"/>
      <c r="C253" s="266" t="s">
        <v>232</v>
      </c>
      <c r="D253" s="266" t="s">
        <v>245</v>
      </c>
      <c r="E253" s="826" t="s">
        <v>256</v>
      </c>
      <c r="F253" s="826"/>
      <c r="G253" s="826" t="s">
        <v>256</v>
      </c>
      <c r="H253" s="826"/>
      <c r="I253" s="826"/>
    </row>
    <row r="254" spans="1:9" ht="29.25">
      <c r="A254" s="256">
        <v>1107892</v>
      </c>
      <c r="B254" s="257" t="s">
        <v>339</v>
      </c>
      <c r="C254" s="272">
        <v>1.7999999999999999E-2</v>
      </c>
      <c r="D254" s="256" t="s">
        <v>15</v>
      </c>
      <c r="E254" s="256"/>
      <c r="F254" s="260">
        <v>378.87</v>
      </c>
      <c r="G254" s="261"/>
      <c r="H254" s="261"/>
      <c r="I254" s="273">
        <f>ROUND(C254*F254,4)</f>
        <v>6.8197000000000001</v>
      </c>
    </row>
    <row r="255" spans="1:9" ht="29.25">
      <c r="A255" s="256">
        <v>4805750</v>
      </c>
      <c r="B255" s="257" t="s">
        <v>340</v>
      </c>
      <c r="C255" s="272">
        <v>1.7999999999999999E-2</v>
      </c>
      <c r="D255" s="256" t="s">
        <v>15</v>
      </c>
      <c r="E255" s="256"/>
      <c r="F255" s="260">
        <v>35.53</v>
      </c>
      <c r="G255" s="261"/>
      <c r="H255" s="261"/>
      <c r="I255" s="273">
        <f>ROUND(C255*F255,4)</f>
        <v>0.63949999999999996</v>
      </c>
    </row>
    <row r="256" spans="1:9" ht="15.75" thickBot="1">
      <c r="A256" s="262"/>
      <c r="B256" s="262"/>
      <c r="C256" s="829" t="s">
        <v>259</v>
      </c>
      <c r="D256" s="830"/>
      <c r="E256" s="830"/>
      <c r="F256" s="830"/>
      <c r="G256" s="830"/>
      <c r="H256" s="264"/>
      <c r="I256" s="267">
        <f>SUM(I254:I255)</f>
        <v>7.4592000000000001</v>
      </c>
    </row>
    <row r="257" spans="1:11" ht="15.75" thickBot="1">
      <c r="A257" s="265"/>
      <c r="B257" s="265"/>
      <c r="C257" s="274"/>
      <c r="D257" s="274"/>
      <c r="E257" s="274"/>
      <c r="F257" s="274"/>
      <c r="G257" s="274" t="s">
        <v>260</v>
      </c>
      <c r="H257" s="274"/>
      <c r="I257" s="275">
        <f>SUM(I256,I252,I246,I247,I248)</f>
        <v>234.52828000000002</v>
      </c>
    </row>
    <row r="258" spans="1:11" ht="15.75" thickBot="1">
      <c r="A258" s="265" t="s">
        <v>261</v>
      </c>
      <c r="B258" s="265"/>
      <c r="C258" s="266" t="s">
        <v>262</v>
      </c>
      <c r="D258" s="266" t="s">
        <v>232</v>
      </c>
      <c r="E258" s="266" t="s">
        <v>245</v>
      </c>
      <c r="F258" s="826" t="s">
        <v>256</v>
      </c>
      <c r="G258" s="826"/>
      <c r="H258" s="826" t="s">
        <v>256</v>
      </c>
      <c r="I258" s="826"/>
    </row>
    <row r="259" spans="1:11" ht="29.25">
      <c r="A259" s="256" t="s">
        <v>213</v>
      </c>
      <c r="B259" s="257" t="s">
        <v>341</v>
      </c>
      <c r="C259" s="256">
        <v>5915474</v>
      </c>
      <c r="D259" s="272">
        <v>1.06E-3</v>
      </c>
      <c r="E259" s="256" t="s">
        <v>17</v>
      </c>
      <c r="F259" s="256"/>
      <c r="G259" s="260">
        <v>22.84</v>
      </c>
      <c r="H259" s="268"/>
      <c r="I259" s="260">
        <f>ROUND(D259*G259,4)</f>
        <v>2.4199999999999999E-2</v>
      </c>
    </row>
    <row r="260" spans="1:11" ht="29.25">
      <c r="A260" s="256" t="s">
        <v>211</v>
      </c>
      <c r="B260" s="257" t="s">
        <v>342</v>
      </c>
      <c r="C260" s="256">
        <v>5915474</v>
      </c>
      <c r="D260" s="272">
        <v>1.1780000000000001E-2</v>
      </c>
      <c r="E260" s="256" t="s">
        <v>17</v>
      </c>
      <c r="F260" s="256"/>
      <c r="G260" s="260">
        <v>21.12</v>
      </c>
      <c r="H260" s="268"/>
      <c r="I260" s="260">
        <f>ROUND(D260*G260,4)</f>
        <v>0.24879999999999999</v>
      </c>
    </row>
    <row r="261" spans="1:11" ht="29.25">
      <c r="A261" s="256">
        <v>4805750</v>
      </c>
      <c r="B261" s="257" t="s">
        <v>343</v>
      </c>
      <c r="C261" s="256">
        <v>5915476</v>
      </c>
      <c r="D261" s="272">
        <v>3.3750000000000002E-2</v>
      </c>
      <c r="E261" s="256" t="s">
        <v>17</v>
      </c>
      <c r="F261" s="256"/>
      <c r="G261" s="260">
        <v>22.84</v>
      </c>
      <c r="H261" s="268"/>
      <c r="I261" s="260">
        <f>ROUND(D261*G261,4)</f>
        <v>0.77090000000000003</v>
      </c>
    </row>
    <row r="262" spans="1:11" ht="15.75" thickBot="1">
      <c r="A262" s="276"/>
      <c r="B262" s="276"/>
      <c r="C262" s="829" t="s">
        <v>263</v>
      </c>
      <c r="D262" s="829"/>
      <c r="E262" s="829"/>
      <c r="F262" s="829"/>
      <c r="G262" s="829"/>
      <c r="H262" s="263"/>
      <c r="I262" s="267">
        <f>SUM(I259:I261)</f>
        <v>1.0439000000000001</v>
      </c>
    </row>
    <row r="263" spans="1:11" ht="15.75" thickBot="1">
      <c r="A263" s="818" t="s">
        <v>264</v>
      </c>
      <c r="B263" s="818"/>
      <c r="C263" s="820" t="s">
        <v>232</v>
      </c>
      <c r="D263" s="820" t="s">
        <v>245</v>
      </c>
      <c r="E263" s="834" t="s">
        <v>265</v>
      </c>
      <c r="F263" s="834"/>
      <c r="G263" s="834"/>
      <c r="H263" s="277"/>
      <c r="I263" s="820" t="s">
        <v>256</v>
      </c>
    </row>
    <row r="264" spans="1:11" ht="15.75" thickBot="1">
      <c r="A264" s="819"/>
      <c r="B264" s="819"/>
      <c r="C264" s="821"/>
      <c r="D264" s="821"/>
      <c r="E264" s="278" t="s">
        <v>266</v>
      </c>
      <c r="F264" s="278" t="s">
        <v>267</v>
      </c>
      <c r="G264" s="278" t="s">
        <v>268</v>
      </c>
      <c r="H264" s="278"/>
      <c r="I264" s="821"/>
    </row>
    <row r="265" spans="1:11" ht="29.25">
      <c r="A265" s="256" t="s">
        <v>213</v>
      </c>
      <c r="B265" s="257" t="s">
        <v>341</v>
      </c>
      <c r="C265" s="258">
        <v>1.06E-3</v>
      </c>
      <c r="D265" s="256" t="s">
        <v>269</v>
      </c>
      <c r="E265" s="256"/>
      <c r="F265" s="256"/>
      <c r="G265" s="259">
        <f>$Q$1</f>
        <v>10</v>
      </c>
      <c r="H265" s="256"/>
      <c r="I265" s="342">
        <f>ROUND((C265*G265)*$I$168,4)</f>
        <v>9.1000000000000004E-3</v>
      </c>
      <c r="K265" s="188">
        <v>5915324</v>
      </c>
    </row>
    <row r="266" spans="1:11" ht="29.25">
      <c r="A266" s="256" t="s">
        <v>211</v>
      </c>
      <c r="B266" s="257" t="s">
        <v>342</v>
      </c>
      <c r="C266" s="258">
        <v>1.1780000000000001E-2</v>
      </c>
      <c r="D266" s="256" t="s">
        <v>269</v>
      </c>
      <c r="E266" s="256"/>
      <c r="F266" s="256"/>
      <c r="G266" s="259">
        <f>$Q$1</f>
        <v>10</v>
      </c>
      <c r="H266" s="256"/>
      <c r="I266" s="342">
        <f>ROUND((C266*G266)*$I$168,4)</f>
        <v>0.10059999999999999</v>
      </c>
      <c r="K266" s="188">
        <v>5915324</v>
      </c>
    </row>
    <row r="267" spans="1:11" ht="29.25">
      <c r="A267" s="256">
        <v>4805750</v>
      </c>
      <c r="B267" s="257" t="s">
        <v>343</v>
      </c>
      <c r="C267" s="258">
        <v>3.3750000000000002E-2</v>
      </c>
      <c r="D267" s="256" t="s">
        <v>269</v>
      </c>
      <c r="E267" s="256"/>
      <c r="F267" s="256"/>
      <c r="G267" s="259">
        <f>$Q$1</f>
        <v>10</v>
      </c>
      <c r="H267" s="256"/>
      <c r="I267" s="342">
        <f>ROUND((C267*G267)*$I$298,4)</f>
        <v>0.19620000000000001</v>
      </c>
      <c r="K267" s="188">
        <v>5914344</v>
      </c>
    </row>
    <row r="268" spans="1:11">
      <c r="A268" s="279"/>
      <c r="B268" s="279"/>
      <c r="C268" s="823" t="s">
        <v>270</v>
      </c>
      <c r="D268" s="823"/>
      <c r="E268" s="823"/>
      <c r="F268" s="823"/>
      <c r="G268" s="823"/>
      <c r="H268" s="270"/>
      <c r="I268" s="343">
        <f>SUM(I265:I267)</f>
        <v>0.30590000000000001</v>
      </c>
    </row>
    <row r="269" spans="1:11" ht="15.75" thickBot="1">
      <c r="A269" s="280"/>
      <c r="B269" s="280"/>
      <c r="C269" s="281"/>
      <c r="D269" s="281"/>
      <c r="E269" s="824" t="s">
        <v>271</v>
      </c>
      <c r="F269" s="824"/>
      <c r="G269" s="824"/>
      <c r="H269" s="280"/>
      <c r="I269" s="282">
        <f>SUM(I268,I262,I257)</f>
        <v>235.87808000000001</v>
      </c>
    </row>
    <row r="270" spans="1:11" ht="15.75" thickTop="1">
      <c r="A270" s="279"/>
      <c r="B270" s="279"/>
      <c r="C270" s="270"/>
      <c r="D270" s="270"/>
      <c r="E270" s="270"/>
      <c r="F270" s="270" t="s">
        <v>89</v>
      </c>
      <c r="G270" s="283">
        <f>$S$1</f>
        <v>0.23089999999999999</v>
      </c>
      <c r="H270" s="279"/>
      <c r="I270" s="269">
        <f>ROUND(I269*G270,4)</f>
        <v>54.464199999999998</v>
      </c>
    </row>
    <row r="271" spans="1:11" ht="15.75" thickBot="1">
      <c r="A271" s="280"/>
      <c r="B271" s="280"/>
      <c r="C271" s="281"/>
      <c r="D271" s="281"/>
      <c r="E271" s="281"/>
      <c r="F271" s="280"/>
      <c r="G271" s="280" t="s">
        <v>272</v>
      </c>
      <c r="H271" s="280"/>
      <c r="I271" s="523">
        <f>ROUND(SUM(I269,I270),2)</f>
        <v>290.33999999999997</v>
      </c>
    </row>
    <row r="272" spans="1:11" ht="15.75" thickTop="1">
      <c r="A272" s="284" t="s">
        <v>273</v>
      </c>
    </row>
    <row r="274" spans="1:9" ht="23.25" thickBot="1">
      <c r="A274" s="285" t="s">
        <v>226</v>
      </c>
      <c r="B274" s="286"/>
      <c r="C274" s="286"/>
      <c r="D274" s="286"/>
      <c r="E274" s="286"/>
      <c r="F274" s="286"/>
      <c r="G274" s="286"/>
      <c r="H274" s="286"/>
      <c r="I274" s="287" t="s">
        <v>207</v>
      </c>
    </row>
    <row r="275" spans="1:9" ht="18.75" thickTop="1">
      <c r="A275" s="288" t="s">
        <v>227</v>
      </c>
      <c r="B275" s="288"/>
      <c r="C275" s="288"/>
      <c r="D275" s="288" t="str">
        <f>$M$1</f>
        <v>BAHIA</v>
      </c>
      <c r="E275" s="288"/>
      <c r="F275" s="288"/>
      <c r="G275" s="288"/>
      <c r="H275" s="288"/>
      <c r="I275" s="288"/>
    </row>
    <row r="276" spans="1:9" ht="15.75">
      <c r="A276" s="289" t="s">
        <v>228</v>
      </c>
      <c r="B276" s="289"/>
      <c r="C276" s="289"/>
      <c r="D276" s="289" t="str">
        <f>M2</f>
        <v>ABRIL/21</v>
      </c>
      <c r="E276" s="289"/>
      <c r="F276" s="289"/>
      <c r="G276" s="290" t="s">
        <v>229</v>
      </c>
      <c r="H276" s="291">
        <v>224.1</v>
      </c>
      <c r="I276" s="292" t="s">
        <v>269</v>
      </c>
    </row>
    <row r="277" spans="1:9" ht="16.5" thickBot="1">
      <c r="A277" s="293">
        <v>5914344</v>
      </c>
      <c r="B277" s="850" t="s">
        <v>352</v>
      </c>
      <c r="C277" s="850"/>
      <c r="D277" s="850"/>
      <c r="E277" s="850"/>
      <c r="F277" s="850"/>
      <c r="G277" s="850"/>
      <c r="H277" s="851" t="s">
        <v>230</v>
      </c>
      <c r="I277" s="852"/>
    </row>
    <row r="278" spans="1:9" ht="15.75" thickBot="1">
      <c r="A278" s="838" t="s">
        <v>231</v>
      </c>
      <c r="B278" s="838"/>
      <c r="C278" s="840" t="s">
        <v>232</v>
      </c>
      <c r="D278" s="842" t="s">
        <v>233</v>
      </c>
      <c r="E278" s="842"/>
      <c r="F278" s="842" t="s">
        <v>234</v>
      </c>
      <c r="G278" s="842"/>
      <c r="H278" s="294"/>
      <c r="I278" s="294" t="s">
        <v>235</v>
      </c>
    </row>
    <row r="279" spans="1:9" ht="15.75" thickBot="1">
      <c r="A279" s="839"/>
      <c r="B279" s="839"/>
      <c r="C279" s="841"/>
      <c r="D279" s="295" t="s">
        <v>236</v>
      </c>
      <c r="E279" s="295" t="s">
        <v>237</v>
      </c>
      <c r="F279" s="295" t="s">
        <v>238</v>
      </c>
      <c r="G279" s="295" t="s">
        <v>239</v>
      </c>
      <c r="H279" s="295"/>
      <c r="I279" s="295" t="s">
        <v>240</v>
      </c>
    </row>
    <row r="280" spans="1:9">
      <c r="A280" s="296" t="s">
        <v>353</v>
      </c>
      <c r="B280" s="297" t="s">
        <v>354</v>
      </c>
      <c r="C280" s="298">
        <v>1</v>
      </c>
      <c r="D280" s="299">
        <v>1</v>
      </c>
      <c r="E280" s="299">
        <v>0</v>
      </c>
      <c r="F280" s="300">
        <v>130.29810000000001</v>
      </c>
      <c r="G280" s="300">
        <v>52.522199999999998</v>
      </c>
      <c r="H280" s="311"/>
      <c r="I280" s="300">
        <f>ROUND((C280*(D280*F280))+(C280*(E280*G280)),4)</f>
        <v>130.29810000000001</v>
      </c>
    </row>
    <row r="281" spans="1:9" ht="15.75" thickBot="1">
      <c r="A281" s="302"/>
      <c r="B281" s="302"/>
      <c r="C281" s="302"/>
      <c r="D281" s="302"/>
      <c r="E281" s="302"/>
      <c r="F281" s="302"/>
      <c r="G281" s="303" t="s">
        <v>243</v>
      </c>
      <c r="H281" s="304"/>
      <c r="I281" s="305">
        <f>SUM(I280)</f>
        <v>130.29810000000001</v>
      </c>
    </row>
    <row r="282" spans="1:9" ht="15.75" thickBot="1">
      <c r="A282" s="306" t="s">
        <v>244</v>
      </c>
      <c r="B282" s="306"/>
      <c r="C282" s="307" t="s">
        <v>232</v>
      </c>
      <c r="D282" s="307" t="s">
        <v>245</v>
      </c>
      <c r="E282" s="842" t="s">
        <v>234</v>
      </c>
      <c r="F282" s="846"/>
      <c r="G282" s="843" t="s">
        <v>246</v>
      </c>
      <c r="H282" s="843"/>
      <c r="I282" s="843"/>
    </row>
    <row r="283" spans="1:9">
      <c r="A283" s="311"/>
      <c r="B283" s="311"/>
      <c r="C283" s="836" t="s">
        <v>249</v>
      </c>
      <c r="D283" s="847"/>
      <c r="E283" s="847"/>
      <c r="F283" s="847"/>
      <c r="G283" s="847"/>
      <c r="H283" s="847" t="s">
        <v>118</v>
      </c>
      <c r="I283" s="847"/>
    </row>
    <row r="284" spans="1:9" ht="15.75" thickBot="1">
      <c r="A284" s="302"/>
      <c r="B284" s="302"/>
      <c r="C284" s="848" t="s">
        <v>250</v>
      </c>
      <c r="D284" s="849"/>
      <c r="E284" s="849"/>
      <c r="F284" s="849"/>
      <c r="G284" s="849"/>
      <c r="H284" s="304"/>
      <c r="I284" s="305">
        <f>SUM(I281)</f>
        <v>130.29810000000001</v>
      </c>
    </row>
    <row r="285" spans="1:9">
      <c r="A285" s="311"/>
      <c r="B285" s="311"/>
      <c r="C285" s="836" t="s">
        <v>251</v>
      </c>
      <c r="D285" s="847"/>
      <c r="E285" s="847"/>
      <c r="F285" s="847"/>
      <c r="G285" s="847"/>
      <c r="H285" s="312"/>
      <c r="I285" s="313">
        <f>I284/H276</f>
        <v>0.58142838018741638</v>
      </c>
    </row>
    <row r="286" spans="1:9">
      <c r="A286" s="311"/>
      <c r="B286" s="311"/>
      <c r="C286" s="312"/>
      <c r="D286" s="312"/>
      <c r="E286" s="312"/>
      <c r="F286" s="312"/>
      <c r="G286" s="314" t="s">
        <v>252</v>
      </c>
      <c r="H286" s="312"/>
      <c r="I286" s="300" t="s">
        <v>118</v>
      </c>
    </row>
    <row r="287" spans="1:9" ht="15.75" thickBot="1">
      <c r="A287" s="302"/>
      <c r="B287" s="302"/>
      <c r="C287" s="304"/>
      <c r="D287" s="304"/>
      <c r="E287" s="304"/>
      <c r="F287" s="304"/>
      <c r="G287" s="303" t="s">
        <v>253</v>
      </c>
      <c r="H287" s="304"/>
      <c r="I287" s="304" t="s">
        <v>118</v>
      </c>
    </row>
    <row r="288" spans="1:9" ht="15.75" thickBot="1">
      <c r="A288" s="306" t="s">
        <v>254</v>
      </c>
      <c r="B288" s="306"/>
      <c r="C288" s="307" t="s">
        <v>232</v>
      </c>
      <c r="D288" s="307" t="s">
        <v>245</v>
      </c>
      <c r="E288" s="843" t="s">
        <v>255</v>
      </c>
      <c r="F288" s="843"/>
      <c r="G288" s="843" t="s">
        <v>256</v>
      </c>
      <c r="H288" s="843"/>
      <c r="I288" s="843"/>
    </row>
    <row r="289" spans="1:9" ht="15.75" thickBot="1">
      <c r="A289" s="317"/>
      <c r="B289" s="317"/>
      <c r="C289" s="843" t="s">
        <v>257</v>
      </c>
      <c r="D289" s="845"/>
      <c r="E289" s="845"/>
      <c r="F289" s="845"/>
      <c r="G289" s="845"/>
      <c r="H289" s="317"/>
      <c r="I289" s="317"/>
    </row>
    <row r="290" spans="1:9" ht="15.75" thickBot="1">
      <c r="A290" s="306" t="s">
        <v>258</v>
      </c>
      <c r="B290" s="306"/>
      <c r="C290" s="307" t="s">
        <v>232</v>
      </c>
      <c r="D290" s="307" t="s">
        <v>245</v>
      </c>
      <c r="E290" s="843" t="s">
        <v>256</v>
      </c>
      <c r="F290" s="843"/>
      <c r="G290" s="843" t="s">
        <v>256</v>
      </c>
      <c r="H290" s="843"/>
      <c r="I290" s="843"/>
    </row>
    <row r="291" spans="1:9" ht="15.75" thickBot="1">
      <c r="A291" s="317"/>
      <c r="B291" s="317"/>
      <c r="C291" s="843" t="s">
        <v>259</v>
      </c>
      <c r="D291" s="845"/>
      <c r="E291" s="845"/>
      <c r="F291" s="845"/>
      <c r="G291" s="845"/>
      <c r="H291" s="318"/>
      <c r="I291" s="318"/>
    </row>
    <row r="292" spans="1:9" ht="15.75" thickBot="1">
      <c r="A292" s="306"/>
      <c r="B292" s="306"/>
      <c r="C292" s="319"/>
      <c r="D292" s="319"/>
      <c r="E292" s="319"/>
      <c r="F292" s="319"/>
      <c r="G292" s="319" t="s">
        <v>260</v>
      </c>
      <c r="H292" s="319"/>
      <c r="I292" s="320">
        <f>SUM(I285,I286,I287)</f>
        <v>0.58142838018741638</v>
      </c>
    </row>
    <row r="293" spans="1:9" ht="15.75" thickBot="1">
      <c r="A293" s="306" t="s">
        <v>261</v>
      </c>
      <c r="B293" s="306"/>
      <c r="C293" s="307" t="s">
        <v>262</v>
      </c>
      <c r="D293" s="307" t="s">
        <v>232</v>
      </c>
      <c r="E293" s="307" t="s">
        <v>245</v>
      </c>
      <c r="F293" s="843" t="s">
        <v>256</v>
      </c>
      <c r="G293" s="843"/>
      <c r="H293" s="843" t="s">
        <v>256</v>
      </c>
      <c r="I293" s="843"/>
    </row>
    <row r="294" spans="1:9" ht="15.75" thickBot="1">
      <c r="A294" s="306"/>
      <c r="B294" s="306"/>
      <c r="C294" s="843" t="s">
        <v>263</v>
      </c>
      <c r="D294" s="843"/>
      <c r="E294" s="843"/>
      <c r="F294" s="843"/>
      <c r="G294" s="843"/>
      <c r="H294" s="319"/>
      <c r="I294" s="319"/>
    </row>
    <row r="295" spans="1:9" ht="15.75" thickBot="1">
      <c r="A295" s="838" t="s">
        <v>264</v>
      </c>
      <c r="B295" s="838"/>
      <c r="C295" s="840" t="s">
        <v>232</v>
      </c>
      <c r="D295" s="840" t="s">
        <v>245</v>
      </c>
      <c r="E295" s="844" t="s">
        <v>265</v>
      </c>
      <c r="F295" s="844"/>
      <c r="G295" s="844"/>
      <c r="H295" s="322"/>
      <c r="I295" s="840" t="s">
        <v>256</v>
      </c>
    </row>
    <row r="296" spans="1:9" ht="15.75" thickBot="1">
      <c r="A296" s="839"/>
      <c r="B296" s="839"/>
      <c r="C296" s="841"/>
      <c r="D296" s="841"/>
      <c r="E296" s="323" t="s">
        <v>266</v>
      </c>
      <c r="F296" s="323" t="s">
        <v>267</v>
      </c>
      <c r="G296" s="323" t="s">
        <v>268</v>
      </c>
      <c r="H296" s="323"/>
      <c r="I296" s="841"/>
    </row>
    <row r="297" spans="1:9">
      <c r="A297" s="329"/>
      <c r="B297" s="329"/>
      <c r="C297" s="836" t="s">
        <v>270</v>
      </c>
      <c r="D297" s="836"/>
      <c r="E297" s="836"/>
      <c r="F297" s="836"/>
      <c r="G297" s="836"/>
      <c r="H297" s="330"/>
      <c r="I297" s="330" t="s">
        <v>118</v>
      </c>
    </row>
    <row r="298" spans="1:9" ht="15.75" thickBot="1">
      <c r="A298" s="326"/>
      <c r="B298" s="326"/>
      <c r="C298" s="327"/>
      <c r="D298" s="327"/>
      <c r="E298" s="837" t="s">
        <v>271</v>
      </c>
      <c r="F298" s="837"/>
      <c r="G298" s="837"/>
      <c r="H298" s="326"/>
      <c r="I298" s="328">
        <f>SUM(I292)</f>
        <v>0.58142838018741638</v>
      </c>
    </row>
    <row r="299" spans="1:9" ht="15.75" thickTop="1">
      <c r="A299" s="284" t="s">
        <v>273</v>
      </c>
    </row>
    <row r="301" spans="1:9" ht="23.25" thickBot="1">
      <c r="A301" s="243" t="s">
        <v>226</v>
      </c>
      <c r="B301" s="244"/>
      <c r="C301" s="244"/>
      <c r="D301" s="244"/>
      <c r="E301" s="244"/>
      <c r="F301" s="244"/>
      <c r="G301" s="244"/>
      <c r="H301" s="244"/>
      <c r="I301" s="245" t="s">
        <v>207</v>
      </c>
    </row>
    <row r="302" spans="1:9" ht="18.75" thickTop="1">
      <c r="A302" s="246" t="s">
        <v>227</v>
      </c>
      <c r="B302" s="246"/>
      <c r="C302" s="246"/>
      <c r="D302" s="246" t="str">
        <f>$M$1</f>
        <v>BAHIA</v>
      </c>
      <c r="E302" s="246"/>
      <c r="F302" s="246"/>
      <c r="G302" s="246"/>
      <c r="H302" s="246"/>
      <c r="I302" s="246"/>
    </row>
    <row r="303" spans="1:9" ht="15.75">
      <c r="A303" s="249" t="s">
        <v>228</v>
      </c>
      <c r="B303" s="249"/>
      <c r="C303" s="249"/>
      <c r="D303" s="249" t="str">
        <f>M2</f>
        <v>ABRIL/21</v>
      </c>
      <c r="E303" s="249"/>
      <c r="F303" s="249"/>
      <c r="G303" s="250" t="s">
        <v>229</v>
      </c>
      <c r="H303" s="347">
        <v>1</v>
      </c>
      <c r="I303" s="252" t="s">
        <v>23</v>
      </c>
    </row>
    <row r="304" spans="1:9" ht="16.5" thickBot="1">
      <c r="A304" s="253">
        <v>2003373</v>
      </c>
      <c r="B304" s="835" t="s">
        <v>504</v>
      </c>
      <c r="C304" s="835"/>
      <c r="D304" s="835"/>
      <c r="E304" s="835"/>
      <c r="F304" s="835"/>
      <c r="G304" s="835"/>
      <c r="H304" s="816" t="s">
        <v>230</v>
      </c>
      <c r="I304" s="817"/>
    </row>
    <row r="305" spans="1:9" ht="15.75" thickBot="1">
      <c r="A305" s="818" t="s">
        <v>231</v>
      </c>
      <c r="B305" s="818"/>
      <c r="C305" s="820" t="s">
        <v>232</v>
      </c>
      <c r="D305" s="822" t="s">
        <v>233</v>
      </c>
      <c r="E305" s="822"/>
      <c r="F305" s="822" t="s">
        <v>234</v>
      </c>
      <c r="G305" s="822"/>
      <c r="H305" s="254"/>
      <c r="I305" s="254" t="s">
        <v>235</v>
      </c>
    </row>
    <row r="306" spans="1:9" ht="15.75" thickBot="1">
      <c r="A306" s="819"/>
      <c r="B306" s="819"/>
      <c r="C306" s="821"/>
      <c r="D306" s="255" t="s">
        <v>236</v>
      </c>
      <c r="E306" s="255" t="s">
        <v>237</v>
      </c>
      <c r="F306" s="255" t="s">
        <v>238</v>
      </c>
      <c r="G306" s="255" t="s">
        <v>239</v>
      </c>
      <c r="H306" s="255"/>
      <c r="I306" s="255" t="s">
        <v>240</v>
      </c>
    </row>
    <row r="307" spans="1:9" ht="15.75" thickBot="1">
      <c r="A307" s="271"/>
      <c r="B307" s="271"/>
      <c r="C307" s="271"/>
      <c r="D307" s="271"/>
      <c r="E307" s="271"/>
      <c r="F307" s="271"/>
      <c r="G307" s="274" t="s">
        <v>243</v>
      </c>
      <c r="H307" s="338"/>
      <c r="I307" s="338"/>
    </row>
    <row r="308" spans="1:9" ht="15.75" thickBot="1">
      <c r="A308" s="265" t="s">
        <v>244</v>
      </c>
      <c r="B308" s="265"/>
      <c r="C308" s="266" t="s">
        <v>232</v>
      </c>
      <c r="D308" s="266" t="s">
        <v>245</v>
      </c>
      <c r="E308" s="822" t="s">
        <v>234</v>
      </c>
      <c r="F308" s="825"/>
      <c r="G308" s="826" t="s">
        <v>246</v>
      </c>
      <c r="H308" s="826"/>
      <c r="I308" s="826"/>
    </row>
    <row r="309" spans="1:9">
      <c r="A309" s="261"/>
      <c r="B309" s="261"/>
      <c r="C309" s="831" t="s">
        <v>249</v>
      </c>
      <c r="D309" s="832"/>
      <c r="E309" s="832"/>
      <c r="F309" s="832"/>
      <c r="G309" s="832"/>
      <c r="H309" s="832" t="s">
        <v>118</v>
      </c>
      <c r="I309" s="832"/>
    </row>
    <row r="310" spans="1:9" ht="15.75" thickBot="1">
      <c r="A310" s="262"/>
      <c r="B310" s="262"/>
      <c r="C310" s="829" t="s">
        <v>250</v>
      </c>
      <c r="D310" s="830"/>
      <c r="E310" s="830"/>
      <c r="F310" s="830"/>
      <c r="G310" s="830"/>
      <c r="H310" s="264"/>
      <c r="I310" s="264" t="s">
        <v>118</v>
      </c>
    </row>
    <row r="311" spans="1:9">
      <c r="A311" s="261"/>
      <c r="B311" s="261"/>
      <c r="C311" s="831" t="s">
        <v>251</v>
      </c>
      <c r="D311" s="832"/>
      <c r="E311" s="832"/>
      <c r="F311" s="832"/>
      <c r="G311" s="832"/>
      <c r="H311" s="268"/>
      <c r="I311" s="268" t="s">
        <v>118</v>
      </c>
    </row>
    <row r="312" spans="1:9">
      <c r="A312" s="261"/>
      <c r="B312" s="261"/>
      <c r="C312" s="268"/>
      <c r="D312" s="268"/>
      <c r="E312" s="268"/>
      <c r="F312" s="268"/>
      <c r="G312" s="270" t="s">
        <v>252</v>
      </c>
      <c r="H312" s="268"/>
      <c r="I312" s="260" t="s">
        <v>118</v>
      </c>
    </row>
    <row r="313" spans="1:9" ht="15.75" thickBot="1">
      <c r="A313" s="262"/>
      <c r="B313" s="262"/>
      <c r="C313" s="264"/>
      <c r="D313" s="264"/>
      <c r="E313" s="264"/>
      <c r="F313" s="264"/>
      <c r="G313" s="263" t="s">
        <v>253</v>
      </c>
      <c r="H313" s="264"/>
      <c r="I313" s="264" t="s">
        <v>118</v>
      </c>
    </row>
    <row r="314" spans="1:9" ht="15.75" thickBot="1">
      <c r="A314" s="265" t="s">
        <v>254</v>
      </c>
      <c r="B314" s="265"/>
      <c r="C314" s="266" t="s">
        <v>232</v>
      </c>
      <c r="D314" s="266" t="s">
        <v>245</v>
      </c>
      <c r="E314" s="826" t="s">
        <v>255</v>
      </c>
      <c r="F314" s="826"/>
      <c r="G314" s="826" t="s">
        <v>256</v>
      </c>
      <c r="H314" s="826"/>
      <c r="I314" s="826"/>
    </row>
    <row r="315" spans="1:9" ht="15.75" thickBot="1">
      <c r="A315" s="271"/>
      <c r="B315" s="271"/>
      <c r="C315" s="826" t="s">
        <v>257</v>
      </c>
      <c r="D315" s="833"/>
      <c r="E315" s="833"/>
      <c r="F315" s="833"/>
      <c r="G315" s="833"/>
      <c r="H315" s="271"/>
      <c r="I315" s="271"/>
    </row>
    <row r="316" spans="1:9" ht="15.75" thickBot="1">
      <c r="A316" s="265" t="s">
        <v>258</v>
      </c>
      <c r="B316" s="265"/>
      <c r="C316" s="266" t="s">
        <v>232</v>
      </c>
      <c r="D316" s="266" t="s">
        <v>245</v>
      </c>
      <c r="E316" s="826" t="s">
        <v>256</v>
      </c>
      <c r="F316" s="826"/>
      <c r="G316" s="826" t="s">
        <v>256</v>
      </c>
      <c r="H316" s="826"/>
      <c r="I316" s="826"/>
    </row>
    <row r="317" spans="1:9" ht="29.25">
      <c r="A317" s="256">
        <v>1107892</v>
      </c>
      <c r="B317" s="257" t="s">
        <v>339</v>
      </c>
      <c r="C317" s="272">
        <v>4.2000000000000003E-2</v>
      </c>
      <c r="D317" s="256" t="s">
        <v>15</v>
      </c>
      <c r="E317" s="256"/>
      <c r="F317" s="260">
        <v>378.87</v>
      </c>
      <c r="G317" s="261"/>
      <c r="H317" s="261"/>
      <c r="I317" s="273">
        <f>ROUND(C317*F317,4)</f>
        <v>15.9125</v>
      </c>
    </row>
    <row r="318" spans="1:9" ht="29.25">
      <c r="A318" s="256">
        <v>2003842</v>
      </c>
      <c r="B318" s="257" t="s">
        <v>355</v>
      </c>
      <c r="C318" s="272">
        <v>5.9499999999999997E-2</v>
      </c>
      <c r="D318" s="256" t="s">
        <v>47</v>
      </c>
      <c r="E318" s="256"/>
      <c r="F318" s="260">
        <v>48.21</v>
      </c>
      <c r="G318" s="261"/>
      <c r="H318" s="261"/>
      <c r="I318" s="273">
        <f>ROUND(C318*F318,4)</f>
        <v>2.8685</v>
      </c>
    </row>
    <row r="319" spans="1:9" ht="29.25">
      <c r="A319" s="256">
        <v>4805751</v>
      </c>
      <c r="B319" s="257" t="s">
        <v>356</v>
      </c>
      <c r="C319" s="272">
        <v>0.03</v>
      </c>
      <c r="D319" s="256" t="s">
        <v>15</v>
      </c>
      <c r="E319" s="256"/>
      <c r="F319" s="260">
        <v>35.53</v>
      </c>
      <c r="G319" s="261"/>
      <c r="H319" s="261"/>
      <c r="I319" s="273">
        <f>ROUND(C319*F319,4)</f>
        <v>1.0659000000000001</v>
      </c>
    </row>
    <row r="320" spans="1:9" ht="29.25">
      <c r="A320" s="256">
        <v>3103302</v>
      </c>
      <c r="B320" s="257" t="s">
        <v>357</v>
      </c>
      <c r="C320" s="272">
        <v>8.6699999999999999E-2</v>
      </c>
      <c r="D320" s="256" t="s">
        <v>14</v>
      </c>
      <c r="E320" s="256"/>
      <c r="F320" s="260">
        <v>59.92</v>
      </c>
      <c r="G320" s="261"/>
      <c r="H320" s="261"/>
      <c r="I320" s="273">
        <f>ROUND(C320*F320,4)</f>
        <v>5.1951000000000001</v>
      </c>
    </row>
    <row r="321" spans="1:9" ht="15.75" thickBot="1">
      <c r="A321" s="262"/>
      <c r="B321" s="262"/>
      <c r="C321" s="829" t="s">
        <v>259</v>
      </c>
      <c r="D321" s="830"/>
      <c r="E321" s="830"/>
      <c r="F321" s="830"/>
      <c r="G321" s="830"/>
      <c r="H321" s="264"/>
      <c r="I321" s="267">
        <f>SUM(I317:I320)</f>
        <v>25.041999999999998</v>
      </c>
    </row>
    <row r="322" spans="1:9" ht="15.75" thickBot="1">
      <c r="A322" s="265"/>
      <c r="B322" s="265"/>
      <c r="C322" s="274"/>
      <c r="D322" s="274"/>
      <c r="E322" s="274"/>
      <c r="F322" s="274"/>
      <c r="G322" s="274" t="s">
        <v>260</v>
      </c>
      <c r="H322" s="274"/>
      <c r="I322" s="275">
        <f>SUM(I321,I311,I312,I313)</f>
        <v>25.041999999999998</v>
      </c>
    </row>
    <row r="323" spans="1:9" ht="15.75" thickBot="1">
      <c r="A323" s="265" t="s">
        <v>261</v>
      </c>
      <c r="B323" s="265"/>
      <c r="C323" s="266" t="s">
        <v>262</v>
      </c>
      <c r="D323" s="266" t="s">
        <v>232</v>
      </c>
      <c r="E323" s="266" t="s">
        <v>245</v>
      </c>
      <c r="F323" s="826" t="s">
        <v>256</v>
      </c>
      <c r="G323" s="826"/>
      <c r="H323" s="826" t="s">
        <v>256</v>
      </c>
      <c r="I323" s="826"/>
    </row>
    <row r="324" spans="1:9" ht="15.75" thickBot="1">
      <c r="A324" s="265"/>
      <c r="B324" s="265"/>
      <c r="C324" s="826" t="s">
        <v>263</v>
      </c>
      <c r="D324" s="826"/>
      <c r="E324" s="826"/>
      <c r="F324" s="826"/>
      <c r="G324" s="826"/>
      <c r="H324" s="274"/>
      <c r="I324" s="274"/>
    </row>
    <row r="325" spans="1:9" ht="15.75" thickBot="1">
      <c r="A325" s="818" t="s">
        <v>264</v>
      </c>
      <c r="B325" s="818"/>
      <c r="C325" s="820" t="s">
        <v>232</v>
      </c>
      <c r="D325" s="820" t="s">
        <v>245</v>
      </c>
      <c r="E325" s="834" t="s">
        <v>265</v>
      </c>
      <c r="F325" s="834"/>
      <c r="G325" s="834"/>
      <c r="H325" s="277"/>
      <c r="I325" s="820" t="s">
        <v>256</v>
      </c>
    </row>
    <row r="326" spans="1:9" ht="15.75" thickBot="1">
      <c r="A326" s="819"/>
      <c r="B326" s="819"/>
      <c r="C326" s="821"/>
      <c r="D326" s="821"/>
      <c r="E326" s="278" t="s">
        <v>266</v>
      </c>
      <c r="F326" s="278" t="s">
        <v>267</v>
      </c>
      <c r="G326" s="278" t="s">
        <v>268</v>
      </c>
      <c r="H326" s="278"/>
      <c r="I326" s="821"/>
    </row>
    <row r="327" spans="1:9">
      <c r="A327" s="339"/>
      <c r="B327" s="339"/>
      <c r="C327" s="831" t="s">
        <v>270</v>
      </c>
      <c r="D327" s="831"/>
      <c r="E327" s="831"/>
      <c r="F327" s="831"/>
      <c r="G327" s="831"/>
      <c r="H327" s="340"/>
      <c r="I327" s="340" t="s">
        <v>118</v>
      </c>
    </row>
    <row r="328" spans="1:9" ht="15.75" thickBot="1">
      <c r="A328" s="280"/>
      <c r="B328" s="280"/>
      <c r="C328" s="281"/>
      <c r="D328" s="281"/>
      <c r="E328" s="824" t="s">
        <v>271</v>
      </c>
      <c r="F328" s="824"/>
      <c r="G328" s="824"/>
      <c r="H328" s="280"/>
      <c r="I328" s="345">
        <f>SUM(I322)</f>
        <v>25.041999999999998</v>
      </c>
    </row>
    <row r="329" spans="1:9" ht="15.75" thickTop="1">
      <c r="A329" s="279"/>
      <c r="B329" s="279"/>
      <c r="C329" s="270"/>
      <c r="D329" s="270"/>
      <c r="E329" s="270"/>
      <c r="F329" s="270" t="s">
        <v>89</v>
      </c>
      <c r="G329" s="283">
        <f>$S$1</f>
        <v>0.23089999999999999</v>
      </c>
      <c r="H329" s="279"/>
      <c r="I329" s="269">
        <f>ROUND(I328*G329,4)</f>
        <v>5.7821999999999996</v>
      </c>
    </row>
    <row r="330" spans="1:9" ht="15.75" thickBot="1">
      <c r="A330" s="280"/>
      <c r="B330" s="280"/>
      <c r="C330" s="281"/>
      <c r="D330" s="281"/>
      <c r="E330" s="281"/>
      <c r="F330" s="280"/>
      <c r="G330" s="280" t="s">
        <v>272</v>
      </c>
      <c r="H330" s="280"/>
      <c r="I330" s="523">
        <f>ROUND(SUM(I328,I329),2)</f>
        <v>30.82</v>
      </c>
    </row>
    <row r="331" spans="1:9" ht="15.75" thickTop="1">
      <c r="A331" s="284" t="s">
        <v>273</v>
      </c>
    </row>
    <row r="332" spans="1:9" s="468" customFormat="1" ht="23.25" thickBot="1">
      <c r="A332" s="243" t="s">
        <v>226</v>
      </c>
      <c r="B332" s="244"/>
      <c r="C332" s="244"/>
      <c r="D332" s="244"/>
      <c r="E332" s="244"/>
      <c r="F332" s="244"/>
      <c r="G332" s="244"/>
      <c r="H332" s="244"/>
      <c r="I332" s="245" t="s">
        <v>207</v>
      </c>
    </row>
    <row r="333" spans="1:9" s="468" customFormat="1" ht="18.75" thickTop="1">
      <c r="A333" s="246" t="s">
        <v>227</v>
      </c>
      <c r="B333" s="246"/>
      <c r="C333" s="246"/>
      <c r="D333" s="246" t="str">
        <f>$M$1</f>
        <v>BAHIA</v>
      </c>
      <c r="E333" s="246"/>
      <c r="F333" s="246"/>
      <c r="G333" s="247"/>
      <c r="H333" s="248"/>
      <c r="I333" s="246"/>
    </row>
    <row r="334" spans="1:9" s="468" customFormat="1" ht="15.75">
      <c r="A334" s="249" t="s">
        <v>228</v>
      </c>
      <c r="B334" s="249"/>
      <c r="C334" s="249"/>
      <c r="D334" s="249" t="str">
        <f>M2</f>
        <v>ABRIL/21</v>
      </c>
      <c r="E334" s="249"/>
      <c r="F334" s="249"/>
      <c r="G334" s="250" t="s">
        <v>229</v>
      </c>
      <c r="H334" s="251">
        <v>230.19</v>
      </c>
      <c r="I334" s="252" t="s">
        <v>15</v>
      </c>
    </row>
    <row r="335" spans="1:9" s="468" customFormat="1" ht="40.5" customHeight="1" thickBot="1">
      <c r="A335" s="253">
        <v>5502114</v>
      </c>
      <c r="B335" s="835" t="s">
        <v>495</v>
      </c>
      <c r="C335" s="835"/>
      <c r="D335" s="835"/>
      <c r="E335" s="835"/>
      <c r="F335" s="835"/>
      <c r="G335" s="835"/>
      <c r="H335" s="816" t="s">
        <v>230</v>
      </c>
      <c r="I335" s="817"/>
    </row>
    <row r="336" spans="1:9" s="468" customFormat="1" ht="15.75" thickBot="1">
      <c r="A336" s="818" t="s">
        <v>231</v>
      </c>
      <c r="B336" s="818"/>
      <c r="C336" s="820" t="s">
        <v>232</v>
      </c>
      <c r="D336" s="822" t="s">
        <v>233</v>
      </c>
      <c r="E336" s="822"/>
      <c r="F336" s="822" t="s">
        <v>234</v>
      </c>
      <c r="G336" s="822"/>
      <c r="H336" s="254"/>
      <c r="I336" s="254" t="s">
        <v>235</v>
      </c>
    </row>
    <row r="337" spans="1:9" s="468" customFormat="1" ht="15.75" thickBot="1">
      <c r="A337" s="819"/>
      <c r="B337" s="819"/>
      <c r="C337" s="821"/>
      <c r="D337" s="255" t="s">
        <v>236</v>
      </c>
      <c r="E337" s="255" t="s">
        <v>237</v>
      </c>
      <c r="F337" s="255" t="s">
        <v>238</v>
      </c>
      <c r="G337" s="255" t="s">
        <v>239</v>
      </c>
      <c r="H337" s="255"/>
      <c r="I337" s="255" t="s">
        <v>240</v>
      </c>
    </row>
    <row r="338" spans="1:9" s="468" customFormat="1">
      <c r="A338" s="256" t="s">
        <v>362</v>
      </c>
      <c r="B338" s="257" t="s">
        <v>496</v>
      </c>
      <c r="C338" s="258">
        <v>5</v>
      </c>
      <c r="D338" s="259">
        <v>0.96</v>
      </c>
      <c r="E338" s="259">
        <v>0.04</v>
      </c>
      <c r="F338" s="467">
        <v>193.8579</v>
      </c>
      <c r="G338" s="467">
        <v>63.107399999999998</v>
      </c>
      <c r="H338" s="261"/>
      <c r="I338" s="467">
        <f>ROUND((C338*(D338*F338))+(C338*(E338*G338)),4)</f>
        <v>943.13940000000002</v>
      </c>
    </row>
    <row r="339" spans="1:9" s="468" customFormat="1" ht="29.25">
      <c r="A339" s="256" t="s">
        <v>311</v>
      </c>
      <c r="B339" s="257" t="s">
        <v>312</v>
      </c>
      <c r="C339" s="258">
        <v>1</v>
      </c>
      <c r="D339" s="259">
        <v>1</v>
      </c>
      <c r="E339" s="259">
        <v>0</v>
      </c>
      <c r="F339" s="467">
        <v>201.85900000000001</v>
      </c>
      <c r="G339" s="467">
        <v>92.429199999999994</v>
      </c>
      <c r="H339" s="261"/>
      <c r="I339" s="467">
        <f>ROUND((C339*(D339*F339))+(C339*(E339*G339)),4)</f>
        <v>201.85900000000001</v>
      </c>
    </row>
    <row r="340" spans="1:9" s="468" customFormat="1" ht="15.75" thickBot="1">
      <c r="A340" s="262"/>
      <c r="B340" s="262"/>
      <c r="C340" s="262"/>
      <c r="D340" s="262"/>
      <c r="E340" s="262"/>
      <c r="F340" s="262"/>
      <c r="G340" s="460" t="s">
        <v>243</v>
      </c>
      <c r="H340" s="462"/>
      <c r="I340" s="267">
        <f>SUM(I338:I339)</f>
        <v>1144.9983999999999</v>
      </c>
    </row>
    <row r="341" spans="1:9" s="468" customFormat="1" ht="15.75" thickBot="1">
      <c r="A341" s="464" t="s">
        <v>244</v>
      </c>
      <c r="B341" s="464"/>
      <c r="C341" s="463" t="s">
        <v>232</v>
      </c>
      <c r="D341" s="463" t="s">
        <v>245</v>
      </c>
      <c r="E341" s="822" t="s">
        <v>234</v>
      </c>
      <c r="F341" s="825"/>
      <c r="G341" s="826" t="s">
        <v>246</v>
      </c>
      <c r="H341" s="826"/>
      <c r="I341" s="826"/>
    </row>
    <row r="342" spans="1:9" s="468" customFormat="1">
      <c r="A342" s="256" t="s">
        <v>247</v>
      </c>
      <c r="B342" s="257" t="s">
        <v>248</v>
      </c>
      <c r="C342" s="258">
        <v>1</v>
      </c>
      <c r="D342" s="256" t="s">
        <v>48</v>
      </c>
      <c r="E342" s="261">
        <v>17.513400000000001</v>
      </c>
      <c r="F342" s="261"/>
      <c r="G342" s="261"/>
      <c r="H342" s="261"/>
      <c r="I342" s="467">
        <f>ROUND(C342*E342,4)</f>
        <v>17.513400000000001</v>
      </c>
    </row>
    <row r="343" spans="1:9" s="468" customFormat="1">
      <c r="A343" s="261"/>
      <c r="B343" s="261"/>
      <c r="C343" s="823" t="s">
        <v>249</v>
      </c>
      <c r="D343" s="827"/>
      <c r="E343" s="827"/>
      <c r="F343" s="827"/>
      <c r="G343" s="827"/>
      <c r="H343" s="828">
        <f>SUM(I342)</f>
        <v>17.513400000000001</v>
      </c>
      <c r="I343" s="823"/>
    </row>
    <row r="344" spans="1:9" s="468" customFormat="1" ht="15.75" thickBot="1">
      <c r="A344" s="262"/>
      <c r="B344" s="262"/>
      <c r="C344" s="829" t="s">
        <v>250</v>
      </c>
      <c r="D344" s="830"/>
      <c r="E344" s="830"/>
      <c r="F344" s="830"/>
      <c r="G344" s="830"/>
      <c r="H344" s="462"/>
      <c r="I344" s="267">
        <f>SUM(H343,I340)</f>
        <v>1162.5118</v>
      </c>
    </row>
    <row r="345" spans="1:9" s="468" customFormat="1">
      <c r="A345" s="261"/>
      <c r="B345" s="261"/>
      <c r="C345" s="831" t="s">
        <v>251</v>
      </c>
      <c r="D345" s="832"/>
      <c r="E345" s="832"/>
      <c r="F345" s="832"/>
      <c r="G345" s="832"/>
      <c r="H345" s="465"/>
      <c r="I345" s="466">
        <f>I344/H334</f>
        <v>5.0502272036144058</v>
      </c>
    </row>
    <row r="346" spans="1:9" s="468" customFormat="1">
      <c r="A346" s="261"/>
      <c r="B346" s="261"/>
      <c r="C346" s="465"/>
      <c r="D346" s="465"/>
      <c r="E346" s="465"/>
      <c r="F346" s="465"/>
      <c r="G346" s="457" t="s">
        <v>252</v>
      </c>
      <c r="H346" s="465">
        <v>1.4250000000000001E-2</v>
      </c>
      <c r="I346" s="466">
        <f>I345*H346</f>
        <v>7.1965737651505282E-2</v>
      </c>
    </row>
    <row r="347" spans="1:9" s="468" customFormat="1" ht="15.75" thickBot="1">
      <c r="A347" s="262"/>
      <c r="B347" s="262"/>
      <c r="C347" s="462"/>
      <c r="D347" s="462"/>
      <c r="E347" s="462"/>
      <c r="F347" s="462"/>
      <c r="G347" s="460" t="s">
        <v>253</v>
      </c>
      <c r="H347" s="462"/>
      <c r="I347" s="462" t="s">
        <v>118</v>
      </c>
    </row>
    <row r="348" spans="1:9" s="468" customFormat="1" ht="15.75" thickBot="1">
      <c r="A348" s="464" t="s">
        <v>254</v>
      </c>
      <c r="B348" s="464"/>
      <c r="C348" s="463" t="s">
        <v>232</v>
      </c>
      <c r="D348" s="463" t="s">
        <v>245</v>
      </c>
      <c r="E348" s="826" t="s">
        <v>255</v>
      </c>
      <c r="F348" s="826"/>
      <c r="G348" s="826" t="s">
        <v>256</v>
      </c>
      <c r="H348" s="826"/>
      <c r="I348" s="826"/>
    </row>
    <row r="349" spans="1:9" s="468" customFormat="1" ht="15.75" thickBot="1">
      <c r="A349" s="271"/>
      <c r="B349" s="271"/>
      <c r="C349" s="826" t="s">
        <v>257</v>
      </c>
      <c r="D349" s="833"/>
      <c r="E349" s="833"/>
      <c r="F349" s="833"/>
      <c r="G349" s="833"/>
      <c r="H349" s="271"/>
      <c r="I349" s="271"/>
    </row>
    <row r="350" spans="1:9" s="468" customFormat="1" ht="15.75" thickBot="1">
      <c r="A350" s="464" t="s">
        <v>258</v>
      </c>
      <c r="B350" s="464"/>
      <c r="C350" s="463" t="s">
        <v>232</v>
      </c>
      <c r="D350" s="463" t="s">
        <v>245</v>
      </c>
      <c r="E350" s="826" t="s">
        <v>256</v>
      </c>
      <c r="F350" s="826"/>
      <c r="G350" s="826" t="s">
        <v>256</v>
      </c>
      <c r="H350" s="826"/>
      <c r="I350" s="826"/>
    </row>
    <row r="351" spans="1:9" s="468" customFormat="1">
      <c r="A351" s="332"/>
      <c r="B351" s="333"/>
      <c r="C351" s="341"/>
      <c r="D351" s="332" t="s">
        <v>15</v>
      </c>
      <c r="E351" s="332"/>
      <c r="F351" s="335"/>
      <c r="G351" s="336"/>
      <c r="H351" s="336"/>
      <c r="I351" s="337">
        <f>ROUND(C351*F351,4)</f>
        <v>0</v>
      </c>
    </row>
    <row r="352" spans="1:9" s="468" customFormat="1" ht="15.75" thickBot="1">
      <c r="A352" s="262"/>
      <c r="B352" s="262"/>
      <c r="C352" s="829" t="s">
        <v>259</v>
      </c>
      <c r="D352" s="830"/>
      <c r="E352" s="830"/>
      <c r="F352" s="830"/>
      <c r="G352" s="830"/>
      <c r="H352" s="462"/>
      <c r="I352" s="267">
        <f>SUM(I351)</f>
        <v>0</v>
      </c>
    </row>
    <row r="353" spans="1:11" s="468" customFormat="1" ht="15.75" thickBot="1">
      <c r="A353" s="464"/>
      <c r="B353" s="464"/>
      <c r="C353" s="459"/>
      <c r="D353" s="459"/>
      <c r="E353" s="459"/>
      <c r="F353" s="459"/>
      <c r="G353" s="459" t="s">
        <v>260</v>
      </c>
      <c r="H353" s="459"/>
      <c r="I353" s="275">
        <f>SUM(I352,I345,I346,I347)</f>
        <v>5.1221929412659115</v>
      </c>
    </row>
    <row r="354" spans="1:11" s="468" customFormat="1" ht="15.75" thickBot="1">
      <c r="A354" s="464" t="s">
        <v>261</v>
      </c>
      <c r="B354" s="464"/>
      <c r="C354" s="463" t="s">
        <v>262</v>
      </c>
      <c r="D354" s="463" t="s">
        <v>232</v>
      </c>
      <c r="E354" s="463" t="s">
        <v>245</v>
      </c>
      <c r="F354" s="826" t="s">
        <v>256</v>
      </c>
      <c r="G354" s="826"/>
      <c r="H354" s="826" t="s">
        <v>256</v>
      </c>
      <c r="I354" s="826"/>
    </row>
    <row r="355" spans="1:11" s="468" customFormat="1">
      <c r="A355" s="256"/>
      <c r="B355" s="257"/>
      <c r="C355" s="256"/>
      <c r="D355" s="272"/>
      <c r="E355" s="256"/>
      <c r="F355" s="256"/>
      <c r="G355" s="467"/>
      <c r="H355" s="465"/>
      <c r="I355" s="467"/>
    </row>
    <row r="356" spans="1:11" s="468" customFormat="1" ht="15.75" thickBot="1">
      <c r="A356" s="276"/>
      <c r="B356" s="276"/>
      <c r="C356" s="829" t="s">
        <v>263</v>
      </c>
      <c r="D356" s="829"/>
      <c r="E356" s="829"/>
      <c r="F356" s="829"/>
      <c r="G356" s="829"/>
      <c r="H356" s="460"/>
      <c r="I356" s="267">
        <f>SUM(I355)</f>
        <v>0</v>
      </c>
    </row>
    <row r="357" spans="1:11" s="468" customFormat="1" ht="15.75" thickBot="1">
      <c r="A357" s="818" t="s">
        <v>264</v>
      </c>
      <c r="B357" s="818"/>
      <c r="C357" s="820" t="s">
        <v>232</v>
      </c>
      <c r="D357" s="820" t="s">
        <v>245</v>
      </c>
      <c r="E357" s="834" t="s">
        <v>265</v>
      </c>
      <c r="F357" s="834"/>
      <c r="G357" s="834"/>
      <c r="H357" s="277"/>
      <c r="I357" s="820" t="s">
        <v>256</v>
      </c>
    </row>
    <row r="358" spans="1:11" s="468" customFormat="1" ht="15.75" thickBot="1">
      <c r="A358" s="819"/>
      <c r="B358" s="819"/>
      <c r="C358" s="821"/>
      <c r="D358" s="821"/>
      <c r="E358" s="461" t="s">
        <v>266</v>
      </c>
      <c r="F358" s="461" t="s">
        <v>267</v>
      </c>
      <c r="G358" s="461" t="s">
        <v>268</v>
      </c>
      <c r="H358" s="461"/>
      <c r="I358" s="821"/>
    </row>
    <row r="359" spans="1:11" s="468" customFormat="1">
      <c r="A359" s="256"/>
      <c r="B359" s="257"/>
      <c r="C359" s="258"/>
      <c r="D359" s="256"/>
      <c r="E359" s="256"/>
      <c r="F359" s="256"/>
      <c r="G359" s="259"/>
      <c r="H359" s="256"/>
      <c r="I359" s="342"/>
      <c r="K359" s="468">
        <v>5914389</v>
      </c>
    </row>
    <row r="360" spans="1:11" s="468" customFormat="1">
      <c r="A360" s="279"/>
      <c r="B360" s="279"/>
      <c r="C360" s="823" t="s">
        <v>270</v>
      </c>
      <c r="D360" s="823"/>
      <c r="E360" s="823"/>
      <c r="F360" s="823"/>
      <c r="G360" s="823"/>
      <c r="H360" s="457"/>
      <c r="I360" s="343">
        <f>SUM(I359)</f>
        <v>0</v>
      </c>
    </row>
    <row r="361" spans="1:11" s="468" customFormat="1" ht="15.75" thickBot="1">
      <c r="A361" s="280"/>
      <c r="B361" s="280"/>
      <c r="C361" s="458"/>
      <c r="D361" s="458"/>
      <c r="E361" s="824" t="s">
        <v>271</v>
      </c>
      <c r="F361" s="824"/>
      <c r="G361" s="824"/>
      <c r="H361" s="280"/>
      <c r="I361" s="282">
        <f>SUM(I360,I356,I353)</f>
        <v>5.1221929412659115</v>
      </c>
    </row>
    <row r="362" spans="1:11" s="468" customFormat="1" ht="15.75" thickTop="1">
      <c r="A362" s="279"/>
      <c r="B362" s="279"/>
      <c r="C362" s="457"/>
      <c r="D362" s="457"/>
      <c r="E362" s="457"/>
      <c r="F362" s="457" t="s">
        <v>89</v>
      </c>
      <c r="G362" s="283">
        <f>$S$1</f>
        <v>0.23089999999999999</v>
      </c>
      <c r="H362" s="279"/>
      <c r="I362" s="466">
        <f>ROUND(I361*G362,4)</f>
        <v>1.1827000000000001</v>
      </c>
    </row>
    <row r="363" spans="1:11" s="468" customFormat="1" ht="15.75" thickBot="1">
      <c r="A363" s="280"/>
      <c r="B363" s="280"/>
      <c r="C363" s="458"/>
      <c r="D363" s="458"/>
      <c r="E363" s="458"/>
      <c r="F363" s="280"/>
      <c r="G363" s="280" t="s">
        <v>272</v>
      </c>
      <c r="H363" s="280"/>
      <c r="I363" s="523">
        <f>ROUND(SUM(I361,I362),2)</f>
        <v>6.3</v>
      </c>
    </row>
    <row r="364" spans="1:11" s="468" customFormat="1" ht="15.75" thickTop="1">
      <c r="A364" s="284" t="s">
        <v>273</v>
      </c>
    </row>
    <row r="365" spans="1:11" s="468" customFormat="1" ht="23.25" thickBot="1">
      <c r="A365" s="243" t="s">
        <v>226</v>
      </c>
      <c r="B365" s="244"/>
      <c r="C365" s="244"/>
      <c r="D365" s="244"/>
      <c r="E365" s="244"/>
      <c r="F365" s="244"/>
      <c r="G365" s="244"/>
      <c r="H365" s="244"/>
      <c r="I365" s="245" t="s">
        <v>207</v>
      </c>
    </row>
    <row r="366" spans="1:11" s="468" customFormat="1" ht="18.75" thickTop="1">
      <c r="A366" s="246" t="s">
        <v>227</v>
      </c>
      <c r="B366" s="246"/>
      <c r="C366" s="246"/>
      <c r="D366" s="246" t="str">
        <f>$M$1</f>
        <v>BAHIA</v>
      </c>
      <c r="E366" s="246"/>
      <c r="F366" s="246"/>
      <c r="G366" s="247"/>
      <c r="H366" s="248"/>
      <c r="I366" s="246"/>
    </row>
    <row r="367" spans="1:11" s="468" customFormat="1" ht="15.75">
      <c r="A367" s="249" t="s">
        <v>228</v>
      </c>
      <c r="B367" s="249"/>
      <c r="C367" s="249"/>
      <c r="D367" s="249" t="str">
        <f>M2</f>
        <v>ABRIL/21</v>
      </c>
      <c r="E367" s="249"/>
      <c r="F367" s="249"/>
      <c r="G367" s="250" t="s">
        <v>229</v>
      </c>
      <c r="H367" s="251">
        <v>176.81</v>
      </c>
      <c r="I367" s="252" t="s">
        <v>15</v>
      </c>
    </row>
    <row r="368" spans="1:11" s="468" customFormat="1" ht="40.5" customHeight="1" thickBot="1">
      <c r="A368" s="253">
        <v>4413942</v>
      </c>
      <c r="B368" s="835" t="s">
        <v>494</v>
      </c>
      <c r="C368" s="835"/>
      <c r="D368" s="835"/>
      <c r="E368" s="835"/>
      <c r="F368" s="835"/>
      <c r="G368" s="835"/>
      <c r="H368" s="816" t="s">
        <v>230</v>
      </c>
      <c r="I368" s="817"/>
    </row>
    <row r="369" spans="1:9" s="468" customFormat="1" ht="15.75" thickBot="1">
      <c r="A369" s="818" t="s">
        <v>231</v>
      </c>
      <c r="B369" s="818"/>
      <c r="C369" s="820" t="s">
        <v>232</v>
      </c>
      <c r="D369" s="822" t="s">
        <v>233</v>
      </c>
      <c r="E369" s="822"/>
      <c r="F369" s="822" t="s">
        <v>234</v>
      </c>
      <c r="G369" s="822"/>
      <c r="H369" s="254"/>
      <c r="I369" s="254" t="s">
        <v>235</v>
      </c>
    </row>
    <row r="370" spans="1:9" s="468" customFormat="1" ht="15.75" thickBot="1">
      <c r="A370" s="819"/>
      <c r="B370" s="819"/>
      <c r="C370" s="821"/>
      <c r="D370" s="255" t="s">
        <v>236</v>
      </c>
      <c r="E370" s="255" t="s">
        <v>237</v>
      </c>
      <c r="F370" s="255" t="s">
        <v>238</v>
      </c>
      <c r="G370" s="255" t="s">
        <v>239</v>
      </c>
      <c r="H370" s="255"/>
      <c r="I370" s="255" t="s">
        <v>240</v>
      </c>
    </row>
    <row r="371" spans="1:9" s="468" customFormat="1">
      <c r="A371" s="256" t="s">
        <v>359</v>
      </c>
      <c r="B371" s="257" t="s">
        <v>360</v>
      </c>
      <c r="C371" s="258">
        <v>1</v>
      </c>
      <c r="D371" s="259">
        <v>1</v>
      </c>
      <c r="E371" s="259">
        <v>0</v>
      </c>
      <c r="F371" s="467">
        <v>197.2704</v>
      </c>
      <c r="G371" s="467">
        <v>78.374499999999998</v>
      </c>
      <c r="H371" s="261"/>
      <c r="I371" s="467">
        <f>ROUND((C371*(D371*F371))+(C371*(E371*G371)),4)</f>
        <v>197.2704</v>
      </c>
    </row>
    <row r="372" spans="1:9" s="468" customFormat="1" ht="15.75" thickBot="1">
      <c r="A372" s="262"/>
      <c r="B372" s="262"/>
      <c r="C372" s="262"/>
      <c r="D372" s="262"/>
      <c r="E372" s="262"/>
      <c r="F372" s="262"/>
      <c r="G372" s="460" t="s">
        <v>243</v>
      </c>
      <c r="H372" s="462"/>
      <c r="I372" s="267">
        <f>SUM(I371:I371)</f>
        <v>197.2704</v>
      </c>
    </row>
    <row r="373" spans="1:9" s="468" customFormat="1" ht="15.75" thickBot="1">
      <c r="A373" s="464" t="s">
        <v>244</v>
      </c>
      <c r="B373" s="464"/>
      <c r="C373" s="463" t="s">
        <v>232</v>
      </c>
      <c r="D373" s="463" t="s">
        <v>245</v>
      </c>
      <c r="E373" s="822" t="s">
        <v>234</v>
      </c>
      <c r="F373" s="825"/>
      <c r="G373" s="826" t="s">
        <v>246</v>
      </c>
      <c r="H373" s="826"/>
      <c r="I373" s="826"/>
    </row>
    <row r="374" spans="1:9" s="468" customFormat="1">
      <c r="A374" s="256" t="s">
        <v>247</v>
      </c>
      <c r="B374" s="257" t="s">
        <v>248</v>
      </c>
      <c r="C374" s="258">
        <v>1</v>
      </c>
      <c r="D374" s="256" t="s">
        <v>48</v>
      </c>
      <c r="E374" s="261">
        <v>17.513400000000001</v>
      </c>
      <c r="F374" s="261"/>
      <c r="G374" s="261"/>
      <c r="H374" s="261"/>
      <c r="I374" s="467">
        <f>ROUND(C374*E374,4)</f>
        <v>17.513400000000001</v>
      </c>
    </row>
    <row r="375" spans="1:9" s="468" customFormat="1">
      <c r="A375" s="261"/>
      <c r="B375" s="261"/>
      <c r="C375" s="823" t="s">
        <v>249</v>
      </c>
      <c r="D375" s="827"/>
      <c r="E375" s="827"/>
      <c r="F375" s="827"/>
      <c r="G375" s="827"/>
      <c r="H375" s="828">
        <f>SUM(I374)</f>
        <v>17.513400000000001</v>
      </c>
      <c r="I375" s="823"/>
    </row>
    <row r="376" spans="1:9" s="468" customFormat="1" ht="15.75" thickBot="1">
      <c r="A376" s="262"/>
      <c r="B376" s="262"/>
      <c r="C376" s="829" t="s">
        <v>250</v>
      </c>
      <c r="D376" s="830"/>
      <c r="E376" s="830"/>
      <c r="F376" s="830"/>
      <c r="G376" s="830"/>
      <c r="H376" s="462"/>
      <c r="I376" s="267">
        <f>SUM(H375,I372)</f>
        <v>214.78379999999999</v>
      </c>
    </row>
    <row r="377" spans="1:9" s="468" customFormat="1">
      <c r="A377" s="261"/>
      <c r="B377" s="261"/>
      <c r="C377" s="831" t="s">
        <v>251</v>
      </c>
      <c r="D377" s="832"/>
      <c r="E377" s="832"/>
      <c r="F377" s="832"/>
      <c r="G377" s="832"/>
      <c r="H377" s="465"/>
      <c r="I377" s="466">
        <f>I376/H367</f>
        <v>1.2147717889259657</v>
      </c>
    </row>
    <row r="378" spans="1:9" s="468" customFormat="1">
      <c r="A378" s="261"/>
      <c r="B378" s="261"/>
      <c r="C378" s="465"/>
      <c r="D378" s="465"/>
      <c r="E378" s="465"/>
      <c r="F378" s="465"/>
      <c r="G378" s="457" t="s">
        <v>252</v>
      </c>
      <c r="H378" s="465">
        <v>1.4250000000000001E-2</v>
      </c>
      <c r="I378" s="466">
        <f>I377*H378</f>
        <v>1.7310497992195011E-2</v>
      </c>
    </row>
    <row r="379" spans="1:9" s="468" customFormat="1" ht="15.75" thickBot="1">
      <c r="A379" s="262"/>
      <c r="B379" s="262"/>
      <c r="C379" s="462"/>
      <c r="D379" s="462"/>
      <c r="E379" s="462"/>
      <c r="F379" s="462"/>
      <c r="G379" s="460" t="s">
        <v>253</v>
      </c>
      <c r="H379" s="462"/>
      <c r="I379" s="462" t="s">
        <v>118</v>
      </c>
    </row>
    <row r="380" spans="1:9" s="468" customFormat="1" ht="15.75" thickBot="1">
      <c r="A380" s="464" t="s">
        <v>254</v>
      </c>
      <c r="B380" s="464"/>
      <c r="C380" s="463" t="s">
        <v>232</v>
      </c>
      <c r="D380" s="463" t="s">
        <v>245</v>
      </c>
      <c r="E380" s="826" t="s">
        <v>255</v>
      </c>
      <c r="F380" s="826"/>
      <c r="G380" s="826" t="s">
        <v>256</v>
      </c>
      <c r="H380" s="826"/>
      <c r="I380" s="826"/>
    </row>
    <row r="381" spans="1:9" s="468" customFormat="1" ht="15.75" thickBot="1">
      <c r="A381" s="271"/>
      <c r="B381" s="271"/>
      <c r="C381" s="826" t="s">
        <v>257</v>
      </c>
      <c r="D381" s="833"/>
      <c r="E381" s="833"/>
      <c r="F381" s="833"/>
      <c r="G381" s="833"/>
      <c r="H381" s="271"/>
      <c r="I381" s="271"/>
    </row>
    <row r="382" spans="1:9" s="468" customFormat="1" ht="15.75" thickBot="1">
      <c r="A382" s="464" t="s">
        <v>258</v>
      </c>
      <c r="B382" s="464"/>
      <c r="C382" s="463" t="s">
        <v>232</v>
      </c>
      <c r="D382" s="463" t="s">
        <v>245</v>
      </c>
      <c r="E382" s="826" t="s">
        <v>256</v>
      </c>
      <c r="F382" s="826"/>
      <c r="G382" s="826" t="s">
        <v>256</v>
      </c>
      <c r="H382" s="826"/>
      <c r="I382" s="826"/>
    </row>
    <row r="383" spans="1:9" s="468" customFormat="1">
      <c r="A383" s="332"/>
      <c r="B383" s="333"/>
      <c r="C383" s="341"/>
      <c r="D383" s="332" t="s">
        <v>15</v>
      </c>
      <c r="E383" s="332"/>
      <c r="F383" s="335"/>
      <c r="G383" s="336"/>
      <c r="H383" s="336"/>
      <c r="I383" s="337">
        <f>ROUND(C383*F383,4)</f>
        <v>0</v>
      </c>
    </row>
    <row r="384" spans="1:9" s="468" customFormat="1" ht="15.75" thickBot="1">
      <c r="A384" s="262"/>
      <c r="B384" s="262"/>
      <c r="C384" s="829" t="s">
        <v>259</v>
      </c>
      <c r="D384" s="830"/>
      <c r="E384" s="830"/>
      <c r="F384" s="830"/>
      <c r="G384" s="830"/>
      <c r="H384" s="462"/>
      <c r="I384" s="267">
        <f>SUM(I383)</f>
        <v>0</v>
      </c>
    </row>
    <row r="385" spans="1:11" s="468" customFormat="1" ht="15.75" thickBot="1">
      <c r="A385" s="464"/>
      <c r="B385" s="464"/>
      <c r="C385" s="459"/>
      <c r="D385" s="459"/>
      <c r="E385" s="459"/>
      <c r="F385" s="459"/>
      <c r="G385" s="459" t="s">
        <v>260</v>
      </c>
      <c r="H385" s="459"/>
      <c r="I385" s="275">
        <f>SUM(I384,I377,I378,I379)</f>
        <v>1.2320822869181607</v>
      </c>
    </row>
    <row r="386" spans="1:11" s="468" customFormat="1" ht="15.75" thickBot="1">
      <c r="A386" s="464" t="s">
        <v>261</v>
      </c>
      <c r="B386" s="464"/>
      <c r="C386" s="463" t="s">
        <v>262</v>
      </c>
      <c r="D386" s="463" t="s">
        <v>232</v>
      </c>
      <c r="E386" s="463" t="s">
        <v>245</v>
      </c>
      <c r="F386" s="826" t="s">
        <v>256</v>
      </c>
      <c r="G386" s="826"/>
      <c r="H386" s="826" t="s">
        <v>256</v>
      </c>
      <c r="I386" s="826"/>
    </row>
    <row r="387" spans="1:11" s="468" customFormat="1">
      <c r="A387" s="256"/>
      <c r="B387" s="257"/>
      <c r="C387" s="256"/>
      <c r="D387" s="272"/>
      <c r="E387" s="256"/>
      <c r="F387" s="256"/>
      <c r="G387" s="467"/>
      <c r="H387" s="465"/>
      <c r="I387" s="467"/>
    </row>
    <row r="388" spans="1:11" s="468" customFormat="1" ht="15.75" thickBot="1">
      <c r="A388" s="276"/>
      <c r="B388" s="276"/>
      <c r="C388" s="829" t="s">
        <v>263</v>
      </c>
      <c r="D388" s="829"/>
      <c r="E388" s="829"/>
      <c r="F388" s="829"/>
      <c r="G388" s="829"/>
      <c r="H388" s="460"/>
      <c r="I388" s="267">
        <f>SUM(I387)</f>
        <v>0</v>
      </c>
    </row>
    <row r="389" spans="1:11" s="468" customFormat="1" ht="15.75" thickBot="1">
      <c r="A389" s="818" t="s">
        <v>264</v>
      </c>
      <c r="B389" s="818"/>
      <c r="C389" s="820" t="s">
        <v>232</v>
      </c>
      <c r="D389" s="820" t="s">
        <v>245</v>
      </c>
      <c r="E389" s="834" t="s">
        <v>265</v>
      </c>
      <c r="F389" s="834"/>
      <c r="G389" s="834"/>
      <c r="H389" s="277"/>
      <c r="I389" s="820" t="s">
        <v>256</v>
      </c>
    </row>
    <row r="390" spans="1:11" s="468" customFormat="1" ht="15.75" thickBot="1">
      <c r="A390" s="819"/>
      <c r="B390" s="819"/>
      <c r="C390" s="821"/>
      <c r="D390" s="821"/>
      <c r="E390" s="461" t="s">
        <v>266</v>
      </c>
      <c r="F390" s="461" t="s">
        <v>267</v>
      </c>
      <c r="G390" s="461" t="s">
        <v>268</v>
      </c>
      <c r="H390" s="461"/>
      <c r="I390" s="821"/>
    </row>
    <row r="391" spans="1:11" s="468" customFormat="1">
      <c r="A391" s="256"/>
      <c r="B391" s="257"/>
      <c r="C391" s="258"/>
      <c r="D391" s="256"/>
      <c r="E391" s="256"/>
      <c r="F391" s="256"/>
      <c r="G391" s="259"/>
      <c r="H391" s="256"/>
      <c r="I391" s="342"/>
      <c r="K391" s="468">
        <v>5914389</v>
      </c>
    </row>
    <row r="392" spans="1:11" s="468" customFormat="1">
      <c r="A392" s="279"/>
      <c r="B392" s="279"/>
      <c r="C392" s="823" t="s">
        <v>270</v>
      </c>
      <c r="D392" s="823"/>
      <c r="E392" s="823"/>
      <c r="F392" s="823"/>
      <c r="G392" s="823"/>
      <c r="H392" s="457"/>
      <c r="I392" s="343">
        <f>SUM(I391)</f>
        <v>0</v>
      </c>
    </row>
    <row r="393" spans="1:11" s="468" customFormat="1" ht="15.75" thickBot="1">
      <c r="A393" s="280"/>
      <c r="B393" s="280"/>
      <c r="C393" s="458"/>
      <c r="D393" s="458"/>
      <c r="E393" s="824" t="s">
        <v>271</v>
      </c>
      <c r="F393" s="824"/>
      <c r="G393" s="824"/>
      <c r="H393" s="280"/>
      <c r="I393" s="282">
        <f>SUM(I392,I388,I385)</f>
        <v>1.2320822869181607</v>
      </c>
    </row>
    <row r="394" spans="1:11" s="468" customFormat="1" ht="15.75" thickTop="1">
      <c r="A394" s="279"/>
      <c r="B394" s="279"/>
      <c r="C394" s="457"/>
      <c r="D394" s="457"/>
      <c r="E394" s="457"/>
      <c r="F394" s="457" t="s">
        <v>89</v>
      </c>
      <c r="G394" s="283">
        <f>$S$1</f>
        <v>0.23089999999999999</v>
      </c>
      <c r="H394" s="279"/>
      <c r="I394" s="466">
        <f>ROUND(I393*G394,4)</f>
        <v>0.28449999999999998</v>
      </c>
    </row>
    <row r="395" spans="1:11" s="468" customFormat="1" ht="15.75" thickBot="1">
      <c r="A395" s="280"/>
      <c r="B395" s="280"/>
      <c r="C395" s="458"/>
      <c r="D395" s="458"/>
      <c r="E395" s="458"/>
      <c r="F395" s="280"/>
      <c r="G395" s="280" t="s">
        <v>272</v>
      </c>
      <c r="H395" s="280"/>
      <c r="I395" s="523">
        <f>ROUND(SUM(I393,I394),2)</f>
        <v>1.52</v>
      </c>
    </row>
    <row r="396" spans="1:11" s="468" customFormat="1" ht="15.75" thickTop="1">
      <c r="A396" s="284" t="s">
        <v>273</v>
      </c>
    </row>
  </sheetData>
  <mergeCells count="337">
    <mergeCell ref="B7:G7"/>
    <mergeCell ref="H7:I7"/>
    <mergeCell ref="A8:B9"/>
    <mergeCell ref="C8:C9"/>
    <mergeCell ref="D8:E8"/>
    <mergeCell ref="F8:G8"/>
    <mergeCell ref="E49:F49"/>
    <mergeCell ref="G49:I49"/>
    <mergeCell ref="C50:G50"/>
    <mergeCell ref="F23:G23"/>
    <mergeCell ref="H23:I23"/>
    <mergeCell ref="C24:G24"/>
    <mergeCell ref="E12:F12"/>
    <mergeCell ref="G12:I12"/>
    <mergeCell ref="C13:G13"/>
    <mergeCell ref="H13:I13"/>
    <mergeCell ref="C14:G14"/>
    <mergeCell ref="C15:G15"/>
    <mergeCell ref="E18:F18"/>
    <mergeCell ref="G18:I18"/>
    <mergeCell ref="C19:G19"/>
    <mergeCell ref="E20:F20"/>
    <mergeCell ref="G20:I20"/>
    <mergeCell ref="C21:G21"/>
    <mergeCell ref="E51:F51"/>
    <mergeCell ref="G51:I51"/>
    <mergeCell ref="C53:G53"/>
    <mergeCell ref="A25:B26"/>
    <mergeCell ref="C25:C26"/>
    <mergeCell ref="D25:D26"/>
    <mergeCell ref="E25:G25"/>
    <mergeCell ref="I25:I26"/>
    <mergeCell ref="C27:G27"/>
    <mergeCell ref="E28:G28"/>
    <mergeCell ref="E42:F42"/>
    <mergeCell ref="G42:I42"/>
    <mergeCell ref="C44:G44"/>
    <mergeCell ref="H44:I44"/>
    <mergeCell ref="C45:G45"/>
    <mergeCell ref="C46:G46"/>
    <mergeCell ref="B34:G34"/>
    <mergeCell ref="H34:I34"/>
    <mergeCell ref="A35:B36"/>
    <mergeCell ref="C35:C36"/>
    <mergeCell ref="D35:E35"/>
    <mergeCell ref="F35:G35"/>
    <mergeCell ref="C58:C59"/>
    <mergeCell ref="D58:D59"/>
    <mergeCell ref="E58:G58"/>
    <mergeCell ref="I58:I59"/>
    <mergeCell ref="C61:G61"/>
    <mergeCell ref="E62:G62"/>
    <mergeCell ref="B70:G70"/>
    <mergeCell ref="H70:I70"/>
    <mergeCell ref="A71:B72"/>
    <mergeCell ref="C71:C72"/>
    <mergeCell ref="D71:E71"/>
    <mergeCell ref="F71:G71"/>
    <mergeCell ref="F55:G55"/>
    <mergeCell ref="H55:I55"/>
    <mergeCell ref="C57:G57"/>
    <mergeCell ref="A58:B59"/>
    <mergeCell ref="A99:B100"/>
    <mergeCell ref="C99:C100"/>
    <mergeCell ref="D99:D100"/>
    <mergeCell ref="E99:G99"/>
    <mergeCell ref="I99:I100"/>
    <mergeCell ref="E84:F84"/>
    <mergeCell ref="G84:I84"/>
    <mergeCell ref="C89:G89"/>
    <mergeCell ref="E90:F90"/>
    <mergeCell ref="G90:I90"/>
    <mergeCell ref="C91:G91"/>
    <mergeCell ref="F93:G93"/>
    <mergeCell ref="H93:I93"/>
    <mergeCell ref="C98:G98"/>
    <mergeCell ref="E77:F77"/>
    <mergeCell ref="G77:I77"/>
    <mergeCell ref="C79:G79"/>
    <mergeCell ref="H79:I79"/>
    <mergeCell ref="C80:G80"/>
    <mergeCell ref="C81:G81"/>
    <mergeCell ref="A136:B137"/>
    <mergeCell ref="C136:C137"/>
    <mergeCell ref="D136:D137"/>
    <mergeCell ref="E136:G136"/>
    <mergeCell ref="I136:I137"/>
    <mergeCell ref="C105:G105"/>
    <mergeCell ref="E106:G106"/>
    <mergeCell ref="E122:F122"/>
    <mergeCell ref="G122:I122"/>
    <mergeCell ref="C124:G124"/>
    <mergeCell ref="H124:I124"/>
    <mergeCell ref="C125:G125"/>
    <mergeCell ref="C126:G126"/>
    <mergeCell ref="B112:G112"/>
    <mergeCell ref="H112:I112"/>
    <mergeCell ref="A113:B114"/>
    <mergeCell ref="C113:C114"/>
    <mergeCell ref="D113:E113"/>
    <mergeCell ref="F113:G113"/>
    <mergeCell ref="E129:F129"/>
    <mergeCell ref="G129:I129"/>
    <mergeCell ref="C130:G130"/>
    <mergeCell ref="E131:F131"/>
    <mergeCell ref="G131:I131"/>
    <mergeCell ref="C132:G132"/>
    <mergeCell ref="E152:F152"/>
    <mergeCell ref="G152:I152"/>
    <mergeCell ref="C153:G153"/>
    <mergeCell ref="H153:I153"/>
    <mergeCell ref="C138:G138"/>
    <mergeCell ref="E139:G139"/>
    <mergeCell ref="F134:G134"/>
    <mergeCell ref="H134:I134"/>
    <mergeCell ref="C135:G135"/>
    <mergeCell ref="C154:G154"/>
    <mergeCell ref="C155:G155"/>
    <mergeCell ref="B147:G147"/>
    <mergeCell ref="H147:I147"/>
    <mergeCell ref="A148:B149"/>
    <mergeCell ref="C148:C149"/>
    <mergeCell ref="D148:E148"/>
    <mergeCell ref="F148:G148"/>
    <mergeCell ref="C167:G167"/>
    <mergeCell ref="E158:F158"/>
    <mergeCell ref="G158:I158"/>
    <mergeCell ref="C159:G159"/>
    <mergeCell ref="E160:F160"/>
    <mergeCell ref="G160:I160"/>
    <mergeCell ref="C161:G161"/>
    <mergeCell ref="E168:G168"/>
    <mergeCell ref="F163:G163"/>
    <mergeCell ref="H163:I163"/>
    <mergeCell ref="C164:G164"/>
    <mergeCell ref="A165:B166"/>
    <mergeCell ref="C165:C166"/>
    <mergeCell ref="D165:D166"/>
    <mergeCell ref="E165:G165"/>
    <mergeCell ref="I165:I166"/>
    <mergeCell ref="E190:F190"/>
    <mergeCell ref="G190:I190"/>
    <mergeCell ref="C192:G192"/>
    <mergeCell ref="B175:G175"/>
    <mergeCell ref="H175:I175"/>
    <mergeCell ref="A176:B177"/>
    <mergeCell ref="C176:C177"/>
    <mergeCell ref="D176:E176"/>
    <mergeCell ref="F176:G176"/>
    <mergeCell ref="E180:F180"/>
    <mergeCell ref="G180:I180"/>
    <mergeCell ref="C183:G183"/>
    <mergeCell ref="H183:I183"/>
    <mergeCell ref="C184:G184"/>
    <mergeCell ref="C185:G185"/>
    <mergeCell ref="E188:F188"/>
    <mergeCell ref="G188:I188"/>
    <mergeCell ref="C189:G189"/>
    <mergeCell ref="C200:G200"/>
    <mergeCell ref="E201:G201"/>
    <mergeCell ref="F194:G194"/>
    <mergeCell ref="H194:I194"/>
    <mergeCell ref="C196:G196"/>
    <mergeCell ref="A197:B198"/>
    <mergeCell ref="C197:C198"/>
    <mergeCell ref="D197:D198"/>
    <mergeCell ref="E197:G197"/>
    <mergeCell ref="I197:I198"/>
    <mergeCell ref="C216:G216"/>
    <mergeCell ref="C217:G217"/>
    <mergeCell ref="B209:G209"/>
    <mergeCell ref="H209:I209"/>
    <mergeCell ref="A210:B211"/>
    <mergeCell ref="C210:C211"/>
    <mergeCell ref="D210:E210"/>
    <mergeCell ref="F210:G210"/>
    <mergeCell ref="C229:G229"/>
    <mergeCell ref="E220:F220"/>
    <mergeCell ref="G220:I220"/>
    <mergeCell ref="C221:G221"/>
    <mergeCell ref="E222:F222"/>
    <mergeCell ref="G222:I222"/>
    <mergeCell ref="C223:G223"/>
    <mergeCell ref="E214:F214"/>
    <mergeCell ref="G214:I214"/>
    <mergeCell ref="C215:G215"/>
    <mergeCell ref="H215:I215"/>
    <mergeCell ref="E230:G230"/>
    <mergeCell ref="B236:G236"/>
    <mergeCell ref="H236:I236"/>
    <mergeCell ref="A237:B238"/>
    <mergeCell ref="C237:C238"/>
    <mergeCell ref="D237:E237"/>
    <mergeCell ref="F237:G237"/>
    <mergeCell ref="F225:G225"/>
    <mergeCell ref="H225:I225"/>
    <mergeCell ref="C226:G226"/>
    <mergeCell ref="A227:B228"/>
    <mergeCell ref="C227:C228"/>
    <mergeCell ref="D227:D228"/>
    <mergeCell ref="E227:G227"/>
    <mergeCell ref="I227:I228"/>
    <mergeCell ref="E241:F241"/>
    <mergeCell ref="G241:I241"/>
    <mergeCell ref="C244:G244"/>
    <mergeCell ref="H244:I244"/>
    <mergeCell ref="C245:G245"/>
    <mergeCell ref="C246:G246"/>
    <mergeCell ref="C268:G268"/>
    <mergeCell ref="E269:G269"/>
    <mergeCell ref="B277:G277"/>
    <mergeCell ref="H277:I277"/>
    <mergeCell ref="F258:G258"/>
    <mergeCell ref="H258:I258"/>
    <mergeCell ref="C262:G262"/>
    <mergeCell ref="A263:B264"/>
    <mergeCell ref="C263:C264"/>
    <mergeCell ref="D263:D264"/>
    <mergeCell ref="E263:G263"/>
    <mergeCell ref="I263:I264"/>
    <mergeCell ref="E249:F249"/>
    <mergeCell ref="G249:I249"/>
    <mergeCell ref="C252:G252"/>
    <mergeCell ref="E253:F253"/>
    <mergeCell ref="G253:I253"/>
    <mergeCell ref="C256:G256"/>
    <mergeCell ref="A278:B279"/>
    <mergeCell ref="C278:C279"/>
    <mergeCell ref="D278:E278"/>
    <mergeCell ref="F278:G278"/>
    <mergeCell ref="F293:G293"/>
    <mergeCell ref="H293:I293"/>
    <mergeCell ref="C294:G294"/>
    <mergeCell ref="A295:B296"/>
    <mergeCell ref="C295:C296"/>
    <mergeCell ref="D295:D296"/>
    <mergeCell ref="E295:G295"/>
    <mergeCell ref="I295:I296"/>
    <mergeCell ref="E288:F288"/>
    <mergeCell ref="G288:I288"/>
    <mergeCell ref="C289:G289"/>
    <mergeCell ref="E290:F290"/>
    <mergeCell ref="G290:I290"/>
    <mergeCell ref="C291:G291"/>
    <mergeCell ref="E282:F282"/>
    <mergeCell ref="G282:I282"/>
    <mergeCell ref="C283:G283"/>
    <mergeCell ref="H283:I283"/>
    <mergeCell ref="C284:G284"/>
    <mergeCell ref="C285:G285"/>
    <mergeCell ref="C297:G297"/>
    <mergeCell ref="E298:G298"/>
    <mergeCell ref="E314:F314"/>
    <mergeCell ref="G314:I314"/>
    <mergeCell ref="C315:G315"/>
    <mergeCell ref="E316:F316"/>
    <mergeCell ref="G316:I316"/>
    <mergeCell ref="C321:G321"/>
    <mergeCell ref="E308:F308"/>
    <mergeCell ref="G308:I308"/>
    <mergeCell ref="C309:G309"/>
    <mergeCell ref="H309:I309"/>
    <mergeCell ref="C310:G310"/>
    <mergeCell ref="C311:G311"/>
    <mergeCell ref="B304:G304"/>
    <mergeCell ref="H304:I304"/>
    <mergeCell ref="A305:B306"/>
    <mergeCell ref="C305:C306"/>
    <mergeCell ref="D305:E305"/>
    <mergeCell ref="F305:G305"/>
    <mergeCell ref="C327:G327"/>
    <mergeCell ref="E328:G328"/>
    <mergeCell ref="F323:G323"/>
    <mergeCell ref="H323:I323"/>
    <mergeCell ref="C324:G324"/>
    <mergeCell ref="A325:B326"/>
    <mergeCell ref="C325:C326"/>
    <mergeCell ref="D325:D326"/>
    <mergeCell ref="E325:G325"/>
    <mergeCell ref="I325:I326"/>
    <mergeCell ref="B335:G335"/>
    <mergeCell ref="H335:I335"/>
    <mergeCell ref="A336:B337"/>
    <mergeCell ref="C336:C337"/>
    <mergeCell ref="D336:E336"/>
    <mergeCell ref="F336:G336"/>
    <mergeCell ref="E341:F341"/>
    <mergeCell ref="G341:I341"/>
    <mergeCell ref="C343:G343"/>
    <mergeCell ref="H343:I343"/>
    <mergeCell ref="C345:G345"/>
    <mergeCell ref="E348:F348"/>
    <mergeCell ref="G348:I348"/>
    <mergeCell ref="C349:G349"/>
    <mergeCell ref="E350:F350"/>
    <mergeCell ref="G350:I350"/>
    <mergeCell ref="A389:B390"/>
    <mergeCell ref="C389:C390"/>
    <mergeCell ref="D389:D390"/>
    <mergeCell ref="E389:G389"/>
    <mergeCell ref="I389:I390"/>
    <mergeCell ref="C352:G352"/>
    <mergeCell ref="F354:G354"/>
    <mergeCell ref="H354:I354"/>
    <mergeCell ref="C356:G356"/>
    <mergeCell ref="A357:B358"/>
    <mergeCell ref="C357:C358"/>
    <mergeCell ref="D357:D358"/>
    <mergeCell ref="E357:G357"/>
    <mergeCell ref="I357:I358"/>
    <mergeCell ref="C360:G360"/>
    <mergeCell ref="E361:G361"/>
    <mergeCell ref="B368:G368"/>
    <mergeCell ref="A1:I2"/>
    <mergeCell ref="H368:I368"/>
    <mergeCell ref="A369:B370"/>
    <mergeCell ref="C369:C370"/>
    <mergeCell ref="D369:E369"/>
    <mergeCell ref="F369:G369"/>
    <mergeCell ref="C392:G392"/>
    <mergeCell ref="E393:G393"/>
    <mergeCell ref="E373:F373"/>
    <mergeCell ref="G373:I373"/>
    <mergeCell ref="C375:G375"/>
    <mergeCell ref="H375:I375"/>
    <mergeCell ref="C376:G376"/>
    <mergeCell ref="C377:G377"/>
    <mergeCell ref="E380:F380"/>
    <mergeCell ref="G380:I380"/>
    <mergeCell ref="C381:G381"/>
    <mergeCell ref="E382:F382"/>
    <mergeCell ref="G382:I382"/>
    <mergeCell ref="C384:G384"/>
    <mergeCell ref="F386:G386"/>
    <mergeCell ref="H386:I386"/>
    <mergeCell ref="C388:G388"/>
    <mergeCell ref="C344:G344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D63"/>
  <sheetViews>
    <sheetView showGridLines="0" view="pageBreakPreview" topLeftCell="A26" zoomScaleNormal="85" zoomScaleSheetLayoutView="100" workbookViewId="0">
      <selection activeCell="C35" sqref="C35"/>
    </sheetView>
  </sheetViews>
  <sheetFormatPr defaultColWidth="8.7109375" defaultRowHeight="12.75"/>
  <cols>
    <col min="1" max="1" width="14" style="1" customWidth="1"/>
    <col min="2" max="2" width="52.42578125" style="242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hidden="1" customHeight="1">
      <c r="A1" s="205"/>
      <c r="B1" s="204"/>
      <c r="C1" s="206"/>
      <c r="D1" s="207"/>
    </row>
    <row r="2" spans="1:4" s="211" customFormat="1" hidden="1">
      <c r="A2" s="208" t="s">
        <v>189</v>
      </c>
      <c r="B2" s="209"/>
      <c r="C2" s="209"/>
      <c r="D2" s="210"/>
    </row>
    <row r="3" spans="1:4" hidden="1">
      <c r="A3" s="212" t="s">
        <v>190</v>
      </c>
      <c r="B3" s="213"/>
      <c r="C3" s="213"/>
      <c r="D3" s="214"/>
    </row>
    <row r="4" spans="1:4" hidden="1">
      <c r="A4" s="212" t="s">
        <v>191</v>
      </c>
      <c r="B4" s="213"/>
      <c r="C4" s="213"/>
      <c r="D4" s="214"/>
    </row>
    <row r="5" spans="1:4" ht="15.75" hidden="1">
      <c r="A5" s="860" t="s">
        <v>192</v>
      </c>
      <c r="B5" s="861"/>
      <c r="C5" s="861"/>
      <c r="D5" s="862"/>
    </row>
    <row r="6" spans="1:4" hidden="1">
      <c r="A6" s="863" t="s">
        <v>193</v>
      </c>
      <c r="B6" s="864"/>
      <c r="C6" s="864"/>
      <c r="D6" s="865"/>
    </row>
    <row r="7" spans="1:4" hidden="1">
      <c r="A7" s="857" t="s">
        <v>509</v>
      </c>
      <c r="B7" s="858"/>
      <c r="C7" s="858"/>
      <c r="D7" s="859"/>
    </row>
    <row r="8" spans="1:4" hidden="1">
      <c r="A8" s="215"/>
      <c r="B8" s="213"/>
      <c r="C8" s="213"/>
      <c r="D8" s="214"/>
    </row>
    <row r="9" spans="1:4" ht="25.5" hidden="1">
      <c r="A9" s="216" t="s">
        <v>163</v>
      </c>
      <c r="B9" s="217" t="s">
        <v>164</v>
      </c>
      <c r="C9" s="218" t="s">
        <v>194</v>
      </c>
      <c r="D9" s="219" t="s">
        <v>195</v>
      </c>
    </row>
    <row r="10" spans="1:4" hidden="1">
      <c r="A10" s="220"/>
      <c r="B10" s="221"/>
      <c r="C10" s="213"/>
      <c r="D10" s="214"/>
    </row>
    <row r="11" spans="1:4" hidden="1">
      <c r="A11" s="220">
        <v>1</v>
      </c>
      <c r="B11" s="221" t="s">
        <v>196</v>
      </c>
      <c r="C11" s="222"/>
      <c r="D11" s="223">
        <v>3.7999999999999999E-2</v>
      </c>
    </row>
    <row r="12" spans="1:4" hidden="1">
      <c r="A12" s="224"/>
      <c r="B12" s="213"/>
      <c r="C12" s="225"/>
      <c r="D12" s="226"/>
    </row>
    <row r="13" spans="1:4" hidden="1">
      <c r="A13" s="220">
        <v>2</v>
      </c>
      <c r="B13" s="221" t="s">
        <v>197</v>
      </c>
      <c r="C13" s="222">
        <f>C14+C15+C16</f>
        <v>8.6499999999999994E-2</v>
      </c>
      <c r="D13" s="223"/>
    </row>
    <row r="14" spans="1:4" hidden="1">
      <c r="A14" s="227" t="s">
        <v>38</v>
      </c>
      <c r="B14" s="213" t="s">
        <v>177</v>
      </c>
      <c r="C14" s="225">
        <v>0.05</v>
      </c>
      <c r="D14" s="226"/>
    </row>
    <row r="15" spans="1:4" hidden="1">
      <c r="A15" s="227" t="s">
        <v>40</v>
      </c>
      <c r="B15" s="213" t="s">
        <v>88</v>
      </c>
      <c r="C15" s="225">
        <v>6.4999999999999997E-3</v>
      </c>
      <c r="D15" s="226"/>
    </row>
    <row r="16" spans="1:4" hidden="1">
      <c r="A16" s="227" t="s">
        <v>167</v>
      </c>
      <c r="B16" s="213" t="s">
        <v>178</v>
      </c>
      <c r="C16" s="225">
        <v>0.03</v>
      </c>
      <c r="D16" s="226"/>
    </row>
    <row r="17" spans="1:4" hidden="1">
      <c r="A17" s="227"/>
      <c r="B17" s="213"/>
      <c r="C17" s="225"/>
      <c r="D17" s="226"/>
    </row>
    <row r="18" spans="1:4" hidden="1">
      <c r="A18" s="228" t="s">
        <v>198</v>
      </c>
      <c r="B18" s="221" t="s">
        <v>199</v>
      </c>
      <c r="C18" s="225"/>
      <c r="D18" s="226">
        <v>9.5999999999999992E-3</v>
      </c>
    </row>
    <row r="19" spans="1:4" hidden="1">
      <c r="A19" s="224"/>
      <c r="B19" s="213"/>
      <c r="C19" s="225"/>
      <c r="D19" s="226"/>
    </row>
    <row r="20" spans="1:4" hidden="1">
      <c r="A20" s="220">
        <v>4</v>
      </c>
      <c r="B20" s="221" t="s">
        <v>200</v>
      </c>
      <c r="C20" s="225"/>
      <c r="D20" s="226">
        <v>1.11E-2</v>
      </c>
    </row>
    <row r="21" spans="1:4" hidden="1">
      <c r="A21" s="224"/>
      <c r="B21" s="213"/>
      <c r="C21" s="225"/>
      <c r="D21" s="226"/>
    </row>
    <row r="22" spans="1:4" hidden="1">
      <c r="A22" s="220">
        <v>5</v>
      </c>
      <c r="B22" s="221" t="s">
        <v>201</v>
      </c>
      <c r="C22" s="222"/>
      <c r="D22" s="223">
        <v>7.1400000000000005E-2</v>
      </c>
    </row>
    <row r="23" spans="1:4" hidden="1">
      <c r="A23" s="224"/>
      <c r="B23" s="213"/>
      <c r="C23" s="229"/>
      <c r="D23" s="230"/>
    </row>
    <row r="24" spans="1:4" hidden="1">
      <c r="A24" s="231"/>
      <c r="B24" s="232" t="s">
        <v>202</v>
      </c>
      <c r="C24" s="233"/>
      <c r="D24" s="234">
        <f>ROUND(((((1+D11+D18)*(1+D20)*(1+D22))/(1-C13))-1),4)</f>
        <v>0.24229999999999999</v>
      </c>
    </row>
    <row r="25" spans="1:4" hidden="1">
      <c r="A25" s="231"/>
      <c r="B25" s="232"/>
      <c r="C25" s="233"/>
      <c r="D25" s="234"/>
    </row>
    <row r="26" spans="1:4">
      <c r="A26" s="220" t="s">
        <v>203</v>
      </c>
      <c r="B26" s="213"/>
      <c r="C26" s="229"/>
      <c r="D26" s="230"/>
    </row>
    <row r="27" spans="1:4" ht="15">
      <c r="A27" s="235" t="s">
        <v>204</v>
      </c>
      <c r="B27" s="213"/>
      <c r="C27" s="229"/>
      <c r="D27" s="236"/>
    </row>
    <row r="28" spans="1:4">
      <c r="A28" s="224"/>
      <c r="B28" s="213"/>
      <c r="C28" s="229"/>
      <c r="D28" s="236"/>
    </row>
    <row r="29" spans="1:4">
      <c r="A29" s="224"/>
      <c r="B29" s="213"/>
      <c r="C29" s="213"/>
      <c r="D29" s="237"/>
    </row>
    <row r="30" spans="1:4">
      <c r="A30" s="224"/>
      <c r="B30" s="213"/>
      <c r="C30" s="213"/>
      <c r="D30" s="214"/>
    </row>
    <row r="31" spans="1:4">
      <c r="A31" s="238"/>
      <c r="B31" s="239"/>
      <c r="C31" s="240"/>
      <c r="D31" s="241"/>
    </row>
    <row r="33" spans="1:4">
      <c r="A33" s="205"/>
      <c r="B33" s="204"/>
      <c r="C33" s="206"/>
      <c r="D33" s="207"/>
    </row>
    <row r="34" spans="1:4">
      <c r="A34" s="208" t="s">
        <v>189</v>
      </c>
      <c r="B34" s="209"/>
      <c r="C34" s="209"/>
      <c r="D34" s="210"/>
    </row>
    <row r="35" spans="1:4">
      <c r="A35" s="212" t="s">
        <v>190</v>
      </c>
      <c r="B35" s="213"/>
      <c r="C35" s="213"/>
      <c r="D35" s="214"/>
    </row>
    <row r="36" spans="1:4">
      <c r="A36" s="212" t="s">
        <v>191</v>
      </c>
      <c r="B36" s="213"/>
      <c r="C36" s="213"/>
      <c r="D36" s="214"/>
    </row>
    <row r="37" spans="1:4" ht="15.75">
      <c r="A37" s="860" t="s">
        <v>624</v>
      </c>
      <c r="B37" s="861"/>
      <c r="C37" s="861"/>
      <c r="D37" s="862"/>
    </row>
    <row r="38" spans="1:4">
      <c r="A38" s="863" t="s">
        <v>193</v>
      </c>
      <c r="B38" s="864"/>
      <c r="C38" s="864"/>
      <c r="D38" s="865"/>
    </row>
    <row r="39" spans="1:4">
      <c r="A39" s="857" t="s">
        <v>509</v>
      </c>
      <c r="B39" s="858"/>
      <c r="C39" s="858"/>
      <c r="D39" s="859"/>
    </row>
    <row r="40" spans="1:4">
      <c r="A40" s="576"/>
      <c r="B40" s="213"/>
      <c r="C40" s="213"/>
      <c r="D40" s="214"/>
    </row>
    <row r="41" spans="1:4" ht="25.5">
      <c r="A41" s="216" t="s">
        <v>163</v>
      </c>
      <c r="B41" s="217" t="s">
        <v>164</v>
      </c>
      <c r="C41" s="218" t="s">
        <v>194</v>
      </c>
      <c r="D41" s="219" t="s">
        <v>195</v>
      </c>
    </row>
    <row r="42" spans="1:4">
      <c r="A42" s="220"/>
      <c r="B42" s="221"/>
      <c r="C42" s="213"/>
      <c r="D42" s="214"/>
    </row>
    <row r="43" spans="1:4">
      <c r="A43" s="220">
        <v>1</v>
      </c>
      <c r="B43" s="221" t="s">
        <v>196</v>
      </c>
      <c r="C43" s="222"/>
      <c r="D43" s="223">
        <v>3.7999999999999999E-2</v>
      </c>
    </row>
    <row r="44" spans="1:4">
      <c r="A44" s="224"/>
      <c r="B44" s="213"/>
      <c r="C44" s="225"/>
      <c r="D44" s="226"/>
    </row>
    <row r="45" spans="1:4">
      <c r="A45" s="220">
        <v>2</v>
      </c>
      <c r="B45" s="221" t="s">
        <v>197</v>
      </c>
      <c r="C45" s="222">
        <f>C46+C47+C48</f>
        <v>8.6499999999999994E-2</v>
      </c>
      <c r="D45" s="223"/>
    </row>
    <row r="46" spans="1:4">
      <c r="A46" s="227" t="s">
        <v>38</v>
      </c>
      <c r="B46" s="213" t="s">
        <v>177</v>
      </c>
      <c r="C46" s="225">
        <v>0.05</v>
      </c>
      <c r="D46" s="226"/>
    </row>
    <row r="47" spans="1:4">
      <c r="A47" s="227" t="s">
        <v>40</v>
      </c>
      <c r="B47" s="213" t="s">
        <v>88</v>
      </c>
      <c r="C47" s="225">
        <v>6.4999999999999997E-3</v>
      </c>
      <c r="D47" s="226"/>
    </row>
    <row r="48" spans="1:4">
      <c r="A48" s="227" t="s">
        <v>167</v>
      </c>
      <c r="B48" s="213" t="s">
        <v>178</v>
      </c>
      <c r="C48" s="225">
        <v>0.03</v>
      </c>
      <c r="D48" s="226"/>
    </row>
    <row r="49" spans="1:4">
      <c r="A49" s="227"/>
      <c r="B49" s="213"/>
      <c r="C49" s="225"/>
      <c r="D49" s="226"/>
    </row>
    <row r="50" spans="1:4">
      <c r="A50" s="228" t="s">
        <v>198</v>
      </c>
      <c r="B50" s="221" t="s">
        <v>199</v>
      </c>
      <c r="C50" s="225"/>
      <c r="D50" s="226">
        <v>0</v>
      </c>
    </row>
    <row r="51" spans="1:4">
      <c r="A51" s="224"/>
      <c r="B51" s="213"/>
      <c r="C51" s="225"/>
      <c r="D51" s="226"/>
    </row>
    <row r="52" spans="1:4">
      <c r="A52" s="220">
        <v>4</v>
      </c>
      <c r="B52" s="221" t="s">
        <v>200</v>
      </c>
      <c r="C52" s="225"/>
      <c r="D52" s="226">
        <v>1.11E-2</v>
      </c>
    </row>
    <row r="53" spans="1:4">
      <c r="A53" s="224"/>
      <c r="B53" s="213"/>
      <c r="C53" s="225"/>
      <c r="D53" s="226"/>
    </row>
    <row r="54" spans="1:4">
      <c r="A54" s="220">
        <v>5</v>
      </c>
      <c r="B54" s="221" t="s">
        <v>201</v>
      </c>
      <c r="C54" s="222"/>
      <c r="D54" s="223">
        <v>7.1400000000000005E-2</v>
      </c>
    </row>
    <row r="55" spans="1:4">
      <c r="A55" s="224"/>
      <c r="B55" s="213"/>
      <c r="C55" s="229"/>
      <c r="D55" s="230"/>
    </row>
    <row r="56" spans="1:4">
      <c r="A56" s="231"/>
      <c r="B56" s="232" t="s">
        <v>202</v>
      </c>
      <c r="C56" s="233"/>
      <c r="D56" s="234">
        <f>ROUND(((((1+D43+D50)*(1+D52)*(1+D54))/(1-C45))-1),4)</f>
        <v>0.23089999999999999</v>
      </c>
    </row>
    <row r="57" spans="1:4">
      <c r="A57" s="231"/>
      <c r="B57" s="232"/>
      <c r="C57" s="233"/>
      <c r="D57" s="234"/>
    </row>
    <row r="58" spans="1:4">
      <c r="A58" s="220" t="s">
        <v>203</v>
      </c>
      <c r="B58" s="213"/>
      <c r="C58" s="229"/>
      <c r="D58" s="230"/>
    </row>
    <row r="59" spans="1:4" ht="15">
      <c r="A59" s="235" t="s">
        <v>204</v>
      </c>
      <c r="B59" s="213"/>
      <c r="C59" s="229"/>
      <c r="D59" s="236"/>
    </row>
    <row r="60" spans="1:4">
      <c r="A60" s="224"/>
      <c r="B60" s="213"/>
      <c r="C60" s="229"/>
      <c r="D60" s="236"/>
    </row>
    <row r="61" spans="1:4">
      <c r="A61" s="224"/>
      <c r="B61" s="213"/>
      <c r="C61" s="213"/>
      <c r="D61" s="237"/>
    </row>
    <row r="62" spans="1:4">
      <c r="A62" s="224"/>
      <c r="B62" s="213"/>
      <c r="C62" s="213"/>
      <c r="D62" s="214"/>
    </row>
    <row r="63" spans="1:4">
      <c r="A63" s="238"/>
      <c r="B63" s="239"/>
      <c r="C63" s="240"/>
      <c r="D63" s="241"/>
    </row>
  </sheetData>
  <mergeCells count="6">
    <mergeCell ref="A39:D39"/>
    <mergeCell ref="A5:D5"/>
    <mergeCell ref="A6:D6"/>
    <mergeCell ref="A7:D7"/>
    <mergeCell ref="A37:D37"/>
    <mergeCell ref="A38:D38"/>
  </mergeCells>
  <phoneticPr fontId="84"/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ilha7">
    <tabColor rgb="FF00B050"/>
  </sheetPr>
  <dimension ref="A1:BI61"/>
  <sheetViews>
    <sheetView showGridLines="0" view="pageBreakPreview" zoomScaleSheetLayoutView="100" workbookViewId="0">
      <selection activeCell="B22" sqref="B22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87"/>
      <c r="B1" s="87"/>
      <c r="C1" s="87"/>
      <c r="D1" s="87"/>
      <c r="E1" s="87"/>
      <c r="F1" s="87"/>
    </row>
    <row r="2" spans="1:6">
      <c r="A2" s="87"/>
      <c r="B2" s="87"/>
      <c r="C2" s="87"/>
      <c r="D2" s="87"/>
      <c r="E2" s="87"/>
      <c r="F2" s="87"/>
    </row>
    <row r="3" spans="1:6">
      <c r="A3" s="87"/>
      <c r="B3" s="87"/>
      <c r="C3" s="87"/>
      <c r="D3" s="87"/>
      <c r="E3" s="87"/>
      <c r="F3" s="87"/>
    </row>
    <row r="4" spans="1:6">
      <c r="A4" s="87"/>
      <c r="B4" s="87"/>
      <c r="C4" s="87"/>
      <c r="D4" s="87"/>
      <c r="E4" s="87"/>
      <c r="F4" s="87"/>
    </row>
    <row r="5" spans="1:6">
      <c r="A5" s="87"/>
      <c r="B5" s="87"/>
      <c r="C5" s="87"/>
      <c r="D5" s="87"/>
      <c r="E5" s="87"/>
      <c r="F5" s="87"/>
    </row>
    <row r="6" spans="1:6">
      <c r="A6" s="190" t="s">
        <v>176</v>
      </c>
      <c r="B6" s="191"/>
      <c r="C6" s="192"/>
      <c r="D6" s="192"/>
      <c r="E6" s="192"/>
      <c r="F6" s="193"/>
    </row>
    <row r="7" spans="1:6">
      <c r="A7" s="190" t="s">
        <v>187</v>
      </c>
      <c r="B7" s="191"/>
      <c r="C7" s="192"/>
      <c r="D7" s="192"/>
      <c r="E7" s="192"/>
      <c r="F7" s="193"/>
    </row>
    <row r="8" spans="1:6">
      <c r="A8" s="190" t="s">
        <v>188</v>
      </c>
      <c r="B8" s="191"/>
      <c r="C8" s="192"/>
      <c r="D8" s="192"/>
      <c r="E8" s="192"/>
      <c r="F8" s="193"/>
    </row>
    <row r="9" spans="1:6" ht="20.25" customHeight="1">
      <c r="A9" s="866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9" s="867"/>
      <c r="C9" s="867"/>
      <c r="D9" s="867"/>
      <c r="E9" s="867"/>
      <c r="F9" s="868"/>
    </row>
    <row r="10" spans="1:6" ht="21.75" customHeight="1">
      <c r="A10" s="869"/>
      <c r="B10" s="870"/>
      <c r="C10" s="870"/>
      <c r="D10" s="870"/>
      <c r="E10" s="870"/>
      <c r="F10" s="871"/>
    </row>
    <row r="11" spans="1:6" ht="15.75">
      <c r="A11" s="873" t="s">
        <v>90</v>
      </c>
      <c r="B11" s="874"/>
      <c r="C11" s="874"/>
      <c r="D11" s="874"/>
      <c r="E11" s="874"/>
      <c r="F11" s="875"/>
    </row>
    <row r="12" spans="1:6" ht="22.5" customHeight="1">
      <c r="A12" s="126" t="s">
        <v>625</v>
      </c>
      <c r="B12" s="128"/>
      <c r="C12" s="873" t="s">
        <v>91</v>
      </c>
      <c r="D12" s="875"/>
      <c r="E12" s="873" t="s">
        <v>92</v>
      </c>
      <c r="F12" s="875"/>
    </row>
    <row r="13" spans="1:6" ht="15">
      <c r="A13" s="876"/>
      <c r="B13" s="877"/>
      <c r="C13" s="877"/>
      <c r="D13" s="877"/>
      <c r="E13" s="877"/>
      <c r="F13" s="878"/>
    </row>
    <row r="14" spans="1:6">
      <c r="A14" s="872"/>
      <c r="B14" s="872"/>
      <c r="C14" s="879" t="s">
        <v>93</v>
      </c>
      <c r="D14" s="879" t="s">
        <v>94</v>
      </c>
      <c r="E14" s="879" t="s">
        <v>93</v>
      </c>
      <c r="F14" s="879" t="s">
        <v>94</v>
      </c>
    </row>
    <row r="15" spans="1:6">
      <c r="A15" s="872"/>
      <c r="B15" s="872"/>
      <c r="C15" s="879"/>
      <c r="D15" s="879"/>
      <c r="E15" s="879"/>
      <c r="F15" s="879"/>
    </row>
    <row r="16" spans="1:6" ht="25.5" customHeight="1">
      <c r="A16" s="873" t="s">
        <v>95</v>
      </c>
      <c r="B16" s="874"/>
      <c r="C16" s="874"/>
      <c r="D16" s="874"/>
      <c r="E16" s="874"/>
      <c r="F16" s="875"/>
    </row>
    <row r="17" spans="1:6" ht="15" customHeight="1">
      <c r="A17" s="129" t="s">
        <v>96</v>
      </c>
      <c r="B17" s="130" t="s">
        <v>97</v>
      </c>
      <c r="C17" s="131">
        <v>0</v>
      </c>
      <c r="D17" s="131">
        <v>0</v>
      </c>
      <c r="E17" s="131">
        <v>20</v>
      </c>
      <c r="F17" s="131">
        <v>20</v>
      </c>
    </row>
    <row r="18" spans="1:6" ht="15" customHeight="1">
      <c r="A18" s="132" t="s">
        <v>98</v>
      </c>
      <c r="B18" s="133" t="s">
        <v>99</v>
      </c>
      <c r="C18" s="134">
        <v>1.5</v>
      </c>
      <c r="D18" s="134">
        <v>1.5</v>
      </c>
      <c r="E18" s="134">
        <v>1.5</v>
      </c>
      <c r="F18" s="134">
        <v>1.5</v>
      </c>
    </row>
    <row r="19" spans="1:6" ht="15" customHeight="1">
      <c r="A19" s="132" t="s">
        <v>100</v>
      </c>
      <c r="B19" s="133" t="s">
        <v>101</v>
      </c>
      <c r="C19" s="134">
        <v>1</v>
      </c>
      <c r="D19" s="134">
        <v>1</v>
      </c>
      <c r="E19" s="134">
        <v>1</v>
      </c>
      <c r="F19" s="134">
        <v>1</v>
      </c>
    </row>
    <row r="20" spans="1:6" ht="15" customHeight="1">
      <c r="A20" s="132" t="s">
        <v>102</v>
      </c>
      <c r="B20" s="133" t="s">
        <v>103</v>
      </c>
      <c r="C20" s="134">
        <v>0.2</v>
      </c>
      <c r="D20" s="134">
        <v>0.2</v>
      </c>
      <c r="E20" s="134">
        <v>0.2</v>
      </c>
      <c r="F20" s="134">
        <v>0.2</v>
      </c>
    </row>
    <row r="21" spans="1:6" ht="15" customHeight="1">
      <c r="A21" s="132" t="s">
        <v>104</v>
      </c>
      <c r="B21" s="133" t="s">
        <v>105</v>
      </c>
      <c r="C21" s="134">
        <v>0.6</v>
      </c>
      <c r="D21" s="134">
        <v>0.6</v>
      </c>
      <c r="E21" s="134">
        <v>0.6</v>
      </c>
      <c r="F21" s="134">
        <v>0.6</v>
      </c>
    </row>
    <row r="22" spans="1:6" ht="15" customHeight="1">
      <c r="A22" s="132" t="s">
        <v>106</v>
      </c>
      <c r="B22" s="133" t="s">
        <v>107</v>
      </c>
      <c r="C22" s="134">
        <v>2.5</v>
      </c>
      <c r="D22" s="134">
        <v>2.5</v>
      </c>
      <c r="E22" s="134">
        <v>2.5</v>
      </c>
      <c r="F22" s="134">
        <v>2.5</v>
      </c>
    </row>
    <row r="23" spans="1:6" ht="15" customHeight="1">
      <c r="A23" s="132" t="s">
        <v>108</v>
      </c>
      <c r="B23" s="133" t="s">
        <v>109</v>
      </c>
      <c r="C23" s="134">
        <v>3</v>
      </c>
      <c r="D23" s="134">
        <v>3</v>
      </c>
      <c r="E23" s="134">
        <v>3</v>
      </c>
      <c r="F23" s="134">
        <v>3</v>
      </c>
    </row>
    <row r="24" spans="1:6" ht="15" customHeight="1">
      <c r="A24" s="132" t="s">
        <v>110</v>
      </c>
      <c r="B24" s="133" t="s">
        <v>111</v>
      </c>
      <c r="C24" s="134">
        <v>8</v>
      </c>
      <c r="D24" s="134">
        <v>8</v>
      </c>
      <c r="E24" s="134">
        <v>8</v>
      </c>
      <c r="F24" s="134">
        <v>8</v>
      </c>
    </row>
    <row r="25" spans="1:6" ht="15" customHeight="1">
      <c r="A25" s="135" t="s">
        <v>112</v>
      </c>
      <c r="B25" s="136" t="s">
        <v>113</v>
      </c>
      <c r="C25" s="137">
        <v>1</v>
      </c>
      <c r="D25" s="137">
        <v>1</v>
      </c>
      <c r="E25" s="137">
        <v>0</v>
      </c>
      <c r="F25" s="137">
        <v>0</v>
      </c>
    </row>
    <row r="26" spans="1:6" ht="15" customHeight="1">
      <c r="A26" s="138" t="s">
        <v>114</v>
      </c>
      <c r="B26" s="139" t="s">
        <v>84</v>
      </c>
      <c r="C26" s="140">
        <f>SUM(C17:C25)</f>
        <v>17.8</v>
      </c>
      <c r="D26" s="140">
        <f>SUM(D17:D25)</f>
        <v>17.8</v>
      </c>
      <c r="E26" s="140">
        <f>SUM(E17:E25)</f>
        <v>36.799999999999997</v>
      </c>
      <c r="F26" s="140">
        <f>SUM(F17:F25)</f>
        <v>36.799999999999997</v>
      </c>
    </row>
    <row r="27" spans="1:6" ht="18.75" customHeight="1">
      <c r="A27" s="873" t="s">
        <v>115</v>
      </c>
      <c r="B27" s="874"/>
      <c r="C27" s="874"/>
      <c r="D27" s="874"/>
      <c r="E27" s="874"/>
      <c r="F27" s="875"/>
    </row>
    <row r="28" spans="1:6" ht="15" customHeight="1">
      <c r="A28" s="129" t="s">
        <v>116</v>
      </c>
      <c r="B28" s="130" t="s">
        <v>117</v>
      </c>
      <c r="C28" s="131">
        <v>17.88</v>
      </c>
      <c r="D28" s="131" t="s">
        <v>118</v>
      </c>
      <c r="E28" s="131">
        <v>17.97</v>
      </c>
      <c r="F28" s="131" t="s">
        <v>118</v>
      </c>
    </row>
    <row r="29" spans="1:6" ht="15" customHeight="1">
      <c r="A29" s="132" t="s">
        <v>119</v>
      </c>
      <c r="B29" s="141" t="s">
        <v>120</v>
      </c>
      <c r="C29" s="134">
        <v>3.94</v>
      </c>
      <c r="D29" s="134" t="s">
        <v>118</v>
      </c>
      <c r="E29" s="134">
        <v>3.97</v>
      </c>
      <c r="F29" s="134" t="s">
        <v>118</v>
      </c>
    </row>
    <row r="30" spans="1:6" ht="15" customHeight="1">
      <c r="A30" s="132" t="s">
        <v>121</v>
      </c>
      <c r="B30" s="133" t="s">
        <v>122</v>
      </c>
      <c r="C30" s="134">
        <v>0.91</v>
      </c>
      <c r="D30" s="134">
        <v>0.69</v>
      </c>
      <c r="E30" s="134">
        <v>0.88</v>
      </c>
      <c r="F30" s="134">
        <v>0.67</v>
      </c>
    </row>
    <row r="31" spans="1:6" ht="15" customHeight="1">
      <c r="A31" s="132" t="s">
        <v>123</v>
      </c>
      <c r="B31" s="133" t="s">
        <v>124</v>
      </c>
      <c r="C31" s="134">
        <v>10.98</v>
      </c>
      <c r="D31" s="134">
        <v>8.33</v>
      </c>
      <c r="E31" s="134">
        <v>10.9</v>
      </c>
      <c r="F31" s="134">
        <v>8.33</v>
      </c>
    </row>
    <row r="32" spans="1:6" ht="15" customHeight="1">
      <c r="A32" s="132" t="s">
        <v>125</v>
      </c>
      <c r="B32" s="133" t="s">
        <v>126</v>
      </c>
      <c r="C32" s="134">
        <v>7.0000000000000007E-2</v>
      </c>
      <c r="D32" s="134">
        <v>0.06</v>
      </c>
      <c r="E32" s="134">
        <v>7.0000000000000007E-2</v>
      </c>
      <c r="F32" s="134">
        <v>0.06</v>
      </c>
    </row>
    <row r="33" spans="1:6" ht="15" customHeight="1">
      <c r="A33" s="132" t="s">
        <v>127</v>
      </c>
      <c r="B33" s="141" t="s">
        <v>128</v>
      </c>
      <c r="C33" s="134">
        <v>0.73</v>
      </c>
      <c r="D33" s="134">
        <v>0.56000000000000005</v>
      </c>
      <c r="E33" s="134">
        <v>0.73</v>
      </c>
      <c r="F33" s="134">
        <v>0.56000000000000005</v>
      </c>
    </row>
    <row r="34" spans="1:6" ht="15" customHeight="1">
      <c r="A34" s="132" t="s">
        <v>129</v>
      </c>
      <c r="B34" s="141" t="s">
        <v>130</v>
      </c>
      <c r="C34" s="134">
        <v>1.45</v>
      </c>
      <c r="D34" s="134" t="s">
        <v>118</v>
      </c>
      <c r="E34" s="134">
        <v>2.0299999999999998</v>
      </c>
      <c r="F34" s="134">
        <v>0</v>
      </c>
    </row>
    <row r="35" spans="1:6" ht="15" customHeight="1">
      <c r="A35" s="132" t="s">
        <v>131</v>
      </c>
      <c r="B35" s="141" t="s">
        <v>132</v>
      </c>
      <c r="C35" s="134">
        <v>0.11</v>
      </c>
      <c r="D35" s="134">
        <v>0.09</v>
      </c>
      <c r="E35" s="134">
        <v>0.11</v>
      </c>
      <c r="F35" s="134">
        <v>0.08</v>
      </c>
    </row>
    <row r="36" spans="1:6" ht="15" customHeight="1">
      <c r="A36" s="132" t="s">
        <v>133</v>
      </c>
      <c r="B36" s="141" t="s">
        <v>134</v>
      </c>
      <c r="C36" s="134">
        <v>11.35</v>
      </c>
      <c r="D36" s="134">
        <v>8.6199999999999992</v>
      </c>
      <c r="E36" s="134">
        <v>9.2100000000000009</v>
      </c>
      <c r="F36" s="134">
        <v>7.04</v>
      </c>
    </row>
    <row r="37" spans="1:6" ht="15" customHeight="1">
      <c r="A37" s="135" t="s">
        <v>135</v>
      </c>
      <c r="B37" s="142" t="s">
        <v>136</v>
      </c>
      <c r="C37" s="137">
        <v>0.03</v>
      </c>
      <c r="D37" s="137">
        <v>0.03</v>
      </c>
      <c r="E37" s="137">
        <v>0.03</v>
      </c>
      <c r="F37" s="137">
        <v>0.03</v>
      </c>
    </row>
    <row r="38" spans="1:6" ht="15" customHeight="1">
      <c r="A38" s="138" t="s">
        <v>137</v>
      </c>
      <c r="B38" s="139" t="s">
        <v>138</v>
      </c>
      <c r="C38" s="140">
        <f>SUM(C28:C37)</f>
        <v>47.45</v>
      </c>
      <c r="D38" s="140">
        <f>SUM(D28:D37)</f>
        <v>18.380000000000003</v>
      </c>
      <c r="E38" s="140">
        <f>SUM(E28:E37)</f>
        <v>45.9</v>
      </c>
      <c r="F38" s="140">
        <f>SUM(F28:F37)</f>
        <v>16.770000000000003</v>
      </c>
    </row>
    <row r="39" spans="1:6" ht="26.25" customHeight="1">
      <c r="A39" s="873" t="s">
        <v>139</v>
      </c>
      <c r="B39" s="874"/>
      <c r="C39" s="874"/>
      <c r="D39" s="874"/>
      <c r="E39" s="874"/>
      <c r="F39" s="875"/>
    </row>
    <row r="40" spans="1:6" ht="15" customHeight="1">
      <c r="A40" s="129" t="s">
        <v>140</v>
      </c>
      <c r="B40" s="130" t="s">
        <v>141</v>
      </c>
      <c r="C40" s="131">
        <v>6.76</v>
      </c>
      <c r="D40" s="131">
        <v>5.14</v>
      </c>
      <c r="E40" s="131">
        <v>5.4</v>
      </c>
      <c r="F40" s="131">
        <v>4.13</v>
      </c>
    </row>
    <row r="41" spans="1:6" ht="15" customHeight="1">
      <c r="A41" s="132" t="s">
        <v>142</v>
      </c>
      <c r="B41" s="133" t="s">
        <v>143</v>
      </c>
      <c r="C41" s="134">
        <v>0.16</v>
      </c>
      <c r="D41" s="134">
        <v>0.12</v>
      </c>
      <c r="E41" s="134">
        <v>0.13</v>
      </c>
      <c r="F41" s="134">
        <v>0.1</v>
      </c>
    </row>
    <row r="42" spans="1:6" ht="15" customHeight="1">
      <c r="A42" s="132" t="s">
        <v>144</v>
      </c>
      <c r="B42" s="133" t="s">
        <v>145</v>
      </c>
      <c r="C42" s="134">
        <v>2.2799999999999998</v>
      </c>
      <c r="D42" s="134">
        <v>1.73</v>
      </c>
      <c r="E42" s="134">
        <v>4.25</v>
      </c>
      <c r="F42" s="134">
        <v>3.25</v>
      </c>
    </row>
    <row r="43" spans="1:6" ht="15" customHeight="1">
      <c r="A43" s="132" t="s">
        <v>146</v>
      </c>
      <c r="B43" s="133" t="s">
        <v>147</v>
      </c>
      <c r="C43" s="134">
        <v>3.81</v>
      </c>
      <c r="D43" s="134">
        <v>2.89</v>
      </c>
      <c r="E43" s="134">
        <v>3.72</v>
      </c>
      <c r="F43" s="134">
        <v>2.85</v>
      </c>
    </row>
    <row r="44" spans="1:6" ht="15" customHeight="1">
      <c r="A44" s="135" t="s">
        <v>148</v>
      </c>
      <c r="B44" s="136" t="s">
        <v>149</v>
      </c>
      <c r="C44" s="137">
        <v>0.56999999999999995</v>
      </c>
      <c r="D44" s="137">
        <v>0.43</v>
      </c>
      <c r="E44" s="137">
        <v>0.45</v>
      </c>
      <c r="F44" s="137">
        <v>0.35</v>
      </c>
    </row>
    <row r="45" spans="1:6" ht="15" customHeight="1">
      <c r="A45" s="138" t="s">
        <v>150</v>
      </c>
      <c r="B45" s="139" t="s">
        <v>138</v>
      </c>
      <c r="C45" s="140">
        <f>SUM(C40:C44)</f>
        <v>13.58</v>
      </c>
      <c r="D45" s="140">
        <f>SUM(D40:D44)</f>
        <v>10.31</v>
      </c>
      <c r="E45" s="140">
        <f>SUM(E40:E44)</f>
        <v>13.950000000000001</v>
      </c>
      <c r="F45" s="140">
        <f>SUM(F40:F44)</f>
        <v>10.68</v>
      </c>
    </row>
    <row r="46" spans="1:6" ht="25.5" customHeight="1">
      <c r="A46" s="873" t="s">
        <v>151</v>
      </c>
      <c r="B46" s="874"/>
      <c r="C46" s="874"/>
      <c r="D46" s="874"/>
      <c r="E46" s="874"/>
      <c r="F46" s="875"/>
    </row>
    <row r="47" spans="1:6" ht="15" customHeight="1">
      <c r="A47" s="129" t="s">
        <v>152</v>
      </c>
      <c r="B47" s="130" t="s">
        <v>153</v>
      </c>
      <c r="C47" s="131">
        <v>8.4499999999999993</v>
      </c>
      <c r="D47" s="131">
        <v>3.27</v>
      </c>
      <c r="E47" s="131">
        <v>16.89</v>
      </c>
      <c r="F47" s="131">
        <v>6.17</v>
      </c>
    </row>
    <row r="48" spans="1:6" ht="33.75" customHeight="1">
      <c r="A48" s="143" t="s">
        <v>154</v>
      </c>
      <c r="B48" s="144" t="s">
        <v>155</v>
      </c>
      <c r="C48" s="137">
        <v>0.56999999999999995</v>
      </c>
      <c r="D48" s="137">
        <v>0.43</v>
      </c>
      <c r="E48" s="137">
        <v>0.48</v>
      </c>
      <c r="F48" s="137">
        <v>0.37</v>
      </c>
    </row>
    <row r="49" spans="1:61" ht="15" customHeight="1">
      <c r="A49" s="138" t="s">
        <v>156</v>
      </c>
      <c r="B49" s="139" t="s">
        <v>84</v>
      </c>
      <c r="C49" s="140">
        <f>SUM(C47:C48)</f>
        <v>9.02</v>
      </c>
      <c r="D49" s="140">
        <f>SUM(D47:D48)</f>
        <v>3.7</v>
      </c>
      <c r="E49" s="140">
        <f>SUM(E47:E48)</f>
        <v>17.37</v>
      </c>
      <c r="F49" s="140">
        <f>SUM(F47:F48)</f>
        <v>6.54</v>
      </c>
    </row>
    <row r="50" spans="1:61" ht="15" customHeight="1">
      <c r="A50" s="876"/>
      <c r="B50" s="877"/>
      <c r="C50" s="877"/>
      <c r="D50" s="877"/>
      <c r="E50" s="877"/>
      <c r="F50" s="878"/>
    </row>
    <row r="51" spans="1:61" ht="15" customHeight="1">
      <c r="A51" s="872" t="s">
        <v>157</v>
      </c>
      <c r="B51" s="872"/>
      <c r="C51" s="140">
        <f>C26+C38+C45+C49</f>
        <v>87.85</v>
      </c>
      <c r="D51" s="140">
        <f>D26+D38+D45+D49</f>
        <v>50.190000000000012</v>
      </c>
      <c r="E51" s="140">
        <f>E26+E38+E45+E49</f>
        <v>114.02</v>
      </c>
      <c r="F51" s="140">
        <f>F26+F38+F45+F49</f>
        <v>70.790000000000006</v>
      </c>
    </row>
    <row r="52" spans="1:61" ht="15">
      <c r="A52" s="127"/>
      <c r="B52" s="127"/>
      <c r="C52" s="127"/>
      <c r="D52" s="127"/>
      <c r="E52" s="127"/>
      <c r="F52" s="127"/>
    </row>
    <row r="61" spans="1:61" ht="15">
      <c r="BI61" s="88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ilha5">
    <tabColor rgb="FF00B050"/>
  </sheetPr>
  <dimension ref="A1:BI72"/>
  <sheetViews>
    <sheetView showGridLines="0" view="pageBreakPreview" topLeftCell="A7" zoomScaleSheetLayoutView="100" workbookViewId="0">
      <selection activeCell="C14" sqref="C14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1"/>
    </row>
    <row r="2" spans="1:14" s="64" customFormat="1" ht="18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7"/>
    </row>
    <row r="3" spans="1:14" s="64" customFormat="1" ht="18" customHeight="1">
      <c r="A3" s="888"/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  <c r="N3" s="890"/>
    </row>
    <row r="4" spans="1:14" s="64" customFormat="1" ht="18" customHeight="1">
      <c r="A4" s="888"/>
      <c r="B4" s="889"/>
      <c r="C4" s="889"/>
      <c r="D4" s="889"/>
      <c r="E4" s="889"/>
      <c r="F4" s="889"/>
      <c r="G4" s="889"/>
      <c r="H4" s="889"/>
      <c r="I4" s="889"/>
      <c r="J4" s="889"/>
      <c r="K4" s="889"/>
      <c r="L4" s="889"/>
      <c r="M4" s="889"/>
      <c r="N4" s="890"/>
    </row>
    <row r="5" spans="1:14" s="64" customFormat="1" ht="41.25" customHeight="1">
      <c r="A5" s="891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892"/>
      <c r="C5" s="892"/>
      <c r="D5" s="892"/>
      <c r="E5" s="892"/>
      <c r="F5" s="892"/>
      <c r="G5" s="892"/>
      <c r="H5" s="892"/>
      <c r="I5" s="892"/>
      <c r="J5" s="892"/>
      <c r="K5" s="892"/>
      <c r="L5" s="892"/>
      <c r="M5" s="892"/>
      <c r="N5" s="893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894" t="s">
        <v>582</v>
      </c>
      <c r="B7" s="895"/>
      <c r="C7" s="895"/>
      <c r="D7" s="895"/>
      <c r="E7" s="895"/>
      <c r="F7" s="895"/>
      <c r="G7" s="895"/>
      <c r="H7" s="895"/>
      <c r="I7" s="895"/>
      <c r="J7" s="895"/>
      <c r="K7" s="895"/>
      <c r="L7" s="895"/>
      <c r="M7" s="895"/>
      <c r="N7" s="896"/>
    </row>
    <row r="8" spans="1:14">
      <c r="A8" s="894"/>
      <c r="B8" s="895"/>
      <c r="C8" s="895"/>
      <c r="D8" s="895"/>
      <c r="E8" s="895"/>
      <c r="F8" s="895"/>
      <c r="G8" s="895"/>
      <c r="H8" s="895"/>
      <c r="I8" s="895"/>
      <c r="J8" s="895"/>
      <c r="K8" s="895"/>
      <c r="L8" s="895"/>
      <c r="M8" s="895"/>
      <c r="N8" s="896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883" t="s">
        <v>74</v>
      </c>
      <c r="B10" s="884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75</v>
      </c>
      <c r="D11" s="164" t="s">
        <v>76</v>
      </c>
      <c r="E11" s="164" t="s">
        <v>77</v>
      </c>
      <c r="F11" s="880" t="s">
        <v>583</v>
      </c>
      <c r="G11" s="880"/>
      <c r="H11" s="880"/>
      <c r="I11" s="880"/>
      <c r="J11" s="880"/>
      <c r="K11" s="880"/>
      <c r="L11" s="880"/>
      <c r="M11" s="880"/>
      <c r="N11" s="881"/>
    </row>
    <row r="12" spans="1:14" ht="12.75" customHeight="1">
      <c r="A12" s="899" t="s">
        <v>78</v>
      </c>
      <c r="B12" s="900"/>
      <c r="C12" s="165">
        <v>1</v>
      </c>
      <c r="D12" s="166">
        <v>1</v>
      </c>
      <c r="E12" s="167">
        <f>C12*D12</f>
        <v>1</v>
      </c>
      <c r="F12" s="880"/>
      <c r="G12" s="880"/>
      <c r="H12" s="880"/>
      <c r="I12" s="880"/>
      <c r="J12" s="880"/>
      <c r="K12" s="880"/>
      <c r="L12" s="880"/>
      <c r="M12" s="880"/>
      <c r="N12" s="881"/>
    </row>
    <row r="13" spans="1:14" ht="12.75" customHeight="1">
      <c r="A13" s="899" t="s">
        <v>79</v>
      </c>
      <c r="B13" s="900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882">
        <f>182.48</f>
        <v>182.48</v>
      </c>
      <c r="J13" s="882"/>
      <c r="K13" s="882" t="s">
        <v>584</v>
      </c>
      <c r="L13" s="148"/>
      <c r="M13" s="148"/>
      <c r="N13" s="149"/>
    </row>
    <row r="14" spans="1:14" ht="12.75" customHeight="1">
      <c r="A14" s="899" t="s">
        <v>517</v>
      </c>
      <c r="B14" s="900"/>
      <c r="C14" s="165">
        <f>I13</f>
        <v>182.48</v>
      </c>
      <c r="D14" s="166">
        <v>1</v>
      </c>
      <c r="E14" s="167">
        <f>C14*D14</f>
        <v>182.48</v>
      </c>
      <c r="F14" s="525"/>
      <c r="G14" s="148"/>
      <c r="H14" s="148"/>
      <c r="I14" s="882"/>
      <c r="J14" s="882"/>
      <c r="K14" s="882"/>
      <c r="L14" s="148"/>
      <c r="M14" s="148"/>
      <c r="N14" s="149"/>
    </row>
    <row r="15" spans="1:14" ht="12.75" customHeight="1">
      <c r="A15" s="899" t="s">
        <v>518</v>
      </c>
      <c r="B15" s="900"/>
      <c r="C15" s="165">
        <f>I13</f>
        <v>182.48</v>
      </c>
      <c r="D15" s="166">
        <v>1</v>
      </c>
      <c r="E15" s="167">
        <f>C15*D15</f>
        <v>182.48</v>
      </c>
      <c r="F15" s="525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01" t="s">
        <v>80</v>
      </c>
      <c r="B16" s="902"/>
      <c r="C16" s="902"/>
      <c r="D16" s="902"/>
      <c r="E16" s="168">
        <f>E12+E14</f>
        <v>183.48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01" t="s">
        <v>81</v>
      </c>
      <c r="B17" s="902"/>
      <c r="C17" s="902"/>
      <c r="D17" s="902"/>
      <c r="E17" s="168">
        <f>E13+E15</f>
        <v>183.48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883" t="s">
        <v>82</v>
      </c>
      <c r="B20" s="884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145" t="str">
        <f>CPU_SICRO!A39</f>
        <v>E9762</v>
      </c>
      <c r="E21" s="452" t="str">
        <f>CPU_SICRO!B39</f>
        <v>Rolo compactador de pneus autopropelido de 27 t - 85 kW</v>
      </c>
      <c r="F21" s="452"/>
      <c r="G21" s="452"/>
      <c r="H21" s="453">
        <v>27</v>
      </c>
      <c r="I21" s="452" t="s">
        <v>83</v>
      </c>
      <c r="J21" s="145"/>
      <c r="K21" s="145"/>
      <c r="L21" s="145"/>
      <c r="M21" s="145"/>
      <c r="N21" s="146"/>
    </row>
    <row r="22" spans="1:14" ht="24">
      <c r="A22" s="173"/>
      <c r="B22" s="145"/>
      <c r="C22" s="145"/>
      <c r="D22" s="145" t="str">
        <f>CPU_SICRO!A40</f>
        <v>E9530</v>
      </c>
      <c r="E22" s="529" t="str">
        <f>CPU_SICRO!B40</f>
        <v>Rolo compactador liso autopropelido vibratório de 11 t - 97 kW</v>
      </c>
      <c r="F22" s="452"/>
      <c r="G22" s="452"/>
      <c r="H22" s="453">
        <v>11</v>
      </c>
      <c r="I22" s="452" t="s">
        <v>83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145" t="str">
        <f>CPU_SICRO!A116</f>
        <v>E9518</v>
      </c>
      <c r="E23" s="452" t="str">
        <f>CPU_SICRO!B116</f>
        <v>Grade de 24 discos rebocável de 24"</v>
      </c>
      <c r="F23" s="452"/>
      <c r="G23" s="452"/>
      <c r="H23" s="453">
        <v>2.4</v>
      </c>
      <c r="I23" s="452" t="s">
        <v>83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145" t="str">
        <f>CPU_SICRO!A117</f>
        <v>E9524</v>
      </c>
      <c r="E24" s="452" t="str">
        <f>CPU_SICRO!B117</f>
        <v>Motoniveladora - 93 kW</v>
      </c>
      <c r="F24" s="452"/>
      <c r="G24" s="452"/>
      <c r="H24" s="453">
        <v>13.85</v>
      </c>
      <c r="I24" s="452" t="s">
        <v>83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172" t="str">
        <f>CPU_SICRO!A119</f>
        <v>E9685</v>
      </c>
      <c r="E25" s="452" t="str">
        <f>CPU_SICRO!B119</f>
        <v>Rolo compactador pé de carneiro vibratório autopropelido de 11,6 t - 82 kW</v>
      </c>
      <c r="F25" s="452"/>
      <c r="G25" s="452"/>
      <c r="H25" s="453">
        <v>11.6</v>
      </c>
      <c r="I25" s="452" t="s">
        <v>83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145" t="str">
        <f>CPU_SICRO!A120</f>
        <v>E9577</v>
      </c>
      <c r="E26" s="452" t="str">
        <f>CPU_SICRO!B120</f>
        <v>Trator agrícola - 77 kW</v>
      </c>
      <c r="F26" s="452"/>
      <c r="G26" s="452"/>
      <c r="H26" s="453">
        <v>5</v>
      </c>
      <c r="I26" s="452" t="s">
        <v>83</v>
      </c>
      <c r="J26" s="145"/>
      <c r="K26" s="145"/>
      <c r="L26" s="145"/>
      <c r="M26" s="145"/>
      <c r="N26" s="146"/>
    </row>
    <row r="27" spans="1:14" ht="24">
      <c r="A27" s="173"/>
      <c r="B27" s="145"/>
      <c r="C27" s="145"/>
      <c r="D27" s="528" t="str">
        <f>CPU_SICRO!A339</f>
        <v>E9515</v>
      </c>
      <c r="E27" s="529" t="str">
        <f>CPU_SICRO!B339</f>
        <v>Escavadeira hidráulica sobre esteiras com caçamba com capacidade de 1,56 m³ - 118 kW</v>
      </c>
      <c r="F27" s="529"/>
      <c r="G27" s="529"/>
      <c r="H27" s="453">
        <v>21</v>
      </c>
      <c r="I27" s="452" t="s">
        <v>83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 t="str">
        <f>CPU_SICRO!A371</f>
        <v>E9540</v>
      </c>
      <c r="E28" s="452" t="str">
        <f>CPU_SICRO!B371</f>
        <v>Trator sobre esteiras com lâmina - 127 kW</v>
      </c>
      <c r="F28" s="452"/>
      <c r="G28" s="452"/>
      <c r="H28" s="453">
        <v>12.9</v>
      </c>
      <c r="I28" s="452" t="s">
        <v>83</v>
      </c>
      <c r="J28" s="145"/>
      <c r="K28" s="145"/>
      <c r="L28" s="145"/>
      <c r="M28" s="145"/>
      <c r="N28" s="146"/>
    </row>
    <row r="29" spans="1:14" ht="12.75" customHeight="1">
      <c r="A29" s="173"/>
      <c r="B29" s="145"/>
      <c r="C29" s="145"/>
      <c r="D29" s="145"/>
      <c r="E29" s="172"/>
      <c r="F29" s="172"/>
      <c r="G29" s="172"/>
      <c r="H29" s="174"/>
      <c r="I29" s="172"/>
      <c r="J29" s="145"/>
      <c r="K29" s="145"/>
      <c r="L29" s="145"/>
      <c r="M29" s="175"/>
      <c r="N29" s="146"/>
    </row>
    <row r="30" spans="1:14" ht="12.75" customHeight="1">
      <c r="A30" s="173"/>
      <c r="B30" s="145"/>
      <c r="C30" s="145"/>
      <c r="D30" s="145"/>
      <c r="E30" s="176" t="s">
        <v>84</v>
      </c>
      <c r="F30" s="172"/>
      <c r="G30" s="172"/>
      <c r="H30" s="177">
        <f>ROUND(SUM(H20:H28),2)</f>
        <v>104.75</v>
      </c>
      <c r="I30" s="172" t="s">
        <v>83</v>
      </c>
      <c r="J30" s="145"/>
      <c r="K30" s="145"/>
      <c r="L30" s="145"/>
      <c r="M30" s="175"/>
      <c r="N30" s="146"/>
    </row>
    <row r="31" spans="1:14" ht="12.75" customHeight="1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</row>
    <row r="32" spans="1:14" ht="15.75">
      <c r="A32" s="883" t="s">
        <v>85</v>
      </c>
      <c r="B32" s="884" t="s">
        <v>86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3"/>
    </row>
    <row r="33" spans="1:19">
      <c r="A33" s="897" t="s">
        <v>80</v>
      </c>
      <c r="B33" s="898"/>
      <c r="C33" s="898"/>
      <c r="D33" s="898"/>
      <c r="E33" s="181">
        <f>E16*H30</f>
        <v>19219.53</v>
      </c>
      <c r="F33" s="182" t="s">
        <v>87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97" t="s">
        <v>81</v>
      </c>
      <c r="B34" s="898"/>
      <c r="C34" s="898"/>
      <c r="D34" s="898"/>
      <c r="E34" s="181">
        <f>E17*H30</f>
        <v>19219.53</v>
      </c>
      <c r="F34" s="182" t="s">
        <v>87</v>
      </c>
      <c r="G34" s="183"/>
      <c r="H34" s="183"/>
      <c r="I34" s="183"/>
      <c r="J34" s="183"/>
      <c r="K34" s="183"/>
      <c r="L34" s="183"/>
      <c r="M34" s="183"/>
      <c r="N34" s="184"/>
    </row>
    <row r="35" spans="1:19">
      <c r="A35" s="8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6"/>
    </row>
    <row r="36" spans="1:19">
      <c r="A36" s="83"/>
    </row>
    <row r="37" spans="1:19">
      <c r="A37" s="84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41" spans="1:19" ht="14.25">
      <c r="A41" s="296" t="s">
        <v>344</v>
      </c>
      <c r="B41" s="903" t="s">
        <v>345</v>
      </c>
      <c r="C41" s="903"/>
      <c r="D41" s="903"/>
      <c r="E41" s="903"/>
      <c r="F41" s="903"/>
      <c r="G41" s="903"/>
      <c r="H41" s="903"/>
      <c r="I41" s="441" t="s">
        <v>412</v>
      </c>
      <c r="J41" s="441"/>
      <c r="K41" s="441"/>
      <c r="L41" s="441"/>
      <c r="M41" s="441"/>
      <c r="N41" s="441"/>
      <c r="O41" s="441"/>
      <c r="P41" s="441"/>
      <c r="Q41" s="441"/>
      <c r="R41" s="441"/>
      <c r="S41" s="441"/>
    </row>
    <row r="42" spans="1:19" ht="14.25">
      <c r="A42" s="296" t="s">
        <v>350</v>
      </c>
      <c r="B42" s="903" t="s">
        <v>351</v>
      </c>
      <c r="C42" s="903"/>
      <c r="D42" s="903"/>
      <c r="E42" s="903"/>
      <c r="F42" s="903"/>
      <c r="G42" s="903"/>
      <c r="H42" s="903"/>
      <c r="I42" s="441" t="s">
        <v>412</v>
      </c>
      <c r="J42" s="441"/>
      <c r="K42" s="441"/>
      <c r="L42" s="441"/>
      <c r="M42" s="441"/>
      <c r="N42" s="441"/>
      <c r="O42" s="441"/>
      <c r="P42" s="441"/>
      <c r="Q42" s="441"/>
      <c r="R42" s="441"/>
      <c r="S42" s="441"/>
    </row>
    <row r="43" spans="1:19" ht="14.25">
      <c r="A43" s="308" t="s">
        <v>325</v>
      </c>
      <c r="B43" s="904" t="s">
        <v>326</v>
      </c>
      <c r="C43" s="904"/>
      <c r="D43" s="904"/>
      <c r="E43" s="904"/>
      <c r="F43" s="904"/>
      <c r="G43" s="904"/>
      <c r="H43" s="904"/>
      <c r="I43" s="441" t="s">
        <v>412</v>
      </c>
      <c r="J43" s="441"/>
      <c r="K43" s="441"/>
      <c r="L43" s="441"/>
      <c r="M43" s="441"/>
      <c r="N43" s="441"/>
      <c r="O43" s="441"/>
      <c r="P43" s="441"/>
      <c r="Q43" s="441"/>
      <c r="R43" s="441"/>
      <c r="S43" s="441"/>
    </row>
    <row r="44" spans="1:19" ht="14.25">
      <c r="A44" s="296" t="s">
        <v>348</v>
      </c>
      <c r="B44" s="903" t="s">
        <v>349</v>
      </c>
      <c r="C44" s="903"/>
      <c r="D44" s="903"/>
      <c r="E44" s="903"/>
      <c r="F44" s="903"/>
      <c r="G44" s="903"/>
      <c r="H44" s="903"/>
      <c r="I44" s="441" t="s">
        <v>412</v>
      </c>
      <c r="J44" s="441"/>
      <c r="K44" s="441"/>
      <c r="L44" s="441"/>
      <c r="M44" s="441"/>
      <c r="N44" s="441"/>
      <c r="O44" s="441"/>
      <c r="P44" s="441"/>
      <c r="Q44" s="441"/>
      <c r="R44" s="441"/>
      <c r="S44" s="441"/>
    </row>
    <row r="45" spans="1:19" ht="14.25">
      <c r="A45" s="308" t="s">
        <v>333</v>
      </c>
      <c r="B45" s="904" t="s">
        <v>334</v>
      </c>
      <c r="C45" s="904"/>
      <c r="D45" s="904"/>
      <c r="E45" s="904"/>
      <c r="F45" s="904"/>
      <c r="G45" s="904"/>
      <c r="H45" s="904"/>
      <c r="I45" s="441" t="s">
        <v>412</v>
      </c>
      <c r="J45" s="441"/>
      <c r="K45" s="441"/>
      <c r="L45" s="441"/>
      <c r="M45" s="441"/>
      <c r="N45" s="441"/>
      <c r="O45" s="441"/>
      <c r="P45" s="441"/>
      <c r="Q45" s="441"/>
      <c r="R45" s="441"/>
      <c r="S45" s="441"/>
    </row>
    <row r="46" spans="1:19" ht="14.25">
      <c r="A46" s="296" t="s">
        <v>346</v>
      </c>
      <c r="B46" s="903" t="s">
        <v>347</v>
      </c>
      <c r="C46" s="903"/>
      <c r="D46" s="903"/>
      <c r="E46" s="903"/>
      <c r="F46" s="903"/>
      <c r="G46" s="903"/>
      <c r="H46" s="903"/>
      <c r="I46" s="441" t="s">
        <v>412</v>
      </c>
      <c r="J46" s="441"/>
      <c r="K46" s="441"/>
      <c r="L46" s="441"/>
      <c r="M46" s="441"/>
      <c r="N46" s="441"/>
      <c r="O46" s="441"/>
      <c r="P46" s="441"/>
      <c r="Q46" s="441"/>
      <c r="R46" s="441"/>
      <c r="S46" s="441"/>
    </row>
    <row r="47" spans="1:19" ht="14.25">
      <c r="A47" s="308" t="s">
        <v>316</v>
      </c>
      <c r="B47" s="905" t="s">
        <v>317</v>
      </c>
      <c r="C47" s="905"/>
      <c r="D47" s="905"/>
      <c r="E47" s="905"/>
      <c r="F47" s="905"/>
      <c r="G47" s="905"/>
      <c r="H47" s="905"/>
      <c r="I47" s="441" t="s">
        <v>412</v>
      </c>
      <c r="J47" s="441"/>
      <c r="K47" s="441"/>
      <c r="L47" s="441"/>
      <c r="M47" s="441"/>
      <c r="N47" s="441"/>
      <c r="O47" s="441"/>
      <c r="P47" s="441"/>
      <c r="Q47" s="441"/>
      <c r="R47" s="441"/>
      <c r="S47" s="441"/>
    </row>
    <row r="48" spans="1:19" ht="14.25">
      <c r="A48" s="308" t="s">
        <v>323</v>
      </c>
      <c r="B48" s="904" t="s">
        <v>324</v>
      </c>
      <c r="C48" s="904"/>
      <c r="D48" s="904"/>
      <c r="E48" s="904"/>
      <c r="F48" s="904"/>
      <c r="G48" s="904"/>
      <c r="H48" s="904"/>
      <c r="I48" s="441" t="s">
        <v>412</v>
      </c>
      <c r="J48" s="441"/>
      <c r="K48" s="441"/>
      <c r="L48" s="441"/>
      <c r="M48" s="441"/>
      <c r="N48" s="441"/>
      <c r="O48" s="441"/>
      <c r="P48" s="441"/>
      <c r="Q48" s="441"/>
      <c r="R48" s="441"/>
      <c r="S48" s="441"/>
    </row>
    <row r="49" spans="1:19" ht="14.25">
      <c r="A49" s="308" t="s">
        <v>329</v>
      </c>
      <c r="B49" s="904" t="s">
        <v>330</v>
      </c>
      <c r="C49" s="904"/>
      <c r="D49" s="904"/>
      <c r="E49" s="904"/>
      <c r="F49" s="904"/>
      <c r="G49" s="904"/>
      <c r="H49" s="904"/>
      <c r="I49" s="441" t="s">
        <v>412</v>
      </c>
      <c r="J49" s="441"/>
      <c r="K49" s="441"/>
      <c r="L49" s="441"/>
      <c r="M49" s="441"/>
      <c r="N49" s="441"/>
      <c r="O49" s="441"/>
      <c r="P49" s="441"/>
      <c r="Q49" s="441"/>
      <c r="R49" s="441"/>
      <c r="S49" s="441"/>
    </row>
    <row r="50" spans="1:19" ht="14.25">
      <c r="A50" s="308" t="s">
        <v>327</v>
      </c>
      <c r="B50" s="904" t="s">
        <v>328</v>
      </c>
      <c r="C50" s="904"/>
      <c r="D50" s="904"/>
      <c r="E50" s="904"/>
      <c r="F50" s="904"/>
      <c r="G50" s="904"/>
      <c r="H50" s="904"/>
      <c r="I50" s="441" t="s">
        <v>412</v>
      </c>
      <c r="J50" s="441"/>
      <c r="K50" s="441"/>
      <c r="L50" s="441"/>
      <c r="M50" s="441"/>
      <c r="N50" s="441"/>
      <c r="O50" s="441"/>
      <c r="P50" s="441"/>
      <c r="Q50" s="441"/>
      <c r="R50" s="441"/>
      <c r="S50" s="441"/>
    </row>
    <row r="51" spans="1:19" ht="14.25">
      <c r="A51" s="308" t="s">
        <v>318</v>
      </c>
      <c r="B51" s="904" t="s">
        <v>319</v>
      </c>
      <c r="C51" s="904"/>
      <c r="D51" s="904"/>
      <c r="E51" s="904"/>
      <c r="F51" s="904"/>
      <c r="G51" s="904"/>
      <c r="H51" s="904"/>
      <c r="I51" s="441" t="s">
        <v>412</v>
      </c>
      <c r="J51" s="441"/>
      <c r="K51" s="441"/>
      <c r="L51" s="441"/>
      <c r="M51" s="441"/>
      <c r="N51" s="441"/>
      <c r="O51" s="441"/>
      <c r="P51" s="441"/>
      <c r="Q51" s="441"/>
      <c r="R51" s="441"/>
      <c r="S51" s="441"/>
    </row>
    <row r="52" spans="1:19" ht="14.25">
      <c r="A52" s="308" t="s">
        <v>293</v>
      </c>
      <c r="B52" s="904" t="s">
        <v>294</v>
      </c>
      <c r="C52" s="904"/>
      <c r="D52" s="904"/>
      <c r="E52" s="904"/>
      <c r="F52" s="904"/>
      <c r="G52" s="904"/>
      <c r="H52" s="904"/>
      <c r="I52" s="441" t="s">
        <v>412</v>
      </c>
      <c r="J52" s="441"/>
      <c r="K52" s="441"/>
      <c r="L52" s="441"/>
      <c r="M52" s="441"/>
      <c r="N52" s="441"/>
      <c r="O52" s="441"/>
      <c r="P52" s="441"/>
      <c r="Q52" s="441"/>
      <c r="R52" s="441"/>
      <c r="S52" s="441"/>
    </row>
    <row r="53" spans="1:19" ht="14.25">
      <c r="A53" s="308"/>
      <c r="B53" s="444"/>
      <c r="C53" s="444"/>
      <c r="D53" s="444"/>
      <c r="E53" s="444"/>
      <c r="F53" s="444"/>
      <c r="G53" s="444"/>
      <c r="H53" s="444"/>
      <c r="I53" s="441"/>
      <c r="J53" s="441"/>
      <c r="K53" s="441"/>
      <c r="L53" s="441"/>
      <c r="M53" s="441"/>
      <c r="N53" s="441"/>
      <c r="O53" s="441"/>
      <c r="P53" s="441"/>
      <c r="Q53" s="441"/>
      <c r="R53" s="441"/>
      <c r="S53" s="441"/>
    </row>
    <row r="54" spans="1:19" ht="14.25">
      <c r="A54" s="308"/>
      <c r="B54" s="444"/>
      <c r="C54" s="444"/>
      <c r="D54" s="444"/>
      <c r="E54" s="444"/>
      <c r="F54" s="444"/>
      <c r="G54" s="444"/>
      <c r="H54" s="444"/>
      <c r="I54" s="441"/>
      <c r="J54" s="441"/>
      <c r="K54" s="441"/>
      <c r="L54" s="441"/>
      <c r="M54" s="441"/>
      <c r="N54" s="441"/>
      <c r="O54" s="441"/>
      <c r="P54" s="441"/>
      <c r="Q54" s="441"/>
      <c r="R54" s="441"/>
      <c r="S54" s="441"/>
    </row>
    <row r="55" spans="1:19" ht="14.25">
      <c r="A55" s="296" t="s">
        <v>353</v>
      </c>
      <c r="B55" s="903" t="s">
        <v>354</v>
      </c>
      <c r="C55" s="903"/>
      <c r="D55" s="903"/>
      <c r="E55" s="903"/>
      <c r="F55" s="903"/>
      <c r="G55" s="903"/>
      <c r="H55" s="903"/>
      <c r="I55" s="441" t="s">
        <v>413</v>
      </c>
      <c r="J55" s="441"/>
      <c r="K55" s="441"/>
      <c r="L55" s="441"/>
      <c r="M55" s="441"/>
      <c r="N55" s="441"/>
      <c r="O55" s="441"/>
      <c r="P55" s="441"/>
      <c r="Q55" s="441"/>
      <c r="R55" s="441"/>
      <c r="S55" s="441"/>
    </row>
    <row r="56" spans="1:19" ht="14.25">
      <c r="A56" s="308" t="s">
        <v>283</v>
      </c>
      <c r="B56" s="904" t="s">
        <v>284</v>
      </c>
      <c r="C56" s="904"/>
      <c r="D56" s="904"/>
      <c r="E56" s="904"/>
      <c r="F56" s="904"/>
      <c r="G56" s="904"/>
      <c r="H56" s="904"/>
      <c r="I56" s="441" t="s">
        <v>413</v>
      </c>
      <c r="J56" s="441"/>
      <c r="K56" s="441"/>
      <c r="L56" s="441"/>
      <c r="M56" s="441"/>
      <c r="N56" s="441"/>
      <c r="O56" s="441"/>
      <c r="P56" s="441"/>
      <c r="Q56" s="441"/>
      <c r="R56" s="441"/>
      <c r="S56" s="441"/>
    </row>
    <row r="57" spans="1:19" ht="14.25">
      <c r="A57" s="296" t="s">
        <v>280</v>
      </c>
      <c r="B57" s="903" t="s">
        <v>281</v>
      </c>
      <c r="C57" s="903"/>
      <c r="D57" s="903"/>
      <c r="E57" s="903"/>
      <c r="F57" s="903"/>
      <c r="G57" s="903"/>
      <c r="H57" s="903"/>
      <c r="I57" s="441" t="s">
        <v>413</v>
      </c>
      <c r="J57" s="441"/>
      <c r="K57" s="441"/>
      <c r="L57" s="441"/>
      <c r="M57" s="441"/>
      <c r="N57" s="441"/>
      <c r="O57" s="441"/>
      <c r="P57" s="441"/>
      <c r="Q57" s="441"/>
      <c r="R57" s="441"/>
      <c r="S57" s="441"/>
    </row>
    <row r="58" spans="1:19" ht="14.25">
      <c r="A58" s="308" t="s">
        <v>335</v>
      </c>
      <c r="B58" s="904" t="s">
        <v>336</v>
      </c>
      <c r="C58" s="904"/>
      <c r="D58" s="904"/>
      <c r="E58" s="904"/>
      <c r="F58" s="904"/>
      <c r="G58" s="904"/>
      <c r="H58" s="904"/>
      <c r="I58" s="441" t="s">
        <v>413</v>
      </c>
      <c r="J58" s="441"/>
      <c r="K58" s="441"/>
      <c r="L58" s="441"/>
      <c r="M58" s="441"/>
      <c r="N58" s="441"/>
      <c r="O58" s="441"/>
      <c r="P58" s="441"/>
      <c r="Q58" s="441"/>
      <c r="R58" s="441"/>
      <c r="S58" s="441"/>
    </row>
    <row r="59" spans="1:19" ht="14.25">
      <c r="A59" s="308" t="s">
        <v>313</v>
      </c>
      <c r="B59" s="904" t="s">
        <v>314</v>
      </c>
      <c r="C59" s="904"/>
      <c r="D59" s="904"/>
      <c r="E59" s="904"/>
      <c r="F59" s="904"/>
      <c r="G59" s="904"/>
      <c r="H59" s="904"/>
      <c r="I59" s="441" t="s">
        <v>413</v>
      </c>
      <c r="J59" s="441"/>
      <c r="K59" s="441"/>
      <c r="L59" s="441"/>
      <c r="M59" s="441"/>
      <c r="N59" s="441"/>
      <c r="O59" s="441"/>
      <c r="P59" s="441"/>
      <c r="Q59" s="441"/>
      <c r="R59" s="441"/>
      <c r="S59" s="441"/>
    </row>
    <row r="60" spans="1:19" ht="14.25">
      <c r="A60" s="308" t="s">
        <v>337</v>
      </c>
      <c r="B60" s="904" t="s">
        <v>338</v>
      </c>
      <c r="C60" s="904"/>
      <c r="D60" s="904"/>
      <c r="E60" s="904"/>
      <c r="F60" s="904"/>
      <c r="G60" s="904"/>
      <c r="H60" s="904"/>
      <c r="I60" s="441" t="s">
        <v>413</v>
      </c>
      <c r="J60" s="441"/>
      <c r="K60" s="441"/>
      <c r="L60" s="441"/>
      <c r="M60" s="441"/>
      <c r="N60" s="441"/>
      <c r="O60" s="441"/>
      <c r="P60" s="441"/>
      <c r="Q60" s="441"/>
      <c r="R60" s="441"/>
      <c r="S60" s="441"/>
    </row>
    <row r="61" spans="1:19" ht="14.25">
      <c r="A61" s="308" t="s">
        <v>209</v>
      </c>
      <c r="B61" s="904" t="s">
        <v>210</v>
      </c>
      <c r="C61" s="904"/>
      <c r="D61" s="904"/>
      <c r="E61" s="904"/>
      <c r="F61" s="904"/>
      <c r="G61" s="904"/>
      <c r="H61" s="904"/>
      <c r="I61" s="441" t="s">
        <v>413</v>
      </c>
      <c r="J61" s="441"/>
      <c r="K61" s="441"/>
      <c r="L61" s="441"/>
      <c r="M61" s="441"/>
      <c r="N61" s="441"/>
      <c r="O61" s="441"/>
      <c r="P61" s="441"/>
      <c r="Q61" s="441"/>
      <c r="R61" s="441"/>
      <c r="S61" s="441"/>
    </row>
    <row r="62" spans="1:19" ht="14.25">
      <c r="A62" s="308" t="s">
        <v>285</v>
      </c>
      <c r="B62" s="904" t="s">
        <v>286</v>
      </c>
      <c r="C62" s="904"/>
      <c r="D62" s="904"/>
      <c r="E62" s="904"/>
      <c r="F62" s="904"/>
      <c r="G62" s="904"/>
      <c r="H62" s="904"/>
      <c r="I62" s="441" t="s">
        <v>413</v>
      </c>
      <c r="J62" s="441"/>
      <c r="K62" s="441"/>
      <c r="L62" s="441"/>
      <c r="M62" s="441"/>
      <c r="N62" s="441"/>
      <c r="O62" s="441"/>
      <c r="P62" s="441"/>
      <c r="Q62" s="441"/>
      <c r="R62" s="441"/>
      <c r="S62" s="441"/>
    </row>
    <row r="63" spans="1:19" ht="14.25">
      <c r="A63" s="308"/>
      <c r="B63" s="444"/>
      <c r="C63" s="444"/>
      <c r="D63" s="444"/>
      <c r="E63" s="444"/>
      <c r="F63" s="444"/>
      <c r="G63" s="444"/>
      <c r="H63" s="444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</row>
    <row r="64" spans="1:19" ht="14.25">
      <c r="A64" s="442" t="s">
        <v>291</v>
      </c>
      <c r="B64" s="906" t="s">
        <v>292</v>
      </c>
      <c r="C64" s="906"/>
      <c r="D64" s="906"/>
      <c r="E64" s="906"/>
      <c r="F64" s="906"/>
      <c r="G64" s="906"/>
      <c r="H64" s="906"/>
      <c r="I64" s="443" t="s">
        <v>407</v>
      </c>
      <c r="J64" s="441"/>
      <c r="K64" s="441"/>
      <c r="L64" s="441"/>
      <c r="M64" s="441"/>
      <c r="N64" s="441"/>
      <c r="O64" s="441"/>
      <c r="P64" s="441"/>
      <c r="Q64" s="441"/>
      <c r="R64" s="441"/>
      <c r="S64" s="441"/>
    </row>
    <row r="65" spans="1:61" ht="14.25">
      <c r="A65" s="442" t="s">
        <v>305</v>
      </c>
      <c r="B65" s="907" t="s">
        <v>306</v>
      </c>
      <c r="C65" s="907"/>
      <c r="D65" s="907"/>
      <c r="E65" s="907"/>
      <c r="F65" s="907"/>
      <c r="G65" s="907"/>
      <c r="H65" s="907"/>
      <c r="I65" s="443" t="s">
        <v>407</v>
      </c>
      <c r="J65" s="443"/>
      <c r="K65" s="443"/>
      <c r="L65" s="443"/>
      <c r="M65" s="443"/>
      <c r="N65" s="443"/>
      <c r="O65" s="443"/>
      <c r="P65" s="443"/>
      <c r="Q65" s="443"/>
      <c r="R65" s="443"/>
      <c r="S65" s="443"/>
    </row>
    <row r="66" spans="1:61" ht="14.25">
      <c r="A66" s="442" t="s">
        <v>287</v>
      </c>
      <c r="B66" s="906" t="s">
        <v>288</v>
      </c>
      <c r="C66" s="906"/>
      <c r="D66" s="906"/>
      <c r="E66" s="906"/>
      <c r="F66" s="906"/>
      <c r="G66" s="906"/>
      <c r="H66" s="906"/>
      <c r="I66" s="443" t="s">
        <v>407</v>
      </c>
      <c r="J66" s="441"/>
      <c r="K66" s="441"/>
      <c r="L66" s="441"/>
      <c r="M66" s="441"/>
      <c r="N66" s="441"/>
      <c r="O66" s="441"/>
      <c r="P66" s="441"/>
      <c r="Q66" s="441"/>
      <c r="R66" s="441"/>
      <c r="S66" s="441"/>
    </row>
    <row r="67" spans="1:61" ht="15">
      <c r="A67" s="442" t="s">
        <v>309</v>
      </c>
      <c r="B67" s="907" t="s">
        <v>310</v>
      </c>
      <c r="C67" s="907"/>
      <c r="D67" s="907"/>
      <c r="E67" s="907"/>
      <c r="F67" s="907"/>
      <c r="G67" s="907"/>
      <c r="H67" s="907"/>
      <c r="I67" s="443" t="s">
        <v>407</v>
      </c>
      <c r="J67" s="441"/>
      <c r="K67" s="441"/>
      <c r="L67" s="441"/>
      <c r="M67" s="441"/>
      <c r="N67" s="441"/>
      <c r="O67" s="441"/>
      <c r="P67" s="441"/>
      <c r="Q67" s="441"/>
      <c r="R67" s="441"/>
      <c r="S67" s="441"/>
      <c r="BI67" s="88"/>
    </row>
    <row r="68" spans="1:61" ht="14.25">
      <c r="A68" s="442" t="s">
        <v>307</v>
      </c>
      <c r="B68" s="906" t="s">
        <v>308</v>
      </c>
      <c r="C68" s="906"/>
      <c r="D68" s="906"/>
      <c r="E68" s="906"/>
      <c r="F68" s="906"/>
      <c r="G68" s="906"/>
      <c r="H68" s="906"/>
      <c r="I68" s="443" t="s">
        <v>407</v>
      </c>
      <c r="J68" s="441"/>
      <c r="K68" s="441"/>
      <c r="L68" s="441"/>
      <c r="M68" s="441"/>
      <c r="N68" s="441"/>
      <c r="O68" s="441"/>
      <c r="P68" s="441"/>
      <c r="Q68" s="441"/>
      <c r="R68" s="441"/>
      <c r="S68" s="441"/>
    </row>
    <row r="69" spans="1:61" ht="14.25">
      <c r="A69" s="442" t="s">
        <v>241</v>
      </c>
      <c r="B69" s="906" t="s">
        <v>242</v>
      </c>
      <c r="C69" s="906"/>
      <c r="D69" s="906"/>
      <c r="E69" s="906"/>
      <c r="F69" s="906"/>
      <c r="G69" s="906"/>
      <c r="H69" s="906"/>
      <c r="I69" s="443" t="s">
        <v>407</v>
      </c>
      <c r="J69" s="441"/>
      <c r="K69" s="441"/>
      <c r="L69" s="441"/>
      <c r="M69" s="441"/>
      <c r="N69" s="441"/>
      <c r="O69" s="441"/>
      <c r="P69" s="441"/>
      <c r="Q69" s="441"/>
      <c r="R69" s="441"/>
      <c r="S69" s="441"/>
    </row>
    <row r="70" spans="1:61" ht="14.25">
      <c r="A70" s="442" t="s">
        <v>303</v>
      </c>
      <c r="B70" s="907" t="s">
        <v>304</v>
      </c>
      <c r="C70" s="907"/>
      <c r="D70" s="907"/>
      <c r="E70" s="907"/>
      <c r="F70" s="907"/>
      <c r="G70" s="907"/>
      <c r="H70" s="907"/>
      <c r="I70" s="443" t="s">
        <v>407</v>
      </c>
      <c r="J70" s="441"/>
      <c r="K70" s="441"/>
      <c r="L70" s="441"/>
      <c r="M70" s="441"/>
      <c r="N70" s="441"/>
      <c r="O70" s="441"/>
      <c r="P70" s="441"/>
      <c r="Q70" s="441"/>
      <c r="R70" s="441"/>
      <c r="S70" s="441"/>
    </row>
    <row r="71" spans="1:61" ht="14.25">
      <c r="A71" s="442" t="s">
        <v>295</v>
      </c>
      <c r="B71" s="906" t="s">
        <v>296</v>
      </c>
      <c r="C71" s="906"/>
      <c r="D71" s="906"/>
      <c r="E71" s="906"/>
      <c r="F71" s="906"/>
      <c r="G71" s="906"/>
      <c r="H71" s="906"/>
      <c r="I71" s="443" t="s">
        <v>407</v>
      </c>
      <c r="J71" s="441"/>
      <c r="K71" s="441"/>
      <c r="L71" s="441"/>
      <c r="M71" s="441"/>
      <c r="N71" s="441"/>
      <c r="O71" s="441"/>
      <c r="P71" s="441"/>
      <c r="Q71" s="441"/>
      <c r="R71" s="441"/>
      <c r="S71" s="441"/>
    </row>
    <row r="72" spans="1:6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</row>
  </sheetData>
  <mergeCells count="47">
    <mergeCell ref="B69:H69"/>
    <mergeCell ref="B70:H70"/>
    <mergeCell ref="B71:H71"/>
    <mergeCell ref="B64:H64"/>
    <mergeCell ref="B65:H65"/>
    <mergeCell ref="B66:H66"/>
    <mergeCell ref="B67:H67"/>
    <mergeCell ref="B68:H68"/>
    <mergeCell ref="B58:H58"/>
    <mergeCell ref="B59:H59"/>
    <mergeCell ref="B60:H60"/>
    <mergeCell ref="B61:H61"/>
    <mergeCell ref="B62:H62"/>
    <mergeCell ref="B51:H51"/>
    <mergeCell ref="B52:H52"/>
    <mergeCell ref="B55:H55"/>
    <mergeCell ref="B56:H56"/>
    <mergeCell ref="B57:H57"/>
    <mergeCell ref="B46:H46"/>
    <mergeCell ref="B47:H47"/>
    <mergeCell ref="B48:H48"/>
    <mergeCell ref="B49:H49"/>
    <mergeCell ref="B50:H50"/>
    <mergeCell ref="B41:H41"/>
    <mergeCell ref="B42:H42"/>
    <mergeCell ref="B43:H43"/>
    <mergeCell ref="B44:H44"/>
    <mergeCell ref="B45:H45"/>
    <mergeCell ref="A20:B20"/>
    <mergeCell ref="A32:B32"/>
    <mergeCell ref="A33:D33"/>
    <mergeCell ref="A34:D34"/>
    <mergeCell ref="A12:B12"/>
    <mergeCell ref="A13:B13"/>
    <mergeCell ref="A14:B14"/>
    <mergeCell ref="A15:B15"/>
    <mergeCell ref="A16:D16"/>
    <mergeCell ref="A17:D17"/>
    <mergeCell ref="F11:N12"/>
    <mergeCell ref="I13:J14"/>
    <mergeCell ref="K13:K14"/>
    <mergeCell ref="A10:B10"/>
    <mergeCell ref="A2:N2"/>
    <mergeCell ref="A3:N3"/>
    <mergeCell ref="A4:N4"/>
    <mergeCell ref="A5:N5"/>
    <mergeCell ref="A7:N8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A1:BI72"/>
  <sheetViews>
    <sheetView showGridLines="0" view="pageBreakPreview" zoomScaleSheetLayoutView="100" workbookViewId="0">
      <selection activeCell="I13" sqref="I13:J14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1"/>
    </row>
    <row r="2" spans="1:14" s="64" customFormat="1" ht="18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7"/>
    </row>
    <row r="3" spans="1:14" s="64" customFormat="1" ht="18" customHeight="1">
      <c r="A3" s="888"/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  <c r="N3" s="890"/>
    </row>
    <row r="4" spans="1:14" s="64" customFormat="1" ht="18" customHeight="1">
      <c r="A4" s="888"/>
      <c r="B4" s="889"/>
      <c r="C4" s="889"/>
      <c r="D4" s="889"/>
      <c r="E4" s="889"/>
      <c r="F4" s="889"/>
      <c r="G4" s="889"/>
      <c r="H4" s="889"/>
      <c r="I4" s="889"/>
      <c r="J4" s="889"/>
      <c r="K4" s="889"/>
      <c r="L4" s="889"/>
      <c r="M4" s="889"/>
      <c r="N4" s="890"/>
    </row>
    <row r="5" spans="1:14" s="64" customFormat="1" ht="41.25" customHeight="1">
      <c r="A5" s="891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892"/>
      <c r="C5" s="892"/>
      <c r="D5" s="892"/>
      <c r="E5" s="892"/>
      <c r="F5" s="892"/>
      <c r="G5" s="892"/>
      <c r="H5" s="892"/>
      <c r="I5" s="892"/>
      <c r="J5" s="892"/>
      <c r="K5" s="892"/>
      <c r="L5" s="892"/>
      <c r="M5" s="892"/>
      <c r="N5" s="893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894" t="s">
        <v>593</v>
      </c>
      <c r="B7" s="895"/>
      <c r="C7" s="895"/>
      <c r="D7" s="895"/>
      <c r="E7" s="895"/>
      <c r="F7" s="895"/>
      <c r="G7" s="895"/>
      <c r="H7" s="895"/>
      <c r="I7" s="895"/>
      <c r="J7" s="895"/>
      <c r="K7" s="895"/>
      <c r="L7" s="895"/>
      <c r="M7" s="895"/>
      <c r="N7" s="896"/>
    </row>
    <row r="8" spans="1:14">
      <c r="A8" s="894"/>
      <c r="B8" s="895"/>
      <c r="C8" s="895"/>
      <c r="D8" s="895"/>
      <c r="E8" s="895"/>
      <c r="F8" s="895"/>
      <c r="G8" s="895"/>
      <c r="H8" s="895"/>
      <c r="I8" s="895"/>
      <c r="J8" s="895"/>
      <c r="K8" s="895"/>
      <c r="L8" s="895"/>
      <c r="M8" s="895"/>
      <c r="N8" s="896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883" t="s">
        <v>74</v>
      </c>
      <c r="B10" s="884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 customHeight="1">
      <c r="A11" s="147"/>
      <c r="B11" s="148"/>
      <c r="C11" s="164" t="s">
        <v>75</v>
      </c>
      <c r="D11" s="164" t="s">
        <v>76</v>
      </c>
      <c r="E11" s="164" t="s">
        <v>77</v>
      </c>
      <c r="F11" s="880" t="s">
        <v>591</v>
      </c>
      <c r="G11" s="880"/>
      <c r="H11" s="880"/>
      <c r="I11" s="880"/>
      <c r="J11" s="880"/>
      <c r="K11" s="880"/>
      <c r="L11" s="880"/>
      <c r="M11" s="880"/>
      <c r="N11" s="881"/>
    </row>
    <row r="12" spans="1:14" ht="12.75" customHeight="1">
      <c r="A12" s="899" t="s">
        <v>78</v>
      </c>
      <c r="B12" s="900"/>
      <c r="C12" s="165">
        <v>1</v>
      </c>
      <c r="D12" s="166">
        <v>1</v>
      </c>
      <c r="E12" s="167">
        <f>C12*D12</f>
        <v>1</v>
      </c>
      <c r="F12" s="880"/>
      <c r="G12" s="880"/>
      <c r="H12" s="880"/>
      <c r="I12" s="880"/>
      <c r="J12" s="880"/>
      <c r="K12" s="880"/>
      <c r="L12" s="880"/>
      <c r="M12" s="880"/>
      <c r="N12" s="881"/>
    </row>
    <row r="13" spans="1:14" ht="12.75" customHeight="1">
      <c r="A13" s="899" t="s">
        <v>79</v>
      </c>
      <c r="B13" s="900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882">
        <v>124.58</v>
      </c>
      <c r="J13" s="882"/>
      <c r="K13" s="882" t="s">
        <v>584</v>
      </c>
      <c r="L13" s="148"/>
      <c r="M13" s="148"/>
      <c r="N13" s="149"/>
    </row>
    <row r="14" spans="1:14" ht="12.75" customHeight="1">
      <c r="A14" s="899" t="s">
        <v>517</v>
      </c>
      <c r="B14" s="900"/>
      <c r="C14" s="165">
        <f>I13</f>
        <v>124.58</v>
      </c>
      <c r="D14" s="166">
        <v>1</v>
      </c>
      <c r="E14" s="167">
        <f>C14*D14</f>
        <v>124.58</v>
      </c>
      <c r="F14" s="525"/>
      <c r="G14" s="148"/>
      <c r="H14" s="148"/>
      <c r="I14" s="882"/>
      <c r="J14" s="882"/>
      <c r="K14" s="882"/>
      <c r="L14" s="148"/>
      <c r="M14" s="148"/>
      <c r="N14" s="149"/>
    </row>
    <row r="15" spans="1:14" ht="12.75" customHeight="1">
      <c r="A15" s="899" t="s">
        <v>518</v>
      </c>
      <c r="B15" s="900"/>
      <c r="C15" s="165">
        <f>I13</f>
        <v>124.58</v>
      </c>
      <c r="D15" s="166">
        <v>1</v>
      </c>
      <c r="E15" s="167">
        <f>C15*D15</f>
        <v>124.58</v>
      </c>
      <c r="F15" s="525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01" t="s">
        <v>80</v>
      </c>
      <c r="B16" s="902"/>
      <c r="C16" s="902"/>
      <c r="D16" s="902"/>
      <c r="E16" s="168">
        <f>E12+E14</f>
        <v>125.58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01" t="s">
        <v>81</v>
      </c>
      <c r="B17" s="902"/>
      <c r="C17" s="902"/>
      <c r="D17" s="902"/>
      <c r="E17" s="168">
        <f>E13+E15</f>
        <v>125.58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883" t="s">
        <v>82</v>
      </c>
      <c r="B20" s="884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145" t="str">
        <f>CPU_SICRO!A39</f>
        <v>E9762</v>
      </c>
      <c r="E21" s="452" t="str">
        <f>CPU_SICRO!B39</f>
        <v>Rolo compactador de pneus autopropelido de 27 t - 85 kW</v>
      </c>
      <c r="F21" s="452"/>
      <c r="G21" s="452"/>
      <c r="H21" s="453">
        <v>27</v>
      </c>
      <c r="I21" s="452" t="s">
        <v>83</v>
      </c>
      <c r="J21" s="145"/>
      <c r="K21" s="145"/>
      <c r="L21" s="145"/>
      <c r="M21" s="145"/>
      <c r="N21" s="146"/>
    </row>
    <row r="22" spans="1:14" ht="24">
      <c r="A22" s="173"/>
      <c r="B22" s="145"/>
      <c r="C22" s="145"/>
      <c r="D22" s="145" t="str">
        <f>CPU_SICRO!A40</f>
        <v>E9530</v>
      </c>
      <c r="E22" s="529" t="str">
        <f>CPU_SICRO!B40</f>
        <v>Rolo compactador liso autopropelido vibratório de 11 t - 97 kW</v>
      </c>
      <c r="F22" s="452"/>
      <c r="G22" s="452"/>
      <c r="H22" s="453">
        <v>11</v>
      </c>
      <c r="I22" s="452" t="s">
        <v>83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145" t="str">
        <f>CPU_SICRO!A116</f>
        <v>E9518</v>
      </c>
      <c r="E23" s="452" t="str">
        <f>CPU_SICRO!B116</f>
        <v>Grade de 24 discos rebocável de 24"</v>
      </c>
      <c r="F23" s="452"/>
      <c r="G23" s="452"/>
      <c r="H23" s="453">
        <v>2.4</v>
      </c>
      <c r="I23" s="452" t="s">
        <v>83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145" t="str">
        <f>CPU_SICRO!A117</f>
        <v>E9524</v>
      </c>
      <c r="E24" s="452" t="str">
        <f>CPU_SICRO!B117</f>
        <v>Motoniveladora - 93 kW</v>
      </c>
      <c r="F24" s="452"/>
      <c r="G24" s="452"/>
      <c r="H24" s="453">
        <v>13.85</v>
      </c>
      <c r="I24" s="452" t="s">
        <v>83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172" t="str">
        <f>CPU_SICRO!A119</f>
        <v>E9685</v>
      </c>
      <c r="E25" s="452" t="str">
        <f>CPU_SICRO!B119</f>
        <v>Rolo compactador pé de carneiro vibratório autopropelido de 11,6 t - 82 kW</v>
      </c>
      <c r="F25" s="452"/>
      <c r="G25" s="452"/>
      <c r="H25" s="453">
        <v>11.6</v>
      </c>
      <c r="I25" s="452" t="s">
        <v>83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145" t="str">
        <f>CPU_SICRO!A120</f>
        <v>E9577</v>
      </c>
      <c r="E26" s="452" t="str">
        <f>CPU_SICRO!B120</f>
        <v>Trator agrícola - 77 kW</v>
      </c>
      <c r="F26" s="452"/>
      <c r="G26" s="452"/>
      <c r="H26" s="453">
        <v>5</v>
      </c>
      <c r="I26" s="452" t="s">
        <v>83</v>
      </c>
      <c r="J26" s="145"/>
      <c r="K26" s="145"/>
      <c r="L26" s="145"/>
      <c r="M26" s="145"/>
      <c r="N26" s="146"/>
    </row>
    <row r="27" spans="1:14" ht="24">
      <c r="A27" s="173"/>
      <c r="B27" s="145"/>
      <c r="C27" s="145"/>
      <c r="D27" s="528" t="str">
        <f>CPU_SICRO!A339</f>
        <v>E9515</v>
      </c>
      <c r="E27" s="529" t="str">
        <f>CPU_SICRO!B339</f>
        <v>Escavadeira hidráulica sobre esteiras com caçamba com capacidade de 1,56 m³ - 118 kW</v>
      </c>
      <c r="F27" s="529"/>
      <c r="G27" s="529"/>
      <c r="H27" s="453">
        <v>21</v>
      </c>
      <c r="I27" s="452" t="s">
        <v>83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 t="str">
        <f>CPU_SICRO!A371</f>
        <v>E9540</v>
      </c>
      <c r="E28" s="452" t="str">
        <f>CPU_SICRO!B371</f>
        <v>Trator sobre esteiras com lâmina - 127 kW</v>
      </c>
      <c r="F28" s="452"/>
      <c r="G28" s="452"/>
      <c r="H28" s="453">
        <v>12.9</v>
      </c>
      <c r="I28" s="452" t="s">
        <v>83</v>
      </c>
      <c r="J28" s="145"/>
      <c r="K28" s="145"/>
      <c r="L28" s="145"/>
      <c r="M28" s="145"/>
      <c r="N28" s="146"/>
    </row>
    <row r="29" spans="1:14" ht="12.75" customHeight="1">
      <c r="A29" s="173"/>
      <c r="B29" s="145"/>
      <c r="C29" s="145"/>
      <c r="D29" s="145"/>
      <c r="E29" s="172"/>
      <c r="F29" s="172"/>
      <c r="G29" s="172"/>
      <c r="H29" s="174"/>
      <c r="I29" s="172"/>
      <c r="J29" s="145"/>
      <c r="K29" s="145"/>
      <c r="L29" s="145"/>
      <c r="M29" s="175"/>
      <c r="N29" s="146"/>
    </row>
    <row r="30" spans="1:14" ht="12.75" customHeight="1">
      <c r="A30" s="173"/>
      <c r="B30" s="145"/>
      <c r="C30" s="145"/>
      <c r="D30" s="145"/>
      <c r="E30" s="176" t="s">
        <v>84</v>
      </c>
      <c r="F30" s="172"/>
      <c r="G30" s="172"/>
      <c r="H30" s="177">
        <f>ROUND(SUM(H20:H28),2)</f>
        <v>104.75</v>
      </c>
      <c r="I30" s="172" t="s">
        <v>83</v>
      </c>
      <c r="J30" s="145"/>
      <c r="K30" s="145"/>
      <c r="L30" s="145"/>
      <c r="M30" s="175"/>
      <c r="N30" s="146"/>
    </row>
    <row r="31" spans="1:14" ht="12.75" customHeight="1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</row>
    <row r="32" spans="1:14" ht="15.75">
      <c r="A32" s="883" t="s">
        <v>85</v>
      </c>
      <c r="B32" s="884" t="s">
        <v>86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3"/>
    </row>
    <row r="33" spans="1:19">
      <c r="A33" s="897" t="s">
        <v>80</v>
      </c>
      <c r="B33" s="898"/>
      <c r="C33" s="898"/>
      <c r="D33" s="898"/>
      <c r="E33" s="181">
        <f>E16*H30</f>
        <v>13154.504999999999</v>
      </c>
      <c r="F33" s="182" t="s">
        <v>87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97" t="s">
        <v>81</v>
      </c>
      <c r="B34" s="898"/>
      <c r="C34" s="898"/>
      <c r="D34" s="898"/>
      <c r="E34" s="181">
        <f>E17*H30</f>
        <v>13154.504999999999</v>
      </c>
      <c r="F34" s="182" t="s">
        <v>87</v>
      </c>
      <c r="G34" s="183"/>
      <c r="H34" s="183"/>
      <c r="I34" s="183"/>
      <c r="J34" s="183"/>
      <c r="K34" s="183"/>
      <c r="L34" s="183"/>
      <c r="M34" s="183"/>
      <c r="N34" s="184"/>
    </row>
    <row r="35" spans="1:19">
      <c r="A35" s="8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6"/>
    </row>
    <row r="36" spans="1:19">
      <c r="A36" s="83"/>
    </row>
    <row r="37" spans="1:19">
      <c r="A37" s="84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41" spans="1:19" ht="14.25">
      <c r="A41" s="296" t="s">
        <v>344</v>
      </c>
      <c r="B41" s="903" t="s">
        <v>345</v>
      </c>
      <c r="C41" s="903"/>
      <c r="D41" s="903"/>
      <c r="E41" s="903"/>
      <c r="F41" s="903"/>
      <c r="G41" s="903"/>
      <c r="H41" s="903"/>
      <c r="I41" s="441" t="s">
        <v>412</v>
      </c>
      <c r="J41" s="441"/>
      <c r="K41" s="441"/>
      <c r="L41" s="441"/>
      <c r="M41" s="441"/>
      <c r="N41" s="441"/>
      <c r="O41" s="441"/>
      <c r="P41" s="441"/>
      <c r="Q41" s="441"/>
      <c r="R41" s="441"/>
      <c r="S41" s="441"/>
    </row>
    <row r="42" spans="1:19" ht="14.25">
      <c r="A42" s="296" t="s">
        <v>350</v>
      </c>
      <c r="B42" s="903" t="s">
        <v>351</v>
      </c>
      <c r="C42" s="903"/>
      <c r="D42" s="903"/>
      <c r="E42" s="903"/>
      <c r="F42" s="903"/>
      <c r="G42" s="903"/>
      <c r="H42" s="903"/>
      <c r="I42" s="441" t="s">
        <v>412</v>
      </c>
      <c r="J42" s="441"/>
      <c r="K42" s="441"/>
      <c r="L42" s="441"/>
      <c r="M42" s="441"/>
      <c r="N42" s="441"/>
      <c r="O42" s="441"/>
      <c r="P42" s="441"/>
      <c r="Q42" s="441"/>
      <c r="R42" s="441"/>
      <c r="S42" s="441"/>
    </row>
    <row r="43" spans="1:19" ht="14.25">
      <c r="A43" s="308" t="s">
        <v>325</v>
      </c>
      <c r="B43" s="904" t="s">
        <v>326</v>
      </c>
      <c r="C43" s="904"/>
      <c r="D43" s="904"/>
      <c r="E43" s="904"/>
      <c r="F43" s="904"/>
      <c r="G43" s="904"/>
      <c r="H43" s="904"/>
      <c r="I43" s="441" t="s">
        <v>412</v>
      </c>
      <c r="J43" s="441"/>
      <c r="K43" s="441"/>
      <c r="L43" s="441"/>
      <c r="M43" s="441"/>
      <c r="N43" s="441"/>
      <c r="O43" s="441"/>
      <c r="P43" s="441"/>
      <c r="Q43" s="441"/>
      <c r="R43" s="441"/>
      <c r="S43" s="441"/>
    </row>
    <row r="44" spans="1:19" ht="14.25">
      <c r="A44" s="296" t="s">
        <v>348</v>
      </c>
      <c r="B44" s="903" t="s">
        <v>349</v>
      </c>
      <c r="C44" s="903"/>
      <c r="D44" s="903"/>
      <c r="E44" s="903"/>
      <c r="F44" s="903"/>
      <c r="G44" s="903"/>
      <c r="H44" s="903"/>
      <c r="I44" s="441" t="s">
        <v>412</v>
      </c>
      <c r="J44" s="441"/>
      <c r="K44" s="441"/>
      <c r="L44" s="441"/>
      <c r="M44" s="441"/>
      <c r="N44" s="441"/>
      <c r="O44" s="441"/>
      <c r="P44" s="441"/>
      <c r="Q44" s="441"/>
      <c r="R44" s="441"/>
      <c r="S44" s="441"/>
    </row>
    <row r="45" spans="1:19" ht="14.25">
      <c r="A45" s="308" t="s">
        <v>333</v>
      </c>
      <c r="B45" s="904" t="s">
        <v>334</v>
      </c>
      <c r="C45" s="904"/>
      <c r="D45" s="904"/>
      <c r="E45" s="904"/>
      <c r="F45" s="904"/>
      <c r="G45" s="904"/>
      <c r="H45" s="904"/>
      <c r="I45" s="441" t="s">
        <v>412</v>
      </c>
      <c r="J45" s="441"/>
      <c r="K45" s="441"/>
      <c r="L45" s="441"/>
      <c r="M45" s="441"/>
      <c r="N45" s="441"/>
      <c r="O45" s="441"/>
      <c r="P45" s="441"/>
      <c r="Q45" s="441"/>
      <c r="R45" s="441"/>
      <c r="S45" s="441"/>
    </row>
    <row r="46" spans="1:19" ht="14.25">
      <c r="A46" s="296" t="s">
        <v>346</v>
      </c>
      <c r="B46" s="903" t="s">
        <v>347</v>
      </c>
      <c r="C46" s="903"/>
      <c r="D46" s="903"/>
      <c r="E46" s="903"/>
      <c r="F46" s="903"/>
      <c r="G46" s="903"/>
      <c r="H46" s="903"/>
      <c r="I46" s="441" t="s">
        <v>412</v>
      </c>
      <c r="J46" s="441"/>
      <c r="K46" s="441"/>
      <c r="L46" s="441"/>
      <c r="M46" s="441"/>
      <c r="N46" s="441"/>
      <c r="O46" s="441"/>
      <c r="P46" s="441"/>
      <c r="Q46" s="441"/>
      <c r="R46" s="441"/>
      <c r="S46" s="441"/>
    </row>
    <row r="47" spans="1:19" ht="14.25">
      <c r="A47" s="308" t="s">
        <v>316</v>
      </c>
      <c r="B47" s="905" t="s">
        <v>317</v>
      </c>
      <c r="C47" s="905"/>
      <c r="D47" s="905"/>
      <c r="E47" s="905"/>
      <c r="F47" s="905"/>
      <c r="G47" s="905"/>
      <c r="H47" s="905"/>
      <c r="I47" s="441" t="s">
        <v>412</v>
      </c>
      <c r="J47" s="441"/>
      <c r="K47" s="441"/>
      <c r="L47" s="441"/>
      <c r="M47" s="441"/>
      <c r="N47" s="441"/>
      <c r="O47" s="441"/>
      <c r="P47" s="441"/>
      <c r="Q47" s="441"/>
      <c r="R47" s="441"/>
      <c r="S47" s="441"/>
    </row>
    <row r="48" spans="1:19" ht="14.25">
      <c r="A48" s="308" t="s">
        <v>323</v>
      </c>
      <c r="B48" s="904" t="s">
        <v>324</v>
      </c>
      <c r="C48" s="904"/>
      <c r="D48" s="904"/>
      <c r="E48" s="904"/>
      <c r="F48" s="904"/>
      <c r="G48" s="904"/>
      <c r="H48" s="904"/>
      <c r="I48" s="441" t="s">
        <v>412</v>
      </c>
      <c r="J48" s="441"/>
      <c r="K48" s="441"/>
      <c r="L48" s="441"/>
      <c r="M48" s="441"/>
      <c r="N48" s="441"/>
      <c r="O48" s="441"/>
      <c r="P48" s="441"/>
      <c r="Q48" s="441"/>
      <c r="R48" s="441"/>
      <c r="S48" s="441"/>
    </row>
    <row r="49" spans="1:19" ht="14.25">
      <c r="A49" s="308" t="s">
        <v>329</v>
      </c>
      <c r="B49" s="904" t="s">
        <v>330</v>
      </c>
      <c r="C49" s="904"/>
      <c r="D49" s="904"/>
      <c r="E49" s="904"/>
      <c r="F49" s="904"/>
      <c r="G49" s="904"/>
      <c r="H49" s="904"/>
      <c r="I49" s="441" t="s">
        <v>412</v>
      </c>
      <c r="J49" s="441"/>
      <c r="K49" s="441"/>
      <c r="L49" s="441"/>
      <c r="M49" s="441"/>
      <c r="N49" s="441"/>
      <c r="O49" s="441"/>
      <c r="P49" s="441"/>
      <c r="Q49" s="441"/>
      <c r="R49" s="441"/>
      <c r="S49" s="441"/>
    </row>
    <row r="50" spans="1:19" ht="14.25">
      <c r="A50" s="308" t="s">
        <v>327</v>
      </c>
      <c r="B50" s="904" t="s">
        <v>328</v>
      </c>
      <c r="C50" s="904"/>
      <c r="D50" s="904"/>
      <c r="E50" s="904"/>
      <c r="F50" s="904"/>
      <c r="G50" s="904"/>
      <c r="H50" s="904"/>
      <c r="I50" s="441" t="s">
        <v>412</v>
      </c>
      <c r="J50" s="441"/>
      <c r="K50" s="441"/>
      <c r="L50" s="441"/>
      <c r="M50" s="441"/>
      <c r="N50" s="441"/>
      <c r="O50" s="441"/>
      <c r="P50" s="441"/>
      <c r="Q50" s="441"/>
      <c r="R50" s="441"/>
      <c r="S50" s="441"/>
    </row>
    <row r="51" spans="1:19" ht="14.25">
      <c r="A51" s="308" t="s">
        <v>318</v>
      </c>
      <c r="B51" s="904" t="s">
        <v>319</v>
      </c>
      <c r="C51" s="904"/>
      <c r="D51" s="904"/>
      <c r="E51" s="904"/>
      <c r="F51" s="904"/>
      <c r="G51" s="904"/>
      <c r="H51" s="904"/>
      <c r="I51" s="441" t="s">
        <v>412</v>
      </c>
      <c r="J51" s="441"/>
      <c r="K51" s="441"/>
      <c r="L51" s="441"/>
      <c r="M51" s="441"/>
      <c r="N51" s="441"/>
      <c r="O51" s="441"/>
      <c r="P51" s="441"/>
      <c r="Q51" s="441"/>
      <c r="R51" s="441"/>
      <c r="S51" s="441"/>
    </row>
    <row r="52" spans="1:19" ht="14.25">
      <c r="A52" s="308" t="s">
        <v>293</v>
      </c>
      <c r="B52" s="904" t="s">
        <v>294</v>
      </c>
      <c r="C52" s="904"/>
      <c r="D52" s="904"/>
      <c r="E52" s="904"/>
      <c r="F52" s="904"/>
      <c r="G52" s="904"/>
      <c r="H52" s="904"/>
      <c r="I52" s="441" t="s">
        <v>412</v>
      </c>
      <c r="J52" s="441"/>
      <c r="K52" s="441"/>
      <c r="L52" s="441"/>
      <c r="M52" s="441"/>
      <c r="N52" s="441"/>
      <c r="O52" s="441"/>
      <c r="P52" s="441"/>
      <c r="Q52" s="441"/>
      <c r="R52" s="441"/>
      <c r="S52" s="441"/>
    </row>
    <row r="53" spans="1:19" ht="14.25">
      <c r="A53" s="308"/>
      <c r="B53" s="583"/>
      <c r="C53" s="583"/>
      <c r="D53" s="583"/>
      <c r="E53" s="583"/>
      <c r="F53" s="583"/>
      <c r="G53" s="583"/>
      <c r="H53" s="583"/>
      <c r="I53" s="441"/>
      <c r="J53" s="441"/>
      <c r="K53" s="441"/>
      <c r="L53" s="441"/>
      <c r="M53" s="441"/>
      <c r="N53" s="441"/>
      <c r="O53" s="441"/>
      <c r="P53" s="441"/>
      <c r="Q53" s="441"/>
      <c r="R53" s="441"/>
      <c r="S53" s="441"/>
    </row>
    <row r="54" spans="1:19" ht="14.25">
      <c r="A54" s="308"/>
      <c r="B54" s="583"/>
      <c r="C54" s="583"/>
      <c r="D54" s="583"/>
      <c r="E54" s="583"/>
      <c r="F54" s="583"/>
      <c r="G54" s="583"/>
      <c r="H54" s="583"/>
      <c r="I54" s="441"/>
      <c r="J54" s="441"/>
      <c r="K54" s="441"/>
      <c r="L54" s="441"/>
      <c r="M54" s="441"/>
      <c r="N54" s="441"/>
      <c r="O54" s="441"/>
      <c r="P54" s="441"/>
      <c r="Q54" s="441"/>
      <c r="R54" s="441"/>
      <c r="S54" s="441"/>
    </row>
    <row r="55" spans="1:19" ht="14.25">
      <c r="A55" s="296" t="s">
        <v>353</v>
      </c>
      <c r="B55" s="903" t="s">
        <v>354</v>
      </c>
      <c r="C55" s="903"/>
      <c r="D55" s="903"/>
      <c r="E55" s="903"/>
      <c r="F55" s="903"/>
      <c r="G55" s="903"/>
      <c r="H55" s="903"/>
      <c r="I55" s="441" t="s">
        <v>413</v>
      </c>
      <c r="J55" s="441"/>
      <c r="K55" s="441"/>
      <c r="L55" s="441"/>
      <c r="M55" s="441"/>
      <c r="N55" s="441"/>
      <c r="O55" s="441"/>
      <c r="P55" s="441"/>
      <c r="Q55" s="441"/>
      <c r="R55" s="441"/>
      <c r="S55" s="441"/>
    </row>
    <row r="56" spans="1:19" ht="14.25">
      <c r="A56" s="308" t="s">
        <v>283</v>
      </c>
      <c r="B56" s="904" t="s">
        <v>284</v>
      </c>
      <c r="C56" s="904"/>
      <c r="D56" s="904"/>
      <c r="E56" s="904"/>
      <c r="F56" s="904"/>
      <c r="G56" s="904"/>
      <c r="H56" s="904"/>
      <c r="I56" s="441" t="s">
        <v>413</v>
      </c>
      <c r="J56" s="441"/>
      <c r="K56" s="441"/>
      <c r="L56" s="441"/>
      <c r="M56" s="441"/>
      <c r="N56" s="441"/>
      <c r="O56" s="441"/>
      <c r="P56" s="441"/>
      <c r="Q56" s="441"/>
      <c r="R56" s="441"/>
      <c r="S56" s="441"/>
    </row>
    <row r="57" spans="1:19" ht="14.25">
      <c r="A57" s="296" t="s">
        <v>280</v>
      </c>
      <c r="B57" s="903" t="s">
        <v>281</v>
      </c>
      <c r="C57" s="903"/>
      <c r="D57" s="903"/>
      <c r="E57" s="903"/>
      <c r="F57" s="903"/>
      <c r="G57" s="903"/>
      <c r="H57" s="903"/>
      <c r="I57" s="441" t="s">
        <v>413</v>
      </c>
      <c r="J57" s="441"/>
      <c r="K57" s="441"/>
      <c r="L57" s="441"/>
      <c r="M57" s="441"/>
      <c r="N57" s="441"/>
      <c r="O57" s="441"/>
      <c r="P57" s="441"/>
      <c r="Q57" s="441"/>
      <c r="R57" s="441"/>
      <c r="S57" s="441"/>
    </row>
    <row r="58" spans="1:19" ht="14.25">
      <c r="A58" s="308" t="s">
        <v>335</v>
      </c>
      <c r="B58" s="904" t="s">
        <v>336</v>
      </c>
      <c r="C58" s="904"/>
      <c r="D58" s="904"/>
      <c r="E58" s="904"/>
      <c r="F58" s="904"/>
      <c r="G58" s="904"/>
      <c r="H58" s="904"/>
      <c r="I58" s="441" t="s">
        <v>413</v>
      </c>
      <c r="J58" s="441"/>
      <c r="K58" s="441"/>
      <c r="L58" s="441"/>
      <c r="M58" s="441"/>
      <c r="N58" s="441"/>
      <c r="O58" s="441"/>
      <c r="P58" s="441"/>
      <c r="Q58" s="441"/>
      <c r="R58" s="441"/>
      <c r="S58" s="441"/>
    </row>
    <row r="59" spans="1:19" ht="14.25">
      <c r="A59" s="308" t="s">
        <v>313</v>
      </c>
      <c r="B59" s="904" t="s">
        <v>314</v>
      </c>
      <c r="C59" s="904"/>
      <c r="D59" s="904"/>
      <c r="E59" s="904"/>
      <c r="F59" s="904"/>
      <c r="G59" s="904"/>
      <c r="H59" s="904"/>
      <c r="I59" s="441" t="s">
        <v>413</v>
      </c>
      <c r="J59" s="441"/>
      <c r="K59" s="441"/>
      <c r="L59" s="441"/>
      <c r="M59" s="441"/>
      <c r="N59" s="441"/>
      <c r="O59" s="441"/>
      <c r="P59" s="441"/>
      <c r="Q59" s="441"/>
      <c r="R59" s="441"/>
      <c r="S59" s="441"/>
    </row>
    <row r="60" spans="1:19" ht="14.25">
      <c r="A60" s="308" t="s">
        <v>337</v>
      </c>
      <c r="B60" s="904" t="s">
        <v>338</v>
      </c>
      <c r="C60" s="904"/>
      <c r="D60" s="904"/>
      <c r="E60" s="904"/>
      <c r="F60" s="904"/>
      <c r="G60" s="904"/>
      <c r="H60" s="904"/>
      <c r="I60" s="441" t="s">
        <v>413</v>
      </c>
      <c r="J60" s="441"/>
      <c r="K60" s="441"/>
      <c r="L60" s="441"/>
      <c r="M60" s="441"/>
      <c r="N60" s="441"/>
      <c r="O60" s="441"/>
      <c r="P60" s="441"/>
      <c r="Q60" s="441"/>
      <c r="R60" s="441"/>
      <c r="S60" s="441"/>
    </row>
    <row r="61" spans="1:19" ht="14.25">
      <c r="A61" s="308" t="s">
        <v>209</v>
      </c>
      <c r="B61" s="904" t="s">
        <v>210</v>
      </c>
      <c r="C61" s="904"/>
      <c r="D61" s="904"/>
      <c r="E61" s="904"/>
      <c r="F61" s="904"/>
      <c r="G61" s="904"/>
      <c r="H61" s="904"/>
      <c r="I61" s="441" t="s">
        <v>413</v>
      </c>
      <c r="J61" s="441"/>
      <c r="K61" s="441"/>
      <c r="L61" s="441"/>
      <c r="M61" s="441"/>
      <c r="N61" s="441"/>
      <c r="O61" s="441"/>
      <c r="P61" s="441"/>
      <c r="Q61" s="441"/>
      <c r="R61" s="441"/>
      <c r="S61" s="441"/>
    </row>
    <row r="62" spans="1:19" ht="14.25">
      <c r="A62" s="308" t="s">
        <v>285</v>
      </c>
      <c r="B62" s="904" t="s">
        <v>286</v>
      </c>
      <c r="C62" s="904"/>
      <c r="D62" s="904"/>
      <c r="E62" s="904"/>
      <c r="F62" s="904"/>
      <c r="G62" s="904"/>
      <c r="H62" s="904"/>
      <c r="I62" s="441" t="s">
        <v>413</v>
      </c>
      <c r="J62" s="441"/>
      <c r="K62" s="441"/>
      <c r="L62" s="441"/>
      <c r="M62" s="441"/>
      <c r="N62" s="441"/>
      <c r="O62" s="441"/>
      <c r="P62" s="441"/>
      <c r="Q62" s="441"/>
      <c r="R62" s="441"/>
      <c r="S62" s="441"/>
    </row>
    <row r="63" spans="1:19" ht="14.25">
      <c r="A63" s="308"/>
      <c r="B63" s="583"/>
      <c r="C63" s="583"/>
      <c r="D63" s="583"/>
      <c r="E63" s="583"/>
      <c r="F63" s="583"/>
      <c r="G63" s="583"/>
      <c r="H63" s="583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</row>
    <row r="64" spans="1:19" ht="14.25">
      <c r="A64" s="442" t="s">
        <v>291</v>
      </c>
      <c r="B64" s="906" t="s">
        <v>292</v>
      </c>
      <c r="C64" s="906"/>
      <c r="D64" s="906"/>
      <c r="E64" s="906"/>
      <c r="F64" s="906"/>
      <c r="G64" s="906"/>
      <c r="H64" s="906"/>
      <c r="I64" s="443" t="s">
        <v>407</v>
      </c>
      <c r="J64" s="441"/>
      <c r="K64" s="441"/>
      <c r="L64" s="441"/>
      <c r="M64" s="441"/>
      <c r="N64" s="441"/>
      <c r="O64" s="441"/>
      <c r="P64" s="441"/>
      <c r="Q64" s="441"/>
      <c r="R64" s="441"/>
      <c r="S64" s="441"/>
    </row>
    <row r="65" spans="1:61" ht="14.25">
      <c r="A65" s="442" t="s">
        <v>305</v>
      </c>
      <c r="B65" s="907" t="s">
        <v>306</v>
      </c>
      <c r="C65" s="907"/>
      <c r="D65" s="907"/>
      <c r="E65" s="907"/>
      <c r="F65" s="907"/>
      <c r="G65" s="907"/>
      <c r="H65" s="907"/>
      <c r="I65" s="443" t="s">
        <v>407</v>
      </c>
      <c r="J65" s="443"/>
      <c r="K65" s="443"/>
      <c r="L65" s="443"/>
      <c r="M65" s="443"/>
      <c r="N65" s="443"/>
      <c r="O65" s="443"/>
      <c r="P65" s="443"/>
      <c r="Q65" s="443"/>
      <c r="R65" s="443"/>
      <c r="S65" s="443"/>
    </row>
    <row r="66" spans="1:61" ht="14.25">
      <c r="A66" s="442" t="s">
        <v>287</v>
      </c>
      <c r="B66" s="906" t="s">
        <v>288</v>
      </c>
      <c r="C66" s="906"/>
      <c r="D66" s="906"/>
      <c r="E66" s="906"/>
      <c r="F66" s="906"/>
      <c r="G66" s="906"/>
      <c r="H66" s="906"/>
      <c r="I66" s="443" t="s">
        <v>407</v>
      </c>
      <c r="J66" s="441"/>
      <c r="K66" s="441"/>
      <c r="L66" s="441"/>
      <c r="M66" s="441"/>
      <c r="N66" s="441"/>
      <c r="O66" s="441"/>
      <c r="P66" s="441"/>
      <c r="Q66" s="441"/>
      <c r="R66" s="441"/>
      <c r="S66" s="441"/>
    </row>
    <row r="67" spans="1:61" ht="15">
      <c r="A67" s="442" t="s">
        <v>309</v>
      </c>
      <c r="B67" s="907" t="s">
        <v>310</v>
      </c>
      <c r="C67" s="907"/>
      <c r="D67" s="907"/>
      <c r="E67" s="907"/>
      <c r="F67" s="907"/>
      <c r="G67" s="907"/>
      <c r="H67" s="907"/>
      <c r="I67" s="443" t="s">
        <v>407</v>
      </c>
      <c r="J67" s="441"/>
      <c r="K67" s="441"/>
      <c r="L67" s="441"/>
      <c r="M67" s="441"/>
      <c r="N67" s="441"/>
      <c r="O67" s="441"/>
      <c r="P67" s="441"/>
      <c r="Q67" s="441"/>
      <c r="R67" s="441"/>
      <c r="S67" s="441"/>
      <c r="BI67" s="88"/>
    </row>
    <row r="68" spans="1:61" ht="14.25">
      <c r="A68" s="442" t="s">
        <v>307</v>
      </c>
      <c r="B68" s="906" t="s">
        <v>308</v>
      </c>
      <c r="C68" s="906"/>
      <c r="D68" s="906"/>
      <c r="E68" s="906"/>
      <c r="F68" s="906"/>
      <c r="G68" s="906"/>
      <c r="H68" s="906"/>
      <c r="I68" s="443" t="s">
        <v>407</v>
      </c>
      <c r="J68" s="441"/>
      <c r="K68" s="441"/>
      <c r="L68" s="441"/>
      <c r="M68" s="441"/>
      <c r="N68" s="441"/>
      <c r="O68" s="441"/>
      <c r="P68" s="441"/>
      <c r="Q68" s="441"/>
      <c r="R68" s="441"/>
      <c r="S68" s="441"/>
    </row>
    <row r="69" spans="1:61" ht="14.25">
      <c r="A69" s="442" t="s">
        <v>241</v>
      </c>
      <c r="B69" s="906" t="s">
        <v>242</v>
      </c>
      <c r="C69" s="906"/>
      <c r="D69" s="906"/>
      <c r="E69" s="906"/>
      <c r="F69" s="906"/>
      <c r="G69" s="906"/>
      <c r="H69" s="906"/>
      <c r="I69" s="443" t="s">
        <v>407</v>
      </c>
      <c r="J69" s="441"/>
      <c r="K69" s="441"/>
      <c r="L69" s="441"/>
      <c r="M69" s="441"/>
      <c r="N69" s="441"/>
      <c r="O69" s="441"/>
      <c r="P69" s="441"/>
      <c r="Q69" s="441"/>
      <c r="R69" s="441"/>
      <c r="S69" s="441"/>
    </row>
    <row r="70" spans="1:61" ht="14.25">
      <c r="A70" s="442" t="s">
        <v>303</v>
      </c>
      <c r="B70" s="907" t="s">
        <v>304</v>
      </c>
      <c r="C70" s="907"/>
      <c r="D70" s="907"/>
      <c r="E70" s="907"/>
      <c r="F70" s="907"/>
      <c r="G70" s="907"/>
      <c r="H70" s="907"/>
      <c r="I70" s="443" t="s">
        <v>407</v>
      </c>
      <c r="J70" s="441"/>
      <c r="K70" s="441"/>
      <c r="L70" s="441"/>
      <c r="M70" s="441"/>
      <c r="N70" s="441"/>
      <c r="O70" s="441"/>
      <c r="P70" s="441"/>
      <c r="Q70" s="441"/>
      <c r="R70" s="441"/>
      <c r="S70" s="441"/>
    </row>
    <row r="71" spans="1:61" ht="14.25">
      <c r="A71" s="442" t="s">
        <v>295</v>
      </c>
      <c r="B71" s="906" t="s">
        <v>296</v>
      </c>
      <c r="C71" s="906"/>
      <c r="D71" s="906"/>
      <c r="E71" s="906"/>
      <c r="F71" s="906"/>
      <c r="G71" s="906"/>
      <c r="H71" s="906"/>
      <c r="I71" s="443" t="s">
        <v>407</v>
      </c>
      <c r="J71" s="441"/>
      <c r="K71" s="441"/>
      <c r="L71" s="441"/>
      <c r="M71" s="441"/>
      <c r="N71" s="441"/>
      <c r="O71" s="441"/>
      <c r="P71" s="441"/>
      <c r="Q71" s="441"/>
      <c r="R71" s="441"/>
      <c r="S71" s="441"/>
    </row>
    <row r="72" spans="1:6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</row>
  </sheetData>
  <mergeCells count="47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B48:H48"/>
    <mergeCell ref="A20:B20"/>
    <mergeCell ref="A32:B32"/>
    <mergeCell ref="A33:D33"/>
    <mergeCell ref="A34:D34"/>
    <mergeCell ref="B41:H41"/>
    <mergeCell ref="B42:H42"/>
    <mergeCell ref="B43:H43"/>
    <mergeCell ref="B44:H44"/>
    <mergeCell ref="B45:H45"/>
    <mergeCell ref="B46:H46"/>
    <mergeCell ref="B47:H47"/>
    <mergeCell ref="B62:H62"/>
    <mergeCell ref="B49:H49"/>
    <mergeCell ref="B50:H50"/>
    <mergeCell ref="B51:H51"/>
    <mergeCell ref="B52:H52"/>
    <mergeCell ref="B55:H55"/>
    <mergeCell ref="B56:H56"/>
    <mergeCell ref="B70:H70"/>
    <mergeCell ref="B71:H71"/>
    <mergeCell ref="F11:N12"/>
    <mergeCell ref="I13:J14"/>
    <mergeCell ref="K13:K14"/>
    <mergeCell ref="B64:H64"/>
    <mergeCell ref="B65:H65"/>
    <mergeCell ref="B66:H66"/>
    <mergeCell ref="B67:H67"/>
    <mergeCell ref="B68:H68"/>
    <mergeCell ref="B69:H69"/>
    <mergeCell ref="B57:H57"/>
    <mergeCell ref="B58:H58"/>
    <mergeCell ref="B59:H59"/>
    <mergeCell ref="B60:H60"/>
    <mergeCell ref="B61:H6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BI72"/>
  <sheetViews>
    <sheetView showGridLines="0" view="pageBreakPreview" topLeftCell="A4" zoomScaleSheetLayoutView="100" workbookViewId="0">
      <selection activeCell="I13" sqref="I13:J14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1"/>
    </row>
    <row r="2" spans="1:14" s="64" customFormat="1" ht="18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7"/>
    </row>
    <row r="3" spans="1:14" s="64" customFormat="1" ht="18" customHeight="1">
      <c r="A3" s="888"/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  <c r="N3" s="890"/>
    </row>
    <row r="4" spans="1:14" s="64" customFormat="1" ht="18" customHeight="1">
      <c r="A4" s="888"/>
      <c r="B4" s="889"/>
      <c r="C4" s="889"/>
      <c r="D4" s="889"/>
      <c r="E4" s="889"/>
      <c r="F4" s="889"/>
      <c r="G4" s="889"/>
      <c r="H4" s="889"/>
      <c r="I4" s="889"/>
      <c r="J4" s="889"/>
      <c r="K4" s="889"/>
      <c r="L4" s="889"/>
      <c r="M4" s="889"/>
      <c r="N4" s="890"/>
    </row>
    <row r="5" spans="1:14" s="64" customFormat="1" ht="41.25" customHeight="1">
      <c r="A5" s="891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892"/>
      <c r="C5" s="892"/>
      <c r="D5" s="892"/>
      <c r="E5" s="892"/>
      <c r="F5" s="892"/>
      <c r="G5" s="892"/>
      <c r="H5" s="892"/>
      <c r="I5" s="892"/>
      <c r="J5" s="892"/>
      <c r="K5" s="892"/>
      <c r="L5" s="892"/>
      <c r="M5" s="892"/>
      <c r="N5" s="893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894" t="s">
        <v>594</v>
      </c>
      <c r="B7" s="895"/>
      <c r="C7" s="895"/>
      <c r="D7" s="895"/>
      <c r="E7" s="895"/>
      <c r="F7" s="895"/>
      <c r="G7" s="895"/>
      <c r="H7" s="895"/>
      <c r="I7" s="895"/>
      <c r="J7" s="895"/>
      <c r="K7" s="895"/>
      <c r="L7" s="895"/>
      <c r="M7" s="895"/>
      <c r="N7" s="896"/>
    </row>
    <row r="8" spans="1:14">
      <c r="A8" s="894"/>
      <c r="B8" s="895"/>
      <c r="C8" s="895"/>
      <c r="D8" s="895"/>
      <c r="E8" s="895"/>
      <c r="F8" s="895"/>
      <c r="G8" s="895"/>
      <c r="H8" s="895"/>
      <c r="I8" s="895"/>
      <c r="J8" s="895"/>
      <c r="K8" s="895"/>
      <c r="L8" s="895"/>
      <c r="M8" s="895"/>
      <c r="N8" s="896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883" t="s">
        <v>74</v>
      </c>
      <c r="B10" s="884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75</v>
      </c>
      <c r="D11" s="164" t="s">
        <v>76</v>
      </c>
      <c r="E11" s="164" t="s">
        <v>77</v>
      </c>
      <c r="F11" s="880" t="s">
        <v>592</v>
      </c>
      <c r="G11" s="880"/>
      <c r="H11" s="880"/>
      <c r="I11" s="880"/>
      <c r="J11" s="880"/>
      <c r="K11" s="880"/>
      <c r="L11" s="880"/>
      <c r="M11" s="880"/>
      <c r="N11" s="881"/>
    </row>
    <row r="12" spans="1:14" ht="12.75" customHeight="1">
      <c r="A12" s="899" t="s">
        <v>78</v>
      </c>
      <c r="B12" s="900"/>
      <c r="C12" s="165">
        <v>1</v>
      </c>
      <c r="D12" s="166">
        <v>1</v>
      </c>
      <c r="E12" s="167">
        <f>C12*D12</f>
        <v>1</v>
      </c>
      <c r="F12" s="880"/>
      <c r="G12" s="880"/>
      <c r="H12" s="880"/>
      <c r="I12" s="880"/>
      <c r="J12" s="880"/>
      <c r="K12" s="880"/>
      <c r="L12" s="880"/>
      <c r="M12" s="880"/>
      <c r="N12" s="881"/>
    </row>
    <row r="13" spans="1:14" ht="12.75" customHeight="1">
      <c r="A13" s="899" t="s">
        <v>79</v>
      </c>
      <c r="B13" s="900"/>
      <c r="C13" s="165">
        <v>1</v>
      </c>
      <c r="D13" s="166">
        <v>1</v>
      </c>
      <c r="E13" s="167">
        <f>C13*D13</f>
        <v>1</v>
      </c>
      <c r="F13" s="148"/>
      <c r="G13" s="148"/>
      <c r="H13" s="148"/>
      <c r="I13" s="882">
        <f>239.7</f>
        <v>239.7</v>
      </c>
      <c r="J13" s="882"/>
      <c r="K13" s="882" t="s">
        <v>584</v>
      </c>
      <c r="L13" s="148"/>
      <c r="M13" s="148"/>
      <c r="N13" s="149"/>
    </row>
    <row r="14" spans="1:14" ht="12.75" customHeight="1">
      <c r="A14" s="899" t="s">
        <v>517</v>
      </c>
      <c r="B14" s="900"/>
      <c r="C14" s="165">
        <f>I13</f>
        <v>239.7</v>
      </c>
      <c r="D14" s="166">
        <v>1</v>
      </c>
      <c r="E14" s="167">
        <f>C14*D14</f>
        <v>239.7</v>
      </c>
      <c r="F14" s="525"/>
      <c r="G14" s="148"/>
      <c r="H14" s="148"/>
      <c r="I14" s="882"/>
      <c r="J14" s="882"/>
      <c r="K14" s="882"/>
      <c r="L14" s="148"/>
      <c r="M14" s="148"/>
      <c r="N14" s="149"/>
    </row>
    <row r="15" spans="1:14" ht="12.75" customHeight="1">
      <c r="A15" s="899" t="s">
        <v>518</v>
      </c>
      <c r="B15" s="900"/>
      <c r="C15" s="165">
        <f>I13</f>
        <v>239.7</v>
      </c>
      <c r="D15" s="166">
        <v>1</v>
      </c>
      <c r="E15" s="167">
        <f>C15*D15</f>
        <v>239.7</v>
      </c>
      <c r="F15" s="525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901" t="s">
        <v>80</v>
      </c>
      <c r="B16" s="902"/>
      <c r="C16" s="902"/>
      <c r="D16" s="902"/>
      <c r="E16" s="168">
        <f>E12+E14</f>
        <v>240.7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901" t="s">
        <v>81</v>
      </c>
      <c r="B17" s="902"/>
      <c r="C17" s="902"/>
      <c r="D17" s="902"/>
      <c r="E17" s="168">
        <f>E13+E15</f>
        <v>240.7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883" t="s">
        <v>82</v>
      </c>
      <c r="B20" s="884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145" t="str">
        <f>CPU_SICRO!A39</f>
        <v>E9762</v>
      </c>
      <c r="E21" s="452" t="str">
        <f>CPU_SICRO!B39</f>
        <v>Rolo compactador de pneus autopropelido de 27 t - 85 kW</v>
      </c>
      <c r="F21" s="452"/>
      <c r="G21" s="452"/>
      <c r="H21" s="453">
        <v>27</v>
      </c>
      <c r="I21" s="452" t="s">
        <v>83</v>
      </c>
      <c r="J21" s="145"/>
      <c r="K21" s="145"/>
      <c r="L21" s="145"/>
      <c r="M21" s="145"/>
      <c r="N21" s="146"/>
    </row>
    <row r="22" spans="1:14" ht="24">
      <c r="A22" s="173"/>
      <c r="B22" s="145"/>
      <c r="C22" s="145"/>
      <c r="D22" s="145" t="str">
        <f>CPU_SICRO!A40</f>
        <v>E9530</v>
      </c>
      <c r="E22" s="529" t="str">
        <f>CPU_SICRO!B40</f>
        <v>Rolo compactador liso autopropelido vibratório de 11 t - 97 kW</v>
      </c>
      <c r="F22" s="452"/>
      <c r="G22" s="452"/>
      <c r="H22" s="453">
        <v>11</v>
      </c>
      <c r="I22" s="452" t="s">
        <v>83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145" t="str">
        <f>CPU_SICRO!A116</f>
        <v>E9518</v>
      </c>
      <c r="E23" s="452" t="str">
        <f>CPU_SICRO!B116</f>
        <v>Grade de 24 discos rebocável de 24"</v>
      </c>
      <c r="F23" s="452"/>
      <c r="G23" s="452"/>
      <c r="H23" s="453">
        <v>2.4</v>
      </c>
      <c r="I23" s="452" t="s">
        <v>83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145" t="str">
        <f>CPU_SICRO!A117</f>
        <v>E9524</v>
      </c>
      <c r="E24" s="452" t="str">
        <f>CPU_SICRO!B117</f>
        <v>Motoniveladora - 93 kW</v>
      </c>
      <c r="F24" s="452"/>
      <c r="G24" s="452"/>
      <c r="H24" s="453">
        <v>13.85</v>
      </c>
      <c r="I24" s="452" t="s">
        <v>83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172" t="str">
        <f>CPU_SICRO!A119</f>
        <v>E9685</v>
      </c>
      <c r="E25" s="452" t="str">
        <f>CPU_SICRO!B119</f>
        <v>Rolo compactador pé de carneiro vibratório autopropelido de 11,6 t - 82 kW</v>
      </c>
      <c r="F25" s="452"/>
      <c r="G25" s="452"/>
      <c r="H25" s="453">
        <v>11.6</v>
      </c>
      <c r="I25" s="452" t="s">
        <v>83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145" t="str">
        <f>CPU_SICRO!A120</f>
        <v>E9577</v>
      </c>
      <c r="E26" s="452" t="str">
        <f>CPU_SICRO!B120</f>
        <v>Trator agrícola - 77 kW</v>
      </c>
      <c r="F26" s="452"/>
      <c r="G26" s="452"/>
      <c r="H26" s="453">
        <v>5</v>
      </c>
      <c r="I26" s="452" t="s">
        <v>83</v>
      </c>
      <c r="J26" s="145"/>
      <c r="K26" s="145"/>
      <c r="L26" s="145"/>
      <c r="M26" s="145"/>
      <c r="N26" s="146"/>
    </row>
    <row r="27" spans="1:14" ht="24">
      <c r="A27" s="173"/>
      <c r="B27" s="145"/>
      <c r="C27" s="145"/>
      <c r="D27" s="528" t="str">
        <f>CPU_SICRO!A339</f>
        <v>E9515</v>
      </c>
      <c r="E27" s="529" t="str">
        <f>CPU_SICRO!B339</f>
        <v>Escavadeira hidráulica sobre esteiras com caçamba com capacidade de 1,56 m³ - 118 kW</v>
      </c>
      <c r="F27" s="529"/>
      <c r="G27" s="529"/>
      <c r="H27" s="453">
        <v>21</v>
      </c>
      <c r="I27" s="452" t="s">
        <v>83</v>
      </c>
      <c r="J27" s="145"/>
      <c r="K27" s="145"/>
      <c r="L27" s="145"/>
      <c r="M27" s="145"/>
      <c r="N27" s="146"/>
    </row>
    <row r="28" spans="1:14" ht="12.75" customHeight="1">
      <c r="A28" s="173"/>
      <c r="B28" s="145"/>
      <c r="C28" s="145"/>
      <c r="D28" s="145" t="str">
        <f>CPU_SICRO!A371</f>
        <v>E9540</v>
      </c>
      <c r="E28" s="452" t="str">
        <f>CPU_SICRO!B371</f>
        <v>Trator sobre esteiras com lâmina - 127 kW</v>
      </c>
      <c r="F28" s="452"/>
      <c r="G28" s="452"/>
      <c r="H28" s="453">
        <v>12.9</v>
      </c>
      <c r="I28" s="452" t="s">
        <v>83</v>
      </c>
      <c r="J28" s="145"/>
      <c r="K28" s="145"/>
      <c r="L28" s="145"/>
      <c r="M28" s="145"/>
      <c r="N28" s="146"/>
    </row>
    <row r="29" spans="1:14" ht="12.75" customHeight="1">
      <c r="A29" s="173"/>
      <c r="B29" s="145"/>
      <c r="C29" s="145"/>
      <c r="D29" s="145"/>
      <c r="E29" s="172"/>
      <c r="F29" s="172"/>
      <c r="G29" s="172"/>
      <c r="H29" s="174"/>
      <c r="I29" s="172"/>
      <c r="J29" s="145"/>
      <c r="K29" s="145"/>
      <c r="L29" s="145"/>
      <c r="M29" s="175"/>
      <c r="N29" s="146"/>
    </row>
    <row r="30" spans="1:14" ht="12.75" customHeight="1">
      <c r="A30" s="173"/>
      <c r="B30" s="145"/>
      <c r="C30" s="145"/>
      <c r="D30" s="145"/>
      <c r="E30" s="176" t="s">
        <v>84</v>
      </c>
      <c r="F30" s="172"/>
      <c r="G30" s="172"/>
      <c r="H30" s="177">
        <f>ROUND(SUM(H20:H28),2)</f>
        <v>104.75</v>
      </c>
      <c r="I30" s="172" t="s">
        <v>83</v>
      </c>
      <c r="J30" s="145"/>
      <c r="K30" s="145"/>
      <c r="L30" s="145"/>
      <c r="M30" s="175"/>
      <c r="N30" s="146"/>
    </row>
    <row r="31" spans="1:14" ht="12.75" customHeight="1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</row>
    <row r="32" spans="1:14" ht="15.75">
      <c r="A32" s="883" t="s">
        <v>85</v>
      </c>
      <c r="B32" s="884" t="s">
        <v>86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3"/>
    </row>
    <row r="33" spans="1:19">
      <c r="A33" s="897" t="s">
        <v>80</v>
      </c>
      <c r="B33" s="898"/>
      <c r="C33" s="898"/>
      <c r="D33" s="898"/>
      <c r="E33" s="181">
        <f>E16*H30</f>
        <v>25213.324999999997</v>
      </c>
      <c r="F33" s="182" t="s">
        <v>87</v>
      </c>
      <c r="G33" s="183"/>
      <c r="H33" s="183"/>
      <c r="I33" s="183"/>
      <c r="J33" s="183"/>
      <c r="K33" s="183"/>
      <c r="L33" s="183"/>
      <c r="M33" s="183"/>
      <c r="N33" s="184"/>
    </row>
    <row r="34" spans="1:19">
      <c r="A34" s="897" t="s">
        <v>81</v>
      </c>
      <c r="B34" s="898"/>
      <c r="C34" s="898"/>
      <c r="D34" s="898"/>
      <c r="E34" s="181">
        <f>E17*H30</f>
        <v>25213.324999999997</v>
      </c>
      <c r="F34" s="182" t="s">
        <v>87</v>
      </c>
      <c r="G34" s="183"/>
      <c r="H34" s="183"/>
      <c r="I34" s="183"/>
      <c r="J34" s="183"/>
      <c r="K34" s="183"/>
      <c r="L34" s="183"/>
      <c r="M34" s="183"/>
      <c r="N34" s="184"/>
    </row>
    <row r="35" spans="1:19">
      <c r="A35" s="8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6"/>
    </row>
    <row r="36" spans="1:19">
      <c r="A36" s="83"/>
    </row>
    <row r="37" spans="1:19">
      <c r="A37" s="84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41" spans="1:19" ht="14.25">
      <c r="A41" s="296" t="s">
        <v>344</v>
      </c>
      <c r="B41" s="903" t="s">
        <v>345</v>
      </c>
      <c r="C41" s="903"/>
      <c r="D41" s="903"/>
      <c r="E41" s="903"/>
      <c r="F41" s="903"/>
      <c r="G41" s="903"/>
      <c r="H41" s="903"/>
      <c r="I41" s="441" t="s">
        <v>412</v>
      </c>
      <c r="J41" s="441"/>
      <c r="K41" s="441"/>
      <c r="L41" s="441"/>
      <c r="M41" s="441"/>
      <c r="N41" s="441"/>
      <c r="O41" s="441"/>
      <c r="P41" s="441"/>
      <c r="Q41" s="441"/>
      <c r="R41" s="441"/>
      <c r="S41" s="441"/>
    </row>
    <row r="42" spans="1:19" ht="14.25">
      <c r="A42" s="296" t="s">
        <v>350</v>
      </c>
      <c r="B42" s="903" t="s">
        <v>351</v>
      </c>
      <c r="C42" s="903"/>
      <c r="D42" s="903"/>
      <c r="E42" s="903"/>
      <c r="F42" s="903"/>
      <c r="G42" s="903"/>
      <c r="H42" s="903"/>
      <c r="I42" s="441" t="s">
        <v>412</v>
      </c>
      <c r="J42" s="441"/>
      <c r="K42" s="441"/>
      <c r="L42" s="441"/>
      <c r="M42" s="441"/>
      <c r="N42" s="441"/>
      <c r="O42" s="441"/>
      <c r="P42" s="441"/>
      <c r="Q42" s="441"/>
      <c r="R42" s="441"/>
      <c r="S42" s="441"/>
    </row>
    <row r="43" spans="1:19" ht="14.25">
      <c r="A43" s="308" t="s">
        <v>325</v>
      </c>
      <c r="B43" s="904" t="s">
        <v>326</v>
      </c>
      <c r="C43" s="904"/>
      <c r="D43" s="904"/>
      <c r="E43" s="904"/>
      <c r="F43" s="904"/>
      <c r="G43" s="904"/>
      <c r="H43" s="904"/>
      <c r="I43" s="441" t="s">
        <v>412</v>
      </c>
      <c r="J43" s="441"/>
      <c r="K43" s="441"/>
      <c r="L43" s="441"/>
      <c r="M43" s="441"/>
      <c r="N43" s="441"/>
      <c r="O43" s="441"/>
      <c r="P43" s="441"/>
      <c r="Q43" s="441"/>
      <c r="R43" s="441"/>
      <c r="S43" s="441"/>
    </row>
    <row r="44" spans="1:19" ht="14.25">
      <c r="A44" s="296" t="s">
        <v>348</v>
      </c>
      <c r="B44" s="903" t="s">
        <v>349</v>
      </c>
      <c r="C44" s="903"/>
      <c r="D44" s="903"/>
      <c r="E44" s="903"/>
      <c r="F44" s="903"/>
      <c r="G44" s="903"/>
      <c r="H44" s="903"/>
      <c r="I44" s="441" t="s">
        <v>412</v>
      </c>
      <c r="J44" s="441"/>
      <c r="K44" s="441"/>
      <c r="L44" s="441"/>
      <c r="M44" s="441"/>
      <c r="N44" s="441"/>
      <c r="O44" s="441"/>
      <c r="P44" s="441"/>
      <c r="Q44" s="441"/>
      <c r="R44" s="441"/>
      <c r="S44" s="441"/>
    </row>
    <row r="45" spans="1:19" ht="14.25">
      <c r="A45" s="308" t="s">
        <v>333</v>
      </c>
      <c r="B45" s="904" t="s">
        <v>334</v>
      </c>
      <c r="C45" s="904"/>
      <c r="D45" s="904"/>
      <c r="E45" s="904"/>
      <c r="F45" s="904"/>
      <c r="G45" s="904"/>
      <c r="H45" s="904"/>
      <c r="I45" s="441" t="s">
        <v>412</v>
      </c>
      <c r="J45" s="441"/>
      <c r="K45" s="441"/>
      <c r="L45" s="441"/>
      <c r="M45" s="441"/>
      <c r="N45" s="441"/>
      <c r="O45" s="441"/>
      <c r="P45" s="441"/>
      <c r="Q45" s="441"/>
      <c r="R45" s="441"/>
      <c r="S45" s="441"/>
    </row>
    <row r="46" spans="1:19" ht="14.25">
      <c r="A46" s="296" t="s">
        <v>346</v>
      </c>
      <c r="B46" s="903" t="s">
        <v>347</v>
      </c>
      <c r="C46" s="903"/>
      <c r="D46" s="903"/>
      <c r="E46" s="903"/>
      <c r="F46" s="903"/>
      <c r="G46" s="903"/>
      <c r="H46" s="903"/>
      <c r="I46" s="441" t="s">
        <v>412</v>
      </c>
      <c r="J46" s="441"/>
      <c r="K46" s="441"/>
      <c r="L46" s="441"/>
      <c r="M46" s="441"/>
      <c r="N46" s="441"/>
      <c r="O46" s="441"/>
      <c r="P46" s="441"/>
      <c r="Q46" s="441"/>
      <c r="R46" s="441"/>
      <c r="S46" s="441"/>
    </row>
    <row r="47" spans="1:19" ht="14.25">
      <c r="A47" s="308" t="s">
        <v>316</v>
      </c>
      <c r="B47" s="905" t="s">
        <v>317</v>
      </c>
      <c r="C47" s="905"/>
      <c r="D47" s="905"/>
      <c r="E47" s="905"/>
      <c r="F47" s="905"/>
      <c r="G47" s="905"/>
      <c r="H47" s="905"/>
      <c r="I47" s="441" t="s">
        <v>412</v>
      </c>
      <c r="J47" s="441"/>
      <c r="K47" s="441"/>
      <c r="L47" s="441"/>
      <c r="M47" s="441"/>
      <c r="N47" s="441"/>
      <c r="O47" s="441"/>
      <c r="P47" s="441"/>
      <c r="Q47" s="441"/>
      <c r="R47" s="441"/>
      <c r="S47" s="441"/>
    </row>
    <row r="48" spans="1:19" ht="14.25">
      <c r="A48" s="308" t="s">
        <v>323</v>
      </c>
      <c r="B48" s="904" t="s">
        <v>324</v>
      </c>
      <c r="C48" s="904"/>
      <c r="D48" s="904"/>
      <c r="E48" s="904"/>
      <c r="F48" s="904"/>
      <c r="G48" s="904"/>
      <c r="H48" s="904"/>
      <c r="I48" s="441" t="s">
        <v>412</v>
      </c>
      <c r="J48" s="441"/>
      <c r="K48" s="441"/>
      <c r="L48" s="441"/>
      <c r="M48" s="441"/>
      <c r="N48" s="441"/>
      <c r="O48" s="441"/>
      <c r="P48" s="441"/>
      <c r="Q48" s="441"/>
      <c r="R48" s="441"/>
      <c r="S48" s="441"/>
    </row>
    <row r="49" spans="1:19" ht="14.25">
      <c r="A49" s="308" t="s">
        <v>329</v>
      </c>
      <c r="B49" s="904" t="s">
        <v>330</v>
      </c>
      <c r="C49" s="904"/>
      <c r="D49" s="904"/>
      <c r="E49" s="904"/>
      <c r="F49" s="904"/>
      <c r="G49" s="904"/>
      <c r="H49" s="904"/>
      <c r="I49" s="441" t="s">
        <v>412</v>
      </c>
      <c r="J49" s="441"/>
      <c r="K49" s="441"/>
      <c r="L49" s="441"/>
      <c r="M49" s="441"/>
      <c r="N49" s="441"/>
      <c r="O49" s="441"/>
      <c r="P49" s="441"/>
      <c r="Q49" s="441"/>
      <c r="R49" s="441"/>
      <c r="S49" s="441"/>
    </row>
    <row r="50" spans="1:19" ht="14.25">
      <c r="A50" s="308" t="s">
        <v>327</v>
      </c>
      <c r="B50" s="904" t="s">
        <v>328</v>
      </c>
      <c r="C50" s="904"/>
      <c r="D50" s="904"/>
      <c r="E50" s="904"/>
      <c r="F50" s="904"/>
      <c r="G50" s="904"/>
      <c r="H50" s="904"/>
      <c r="I50" s="441" t="s">
        <v>412</v>
      </c>
      <c r="J50" s="441"/>
      <c r="K50" s="441"/>
      <c r="L50" s="441"/>
      <c r="M50" s="441"/>
      <c r="N50" s="441"/>
      <c r="O50" s="441"/>
      <c r="P50" s="441"/>
      <c r="Q50" s="441"/>
      <c r="R50" s="441"/>
      <c r="S50" s="441"/>
    </row>
    <row r="51" spans="1:19" ht="14.25">
      <c r="A51" s="308" t="s">
        <v>318</v>
      </c>
      <c r="B51" s="904" t="s">
        <v>319</v>
      </c>
      <c r="C51" s="904"/>
      <c r="D51" s="904"/>
      <c r="E51" s="904"/>
      <c r="F51" s="904"/>
      <c r="G51" s="904"/>
      <c r="H51" s="904"/>
      <c r="I51" s="441" t="s">
        <v>412</v>
      </c>
      <c r="J51" s="441"/>
      <c r="K51" s="441"/>
      <c r="L51" s="441"/>
      <c r="M51" s="441"/>
      <c r="N51" s="441"/>
      <c r="O51" s="441"/>
      <c r="P51" s="441"/>
      <c r="Q51" s="441"/>
      <c r="R51" s="441"/>
      <c r="S51" s="441"/>
    </row>
    <row r="52" spans="1:19" ht="14.25">
      <c r="A52" s="308" t="s">
        <v>293</v>
      </c>
      <c r="B52" s="904" t="s">
        <v>294</v>
      </c>
      <c r="C52" s="904"/>
      <c r="D52" s="904"/>
      <c r="E52" s="904"/>
      <c r="F52" s="904"/>
      <c r="G52" s="904"/>
      <c r="H52" s="904"/>
      <c r="I52" s="441" t="s">
        <v>412</v>
      </c>
      <c r="J52" s="441"/>
      <c r="K52" s="441"/>
      <c r="L52" s="441"/>
      <c r="M52" s="441"/>
      <c r="N52" s="441"/>
      <c r="O52" s="441"/>
      <c r="P52" s="441"/>
      <c r="Q52" s="441"/>
      <c r="R52" s="441"/>
      <c r="S52" s="441"/>
    </row>
    <row r="53" spans="1:19" ht="14.25">
      <c r="A53" s="308"/>
      <c r="B53" s="583"/>
      <c r="C53" s="583"/>
      <c r="D53" s="583"/>
      <c r="E53" s="583"/>
      <c r="F53" s="583"/>
      <c r="G53" s="583"/>
      <c r="H53" s="583"/>
      <c r="I53" s="441"/>
      <c r="J53" s="441"/>
      <c r="K53" s="441"/>
      <c r="L53" s="441"/>
      <c r="M53" s="441"/>
      <c r="N53" s="441"/>
      <c r="O53" s="441"/>
      <c r="P53" s="441"/>
      <c r="Q53" s="441"/>
      <c r="R53" s="441"/>
      <c r="S53" s="441"/>
    </row>
    <row r="54" spans="1:19" ht="14.25">
      <c r="A54" s="308"/>
      <c r="B54" s="583"/>
      <c r="C54" s="583"/>
      <c r="D54" s="583"/>
      <c r="E54" s="583"/>
      <c r="F54" s="583"/>
      <c r="G54" s="583"/>
      <c r="H54" s="583"/>
      <c r="I54" s="441"/>
      <c r="J54" s="441"/>
      <c r="K54" s="441"/>
      <c r="L54" s="441"/>
      <c r="M54" s="441"/>
      <c r="N54" s="441"/>
      <c r="O54" s="441"/>
      <c r="P54" s="441"/>
      <c r="Q54" s="441"/>
      <c r="R54" s="441"/>
      <c r="S54" s="441"/>
    </row>
    <row r="55" spans="1:19" ht="14.25">
      <c r="A55" s="296" t="s">
        <v>353</v>
      </c>
      <c r="B55" s="903" t="s">
        <v>354</v>
      </c>
      <c r="C55" s="903"/>
      <c r="D55" s="903"/>
      <c r="E55" s="903"/>
      <c r="F55" s="903"/>
      <c r="G55" s="903"/>
      <c r="H55" s="903"/>
      <c r="I55" s="441" t="s">
        <v>413</v>
      </c>
      <c r="J55" s="441"/>
      <c r="K55" s="441"/>
      <c r="L55" s="441"/>
      <c r="M55" s="441"/>
      <c r="N55" s="441"/>
      <c r="O55" s="441"/>
      <c r="P55" s="441"/>
      <c r="Q55" s="441"/>
      <c r="R55" s="441"/>
      <c r="S55" s="441"/>
    </row>
    <row r="56" spans="1:19" ht="14.25">
      <c r="A56" s="308" t="s">
        <v>283</v>
      </c>
      <c r="B56" s="904" t="s">
        <v>284</v>
      </c>
      <c r="C56" s="904"/>
      <c r="D56" s="904"/>
      <c r="E56" s="904"/>
      <c r="F56" s="904"/>
      <c r="G56" s="904"/>
      <c r="H56" s="904"/>
      <c r="I56" s="441" t="s">
        <v>413</v>
      </c>
      <c r="J56" s="441"/>
      <c r="K56" s="441"/>
      <c r="L56" s="441"/>
      <c r="M56" s="441"/>
      <c r="N56" s="441"/>
      <c r="O56" s="441"/>
      <c r="P56" s="441"/>
      <c r="Q56" s="441"/>
      <c r="R56" s="441"/>
      <c r="S56" s="441"/>
    </row>
    <row r="57" spans="1:19" ht="14.25">
      <c r="A57" s="296" t="s">
        <v>280</v>
      </c>
      <c r="B57" s="903" t="s">
        <v>281</v>
      </c>
      <c r="C57" s="903"/>
      <c r="D57" s="903"/>
      <c r="E57" s="903"/>
      <c r="F57" s="903"/>
      <c r="G57" s="903"/>
      <c r="H57" s="903"/>
      <c r="I57" s="441" t="s">
        <v>413</v>
      </c>
      <c r="J57" s="441"/>
      <c r="K57" s="441"/>
      <c r="L57" s="441"/>
      <c r="M57" s="441"/>
      <c r="N57" s="441"/>
      <c r="O57" s="441"/>
      <c r="P57" s="441"/>
      <c r="Q57" s="441"/>
      <c r="R57" s="441"/>
      <c r="S57" s="441"/>
    </row>
    <row r="58" spans="1:19" ht="14.25">
      <c r="A58" s="308" t="s">
        <v>335</v>
      </c>
      <c r="B58" s="904" t="s">
        <v>336</v>
      </c>
      <c r="C58" s="904"/>
      <c r="D58" s="904"/>
      <c r="E58" s="904"/>
      <c r="F58" s="904"/>
      <c r="G58" s="904"/>
      <c r="H58" s="904"/>
      <c r="I58" s="441" t="s">
        <v>413</v>
      </c>
      <c r="J58" s="441"/>
      <c r="K58" s="441"/>
      <c r="L58" s="441"/>
      <c r="M58" s="441"/>
      <c r="N58" s="441"/>
      <c r="O58" s="441"/>
      <c r="P58" s="441"/>
      <c r="Q58" s="441"/>
      <c r="R58" s="441"/>
      <c r="S58" s="441"/>
    </row>
    <row r="59" spans="1:19" ht="14.25">
      <c r="A59" s="308" t="s">
        <v>313</v>
      </c>
      <c r="B59" s="904" t="s">
        <v>314</v>
      </c>
      <c r="C59" s="904"/>
      <c r="D59" s="904"/>
      <c r="E59" s="904"/>
      <c r="F59" s="904"/>
      <c r="G59" s="904"/>
      <c r="H59" s="904"/>
      <c r="I59" s="441" t="s">
        <v>413</v>
      </c>
      <c r="J59" s="441"/>
      <c r="K59" s="441"/>
      <c r="L59" s="441"/>
      <c r="M59" s="441"/>
      <c r="N59" s="441"/>
      <c r="O59" s="441"/>
      <c r="P59" s="441"/>
      <c r="Q59" s="441"/>
      <c r="R59" s="441"/>
      <c r="S59" s="441"/>
    </row>
    <row r="60" spans="1:19" ht="14.25">
      <c r="A60" s="308" t="s">
        <v>337</v>
      </c>
      <c r="B60" s="904" t="s">
        <v>338</v>
      </c>
      <c r="C60" s="904"/>
      <c r="D60" s="904"/>
      <c r="E60" s="904"/>
      <c r="F60" s="904"/>
      <c r="G60" s="904"/>
      <c r="H60" s="904"/>
      <c r="I60" s="441" t="s">
        <v>413</v>
      </c>
      <c r="J60" s="441"/>
      <c r="K60" s="441"/>
      <c r="L60" s="441"/>
      <c r="M60" s="441"/>
      <c r="N60" s="441"/>
      <c r="O60" s="441"/>
      <c r="P60" s="441"/>
      <c r="Q60" s="441"/>
      <c r="R60" s="441"/>
      <c r="S60" s="441"/>
    </row>
    <row r="61" spans="1:19" ht="14.25">
      <c r="A61" s="308" t="s">
        <v>209</v>
      </c>
      <c r="B61" s="904" t="s">
        <v>210</v>
      </c>
      <c r="C61" s="904"/>
      <c r="D61" s="904"/>
      <c r="E61" s="904"/>
      <c r="F61" s="904"/>
      <c r="G61" s="904"/>
      <c r="H61" s="904"/>
      <c r="I61" s="441" t="s">
        <v>413</v>
      </c>
      <c r="J61" s="441"/>
      <c r="K61" s="441"/>
      <c r="L61" s="441"/>
      <c r="M61" s="441"/>
      <c r="N61" s="441"/>
      <c r="O61" s="441"/>
      <c r="P61" s="441"/>
      <c r="Q61" s="441"/>
      <c r="R61" s="441"/>
      <c r="S61" s="441"/>
    </row>
    <row r="62" spans="1:19" ht="14.25">
      <c r="A62" s="308" t="s">
        <v>285</v>
      </c>
      <c r="B62" s="904" t="s">
        <v>286</v>
      </c>
      <c r="C62" s="904"/>
      <c r="D62" s="904"/>
      <c r="E62" s="904"/>
      <c r="F62" s="904"/>
      <c r="G62" s="904"/>
      <c r="H62" s="904"/>
      <c r="I62" s="441" t="s">
        <v>413</v>
      </c>
      <c r="J62" s="441"/>
      <c r="K62" s="441"/>
      <c r="L62" s="441"/>
      <c r="M62" s="441"/>
      <c r="N62" s="441"/>
      <c r="O62" s="441"/>
      <c r="P62" s="441"/>
      <c r="Q62" s="441"/>
      <c r="R62" s="441"/>
      <c r="S62" s="441"/>
    </row>
    <row r="63" spans="1:19" ht="14.25">
      <c r="A63" s="308"/>
      <c r="B63" s="583"/>
      <c r="C63" s="583"/>
      <c r="D63" s="583"/>
      <c r="E63" s="583"/>
      <c r="F63" s="583"/>
      <c r="G63" s="583"/>
      <c r="H63" s="583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</row>
    <row r="64" spans="1:19" ht="14.25">
      <c r="A64" s="442" t="s">
        <v>291</v>
      </c>
      <c r="B64" s="906" t="s">
        <v>292</v>
      </c>
      <c r="C64" s="906"/>
      <c r="D64" s="906"/>
      <c r="E64" s="906"/>
      <c r="F64" s="906"/>
      <c r="G64" s="906"/>
      <c r="H64" s="906"/>
      <c r="I64" s="443" t="s">
        <v>407</v>
      </c>
      <c r="J64" s="441"/>
      <c r="K64" s="441"/>
      <c r="L64" s="441"/>
      <c r="M64" s="441"/>
      <c r="N64" s="441"/>
      <c r="O64" s="441"/>
      <c r="P64" s="441"/>
      <c r="Q64" s="441"/>
      <c r="R64" s="441"/>
      <c r="S64" s="441"/>
    </row>
    <row r="65" spans="1:61" ht="14.25">
      <c r="A65" s="442" t="s">
        <v>305</v>
      </c>
      <c r="B65" s="907" t="s">
        <v>306</v>
      </c>
      <c r="C65" s="907"/>
      <c r="D65" s="907"/>
      <c r="E65" s="907"/>
      <c r="F65" s="907"/>
      <c r="G65" s="907"/>
      <c r="H65" s="907"/>
      <c r="I65" s="443" t="s">
        <v>407</v>
      </c>
      <c r="J65" s="443"/>
      <c r="K65" s="443"/>
      <c r="L65" s="443"/>
      <c r="M65" s="443"/>
      <c r="N65" s="443"/>
      <c r="O65" s="443"/>
      <c r="P65" s="443"/>
      <c r="Q65" s="443"/>
      <c r="R65" s="443"/>
      <c r="S65" s="443"/>
    </row>
    <row r="66" spans="1:61" ht="14.25">
      <c r="A66" s="442" t="s">
        <v>287</v>
      </c>
      <c r="B66" s="906" t="s">
        <v>288</v>
      </c>
      <c r="C66" s="906"/>
      <c r="D66" s="906"/>
      <c r="E66" s="906"/>
      <c r="F66" s="906"/>
      <c r="G66" s="906"/>
      <c r="H66" s="906"/>
      <c r="I66" s="443" t="s">
        <v>407</v>
      </c>
      <c r="J66" s="441"/>
      <c r="K66" s="441"/>
      <c r="L66" s="441"/>
      <c r="M66" s="441"/>
      <c r="N66" s="441"/>
      <c r="O66" s="441"/>
      <c r="P66" s="441"/>
      <c r="Q66" s="441"/>
      <c r="R66" s="441"/>
      <c r="S66" s="441"/>
    </row>
    <row r="67" spans="1:61" ht="15">
      <c r="A67" s="442" t="s">
        <v>309</v>
      </c>
      <c r="B67" s="907" t="s">
        <v>310</v>
      </c>
      <c r="C67" s="907"/>
      <c r="D67" s="907"/>
      <c r="E67" s="907"/>
      <c r="F67" s="907"/>
      <c r="G67" s="907"/>
      <c r="H67" s="907"/>
      <c r="I67" s="443" t="s">
        <v>407</v>
      </c>
      <c r="J67" s="441"/>
      <c r="K67" s="441"/>
      <c r="L67" s="441"/>
      <c r="M67" s="441"/>
      <c r="N67" s="441"/>
      <c r="O67" s="441"/>
      <c r="P67" s="441"/>
      <c r="Q67" s="441"/>
      <c r="R67" s="441"/>
      <c r="S67" s="441"/>
      <c r="BI67" s="88"/>
    </row>
    <row r="68" spans="1:61" ht="14.25">
      <c r="A68" s="442" t="s">
        <v>307</v>
      </c>
      <c r="B68" s="906" t="s">
        <v>308</v>
      </c>
      <c r="C68" s="906"/>
      <c r="D68" s="906"/>
      <c r="E68" s="906"/>
      <c r="F68" s="906"/>
      <c r="G68" s="906"/>
      <c r="H68" s="906"/>
      <c r="I68" s="443" t="s">
        <v>407</v>
      </c>
      <c r="J68" s="441"/>
      <c r="K68" s="441"/>
      <c r="L68" s="441"/>
      <c r="M68" s="441"/>
      <c r="N68" s="441"/>
      <c r="O68" s="441"/>
      <c r="P68" s="441"/>
      <c r="Q68" s="441"/>
      <c r="R68" s="441"/>
      <c r="S68" s="441"/>
    </row>
    <row r="69" spans="1:61" ht="14.25">
      <c r="A69" s="442" t="s">
        <v>241</v>
      </c>
      <c r="B69" s="906" t="s">
        <v>242</v>
      </c>
      <c r="C69" s="906"/>
      <c r="D69" s="906"/>
      <c r="E69" s="906"/>
      <c r="F69" s="906"/>
      <c r="G69" s="906"/>
      <c r="H69" s="906"/>
      <c r="I69" s="443" t="s">
        <v>407</v>
      </c>
      <c r="J69" s="441"/>
      <c r="K69" s="441"/>
      <c r="L69" s="441"/>
      <c r="M69" s="441"/>
      <c r="N69" s="441"/>
      <c r="O69" s="441"/>
      <c r="P69" s="441"/>
      <c r="Q69" s="441"/>
      <c r="R69" s="441"/>
      <c r="S69" s="441"/>
    </row>
    <row r="70" spans="1:61" ht="14.25">
      <c r="A70" s="442" t="s">
        <v>303</v>
      </c>
      <c r="B70" s="907" t="s">
        <v>304</v>
      </c>
      <c r="C70" s="907"/>
      <c r="D70" s="907"/>
      <c r="E70" s="907"/>
      <c r="F70" s="907"/>
      <c r="G70" s="907"/>
      <c r="H70" s="907"/>
      <c r="I70" s="443" t="s">
        <v>407</v>
      </c>
      <c r="J70" s="441"/>
      <c r="K70" s="441"/>
      <c r="L70" s="441"/>
      <c r="M70" s="441"/>
      <c r="N70" s="441"/>
      <c r="O70" s="441"/>
      <c r="P70" s="441"/>
      <c r="Q70" s="441"/>
      <c r="R70" s="441"/>
      <c r="S70" s="441"/>
    </row>
    <row r="71" spans="1:61" ht="14.25">
      <c r="A71" s="442" t="s">
        <v>295</v>
      </c>
      <c r="B71" s="906" t="s">
        <v>296</v>
      </c>
      <c r="C71" s="906"/>
      <c r="D71" s="906"/>
      <c r="E71" s="906"/>
      <c r="F71" s="906"/>
      <c r="G71" s="906"/>
      <c r="H71" s="906"/>
      <c r="I71" s="443" t="s">
        <v>407</v>
      </c>
      <c r="J71" s="441"/>
      <c r="K71" s="441"/>
      <c r="L71" s="441"/>
      <c r="M71" s="441"/>
      <c r="N71" s="441"/>
      <c r="O71" s="441"/>
      <c r="P71" s="441"/>
      <c r="Q71" s="441"/>
      <c r="R71" s="441"/>
      <c r="S71" s="441"/>
    </row>
    <row r="72" spans="1:6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</row>
  </sheetData>
  <mergeCells count="47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B48:H48"/>
    <mergeCell ref="A20:B20"/>
    <mergeCell ref="A32:B32"/>
    <mergeCell ref="A33:D33"/>
    <mergeCell ref="A34:D34"/>
    <mergeCell ref="B41:H41"/>
    <mergeCell ref="B42:H42"/>
    <mergeCell ref="B43:H43"/>
    <mergeCell ref="B44:H44"/>
    <mergeCell ref="B45:H45"/>
    <mergeCell ref="B46:H46"/>
    <mergeCell ref="B47:H47"/>
    <mergeCell ref="B62:H62"/>
    <mergeCell ref="B49:H49"/>
    <mergeCell ref="B50:H50"/>
    <mergeCell ref="B51:H51"/>
    <mergeCell ref="B52:H52"/>
    <mergeCell ref="B55:H55"/>
    <mergeCell ref="B56:H56"/>
    <mergeCell ref="B70:H70"/>
    <mergeCell ref="B71:H71"/>
    <mergeCell ref="F11:N12"/>
    <mergeCell ref="I13:J14"/>
    <mergeCell ref="K13:K14"/>
    <mergeCell ref="B64:H64"/>
    <mergeCell ref="B65:H65"/>
    <mergeCell ref="B66:H66"/>
    <mergeCell ref="B67:H67"/>
    <mergeCell ref="B68:H68"/>
    <mergeCell ref="B69:H69"/>
    <mergeCell ref="B57:H57"/>
    <mergeCell ref="B58:H58"/>
    <mergeCell ref="B59:H59"/>
    <mergeCell ref="B60:H60"/>
    <mergeCell ref="B61:H6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F29"/>
  <sheetViews>
    <sheetView view="pageBreakPreview" zoomScale="130" zoomScaleSheetLayoutView="130" workbookViewId="0">
      <selection activeCell="L42" sqref="L42"/>
    </sheetView>
  </sheetViews>
  <sheetFormatPr defaultRowHeight="12.75"/>
  <cols>
    <col min="1" max="1" width="9.140625" style="469"/>
    <col min="2" max="2" width="29.42578125" style="469" bestFit="1" customWidth="1"/>
    <col min="3" max="4" width="9.140625" style="469"/>
    <col min="5" max="5" width="21.42578125" style="469" customWidth="1"/>
    <col min="6" max="6" width="13.5703125" style="469" bestFit="1" customWidth="1"/>
    <col min="7" max="257" width="9.140625" style="469"/>
    <col min="258" max="258" width="29.42578125" style="469" bestFit="1" customWidth="1"/>
    <col min="259" max="260" width="9.140625" style="469"/>
    <col min="261" max="261" width="21.42578125" style="469" customWidth="1"/>
    <col min="262" max="262" width="13.5703125" style="469" bestFit="1" customWidth="1"/>
    <col min="263" max="513" width="9.140625" style="469"/>
    <col min="514" max="514" width="29.42578125" style="469" bestFit="1" customWidth="1"/>
    <col min="515" max="516" width="9.140625" style="469"/>
    <col min="517" max="517" width="21.42578125" style="469" customWidth="1"/>
    <col min="518" max="518" width="13.5703125" style="469" bestFit="1" customWidth="1"/>
    <col min="519" max="769" width="9.140625" style="469"/>
    <col min="770" max="770" width="29.42578125" style="469" bestFit="1" customWidth="1"/>
    <col min="771" max="772" width="9.140625" style="469"/>
    <col min="773" max="773" width="21.42578125" style="469" customWidth="1"/>
    <col min="774" max="774" width="13.5703125" style="469" bestFit="1" customWidth="1"/>
    <col min="775" max="1025" width="9.140625" style="469"/>
    <col min="1026" max="1026" width="29.42578125" style="469" bestFit="1" customWidth="1"/>
    <col min="1027" max="1028" width="9.140625" style="469"/>
    <col min="1029" max="1029" width="21.42578125" style="469" customWidth="1"/>
    <col min="1030" max="1030" width="13.5703125" style="469" bestFit="1" customWidth="1"/>
    <col min="1031" max="1281" width="9.140625" style="469"/>
    <col min="1282" max="1282" width="29.42578125" style="469" bestFit="1" customWidth="1"/>
    <col min="1283" max="1284" width="9.140625" style="469"/>
    <col min="1285" max="1285" width="21.42578125" style="469" customWidth="1"/>
    <col min="1286" max="1286" width="13.5703125" style="469" bestFit="1" customWidth="1"/>
    <col min="1287" max="1537" width="9.140625" style="469"/>
    <col min="1538" max="1538" width="29.42578125" style="469" bestFit="1" customWidth="1"/>
    <col min="1539" max="1540" width="9.140625" style="469"/>
    <col min="1541" max="1541" width="21.42578125" style="469" customWidth="1"/>
    <col min="1542" max="1542" width="13.5703125" style="469" bestFit="1" customWidth="1"/>
    <col min="1543" max="1793" width="9.140625" style="469"/>
    <col min="1794" max="1794" width="29.42578125" style="469" bestFit="1" customWidth="1"/>
    <col min="1795" max="1796" width="9.140625" style="469"/>
    <col min="1797" max="1797" width="21.42578125" style="469" customWidth="1"/>
    <col min="1798" max="1798" width="13.5703125" style="469" bestFit="1" customWidth="1"/>
    <col min="1799" max="2049" width="9.140625" style="469"/>
    <col min="2050" max="2050" width="29.42578125" style="469" bestFit="1" customWidth="1"/>
    <col min="2051" max="2052" width="9.140625" style="469"/>
    <col min="2053" max="2053" width="21.42578125" style="469" customWidth="1"/>
    <col min="2054" max="2054" width="13.5703125" style="469" bestFit="1" customWidth="1"/>
    <col min="2055" max="2305" width="9.140625" style="469"/>
    <col min="2306" max="2306" width="29.42578125" style="469" bestFit="1" customWidth="1"/>
    <col min="2307" max="2308" width="9.140625" style="469"/>
    <col min="2309" max="2309" width="21.42578125" style="469" customWidth="1"/>
    <col min="2310" max="2310" width="13.5703125" style="469" bestFit="1" customWidth="1"/>
    <col min="2311" max="2561" width="9.140625" style="469"/>
    <col min="2562" max="2562" width="29.42578125" style="469" bestFit="1" customWidth="1"/>
    <col min="2563" max="2564" width="9.140625" style="469"/>
    <col min="2565" max="2565" width="21.42578125" style="469" customWidth="1"/>
    <col min="2566" max="2566" width="13.5703125" style="469" bestFit="1" customWidth="1"/>
    <col min="2567" max="2817" width="9.140625" style="469"/>
    <col min="2818" max="2818" width="29.42578125" style="469" bestFit="1" customWidth="1"/>
    <col min="2819" max="2820" width="9.140625" style="469"/>
    <col min="2821" max="2821" width="21.42578125" style="469" customWidth="1"/>
    <col min="2822" max="2822" width="13.5703125" style="469" bestFit="1" customWidth="1"/>
    <col min="2823" max="3073" width="9.140625" style="469"/>
    <col min="3074" max="3074" width="29.42578125" style="469" bestFit="1" customWidth="1"/>
    <col min="3075" max="3076" width="9.140625" style="469"/>
    <col min="3077" max="3077" width="21.42578125" style="469" customWidth="1"/>
    <col min="3078" max="3078" width="13.5703125" style="469" bestFit="1" customWidth="1"/>
    <col min="3079" max="3329" width="9.140625" style="469"/>
    <col min="3330" max="3330" width="29.42578125" style="469" bestFit="1" customWidth="1"/>
    <col min="3331" max="3332" width="9.140625" style="469"/>
    <col min="3333" max="3333" width="21.42578125" style="469" customWidth="1"/>
    <col min="3334" max="3334" width="13.5703125" style="469" bestFit="1" customWidth="1"/>
    <col min="3335" max="3585" width="9.140625" style="469"/>
    <col min="3586" max="3586" width="29.42578125" style="469" bestFit="1" customWidth="1"/>
    <col min="3587" max="3588" width="9.140625" style="469"/>
    <col min="3589" max="3589" width="21.42578125" style="469" customWidth="1"/>
    <col min="3590" max="3590" width="13.5703125" style="469" bestFit="1" customWidth="1"/>
    <col min="3591" max="3841" width="9.140625" style="469"/>
    <col min="3842" max="3842" width="29.42578125" style="469" bestFit="1" customWidth="1"/>
    <col min="3843" max="3844" width="9.140625" style="469"/>
    <col min="3845" max="3845" width="21.42578125" style="469" customWidth="1"/>
    <col min="3846" max="3846" width="13.5703125" style="469" bestFit="1" customWidth="1"/>
    <col min="3847" max="4097" width="9.140625" style="469"/>
    <col min="4098" max="4098" width="29.42578125" style="469" bestFit="1" customWidth="1"/>
    <col min="4099" max="4100" width="9.140625" style="469"/>
    <col min="4101" max="4101" width="21.42578125" style="469" customWidth="1"/>
    <col min="4102" max="4102" width="13.5703125" style="469" bestFit="1" customWidth="1"/>
    <col min="4103" max="4353" width="9.140625" style="469"/>
    <col min="4354" max="4354" width="29.42578125" style="469" bestFit="1" customWidth="1"/>
    <col min="4355" max="4356" width="9.140625" style="469"/>
    <col min="4357" max="4357" width="21.42578125" style="469" customWidth="1"/>
    <col min="4358" max="4358" width="13.5703125" style="469" bestFit="1" customWidth="1"/>
    <col min="4359" max="4609" width="9.140625" style="469"/>
    <col min="4610" max="4610" width="29.42578125" style="469" bestFit="1" customWidth="1"/>
    <col min="4611" max="4612" width="9.140625" style="469"/>
    <col min="4613" max="4613" width="21.42578125" style="469" customWidth="1"/>
    <col min="4614" max="4614" width="13.5703125" style="469" bestFit="1" customWidth="1"/>
    <col min="4615" max="4865" width="9.140625" style="469"/>
    <col min="4866" max="4866" width="29.42578125" style="469" bestFit="1" customWidth="1"/>
    <col min="4867" max="4868" width="9.140625" style="469"/>
    <col min="4869" max="4869" width="21.42578125" style="469" customWidth="1"/>
    <col min="4870" max="4870" width="13.5703125" style="469" bestFit="1" customWidth="1"/>
    <col min="4871" max="5121" width="9.140625" style="469"/>
    <col min="5122" max="5122" width="29.42578125" style="469" bestFit="1" customWidth="1"/>
    <col min="5123" max="5124" width="9.140625" style="469"/>
    <col min="5125" max="5125" width="21.42578125" style="469" customWidth="1"/>
    <col min="5126" max="5126" width="13.5703125" style="469" bestFit="1" customWidth="1"/>
    <col min="5127" max="5377" width="9.140625" style="469"/>
    <col min="5378" max="5378" width="29.42578125" style="469" bestFit="1" customWidth="1"/>
    <col min="5379" max="5380" width="9.140625" style="469"/>
    <col min="5381" max="5381" width="21.42578125" style="469" customWidth="1"/>
    <col min="5382" max="5382" width="13.5703125" style="469" bestFit="1" customWidth="1"/>
    <col min="5383" max="5633" width="9.140625" style="469"/>
    <col min="5634" max="5634" width="29.42578125" style="469" bestFit="1" customWidth="1"/>
    <col min="5635" max="5636" width="9.140625" style="469"/>
    <col min="5637" max="5637" width="21.42578125" style="469" customWidth="1"/>
    <col min="5638" max="5638" width="13.5703125" style="469" bestFit="1" customWidth="1"/>
    <col min="5639" max="5889" width="9.140625" style="469"/>
    <col min="5890" max="5890" width="29.42578125" style="469" bestFit="1" customWidth="1"/>
    <col min="5891" max="5892" width="9.140625" style="469"/>
    <col min="5893" max="5893" width="21.42578125" style="469" customWidth="1"/>
    <col min="5894" max="5894" width="13.5703125" style="469" bestFit="1" customWidth="1"/>
    <col min="5895" max="6145" width="9.140625" style="469"/>
    <col min="6146" max="6146" width="29.42578125" style="469" bestFit="1" customWidth="1"/>
    <col min="6147" max="6148" width="9.140625" style="469"/>
    <col min="6149" max="6149" width="21.42578125" style="469" customWidth="1"/>
    <col min="6150" max="6150" width="13.5703125" style="469" bestFit="1" customWidth="1"/>
    <col min="6151" max="6401" width="9.140625" style="469"/>
    <col min="6402" max="6402" width="29.42578125" style="469" bestFit="1" customWidth="1"/>
    <col min="6403" max="6404" width="9.140625" style="469"/>
    <col min="6405" max="6405" width="21.42578125" style="469" customWidth="1"/>
    <col min="6406" max="6406" width="13.5703125" style="469" bestFit="1" customWidth="1"/>
    <col min="6407" max="6657" width="9.140625" style="469"/>
    <col min="6658" max="6658" width="29.42578125" style="469" bestFit="1" customWidth="1"/>
    <col min="6659" max="6660" width="9.140625" style="469"/>
    <col min="6661" max="6661" width="21.42578125" style="469" customWidth="1"/>
    <col min="6662" max="6662" width="13.5703125" style="469" bestFit="1" customWidth="1"/>
    <col min="6663" max="6913" width="9.140625" style="469"/>
    <col min="6914" max="6914" width="29.42578125" style="469" bestFit="1" customWidth="1"/>
    <col min="6915" max="6916" width="9.140625" style="469"/>
    <col min="6917" max="6917" width="21.42578125" style="469" customWidth="1"/>
    <col min="6918" max="6918" width="13.5703125" style="469" bestFit="1" customWidth="1"/>
    <col min="6919" max="7169" width="9.140625" style="469"/>
    <col min="7170" max="7170" width="29.42578125" style="469" bestFit="1" customWidth="1"/>
    <col min="7171" max="7172" width="9.140625" style="469"/>
    <col min="7173" max="7173" width="21.42578125" style="469" customWidth="1"/>
    <col min="7174" max="7174" width="13.5703125" style="469" bestFit="1" customWidth="1"/>
    <col min="7175" max="7425" width="9.140625" style="469"/>
    <col min="7426" max="7426" width="29.42578125" style="469" bestFit="1" customWidth="1"/>
    <col min="7427" max="7428" width="9.140625" style="469"/>
    <col min="7429" max="7429" width="21.42578125" style="469" customWidth="1"/>
    <col min="7430" max="7430" width="13.5703125" style="469" bestFit="1" customWidth="1"/>
    <col min="7431" max="7681" width="9.140625" style="469"/>
    <col min="7682" max="7682" width="29.42578125" style="469" bestFit="1" customWidth="1"/>
    <col min="7683" max="7684" width="9.140625" style="469"/>
    <col min="7685" max="7685" width="21.42578125" style="469" customWidth="1"/>
    <col min="7686" max="7686" width="13.5703125" style="469" bestFit="1" customWidth="1"/>
    <col min="7687" max="7937" width="9.140625" style="469"/>
    <col min="7938" max="7938" width="29.42578125" style="469" bestFit="1" customWidth="1"/>
    <col min="7939" max="7940" width="9.140625" style="469"/>
    <col min="7941" max="7941" width="21.42578125" style="469" customWidth="1"/>
    <col min="7942" max="7942" width="13.5703125" style="469" bestFit="1" customWidth="1"/>
    <col min="7943" max="8193" width="9.140625" style="469"/>
    <col min="8194" max="8194" width="29.42578125" style="469" bestFit="1" customWidth="1"/>
    <col min="8195" max="8196" width="9.140625" style="469"/>
    <col min="8197" max="8197" width="21.42578125" style="469" customWidth="1"/>
    <col min="8198" max="8198" width="13.5703125" style="469" bestFit="1" customWidth="1"/>
    <col min="8199" max="8449" width="9.140625" style="469"/>
    <col min="8450" max="8450" width="29.42578125" style="469" bestFit="1" customWidth="1"/>
    <col min="8451" max="8452" width="9.140625" style="469"/>
    <col min="8453" max="8453" width="21.42578125" style="469" customWidth="1"/>
    <col min="8454" max="8454" width="13.5703125" style="469" bestFit="1" customWidth="1"/>
    <col min="8455" max="8705" width="9.140625" style="469"/>
    <col min="8706" max="8706" width="29.42578125" style="469" bestFit="1" customWidth="1"/>
    <col min="8707" max="8708" width="9.140625" style="469"/>
    <col min="8709" max="8709" width="21.42578125" style="469" customWidth="1"/>
    <col min="8710" max="8710" width="13.5703125" style="469" bestFit="1" customWidth="1"/>
    <col min="8711" max="8961" width="9.140625" style="469"/>
    <col min="8962" max="8962" width="29.42578125" style="469" bestFit="1" customWidth="1"/>
    <col min="8963" max="8964" width="9.140625" style="469"/>
    <col min="8965" max="8965" width="21.42578125" style="469" customWidth="1"/>
    <col min="8966" max="8966" width="13.5703125" style="469" bestFit="1" customWidth="1"/>
    <col min="8967" max="9217" width="9.140625" style="469"/>
    <col min="9218" max="9218" width="29.42578125" style="469" bestFit="1" customWidth="1"/>
    <col min="9219" max="9220" width="9.140625" style="469"/>
    <col min="9221" max="9221" width="21.42578125" style="469" customWidth="1"/>
    <col min="9222" max="9222" width="13.5703125" style="469" bestFit="1" customWidth="1"/>
    <col min="9223" max="9473" width="9.140625" style="469"/>
    <col min="9474" max="9474" width="29.42578125" style="469" bestFit="1" customWidth="1"/>
    <col min="9475" max="9476" width="9.140625" style="469"/>
    <col min="9477" max="9477" width="21.42578125" style="469" customWidth="1"/>
    <col min="9478" max="9478" width="13.5703125" style="469" bestFit="1" customWidth="1"/>
    <col min="9479" max="9729" width="9.140625" style="469"/>
    <col min="9730" max="9730" width="29.42578125" style="469" bestFit="1" customWidth="1"/>
    <col min="9731" max="9732" width="9.140625" style="469"/>
    <col min="9733" max="9733" width="21.42578125" style="469" customWidth="1"/>
    <col min="9734" max="9734" width="13.5703125" style="469" bestFit="1" customWidth="1"/>
    <col min="9735" max="9985" width="9.140625" style="469"/>
    <col min="9986" max="9986" width="29.42578125" style="469" bestFit="1" customWidth="1"/>
    <col min="9987" max="9988" width="9.140625" style="469"/>
    <col min="9989" max="9989" width="21.42578125" style="469" customWidth="1"/>
    <col min="9990" max="9990" width="13.5703125" style="469" bestFit="1" customWidth="1"/>
    <col min="9991" max="10241" width="9.140625" style="469"/>
    <col min="10242" max="10242" width="29.42578125" style="469" bestFit="1" customWidth="1"/>
    <col min="10243" max="10244" width="9.140625" style="469"/>
    <col min="10245" max="10245" width="21.42578125" style="469" customWidth="1"/>
    <col min="10246" max="10246" width="13.5703125" style="469" bestFit="1" customWidth="1"/>
    <col min="10247" max="10497" width="9.140625" style="469"/>
    <col min="10498" max="10498" width="29.42578125" style="469" bestFit="1" customWidth="1"/>
    <col min="10499" max="10500" width="9.140625" style="469"/>
    <col min="10501" max="10501" width="21.42578125" style="469" customWidth="1"/>
    <col min="10502" max="10502" width="13.5703125" style="469" bestFit="1" customWidth="1"/>
    <col min="10503" max="10753" width="9.140625" style="469"/>
    <col min="10754" max="10754" width="29.42578125" style="469" bestFit="1" customWidth="1"/>
    <col min="10755" max="10756" width="9.140625" style="469"/>
    <col min="10757" max="10757" width="21.42578125" style="469" customWidth="1"/>
    <col min="10758" max="10758" width="13.5703125" style="469" bestFit="1" customWidth="1"/>
    <col min="10759" max="11009" width="9.140625" style="469"/>
    <col min="11010" max="11010" width="29.42578125" style="469" bestFit="1" customWidth="1"/>
    <col min="11011" max="11012" width="9.140625" style="469"/>
    <col min="11013" max="11013" width="21.42578125" style="469" customWidth="1"/>
    <col min="11014" max="11014" width="13.5703125" style="469" bestFit="1" customWidth="1"/>
    <col min="11015" max="11265" width="9.140625" style="469"/>
    <col min="11266" max="11266" width="29.42578125" style="469" bestFit="1" customWidth="1"/>
    <col min="11267" max="11268" width="9.140625" style="469"/>
    <col min="11269" max="11269" width="21.42578125" style="469" customWidth="1"/>
    <col min="11270" max="11270" width="13.5703125" style="469" bestFit="1" customWidth="1"/>
    <col min="11271" max="11521" width="9.140625" style="469"/>
    <col min="11522" max="11522" width="29.42578125" style="469" bestFit="1" customWidth="1"/>
    <col min="11523" max="11524" width="9.140625" style="469"/>
    <col min="11525" max="11525" width="21.42578125" style="469" customWidth="1"/>
    <col min="11526" max="11526" width="13.5703125" style="469" bestFit="1" customWidth="1"/>
    <col min="11527" max="11777" width="9.140625" style="469"/>
    <col min="11778" max="11778" width="29.42578125" style="469" bestFit="1" customWidth="1"/>
    <col min="11779" max="11780" width="9.140625" style="469"/>
    <col min="11781" max="11781" width="21.42578125" style="469" customWidth="1"/>
    <col min="11782" max="11782" width="13.5703125" style="469" bestFit="1" customWidth="1"/>
    <col min="11783" max="12033" width="9.140625" style="469"/>
    <col min="12034" max="12034" width="29.42578125" style="469" bestFit="1" customWidth="1"/>
    <col min="12035" max="12036" width="9.140625" style="469"/>
    <col min="12037" max="12037" width="21.42578125" style="469" customWidth="1"/>
    <col min="12038" max="12038" width="13.5703125" style="469" bestFit="1" customWidth="1"/>
    <col min="12039" max="12289" width="9.140625" style="469"/>
    <col min="12290" max="12290" width="29.42578125" style="469" bestFit="1" customWidth="1"/>
    <col min="12291" max="12292" width="9.140625" style="469"/>
    <col min="12293" max="12293" width="21.42578125" style="469" customWidth="1"/>
    <col min="12294" max="12294" width="13.5703125" style="469" bestFit="1" customWidth="1"/>
    <col min="12295" max="12545" width="9.140625" style="469"/>
    <col min="12546" max="12546" width="29.42578125" style="469" bestFit="1" customWidth="1"/>
    <col min="12547" max="12548" width="9.140625" style="469"/>
    <col min="12549" max="12549" width="21.42578125" style="469" customWidth="1"/>
    <col min="12550" max="12550" width="13.5703125" style="469" bestFit="1" customWidth="1"/>
    <col min="12551" max="12801" width="9.140625" style="469"/>
    <col min="12802" max="12802" width="29.42578125" style="469" bestFit="1" customWidth="1"/>
    <col min="12803" max="12804" width="9.140625" style="469"/>
    <col min="12805" max="12805" width="21.42578125" style="469" customWidth="1"/>
    <col min="12806" max="12806" width="13.5703125" style="469" bestFit="1" customWidth="1"/>
    <col min="12807" max="13057" width="9.140625" style="469"/>
    <col min="13058" max="13058" width="29.42578125" style="469" bestFit="1" customWidth="1"/>
    <col min="13059" max="13060" width="9.140625" style="469"/>
    <col min="13061" max="13061" width="21.42578125" style="469" customWidth="1"/>
    <col min="13062" max="13062" width="13.5703125" style="469" bestFit="1" customWidth="1"/>
    <col min="13063" max="13313" width="9.140625" style="469"/>
    <col min="13314" max="13314" width="29.42578125" style="469" bestFit="1" customWidth="1"/>
    <col min="13315" max="13316" width="9.140625" style="469"/>
    <col min="13317" max="13317" width="21.42578125" style="469" customWidth="1"/>
    <col min="13318" max="13318" width="13.5703125" style="469" bestFit="1" customWidth="1"/>
    <col min="13319" max="13569" width="9.140625" style="469"/>
    <col min="13570" max="13570" width="29.42578125" style="469" bestFit="1" customWidth="1"/>
    <col min="13571" max="13572" width="9.140625" style="469"/>
    <col min="13573" max="13573" width="21.42578125" style="469" customWidth="1"/>
    <col min="13574" max="13574" width="13.5703125" style="469" bestFit="1" customWidth="1"/>
    <col min="13575" max="13825" width="9.140625" style="469"/>
    <col min="13826" max="13826" width="29.42578125" style="469" bestFit="1" customWidth="1"/>
    <col min="13827" max="13828" width="9.140625" style="469"/>
    <col min="13829" max="13829" width="21.42578125" style="469" customWidth="1"/>
    <col min="13830" max="13830" width="13.5703125" style="469" bestFit="1" customWidth="1"/>
    <col min="13831" max="14081" width="9.140625" style="469"/>
    <col min="14082" max="14082" width="29.42578125" style="469" bestFit="1" customWidth="1"/>
    <col min="14083" max="14084" width="9.140625" style="469"/>
    <col min="14085" max="14085" width="21.42578125" style="469" customWidth="1"/>
    <col min="14086" max="14086" width="13.5703125" style="469" bestFit="1" customWidth="1"/>
    <col min="14087" max="14337" width="9.140625" style="469"/>
    <col min="14338" max="14338" width="29.42578125" style="469" bestFit="1" customWidth="1"/>
    <col min="14339" max="14340" width="9.140625" style="469"/>
    <col min="14341" max="14341" width="21.42578125" style="469" customWidth="1"/>
    <col min="14342" max="14342" width="13.5703125" style="469" bestFit="1" customWidth="1"/>
    <col min="14343" max="14593" width="9.140625" style="469"/>
    <col min="14594" max="14594" width="29.42578125" style="469" bestFit="1" customWidth="1"/>
    <col min="14595" max="14596" width="9.140625" style="469"/>
    <col min="14597" max="14597" width="21.42578125" style="469" customWidth="1"/>
    <col min="14598" max="14598" width="13.5703125" style="469" bestFit="1" customWidth="1"/>
    <col min="14599" max="14849" width="9.140625" style="469"/>
    <col min="14850" max="14850" width="29.42578125" style="469" bestFit="1" customWidth="1"/>
    <col min="14851" max="14852" width="9.140625" style="469"/>
    <col min="14853" max="14853" width="21.42578125" style="469" customWidth="1"/>
    <col min="14854" max="14854" width="13.5703125" style="469" bestFit="1" customWidth="1"/>
    <col min="14855" max="15105" width="9.140625" style="469"/>
    <col min="15106" max="15106" width="29.42578125" style="469" bestFit="1" customWidth="1"/>
    <col min="15107" max="15108" width="9.140625" style="469"/>
    <col min="15109" max="15109" width="21.42578125" style="469" customWidth="1"/>
    <col min="15110" max="15110" width="13.5703125" style="469" bestFit="1" customWidth="1"/>
    <col min="15111" max="15361" width="9.140625" style="469"/>
    <col min="15362" max="15362" width="29.42578125" style="469" bestFit="1" customWidth="1"/>
    <col min="15363" max="15364" width="9.140625" style="469"/>
    <col min="15365" max="15365" width="21.42578125" style="469" customWidth="1"/>
    <col min="15366" max="15366" width="13.5703125" style="469" bestFit="1" customWidth="1"/>
    <col min="15367" max="15617" width="9.140625" style="469"/>
    <col min="15618" max="15618" width="29.42578125" style="469" bestFit="1" customWidth="1"/>
    <col min="15619" max="15620" width="9.140625" style="469"/>
    <col min="15621" max="15621" width="21.42578125" style="469" customWidth="1"/>
    <col min="15622" max="15622" width="13.5703125" style="469" bestFit="1" customWidth="1"/>
    <col min="15623" max="15873" width="9.140625" style="469"/>
    <col min="15874" max="15874" width="29.42578125" style="469" bestFit="1" customWidth="1"/>
    <col min="15875" max="15876" width="9.140625" style="469"/>
    <col min="15877" max="15877" width="21.42578125" style="469" customWidth="1"/>
    <col min="15878" max="15878" width="13.5703125" style="469" bestFit="1" customWidth="1"/>
    <col min="15879" max="16129" width="9.140625" style="469"/>
    <col min="16130" max="16130" width="29.42578125" style="469" bestFit="1" customWidth="1"/>
    <col min="16131" max="16132" width="9.140625" style="469"/>
    <col min="16133" max="16133" width="21.42578125" style="469" customWidth="1"/>
    <col min="16134" max="16134" width="13.5703125" style="469" bestFit="1" customWidth="1"/>
    <col min="16135" max="16384" width="9.140625" style="469"/>
  </cols>
  <sheetData>
    <row r="1" spans="1:6" ht="12.75" customHeight="1">
      <c r="A1" s="920" t="s">
        <v>420</v>
      </c>
      <c r="B1" s="921"/>
      <c r="C1" s="921"/>
      <c r="D1" s="921"/>
      <c r="E1" s="921"/>
      <c r="F1" s="922"/>
    </row>
    <row r="2" spans="1:6" ht="18" customHeight="1">
      <c r="A2" s="923"/>
      <c r="B2" s="924"/>
      <c r="C2" s="924"/>
      <c r="D2" s="924"/>
      <c r="E2" s="924"/>
      <c r="F2" s="925"/>
    </row>
    <row r="3" spans="1:6">
      <c r="A3" s="911" t="s">
        <v>421</v>
      </c>
      <c r="B3" s="912"/>
      <c r="C3" s="912"/>
      <c r="D3" s="912"/>
      <c r="E3" s="912"/>
      <c r="F3" s="926"/>
    </row>
    <row r="4" spans="1:6">
      <c r="A4" s="927"/>
      <c r="B4" s="928"/>
      <c r="C4" s="928"/>
      <c r="D4" s="928"/>
      <c r="E4" s="928"/>
      <c r="F4" s="929"/>
    </row>
    <row r="5" spans="1:6">
      <c r="A5" s="930" t="s">
        <v>422</v>
      </c>
      <c r="B5" s="931"/>
      <c r="C5" s="931"/>
      <c r="D5" s="932" t="s">
        <v>423</v>
      </c>
      <c r="E5" s="913"/>
      <c r="F5" s="470" t="s">
        <v>187</v>
      </c>
    </row>
    <row r="6" spans="1:6" ht="18" customHeight="1">
      <c r="A6" s="933"/>
      <c r="B6" s="934"/>
      <c r="C6" s="935"/>
      <c r="D6" s="936" t="str">
        <f>[11]PFP!D6</f>
        <v>Codevasf (Sede)</v>
      </c>
      <c r="E6" s="935"/>
      <c r="F6" s="471"/>
    </row>
    <row r="7" spans="1:6">
      <c r="A7" s="472" t="s">
        <v>424</v>
      </c>
      <c r="B7" s="473" t="s">
        <v>425</v>
      </c>
      <c r="C7" s="473" t="s">
        <v>426</v>
      </c>
      <c r="D7" s="474" t="s">
        <v>427</v>
      </c>
      <c r="E7" s="474" t="s">
        <v>428</v>
      </c>
      <c r="F7" s="475" t="s">
        <v>429</v>
      </c>
    </row>
    <row r="8" spans="1:6" s="482" customFormat="1">
      <c r="A8" s="476" t="s">
        <v>430</v>
      </c>
      <c r="B8" s="477" t="s">
        <v>431</v>
      </c>
      <c r="C8" s="478" t="s">
        <v>166</v>
      </c>
      <c r="D8" s="479">
        <v>1</v>
      </c>
      <c r="E8" s="480">
        <v>68.45</v>
      </c>
      <c r="F8" s="481">
        <f t="shared" ref="F8:F25" si="0">ROUND(E8*D8,2)</f>
        <v>68.45</v>
      </c>
    </row>
    <row r="9" spans="1:6" s="482" customFormat="1">
      <c r="A9" s="476" t="s">
        <v>432</v>
      </c>
      <c r="B9" s="477" t="s">
        <v>433</v>
      </c>
      <c r="C9" s="483" t="s">
        <v>166</v>
      </c>
      <c r="D9" s="479">
        <v>1</v>
      </c>
      <c r="E9" s="480">
        <v>68.45</v>
      </c>
      <c r="F9" s="481">
        <f t="shared" si="0"/>
        <v>68.45</v>
      </c>
    </row>
    <row r="10" spans="1:6" s="482" customFormat="1">
      <c r="A10" s="476" t="s">
        <v>434</v>
      </c>
      <c r="B10" s="477" t="s">
        <v>435</v>
      </c>
      <c r="C10" s="484" t="s">
        <v>166</v>
      </c>
      <c r="D10" s="479">
        <v>1</v>
      </c>
      <c r="E10" s="480">
        <v>93.94</v>
      </c>
      <c r="F10" s="481">
        <f t="shared" si="0"/>
        <v>93.94</v>
      </c>
    </row>
    <row r="11" spans="1:6" s="482" customFormat="1">
      <c r="A11" s="476" t="s">
        <v>436</v>
      </c>
      <c r="B11" s="477" t="s">
        <v>437</v>
      </c>
      <c r="C11" s="484" t="s">
        <v>166</v>
      </c>
      <c r="D11" s="479">
        <v>1</v>
      </c>
      <c r="E11" s="480">
        <v>93.94</v>
      </c>
      <c r="F11" s="481">
        <f t="shared" si="0"/>
        <v>93.94</v>
      </c>
    </row>
    <row r="12" spans="1:6" s="482" customFormat="1">
      <c r="A12" s="476" t="s">
        <v>438</v>
      </c>
      <c r="B12" s="477" t="s">
        <v>439</v>
      </c>
      <c r="C12" s="484" t="s">
        <v>166</v>
      </c>
      <c r="D12" s="479">
        <v>1</v>
      </c>
      <c r="E12" s="480">
        <v>107.53</v>
      </c>
      <c r="F12" s="481">
        <f t="shared" si="0"/>
        <v>107.53</v>
      </c>
    </row>
    <row r="13" spans="1:6" s="482" customFormat="1">
      <c r="A13" s="476" t="s">
        <v>440</v>
      </c>
      <c r="B13" s="477" t="s">
        <v>441</v>
      </c>
      <c r="C13" s="484" t="s">
        <v>166</v>
      </c>
      <c r="D13" s="479">
        <v>1</v>
      </c>
      <c r="E13" s="480">
        <v>324</v>
      </c>
      <c r="F13" s="481">
        <f t="shared" si="0"/>
        <v>324</v>
      </c>
    </row>
    <row r="14" spans="1:6" s="482" customFormat="1">
      <c r="A14" s="476" t="s">
        <v>442</v>
      </c>
      <c r="B14" s="477" t="s">
        <v>443</v>
      </c>
      <c r="C14" s="484" t="s">
        <v>166</v>
      </c>
      <c r="D14" s="479">
        <v>1</v>
      </c>
      <c r="E14" s="480">
        <v>93.15</v>
      </c>
      <c r="F14" s="481">
        <f t="shared" si="0"/>
        <v>93.15</v>
      </c>
    </row>
    <row r="15" spans="1:6" s="482" customFormat="1">
      <c r="A15" s="476" t="s">
        <v>444</v>
      </c>
      <c r="B15" s="477" t="s">
        <v>445</v>
      </c>
      <c r="C15" s="484" t="s">
        <v>166</v>
      </c>
      <c r="D15" s="479">
        <v>2</v>
      </c>
      <c r="E15" s="480">
        <v>137.22999999999999</v>
      </c>
      <c r="F15" s="481">
        <f t="shared" si="0"/>
        <v>274.45999999999998</v>
      </c>
    </row>
    <row r="16" spans="1:6" s="482" customFormat="1">
      <c r="A16" s="476" t="s">
        <v>446</v>
      </c>
      <c r="B16" s="477" t="s">
        <v>447</v>
      </c>
      <c r="C16" s="484" t="s">
        <v>166</v>
      </c>
      <c r="D16" s="479">
        <v>1</v>
      </c>
      <c r="E16" s="480">
        <v>353.09</v>
      </c>
      <c r="F16" s="481">
        <f t="shared" si="0"/>
        <v>353.09</v>
      </c>
    </row>
    <row r="17" spans="1:6" s="482" customFormat="1">
      <c r="A17" s="476" t="s">
        <v>448</v>
      </c>
      <c r="B17" s="477" t="s">
        <v>449</v>
      </c>
      <c r="C17" s="484" t="s">
        <v>166</v>
      </c>
      <c r="D17" s="479">
        <v>1</v>
      </c>
      <c r="E17" s="480">
        <v>392.27</v>
      </c>
      <c r="F17" s="481">
        <f t="shared" si="0"/>
        <v>392.27</v>
      </c>
    </row>
    <row r="18" spans="1:6" s="482" customFormat="1">
      <c r="A18" s="476" t="s">
        <v>450</v>
      </c>
      <c r="B18" s="477" t="s">
        <v>451</v>
      </c>
      <c r="C18" s="484" t="s">
        <v>166</v>
      </c>
      <c r="D18" s="479">
        <v>1</v>
      </c>
      <c r="E18" s="480">
        <v>451.17</v>
      </c>
      <c r="F18" s="481">
        <f t="shared" si="0"/>
        <v>451.17</v>
      </c>
    </row>
    <row r="19" spans="1:6" s="482" customFormat="1">
      <c r="A19" s="476" t="s">
        <v>452</v>
      </c>
      <c r="B19" s="477" t="s">
        <v>453</v>
      </c>
      <c r="C19" s="484" t="s">
        <v>166</v>
      </c>
      <c r="D19" s="479">
        <v>1</v>
      </c>
      <c r="E19" s="480">
        <v>100</v>
      </c>
      <c r="F19" s="481">
        <f t="shared" si="0"/>
        <v>100</v>
      </c>
    </row>
    <row r="20" spans="1:6" s="482" customFormat="1">
      <c r="A20" s="476" t="s">
        <v>454</v>
      </c>
      <c r="B20" s="477" t="s">
        <v>455</v>
      </c>
      <c r="C20" s="484" t="s">
        <v>166</v>
      </c>
      <c r="D20" s="479">
        <v>1</v>
      </c>
      <c r="E20" s="480">
        <v>100</v>
      </c>
      <c r="F20" s="481">
        <f t="shared" si="0"/>
        <v>100</v>
      </c>
    </row>
    <row r="21" spans="1:6" s="482" customFormat="1">
      <c r="A21" s="476" t="s">
        <v>456</v>
      </c>
      <c r="B21" s="477" t="s">
        <v>457</v>
      </c>
      <c r="C21" s="483" t="s">
        <v>166</v>
      </c>
      <c r="D21" s="479">
        <v>1</v>
      </c>
      <c r="E21" s="480">
        <v>100</v>
      </c>
      <c r="F21" s="481">
        <f t="shared" si="0"/>
        <v>100</v>
      </c>
    </row>
    <row r="22" spans="1:6" s="482" customFormat="1">
      <c r="A22" s="476" t="s">
        <v>458</v>
      </c>
      <c r="B22" s="477" t="s">
        <v>459</v>
      </c>
      <c r="C22" s="483" t="s">
        <v>166</v>
      </c>
      <c r="D22" s="479">
        <v>5</v>
      </c>
      <c r="E22" s="480">
        <v>300</v>
      </c>
      <c r="F22" s="481">
        <f t="shared" si="0"/>
        <v>1500</v>
      </c>
    </row>
    <row r="23" spans="1:6">
      <c r="A23" s="476" t="s">
        <v>460</v>
      </c>
      <c r="B23" s="477" t="s">
        <v>461</v>
      </c>
      <c r="C23" s="483" t="s">
        <v>166</v>
      </c>
      <c r="D23" s="479">
        <v>1</v>
      </c>
      <c r="E23" s="480">
        <v>100</v>
      </c>
      <c r="F23" s="481">
        <f t="shared" si="0"/>
        <v>100</v>
      </c>
    </row>
    <row r="24" spans="1:6">
      <c r="A24" s="476" t="s">
        <v>462</v>
      </c>
      <c r="B24" s="477" t="s">
        <v>463</v>
      </c>
      <c r="C24" s="483" t="s">
        <v>166</v>
      </c>
      <c r="D24" s="479">
        <v>1</v>
      </c>
      <c r="E24" s="480">
        <v>100</v>
      </c>
      <c r="F24" s="481">
        <f t="shared" si="0"/>
        <v>100</v>
      </c>
    </row>
    <row r="25" spans="1:6">
      <c r="A25" s="476" t="s">
        <v>464</v>
      </c>
      <c r="B25" s="477" t="s">
        <v>465</v>
      </c>
      <c r="C25" s="484" t="s">
        <v>166</v>
      </c>
      <c r="D25" s="485">
        <v>1</v>
      </c>
      <c r="E25" s="480">
        <v>100</v>
      </c>
      <c r="F25" s="481">
        <f t="shared" si="0"/>
        <v>100</v>
      </c>
    </row>
    <row r="26" spans="1:6">
      <c r="A26" s="908" t="s">
        <v>466</v>
      </c>
      <c r="B26" s="909"/>
      <c r="C26" s="909"/>
      <c r="D26" s="909"/>
      <c r="E26" s="910"/>
      <c r="F26" s="486">
        <f>SUM(F8:F25)</f>
        <v>4420.45</v>
      </c>
    </row>
    <row r="27" spans="1:6">
      <c r="A27" s="911" t="s">
        <v>467</v>
      </c>
      <c r="B27" s="912"/>
      <c r="C27" s="912"/>
      <c r="D27" s="913"/>
      <c r="E27" s="487" t="s">
        <v>468</v>
      </c>
      <c r="F27" s="488"/>
    </row>
    <row r="28" spans="1:6">
      <c r="A28" s="914"/>
      <c r="B28" s="915"/>
      <c r="C28" s="915"/>
      <c r="D28" s="916"/>
      <c r="E28" s="489"/>
      <c r="F28" s="490"/>
    </row>
    <row r="29" spans="1:6">
      <c r="A29" s="917" t="s">
        <v>469</v>
      </c>
      <c r="B29" s="918"/>
      <c r="C29" s="918"/>
      <c r="D29" s="919"/>
      <c r="E29" s="491" t="s">
        <v>470</v>
      </c>
      <c r="F29" s="492"/>
    </row>
  </sheetData>
  <mergeCells count="11">
    <mergeCell ref="A26:E26"/>
    <mergeCell ref="A27:D27"/>
    <mergeCell ref="A28:D28"/>
    <mergeCell ref="A29:D29"/>
    <mergeCell ref="A1:F2"/>
    <mergeCell ref="A3:F3"/>
    <mergeCell ref="A4:F4"/>
    <mergeCell ref="A5:C5"/>
    <mergeCell ref="D5:E5"/>
    <mergeCell ref="A6:C6"/>
    <mergeCell ref="D6:E6"/>
  </mergeCells>
  <phoneticPr fontId="84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S38"/>
  <sheetViews>
    <sheetView view="pageBreakPreview" zoomScale="85" zoomScaleSheetLayoutView="85" workbookViewId="0">
      <selection activeCell="C8" sqref="C8"/>
    </sheetView>
  </sheetViews>
  <sheetFormatPr defaultColWidth="8.85546875" defaultRowHeight="14.25" customHeight="1" zeroHeight="1"/>
  <cols>
    <col min="1" max="1" width="11.85546875" style="360" customWidth="1"/>
    <col min="2" max="2" width="46.42578125" style="360" customWidth="1"/>
    <col min="3" max="3" width="22.85546875" style="360" bestFit="1" customWidth="1"/>
    <col min="4" max="13" width="14.140625" style="360" customWidth="1"/>
    <col min="14" max="14" width="15" style="360" customWidth="1"/>
    <col min="15" max="15" width="17.42578125" style="360" customWidth="1"/>
    <col min="16" max="16" width="8.85546875" style="360"/>
    <col min="17" max="17" width="17" style="360" customWidth="1"/>
    <col min="18" max="18" width="15" style="360" customWidth="1"/>
    <col min="19" max="19" width="14.5703125" style="360" bestFit="1" customWidth="1"/>
    <col min="20" max="16384" width="8.85546875" style="360"/>
  </cols>
  <sheetData>
    <row r="1" spans="1:19" ht="53.25" customHeight="1">
      <c r="A1" s="359"/>
      <c r="B1" s="359"/>
      <c r="D1" s="361"/>
      <c r="E1" s="362"/>
      <c r="F1" s="362"/>
      <c r="G1" s="362"/>
      <c r="H1" s="362"/>
      <c r="I1" s="362"/>
      <c r="J1" s="362"/>
      <c r="K1" s="362"/>
      <c r="L1" s="362"/>
      <c r="M1" s="361"/>
      <c r="N1" s="362"/>
      <c r="O1" s="362"/>
      <c r="P1" s="362"/>
    </row>
    <row r="2" spans="1:19" ht="37.5" customHeight="1">
      <c r="A2" s="695" t="str">
        <f>'RESUMO MODULO MINIMO'!$A$5</f>
        <v>EXECUÇÃO DE SERVIÇOS DE IMPLANTAÇÃO DE PAVIMENTAÇÃO EM BLOCO DE CONCRETO INTERTRAVADO, EM VIAS URBANAS E RURAIS DE MUNÍCIPIOS DIVERSOS NA ÁREA DE ATUAÇÃO DA 2ª SUPERINTENDÊNCIA REGIONAL DA CODEVASF, NO ESTADO DA BAHIA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421"/>
    </row>
    <row r="3" spans="1:19" ht="15.75" customHeight="1">
      <c r="A3" s="694" t="s">
        <v>530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422"/>
    </row>
    <row r="4" spans="1:19" ht="15.75" thickBot="1">
      <c r="A4" s="445" t="s">
        <v>163</v>
      </c>
      <c r="B4" s="446" t="s">
        <v>358</v>
      </c>
      <c r="C4" s="447" t="s">
        <v>381</v>
      </c>
      <c r="D4" s="448" t="s">
        <v>382</v>
      </c>
      <c r="E4" s="448" t="s">
        <v>383</v>
      </c>
      <c r="F4" s="448" t="s">
        <v>384</v>
      </c>
      <c r="G4" s="448" t="s">
        <v>385</v>
      </c>
      <c r="H4" s="448" t="s">
        <v>386</v>
      </c>
      <c r="I4" s="448" t="s">
        <v>387</v>
      </c>
      <c r="J4" s="448" t="s">
        <v>388</v>
      </c>
      <c r="K4" s="448" t="s">
        <v>389</v>
      </c>
      <c r="L4" s="448" t="s">
        <v>390</v>
      </c>
      <c r="M4" s="448" t="s">
        <v>391</v>
      </c>
      <c r="N4" s="448" t="s">
        <v>392</v>
      </c>
      <c r="O4" s="449" t="s">
        <v>393</v>
      </c>
    </row>
    <row r="5" spans="1:19">
      <c r="A5" s="364"/>
      <c r="B5" s="365" t="str">
        <f>'RESUMO MODULO MINIMO'!$D$11</f>
        <v>MOBILIZAÇÃO</v>
      </c>
      <c r="C5" s="366">
        <v>1</v>
      </c>
      <c r="D5" s="367"/>
      <c r="E5" s="367">
        <f>$C$5/11</f>
        <v>9.0909090909090912E-2</v>
      </c>
      <c r="F5" s="367">
        <f t="shared" ref="F5:O5" si="0">$C$5/11</f>
        <v>9.0909090909090912E-2</v>
      </c>
      <c r="G5" s="367">
        <f t="shared" si="0"/>
        <v>9.0909090909090912E-2</v>
      </c>
      <c r="H5" s="367">
        <f t="shared" si="0"/>
        <v>9.0909090909090912E-2</v>
      </c>
      <c r="I5" s="367">
        <f t="shared" si="0"/>
        <v>9.0909090909090912E-2</v>
      </c>
      <c r="J5" s="367">
        <f t="shared" si="0"/>
        <v>9.0909090909090912E-2</v>
      </c>
      <c r="K5" s="367">
        <f t="shared" si="0"/>
        <v>9.0909090909090912E-2</v>
      </c>
      <c r="L5" s="367">
        <f t="shared" si="0"/>
        <v>9.0909090909090912E-2</v>
      </c>
      <c r="M5" s="367">
        <f t="shared" si="0"/>
        <v>9.0909090909090912E-2</v>
      </c>
      <c r="N5" s="367">
        <f t="shared" si="0"/>
        <v>9.0909090909090912E-2</v>
      </c>
      <c r="O5" s="367">
        <f t="shared" si="0"/>
        <v>9.0909090909090912E-2</v>
      </c>
      <c r="Q5" s="368">
        <f>SUM(D5:O5)</f>
        <v>1.0000000000000002</v>
      </c>
    </row>
    <row r="6" spans="1:19" ht="15" thickBot="1">
      <c r="A6" s="369"/>
      <c r="B6" s="370"/>
      <c r="C6" s="371">
        <f>SUM('RESUMO MODULO MINIMO'!L12:L14)</f>
        <v>25229.129383639996</v>
      </c>
      <c r="D6" s="372"/>
      <c r="E6" s="372">
        <f t="shared" ref="E6:O6" si="1">$C$6*E5</f>
        <v>2293.5572166945453</v>
      </c>
      <c r="F6" s="372">
        <f t="shared" si="1"/>
        <v>2293.5572166945453</v>
      </c>
      <c r="G6" s="372">
        <f t="shared" si="1"/>
        <v>2293.5572166945453</v>
      </c>
      <c r="H6" s="372">
        <f t="shared" si="1"/>
        <v>2293.5572166945453</v>
      </c>
      <c r="I6" s="372">
        <f t="shared" si="1"/>
        <v>2293.5572166945453</v>
      </c>
      <c r="J6" s="372">
        <f t="shared" si="1"/>
        <v>2293.5572166945453</v>
      </c>
      <c r="K6" s="372">
        <f t="shared" si="1"/>
        <v>2293.5572166945453</v>
      </c>
      <c r="L6" s="372">
        <f t="shared" si="1"/>
        <v>2293.5572166945453</v>
      </c>
      <c r="M6" s="372">
        <f t="shared" si="1"/>
        <v>2293.5572166945453</v>
      </c>
      <c r="N6" s="372">
        <f t="shared" si="1"/>
        <v>2293.5572166945453</v>
      </c>
      <c r="O6" s="372">
        <f t="shared" si="1"/>
        <v>2293.5572166945453</v>
      </c>
      <c r="Q6" s="373">
        <f>SUM(D6:O6)</f>
        <v>25229.12938364</v>
      </c>
      <c r="R6" s="373">
        <f>C6</f>
        <v>25229.129383639996</v>
      </c>
      <c r="S6" s="373">
        <f>Q6-R6</f>
        <v>0</v>
      </c>
    </row>
    <row r="7" spans="1:19" ht="15" customHeight="1" thickTop="1">
      <c r="A7" s="374"/>
      <c r="B7" s="375" t="str">
        <f>'RESUMO MODULO MINIMO'!D15</f>
        <v>TERRAPLEANGEM</v>
      </c>
      <c r="C7" s="376">
        <v>1</v>
      </c>
      <c r="D7" s="377"/>
      <c r="E7" s="377"/>
      <c r="F7" s="378">
        <f>$C$9/10</f>
        <v>0.1</v>
      </c>
      <c r="G7" s="378">
        <f t="shared" ref="G7:O9" si="2">$C$9/10</f>
        <v>0.1</v>
      </c>
      <c r="H7" s="378">
        <f t="shared" si="2"/>
        <v>0.1</v>
      </c>
      <c r="I7" s="378">
        <f t="shared" si="2"/>
        <v>0.1</v>
      </c>
      <c r="J7" s="378">
        <f t="shared" si="2"/>
        <v>0.1</v>
      </c>
      <c r="K7" s="378">
        <f t="shared" si="2"/>
        <v>0.1</v>
      </c>
      <c r="L7" s="378">
        <f t="shared" si="2"/>
        <v>0.1</v>
      </c>
      <c r="M7" s="378">
        <f t="shared" si="2"/>
        <v>0.1</v>
      </c>
      <c r="N7" s="378">
        <f t="shared" si="2"/>
        <v>0.1</v>
      </c>
      <c r="O7" s="378">
        <f t="shared" si="2"/>
        <v>0.1</v>
      </c>
      <c r="Q7" s="368">
        <f t="shared" ref="Q7:Q12" si="3">SUM(F7:O7)</f>
        <v>0.99999999999999989</v>
      </c>
      <c r="S7" s="373"/>
    </row>
    <row r="8" spans="1:19" ht="15" thickBot="1">
      <c r="A8" s="380"/>
      <c r="B8" s="381"/>
      <c r="C8" s="382">
        <f>SUM('RESUMO MODULO MINIMO'!L16:L18)</f>
        <v>9323.3783999999996</v>
      </c>
      <c r="D8" s="383"/>
      <c r="E8" s="383"/>
      <c r="F8" s="384">
        <f>$C$8*F7</f>
        <v>932.33784000000003</v>
      </c>
      <c r="G8" s="384">
        <f t="shared" ref="G8:O8" si="4">$C$8*G7</f>
        <v>932.33784000000003</v>
      </c>
      <c r="H8" s="384">
        <f t="shared" si="4"/>
        <v>932.33784000000003</v>
      </c>
      <c r="I8" s="384">
        <f t="shared" si="4"/>
        <v>932.33784000000003</v>
      </c>
      <c r="J8" s="384">
        <f t="shared" si="4"/>
        <v>932.33784000000003</v>
      </c>
      <c r="K8" s="384">
        <f t="shared" si="4"/>
        <v>932.33784000000003</v>
      </c>
      <c r="L8" s="384">
        <f t="shared" si="4"/>
        <v>932.33784000000003</v>
      </c>
      <c r="M8" s="384">
        <f t="shared" si="4"/>
        <v>932.33784000000003</v>
      </c>
      <c r="N8" s="384">
        <f t="shared" si="4"/>
        <v>932.33784000000003</v>
      </c>
      <c r="O8" s="384">
        <f t="shared" si="4"/>
        <v>932.33784000000003</v>
      </c>
      <c r="Q8" s="373">
        <f t="shared" si="3"/>
        <v>9323.3783999999996</v>
      </c>
      <c r="R8" s="373">
        <f>C8</f>
        <v>9323.3783999999996</v>
      </c>
      <c r="S8" s="373">
        <f>Q8-R8</f>
        <v>0</v>
      </c>
    </row>
    <row r="9" spans="1:19" ht="15" customHeight="1" thickTop="1">
      <c r="A9" s="374"/>
      <c r="B9" s="375" t="str">
        <f>'RESUMO MODULO MINIMO'!$D$19</f>
        <v>PAVIMENTAÇÃO</v>
      </c>
      <c r="C9" s="376">
        <v>1</v>
      </c>
      <c r="D9" s="377"/>
      <c r="E9" s="377"/>
      <c r="F9" s="378">
        <f>$C$9/10</f>
        <v>0.1</v>
      </c>
      <c r="G9" s="378">
        <f t="shared" si="2"/>
        <v>0.1</v>
      </c>
      <c r="H9" s="378">
        <f t="shared" si="2"/>
        <v>0.1</v>
      </c>
      <c r="I9" s="378">
        <f t="shared" si="2"/>
        <v>0.1</v>
      </c>
      <c r="J9" s="378">
        <f t="shared" si="2"/>
        <v>0.1</v>
      </c>
      <c r="K9" s="378">
        <f t="shared" si="2"/>
        <v>0.1</v>
      </c>
      <c r="L9" s="378">
        <f t="shared" si="2"/>
        <v>0.1</v>
      </c>
      <c r="M9" s="378">
        <f t="shared" si="2"/>
        <v>0.1</v>
      </c>
      <c r="N9" s="378">
        <f t="shared" si="2"/>
        <v>0.1</v>
      </c>
      <c r="O9" s="378">
        <f t="shared" si="2"/>
        <v>0.1</v>
      </c>
      <c r="Q9" s="368">
        <f t="shared" si="3"/>
        <v>0.99999999999999989</v>
      </c>
      <c r="S9" s="373"/>
    </row>
    <row r="10" spans="1:19" ht="15" thickBot="1">
      <c r="A10" s="380"/>
      <c r="B10" s="381"/>
      <c r="C10" s="382">
        <f>SUM('RESUMO MODULO MINIMO'!L20:L22)</f>
        <v>808783.22318399989</v>
      </c>
      <c r="D10" s="383"/>
      <c r="E10" s="383"/>
      <c r="F10" s="384">
        <f>$C$10*F9</f>
        <v>80878.322318399994</v>
      </c>
      <c r="G10" s="384">
        <f t="shared" ref="G10:O10" si="5">$C$10*G9</f>
        <v>80878.322318399994</v>
      </c>
      <c r="H10" s="384">
        <f t="shared" si="5"/>
        <v>80878.322318399994</v>
      </c>
      <c r="I10" s="384">
        <f t="shared" si="5"/>
        <v>80878.322318399994</v>
      </c>
      <c r="J10" s="384">
        <f t="shared" si="5"/>
        <v>80878.322318399994</v>
      </c>
      <c r="K10" s="384">
        <f t="shared" si="5"/>
        <v>80878.322318399994</v>
      </c>
      <c r="L10" s="384">
        <f t="shared" si="5"/>
        <v>80878.322318399994</v>
      </c>
      <c r="M10" s="384">
        <f t="shared" si="5"/>
        <v>80878.322318399994</v>
      </c>
      <c r="N10" s="384">
        <f t="shared" si="5"/>
        <v>80878.322318399994</v>
      </c>
      <c r="O10" s="384">
        <f t="shared" si="5"/>
        <v>80878.322318399994</v>
      </c>
      <c r="Q10" s="373">
        <f t="shared" si="3"/>
        <v>808783.22318400012</v>
      </c>
      <c r="R10" s="373">
        <f>C10</f>
        <v>808783.22318399989</v>
      </c>
      <c r="S10" s="373">
        <f>Q10-R10</f>
        <v>0</v>
      </c>
    </row>
    <row r="11" spans="1:19" ht="15" customHeight="1" thickTop="1">
      <c r="A11" s="374"/>
      <c r="B11" s="386" t="str">
        <f>'RESUMO MODULO MINIMO'!$D$23</f>
        <v>SINALIZAÇÃO</v>
      </c>
      <c r="C11" s="387">
        <v>1</v>
      </c>
      <c r="D11" s="377"/>
      <c r="E11" s="377"/>
      <c r="F11" s="378">
        <f>$C$11/10</f>
        <v>0.1</v>
      </c>
      <c r="G11" s="378">
        <f>(100%-$F$11)/9</f>
        <v>0.1</v>
      </c>
      <c r="H11" s="378">
        <f t="shared" ref="H11:O11" si="6">(100%-$F$11)/9</f>
        <v>0.1</v>
      </c>
      <c r="I11" s="378">
        <f t="shared" si="6"/>
        <v>0.1</v>
      </c>
      <c r="J11" s="378">
        <f t="shared" si="6"/>
        <v>0.1</v>
      </c>
      <c r="K11" s="378">
        <f t="shared" si="6"/>
        <v>0.1</v>
      </c>
      <c r="L11" s="378">
        <f t="shared" si="6"/>
        <v>0.1</v>
      </c>
      <c r="M11" s="378">
        <f t="shared" si="6"/>
        <v>0.1</v>
      </c>
      <c r="N11" s="378">
        <f t="shared" si="6"/>
        <v>0.1</v>
      </c>
      <c r="O11" s="379">
        <f t="shared" si="6"/>
        <v>0.1</v>
      </c>
      <c r="Q11" s="368">
        <f t="shared" si="3"/>
        <v>0.99999999999999989</v>
      </c>
      <c r="S11" s="373"/>
    </row>
    <row r="12" spans="1:19" ht="15" thickBot="1">
      <c r="A12" s="369"/>
      <c r="B12" s="370"/>
      <c r="C12" s="388">
        <f>SUM('RESUMO MODULO MINIMO'!L24:L25)</f>
        <v>548.31391499999995</v>
      </c>
      <c r="D12" s="389"/>
      <c r="E12" s="389"/>
      <c r="F12" s="384">
        <f t="shared" ref="F12:O12" si="7">$C$12*F11</f>
        <v>54.831391499999995</v>
      </c>
      <c r="G12" s="384">
        <f t="shared" si="7"/>
        <v>54.831391499999995</v>
      </c>
      <c r="H12" s="384">
        <f t="shared" si="7"/>
        <v>54.831391499999995</v>
      </c>
      <c r="I12" s="384">
        <f t="shared" si="7"/>
        <v>54.831391499999995</v>
      </c>
      <c r="J12" s="384">
        <f t="shared" si="7"/>
        <v>54.831391499999995</v>
      </c>
      <c r="K12" s="384">
        <f t="shared" si="7"/>
        <v>54.831391499999995</v>
      </c>
      <c r="L12" s="384">
        <f t="shared" si="7"/>
        <v>54.831391499999995</v>
      </c>
      <c r="M12" s="384">
        <f t="shared" si="7"/>
        <v>54.831391499999995</v>
      </c>
      <c r="N12" s="384">
        <f t="shared" si="7"/>
        <v>54.831391499999995</v>
      </c>
      <c r="O12" s="384">
        <f t="shared" si="7"/>
        <v>54.831391499999995</v>
      </c>
      <c r="Q12" s="373">
        <f t="shared" si="3"/>
        <v>548.31391499999995</v>
      </c>
      <c r="R12" s="373">
        <f>C12</f>
        <v>548.31391499999995</v>
      </c>
      <c r="S12" s="373">
        <f>Q12-R12</f>
        <v>0</v>
      </c>
    </row>
    <row r="13" spans="1:19" ht="15" thickTop="1">
      <c r="A13" s="390"/>
      <c r="B13" s="391" t="str">
        <f>'RESUMO MODULO MINIMO'!$D$26</f>
        <v>DRENAGEM</v>
      </c>
      <c r="C13" s="392">
        <v>1</v>
      </c>
      <c r="D13" s="393"/>
      <c r="E13" s="393"/>
      <c r="F13" s="378">
        <f>$C$13/10</f>
        <v>0.1</v>
      </c>
      <c r="G13" s="378">
        <f t="shared" ref="G13:O13" si="8">$C$13/10</f>
        <v>0.1</v>
      </c>
      <c r="H13" s="378">
        <f t="shared" si="8"/>
        <v>0.1</v>
      </c>
      <c r="I13" s="378">
        <f t="shared" si="8"/>
        <v>0.1</v>
      </c>
      <c r="J13" s="378">
        <f t="shared" si="8"/>
        <v>0.1</v>
      </c>
      <c r="K13" s="378">
        <f t="shared" si="8"/>
        <v>0.1</v>
      </c>
      <c r="L13" s="378">
        <f t="shared" si="8"/>
        <v>0.1</v>
      </c>
      <c r="M13" s="378">
        <f t="shared" si="8"/>
        <v>0.1</v>
      </c>
      <c r="N13" s="378">
        <f t="shared" si="8"/>
        <v>0.1</v>
      </c>
      <c r="O13" s="378">
        <f t="shared" si="8"/>
        <v>0.1</v>
      </c>
      <c r="Q13" s="368">
        <f t="shared" ref="Q13:Q20" si="9">SUM(D13:O13)</f>
        <v>0.99999999999999989</v>
      </c>
      <c r="S13" s="373"/>
    </row>
    <row r="14" spans="1:19" ht="15" thickBot="1">
      <c r="A14" s="394"/>
      <c r="B14" s="395"/>
      <c r="C14" s="396">
        <f>SUM('RESUMO MODULO MINIMO'!L27)</f>
        <v>64543.243999999992</v>
      </c>
      <c r="D14" s="384"/>
      <c r="E14" s="384"/>
      <c r="F14" s="384">
        <f>$C$14*F13</f>
        <v>6454.3243999999995</v>
      </c>
      <c r="G14" s="384">
        <f t="shared" ref="G14:O14" si="10">$C$14*G13</f>
        <v>6454.3243999999995</v>
      </c>
      <c r="H14" s="384">
        <f t="shared" si="10"/>
        <v>6454.3243999999995</v>
      </c>
      <c r="I14" s="384">
        <f t="shared" si="10"/>
        <v>6454.3243999999995</v>
      </c>
      <c r="J14" s="384">
        <f t="shared" si="10"/>
        <v>6454.3243999999995</v>
      </c>
      <c r="K14" s="384">
        <f t="shared" si="10"/>
        <v>6454.3243999999995</v>
      </c>
      <c r="L14" s="384">
        <f t="shared" si="10"/>
        <v>6454.3243999999995</v>
      </c>
      <c r="M14" s="384">
        <f t="shared" si="10"/>
        <v>6454.3243999999995</v>
      </c>
      <c r="N14" s="384">
        <f t="shared" si="10"/>
        <v>6454.3243999999995</v>
      </c>
      <c r="O14" s="384">
        <f t="shared" si="10"/>
        <v>6454.3243999999995</v>
      </c>
      <c r="Q14" s="373">
        <f t="shared" si="9"/>
        <v>64543.243999999984</v>
      </c>
      <c r="R14" s="373">
        <f>C14</f>
        <v>64543.243999999992</v>
      </c>
      <c r="S14" s="373">
        <f>Q14-R14</f>
        <v>0</v>
      </c>
    </row>
    <row r="15" spans="1:19" ht="12" customHeight="1" thickTop="1">
      <c r="A15" s="374"/>
      <c r="B15" s="386" t="str">
        <f>'RESUMO MODULO MINIMO'!$D$28</f>
        <v>LIMPEZA GERAL</v>
      </c>
      <c r="C15" s="376">
        <v>1</v>
      </c>
      <c r="D15" s="378"/>
      <c r="E15" s="378"/>
      <c r="F15" s="378">
        <f>100%/10</f>
        <v>0.1</v>
      </c>
      <c r="G15" s="378">
        <f t="shared" ref="G15:O17" si="11">100%/10</f>
        <v>0.1</v>
      </c>
      <c r="H15" s="378">
        <f t="shared" si="11"/>
        <v>0.1</v>
      </c>
      <c r="I15" s="378">
        <f t="shared" si="11"/>
        <v>0.1</v>
      </c>
      <c r="J15" s="378">
        <f t="shared" si="11"/>
        <v>0.1</v>
      </c>
      <c r="K15" s="378">
        <f t="shared" si="11"/>
        <v>0.1</v>
      </c>
      <c r="L15" s="378">
        <f t="shared" si="11"/>
        <v>0.1</v>
      </c>
      <c r="M15" s="378">
        <f t="shared" si="11"/>
        <v>0.1</v>
      </c>
      <c r="N15" s="378">
        <f t="shared" si="11"/>
        <v>0.1</v>
      </c>
      <c r="O15" s="378">
        <f t="shared" si="11"/>
        <v>0.1</v>
      </c>
      <c r="Q15" s="368">
        <f t="shared" si="9"/>
        <v>0.99999999999999989</v>
      </c>
      <c r="S15" s="373"/>
    </row>
    <row r="16" spans="1:19" ht="15" thickBot="1">
      <c r="A16" s="397"/>
      <c r="B16" s="398"/>
      <c r="C16" s="399">
        <f>SUM('RESUMO MODULO MINIMO'!L29)</f>
        <v>7916.0759999999991</v>
      </c>
      <c r="D16" s="384"/>
      <c r="E16" s="384"/>
      <c r="F16" s="384">
        <f t="shared" ref="F16:O16" si="12">$C$16*F15</f>
        <v>791.60759999999993</v>
      </c>
      <c r="G16" s="384">
        <f t="shared" si="12"/>
        <v>791.60759999999993</v>
      </c>
      <c r="H16" s="384">
        <f t="shared" si="12"/>
        <v>791.60759999999993</v>
      </c>
      <c r="I16" s="384">
        <f t="shared" si="12"/>
        <v>791.60759999999993</v>
      </c>
      <c r="J16" s="384">
        <f t="shared" si="12"/>
        <v>791.60759999999993</v>
      </c>
      <c r="K16" s="384">
        <f t="shared" si="12"/>
        <v>791.60759999999993</v>
      </c>
      <c r="L16" s="384">
        <f t="shared" si="12"/>
        <v>791.60759999999993</v>
      </c>
      <c r="M16" s="384">
        <f t="shared" si="12"/>
        <v>791.60759999999993</v>
      </c>
      <c r="N16" s="384">
        <f t="shared" si="12"/>
        <v>791.60759999999993</v>
      </c>
      <c r="O16" s="384">
        <f t="shared" si="12"/>
        <v>791.60759999999993</v>
      </c>
      <c r="Q16" s="373">
        <f t="shared" si="9"/>
        <v>7916.0760000000009</v>
      </c>
      <c r="R16" s="373">
        <f>C16</f>
        <v>7916.0759999999991</v>
      </c>
      <c r="S16" s="373">
        <f>Q16-R16</f>
        <v>0</v>
      </c>
    </row>
    <row r="17" spans="1:19" ht="12" customHeight="1" thickTop="1">
      <c r="A17" s="374"/>
      <c r="B17" s="386" t="str">
        <f>'RESUMO MODULO MINIMO'!D30</f>
        <v>SERVIÇOS COMPLEMENTARES</v>
      </c>
      <c r="C17" s="376">
        <v>1</v>
      </c>
      <c r="D17" s="378"/>
      <c r="E17" s="378"/>
      <c r="F17" s="378">
        <f>100%/10</f>
        <v>0.1</v>
      </c>
      <c r="G17" s="378">
        <f t="shared" si="11"/>
        <v>0.1</v>
      </c>
      <c r="H17" s="378">
        <f t="shared" si="11"/>
        <v>0.1</v>
      </c>
      <c r="I17" s="378">
        <f t="shared" si="11"/>
        <v>0.1</v>
      </c>
      <c r="J17" s="378">
        <f t="shared" si="11"/>
        <v>0.1</v>
      </c>
      <c r="K17" s="378">
        <f t="shared" si="11"/>
        <v>0.1</v>
      </c>
      <c r="L17" s="378">
        <f t="shared" si="11"/>
        <v>0.1</v>
      </c>
      <c r="M17" s="378">
        <f t="shared" si="11"/>
        <v>0.1</v>
      </c>
      <c r="N17" s="378">
        <f t="shared" si="11"/>
        <v>0.1</v>
      </c>
      <c r="O17" s="378">
        <f t="shared" si="11"/>
        <v>0.1</v>
      </c>
      <c r="Q17" s="368">
        <f t="shared" si="9"/>
        <v>0.99999999999999989</v>
      </c>
      <c r="S17" s="373"/>
    </row>
    <row r="18" spans="1:19" ht="15" thickBot="1">
      <c r="A18" s="397"/>
      <c r="B18" s="398"/>
      <c r="C18" s="399">
        <f>'RESUMO MODULO MINIMO'!L31</f>
        <v>1888.9683999999997</v>
      </c>
      <c r="D18" s="384"/>
      <c r="E18" s="384"/>
      <c r="F18" s="384">
        <f>$C$18*F17</f>
        <v>188.89684</v>
      </c>
      <c r="G18" s="384">
        <f t="shared" ref="G18:O18" si="13">$C$18*G17</f>
        <v>188.89684</v>
      </c>
      <c r="H18" s="384">
        <f t="shared" si="13"/>
        <v>188.89684</v>
      </c>
      <c r="I18" s="384">
        <f t="shared" si="13"/>
        <v>188.89684</v>
      </c>
      <c r="J18" s="384">
        <f t="shared" si="13"/>
        <v>188.89684</v>
      </c>
      <c r="K18" s="384">
        <f t="shared" si="13"/>
        <v>188.89684</v>
      </c>
      <c r="L18" s="384">
        <f t="shared" si="13"/>
        <v>188.89684</v>
      </c>
      <c r="M18" s="384">
        <f t="shared" si="13"/>
        <v>188.89684</v>
      </c>
      <c r="N18" s="384">
        <f t="shared" si="13"/>
        <v>188.89684</v>
      </c>
      <c r="O18" s="384">
        <f t="shared" si="13"/>
        <v>188.89684</v>
      </c>
      <c r="Q18" s="373">
        <f t="shared" si="9"/>
        <v>1888.9683999999997</v>
      </c>
      <c r="R18" s="373">
        <f>C18</f>
        <v>1888.9683999999997</v>
      </c>
      <c r="S18" s="373">
        <f>Q18-R18</f>
        <v>0</v>
      </c>
    </row>
    <row r="19" spans="1:19" ht="12" customHeight="1" thickTop="1">
      <c r="A19" s="374"/>
      <c r="B19" s="386" t="str">
        <f>'RESUMO MODULO MINIMO'!$D$32</f>
        <v>PROJETO EXECUTIVO</v>
      </c>
      <c r="C19" s="376">
        <v>1</v>
      </c>
      <c r="D19" s="378">
        <v>0.5</v>
      </c>
      <c r="E19" s="378">
        <v>0.5</v>
      </c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68">
        <f t="shared" si="9"/>
        <v>1</v>
      </c>
      <c r="S19" s="373"/>
    </row>
    <row r="20" spans="1:19" ht="15" thickBot="1">
      <c r="A20" s="397"/>
      <c r="B20" s="398"/>
      <c r="C20" s="399">
        <f>'RESUMO MODULO MINIMO'!L33</f>
        <v>12767.667255999999</v>
      </c>
      <c r="D20" s="384">
        <f>$C$20*D19</f>
        <v>6383.8336279999994</v>
      </c>
      <c r="E20" s="384">
        <f>$C$20*E19</f>
        <v>6383.8336279999994</v>
      </c>
      <c r="F20" s="384"/>
      <c r="G20" s="384"/>
      <c r="H20" s="384"/>
      <c r="I20" s="384"/>
      <c r="J20" s="384"/>
      <c r="K20" s="384"/>
      <c r="L20" s="384"/>
      <c r="M20" s="384"/>
      <c r="N20" s="384"/>
      <c r="O20" s="385"/>
      <c r="Q20" s="373">
        <f t="shared" si="9"/>
        <v>12767.667255999999</v>
      </c>
      <c r="R20" s="373">
        <f>C20</f>
        <v>12767.667255999999</v>
      </c>
      <c r="S20" s="373">
        <f>Q20-R20</f>
        <v>0</v>
      </c>
    </row>
    <row r="21" spans="1:19" ht="15" thickTop="1">
      <c r="A21" s="423"/>
      <c r="B21" s="424"/>
      <c r="C21" s="425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7"/>
      <c r="Q21" s="373"/>
      <c r="R21" s="373"/>
      <c r="S21" s="373"/>
    </row>
    <row r="22" spans="1:19">
      <c r="A22" s="696" t="s">
        <v>394</v>
      </c>
      <c r="B22" s="697"/>
      <c r="C22" s="400"/>
      <c r="D22" s="401">
        <f>SUM(D6+D8+D10+D12+D14+D16+D18+D20)/$O$27</f>
        <v>6.8569641507052271E-3</v>
      </c>
      <c r="E22" s="401">
        <f t="shared" ref="E22:O22" si="14">SUM(E6+E8+E10+E12+E14+E16+E18+E20)/$O$27</f>
        <v>9.3205057354179919E-3</v>
      </c>
      <c r="F22" s="401">
        <f t="shared" si="14"/>
        <v>9.8382253011387699E-2</v>
      </c>
      <c r="G22" s="401">
        <f t="shared" si="14"/>
        <v>9.8382253011387699E-2</v>
      </c>
      <c r="H22" s="401">
        <f t="shared" si="14"/>
        <v>9.8382253011387699E-2</v>
      </c>
      <c r="I22" s="401">
        <f t="shared" si="14"/>
        <v>9.8382253011387699E-2</v>
      </c>
      <c r="J22" s="401">
        <f t="shared" si="14"/>
        <v>9.8382253011387699E-2</v>
      </c>
      <c r="K22" s="401">
        <f t="shared" si="14"/>
        <v>9.8382253011387699E-2</v>
      </c>
      <c r="L22" s="401">
        <f t="shared" si="14"/>
        <v>9.8382253011387699E-2</v>
      </c>
      <c r="M22" s="401">
        <f t="shared" si="14"/>
        <v>9.8382253011387699E-2</v>
      </c>
      <c r="N22" s="401">
        <f t="shared" si="14"/>
        <v>9.8382253011387699E-2</v>
      </c>
      <c r="O22" s="401">
        <f t="shared" si="14"/>
        <v>9.8382253011387699E-2</v>
      </c>
      <c r="Q22" s="368"/>
      <c r="S22" s="373"/>
    </row>
    <row r="23" spans="1:19">
      <c r="A23" s="698" t="s">
        <v>235</v>
      </c>
      <c r="B23" s="699"/>
      <c r="C23" s="402"/>
      <c r="D23" s="403">
        <f>$O$27*D22</f>
        <v>6383.8336279999994</v>
      </c>
      <c r="E23" s="403">
        <f>$O$27*E22</f>
        <v>8677.3908446945443</v>
      </c>
      <c r="F23" s="403">
        <f t="shared" ref="F23:O23" si="15">$O$27*F22</f>
        <v>91593.877606594542</v>
      </c>
      <c r="G23" s="403">
        <f t="shared" si="15"/>
        <v>91593.877606594542</v>
      </c>
      <c r="H23" s="403">
        <f t="shared" si="15"/>
        <v>91593.877606594542</v>
      </c>
      <c r="I23" s="403">
        <f t="shared" si="15"/>
        <v>91593.877606594542</v>
      </c>
      <c r="J23" s="403">
        <f t="shared" si="15"/>
        <v>91593.877606594542</v>
      </c>
      <c r="K23" s="403">
        <f t="shared" si="15"/>
        <v>91593.877606594542</v>
      </c>
      <c r="L23" s="403">
        <f t="shared" si="15"/>
        <v>91593.877606594542</v>
      </c>
      <c r="M23" s="403">
        <f t="shared" si="15"/>
        <v>91593.877606594542</v>
      </c>
      <c r="N23" s="403">
        <f t="shared" si="15"/>
        <v>91593.877606594542</v>
      </c>
      <c r="O23" s="404">
        <f t="shared" si="15"/>
        <v>91593.877606594542</v>
      </c>
      <c r="P23" s="373"/>
      <c r="Q23" s="373"/>
      <c r="R23" s="373"/>
      <c r="S23" s="373"/>
    </row>
    <row r="24" spans="1:19">
      <c r="A24" s="698" t="s">
        <v>395</v>
      </c>
      <c r="B24" s="699"/>
      <c r="C24" s="405"/>
      <c r="D24" s="406">
        <f>D22</f>
        <v>6.8569641507052271E-3</v>
      </c>
      <c r="E24" s="406">
        <f>D24+E22</f>
        <v>1.617746988612322E-2</v>
      </c>
      <c r="F24" s="406">
        <f t="shared" ref="F24:O25" si="16">E24+F22</f>
        <v>0.11455972289751092</v>
      </c>
      <c r="G24" s="406">
        <f t="shared" si="16"/>
        <v>0.21294197590889863</v>
      </c>
      <c r="H24" s="406">
        <f t="shared" si="16"/>
        <v>0.31132422892028633</v>
      </c>
      <c r="I24" s="406">
        <f t="shared" si="16"/>
        <v>0.40970648193167403</v>
      </c>
      <c r="J24" s="406">
        <f t="shared" si="16"/>
        <v>0.50808873494306173</v>
      </c>
      <c r="K24" s="406">
        <f t="shared" si="16"/>
        <v>0.60647098795444943</v>
      </c>
      <c r="L24" s="406">
        <f t="shared" si="16"/>
        <v>0.70485324096583712</v>
      </c>
      <c r="M24" s="406">
        <f t="shared" si="16"/>
        <v>0.80323549397722482</v>
      </c>
      <c r="N24" s="406">
        <f t="shared" si="16"/>
        <v>0.90161774698861252</v>
      </c>
      <c r="O24" s="407">
        <f t="shared" si="16"/>
        <v>1.0000000000000002</v>
      </c>
      <c r="Q24" s="368"/>
      <c r="S24" s="373"/>
    </row>
    <row r="25" spans="1:19" ht="15" thickBot="1">
      <c r="A25" s="692" t="s">
        <v>396</v>
      </c>
      <c r="B25" s="693"/>
      <c r="C25" s="408"/>
      <c r="D25" s="409">
        <f>D23</f>
        <v>6383.8336279999994</v>
      </c>
      <c r="E25" s="409">
        <f>D25+E23</f>
        <v>15061.224472694543</v>
      </c>
      <c r="F25" s="409">
        <f t="shared" si="16"/>
        <v>106655.10207928909</v>
      </c>
      <c r="G25" s="409">
        <f t="shared" si="16"/>
        <v>198248.97968588362</v>
      </c>
      <c r="H25" s="409">
        <f t="shared" si="16"/>
        <v>289842.85729247815</v>
      </c>
      <c r="I25" s="409">
        <f t="shared" si="16"/>
        <v>381436.73489907268</v>
      </c>
      <c r="J25" s="409">
        <f t="shared" si="16"/>
        <v>473030.6125056672</v>
      </c>
      <c r="K25" s="409">
        <f t="shared" si="16"/>
        <v>564624.49011226173</v>
      </c>
      <c r="L25" s="409">
        <f t="shared" si="16"/>
        <v>656218.36771885632</v>
      </c>
      <c r="M25" s="409">
        <f t="shared" si="16"/>
        <v>747812.2453254509</v>
      </c>
      <c r="N25" s="409">
        <f t="shared" si="16"/>
        <v>839406.12293204549</v>
      </c>
      <c r="O25" s="410">
        <f t="shared" si="16"/>
        <v>931000.00053864007</v>
      </c>
      <c r="P25" s="373"/>
      <c r="Q25" s="373"/>
      <c r="R25" s="373"/>
      <c r="S25" s="373"/>
    </row>
    <row r="26" spans="1:19" ht="15" thickBot="1">
      <c r="A26" s="411"/>
      <c r="B26" s="411"/>
      <c r="C26" s="411"/>
      <c r="D26" s="411"/>
      <c r="E26" s="411"/>
      <c r="F26" s="411"/>
      <c r="G26" s="411"/>
      <c r="H26" s="411"/>
      <c r="I26" s="411"/>
      <c r="J26" s="411"/>
      <c r="K26" s="411"/>
      <c r="L26" s="411"/>
      <c r="M26" s="411"/>
      <c r="N26" s="411"/>
      <c r="O26" s="411"/>
      <c r="P26" s="411"/>
    </row>
    <row r="27" spans="1:19" ht="15" thickBot="1">
      <c r="A27" s="412"/>
      <c r="B27" s="413"/>
      <c r="C27" s="414"/>
      <c r="D27" s="415" t="s">
        <v>397</v>
      </c>
      <c r="E27" s="416"/>
      <c r="F27" s="416"/>
      <c r="G27" s="416"/>
      <c r="H27" s="416"/>
      <c r="I27" s="416"/>
      <c r="J27" s="416"/>
      <c r="K27" s="416"/>
      <c r="L27" s="416"/>
      <c r="M27" s="416"/>
      <c r="N27" s="416" t="s">
        <v>398</v>
      </c>
      <c r="O27" s="417">
        <f>'RESUMO MODULO MINIMO'!L34</f>
        <v>931000.00053863972</v>
      </c>
      <c r="P27" s="363"/>
    </row>
    <row r="28" spans="1:19" ht="16.5" customHeight="1">
      <c r="A28" s="418"/>
      <c r="B28" s="419"/>
      <c r="C28" s="418"/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20"/>
      <c r="P28" s="418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3:O3"/>
    <mergeCell ref="A2:O2"/>
    <mergeCell ref="A22:B22"/>
    <mergeCell ref="A23:B23"/>
    <mergeCell ref="A24:B24"/>
  </mergeCells>
  <phoneticPr fontId="84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L37"/>
  <sheetViews>
    <sheetView showGridLines="0" view="pageBreakPreview" zoomScale="115" zoomScaleSheetLayoutView="115" workbookViewId="0">
      <selection activeCell="L19" sqref="L19"/>
    </sheetView>
  </sheetViews>
  <sheetFormatPr defaultColWidth="9.140625" defaultRowHeight="15"/>
  <cols>
    <col min="1" max="1" width="9.140625" style="493"/>
    <col min="2" max="2" width="33.85546875" style="493" bestFit="1" customWidth="1"/>
    <col min="3" max="3" width="14.28515625" style="494" bestFit="1" customWidth="1"/>
    <col min="4" max="4" width="13.140625" style="494" bestFit="1" customWidth="1"/>
    <col min="5" max="5" width="9.140625" style="493"/>
    <col min="6" max="6" width="12.7109375" style="493" bestFit="1" customWidth="1"/>
    <col min="7" max="7" width="14.140625" style="493" bestFit="1" customWidth="1"/>
    <col min="8" max="16384" width="9.140625" style="493"/>
  </cols>
  <sheetData>
    <row r="1" spans="1:7">
      <c r="A1" s="945"/>
      <c r="B1" s="945"/>
      <c r="C1" s="945"/>
      <c r="D1" s="945"/>
      <c r="E1" s="945"/>
      <c r="F1" s="945"/>
      <c r="G1" s="945"/>
    </row>
    <row r="2" spans="1:7">
      <c r="A2" s="945"/>
      <c r="B2" s="945"/>
      <c r="C2" s="945"/>
      <c r="D2" s="945"/>
      <c r="E2" s="945"/>
      <c r="F2" s="945"/>
      <c r="G2" s="945"/>
    </row>
    <row r="3" spans="1:7">
      <c r="A3" s="945"/>
      <c r="B3" s="945"/>
      <c r="C3" s="945"/>
      <c r="D3" s="945"/>
      <c r="E3" s="945"/>
      <c r="F3" s="945"/>
      <c r="G3" s="945"/>
    </row>
    <row r="4" spans="1:7">
      <c r="A4" s="946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4" s="946"/>
      <c r="C4" s="946"/>
      <c r="D4" s="946"/>
      <c r="E4" s="946"/>
      <c r="F4" s="946"/>
      <c r="G4" s="946"/>
    </row>
    <row r="5" spans="1:7">
      <c r="A5" s="946"/>
      <c r="B5" s="946"/>
      <c r="C5" s="946"/>
      <c r="D5" s="946"/>
      <c r="E5" s="946"/>
      <c r="F5" s="946"/>
      <c r="G5" s="946"/>
    </row>
    <row r="6" spans="1:7">
      <c r="A6" s="946"/>
      <c r="B6" s="946"/>
      <c r="C6" s="946"/>
      <c r="D6" s="946"/>
      <c r="E6" s="946"/>
      <c r="F6" s="946"/>
      <c r="G6" s="946"/>
    </row>
    <row r="7" spans="1:7" ht="15.75">
      <c r="A7" s="947" t="s">
        <v>620</v>
      </c>
      <c r="B7" s="948"/>
      <c r="C7" s="948"/>
      <c r="D7" s="948"/>
      <c r="E7" s="948"/>
      <c r="F7" s="948"/>
      <c r="G7" s="949"/>
    </row>
    <row r="8" spans="1:7">
      <c r="A8" s="950" t="s">
        <v>471</v>
      </c>
      <c r="B8" s="951"/>
      <c r="C8" s="952"/>
      <c r="D8" s="952"/>
      <c r="E8" s="952"/>
      <c r="F8" s="587" t="s">
        <v>472</v>
      </c>
      <c r="G8" s="588" t="s">
        <v>473</v>
      </c>
    </row>
    <row r="9" spans="1:7" ht="15.75">
      <c r="A9" s="589" t="s">
        <v>596</v>
      </c>
      <c r="B9" s="590"/>
      <c r="C9" s="590"/>
      <c r="D9" s="590"/>
      <c r="E9" s="590"/>
      <c r="F9" s="591"/>
      <c r="G9" s="592">
        <f>G10+G13</f>
        <v>3149.7200000000003</v>
      </c>
    </row>
    <row r="10" spans="1:7">
      <c r="A10" s="593"/>
      <c r="B10" s="594" t="s">
        <v>474</v>
      </c>
      <c r="C10" s="595" t="s">
        <v>245</v>
      </c>
      <c r="D10" s="595" t="s">
        <v>597</v>
      </c>
      <c r="E10" s="595" t="s">
        <v>598</v>
      </c>
      <c r="F10" s="596"/>
      <c r="G10" s="597">
        <f>G11+G12</f>
        <v>2360.2800000000002</v>
      </c>
    </row>
    <row r="11" spans="1:7">
      <c r="A11" s="593"/>
      <c r="B11" s="598" t="s">
        <v>599</v>
      </c>
      <c r="C11" s="599" t="s">
        <v>48</v>
      </c>
      <c r="D11" s="599">
        <v>20</v>
      </c>
      <c r="E11" s="599">
        <v>90778</v>
      </c>
      <c r="F11" s="600">
        <v>105.77</v>
      </c>
      <c r="G11" s="601">
        <f>F11*D11</f>
        <v>2115.4</v>
      </c>
    </row>
    <row r="12" spans="1:7">
      <c r="A12" s="593"/>
      <c r="B12" s="598" t="s">
        <v>600</v>
      </c>
      <c r="C12" s="599" t="s">
        <v>48</v>
      </c>
      <c r="D12" s="599">
        <v>8</v>
      </c>
      <c r="E12" s="599">
        <v>90781</v>
      </c>
      <c r="F12" s="600">
        <v>30.61</v>
      </c>
      <c r="G12" s="601">
        <f>F12*D12</f>
        <v>244.88</v>
      </c>
    </row>
    <row r="13" spans="1:7">
      <c r="A13" s="593"/>
      <c r="B13" s="594" t="s">
        <v>475</v>
      </c>
      <c r="C13" s="602"/>
      <c r="D13" s="602"/>
      <c r="E13" s="602"/>
      <c r="F13" s="603"/>
      <c r="G13" s="597">
        <f>G14+G15</f>
        <v>789.44</v>
      </c>
    </row>
    <row r="14" spans="1:7">
      <c r="A14" s="593"/>
      <c r="B14" s="598" t="s">
        <v>601</v>
      </c>
      <c r="C14" s="599" t="s">
        <v>48</v>
      </c>
      <c r="D14" s="599">
        <v>8</v>
      </c>
      <c r="E14" s="599">
        <v>88253</v>
      </c>
      <c r="F14" s="600">
        <v>13.2</v>
      </c>
      <c r="G14" s="601">
        <f>F14*D14</f>
        <v>105.6</v>
      </c>
    </row>
    <row r="15" spans="1:7">
      <c r="A15" s="593"/>
      <c r="B15" s="598" t="s">
        <v>602</v>
      </c>
      <c r="C15" s="599" t="s">
        <v>48</v>
      </c>
      <c r="D15" s="599">
        <v>16</v>
      </c>
      <c r="E15" s="599">
        <v>88597</v>
      </c>
      <c r="F15" s="600">
        <v>42.74</v>
      </c>
      <c r="G15" s="601">
        <f>F15*D15</f>
        <v>683.84</v>
      </c>
    </row>
    <row r="16" spans="1:7" ht="15.75">
      <c r="A16" s="589" t="s">
        <v>476</v>
      </c>
      <c r="B16" s="590"/>
      <c r="C16" s="590"/>
      <c r="D16" s="590"/>
      <c r="E16" s="590"/>
      <c r="F16" s="604"/>
      <c r="G16" s="605">
        <f>G17</f>
        <v>0</v>
      </c>
    </row>
    <row r="17" spans="1:12">
      <c r="A17" s="593"/>
      <c r="B17" s="598" t="s">
        <v>541</v>
      </c>
      <c r="C17" s="598"/>
      <c r="D17" s="598"/>
      <c r="E17" s="598"/>
      <c r="F17" s="606"/>
      <c r="G17" s="601">
        <v>0</v>
      </c>
    </row>
    <row r="18" spans="1:12" ht="15.75">
      <c r="A18" s="939" t="s">
        <v>477</v>
      </c>
      <c r="B18" s="940"/>
      <c r="C18" s="607"/>
      <c r="D18" s="607"/>
      <c r="E18" s="607"/>
      <c r="F18" s="604"/>
      <c r="G18" s="605">
        <f>G19+G20+G21+G22</f>
        <v>1157.79</v>
      </c>
    </row>
    <row r="19" spans="1:12" ht="90">
      <c r="A19" s="608"/>
      <c r="B19" s="609" t="s">
        <v>478</v>
      </c>
      <c r="C19" s="610" t="s">
        <v>603</v>
      </c>
      <c r="D19" s="611">
        <v>0.25</v>
      </c>
      <c r="E19" s="611"/>
      <c r="F19" s="606">
        <f>G9+G17</f>
        <v>3149.7200000000003</v>
      </c>
      <c r="G19" s="612">
        <f>F19*D19</f>
        <v>787.43000000000006</v>
      </c>
    </row>
    <row r="20" spans="1:12">
      <c r="A20" s="593"/>
      <c r="B20" s="598" t="s">
        <v>604</v>
      </c>
      <c r="C20" s="598" t="s">
        <v>56</v>
      </c>
      <c r="D20" s="613">
        <v>8</v>
      </c>
      <c r="E20" s="613">
        <v>92144</v>
      </c>
      <c r="F20" s="614">
        <v>40.47</v>
      </c>
      <c r="G20" s="612">
        <f>F20*D20</f>
        <v>323.76</v>
      </c>
    </row>
    <row r="21" spans="1:12">
      <c r="A21" s="593"/>
      <c r="B21" s="598" t="s">
        <v>605</v>
      </c>
      <c r="C21" s="598" t="s">
        <v>606</v>
      </c>
      <c r="D21" s="613">
        <v>2</v>
      </c>
      <c r="E21" s="613" t="s">
        <v>607</v>
      </c>
      <c r="F21" s="614">
        <v>5.3</v>
      </c>
      <c r="G21" s="612">
        <f>F21*D21</f>
        <v>10.6</v>
      </c>
    </row>
    <row r="22" spans="1:12" ht="30">
      <c r="A22" s="593"/>
      <c r="B22" s="610" t="s">
        <v>608</v>
      </c>
      <c r="C22" s="598" t="s">
        <v>56</v>
      </c>
      <c r="D22" s="613">
        <v>16</v>
      </c>
      <c r="E22" s="613">
        <v>7247</v>
      </c>
      <c r="F22" s="614">
        <v>2.25</v>
      </c>
      <c r="G22" s="612">
        <f>F22*D22</f>
        <v>36</v>
      </c>
    </row>
    <row r="23" spans="1:12" ht="15.75">
      <c r="A23" s="939" t="s">
        <v>488</v>
      </c>
      <c r="B23" s="940"/>
      <c r="C23" s="607"/>
      <c r="D23" s="607"/>
      <c r="E23" s="615"/>
      <c r="F23" s="616"/>
      <c r="G23" s="617">
        <f>G24</f>
        <v>4420.45</v>
      </c>
    </row>
    <row r="24" spans="1:12">
      <c r="A24" s="608"/>
      <c r="B24" s="609" t="s">
        <v>489</v>
      </c>
      <c r="C24" s="609" t="s">
        <v>609</v>
      </c>
      <c r="D24" s="609"/>
      <c r="E24" s="613"/>
      <c r="F24" s="618">
        <f>Ensaios!F26</f>
        <v>4420.45</v>
      </c>
      <c r="G24" s="619">
        <f>F24</f>
        <v>4420.45</v>
      </c>
    </row>
    <row r="25" spans="1:12">
      <c r="A25" s="941" t="s">
        <v>479</v>
      </c>
      <c r="B25" s="942"/>
      <c r="C25" s="620"/>
      <c r="D25" s="620"/>
      <c r="E25" s="621"/>
      <c r="F25" s="622"/>
      <c r="G25" s="623">
        <f>G9+G16+G18+G23</f>
        <v>8727.9599999999991</v>
      </c>
    </row>
    <row r="26" spans="1:12">
      <c r="A26" s="943" t="s">
        <v>610</v>
      </c>
      <c r="B26" s="944"/>
      <c r="C26" s="609"/>
      <c r="D26" s="611">
        <f>BDI!D56</f>
        <v>0.23089999999999999</v>
      </c>
      <c r="E26" s="613"/>
      <c r="F26" s="618"/>
      <c r="G26" s="601">
        <f>D26*G25</f>
        <v>2015.2859639999997</v>
      </c>
    </row>
    <row r="27" spans="1:12">
      <c r="A27" s="941" t="s">
        <v>611</v>
      </c>
      <c r="B27" s="942"/>
      <c r="C27" s="620"/>
      <c r="D27" s="620"/>
      <c r="E27" s="621"/>
      <c r="F27" s="622"/>
      <c r="G27" s="623">
        <f>SUM(G25:G26)</f>
        <v>10743.245963999998</v>
      </c>
    </row>
    <row r="28" spans="1:12">
      <c r="A28" s="943" t="s">
        <v>481</v>
      </c>
      <c r="B28" s="944"/>
      <c r="C28" s="598" t="s">
        <v>612</v>
      </c>
      <c r="D28" s="611">
        <v>0.05</v>
      </c>
      <c r="E28" s="611"/>
      <c r="F28" s="618">
        <f>G27</f>
        <v>10743.245963999998</v>
      </c>
      <c r="G28" s="601">
        <f>F28*D28</f>
        <v>537.1622981999999</v>
      </c>
      <c r="L28" s="493" t="s">
        <v>613</v>
      </c>
    </row>
    <row r="29" spans="1:12">
      <c r="A29" s="943" t="s">
        <v>482</v>
      </c>
      <c r="B29" s="944"/>
      <c r="C29" s="598" t="s">
        <v>614</v>
      </c>
      <c r="D29" s="611">
        <v>3.7400000000000003E-2</v>
      </c>
      <c r="E29" s="611"/>
      <c r="F29" s="618">
        <f>D29*G28</f>
        <v>20.089869952679997</v>
      </c>
      <c r="G29" s="624">
        <f>F29</f>
        <v>20.089869952679997</v>
      </c>
    </row>
    <row r="30" spans="1:12">
      <c r="A30" s="943" t="s">
        <v>483</v>
      </c>
      <c r="B30" s="944"/>
      <c r="C30" s="598"/>
      <c r="D30" s="613"/>
      <c r="E30" s="613"/>
      <c r="F30" s="618"/>
      <c r="G30" s="601"/>
    </row>
    <row r="31" spans="1:12">
      <c r="A31" s="593"/>
      <c r="B31" s="598" t="s">
        <v>484</v>
      </c>
      <c r="C31" s="598"/>
      <c r="D31" s="611">
        <v>4.7500000000000001E-2</v>
      </c>
      <c r="E31" s="611"/>
      <c r="F31" s="618">
        <f>D31*F29</f>
        <v>0.95426882275229985</v>
      </c>
      <c r="G31" s="624">
        <f>F31</f>
        <v>0.95426882275229985</v>
      </c>
    </row>
    <row r="32" spans="1:12">
      <c r="A32" s="943" t="s">
        <v>485</v>
      </c>
      <c r="B32" s="944"/>
      <c r="C32" s="609"/>
      <c r="D32" s="611">
        <v>5.7700000000000001E-2</v>
      </c>
      <c r="E32" s="611"/>
      <c r="F32" s="618">
        <f>F28</f>
        <v>10743.245963999998</v>
      </c>
      <c r="G32" s="601">
        <f>F32*D32</f>
        <v>619.88529212279991</v>
      </c>
    </row>
    <row r="33" spans="1:7">
      <c r="A33" s="941" t="s">
        <v>486</v>
      </c>
      <c r="B33" s="942"/>
      <c r="C33" s="620"/>
      <c r="D33" s="620"/>
      <c r="E33" s="621"/>
      <c r="F33" s="622"/>
      <c r="G33" s="623">
        <f>SUM(G28:G32)</f>
        <v>1178.091729098232</v>
      </c>
    </row>
    <row r="34" spans="1:7">
      <c r="A34" s="943" t="s">
        <v>615</v>
      </c>
      <c r="B34" s="944"/>
      <c r="C34" s="609"/>
      <c r="D34" s="611">
        <f>BDI!D56</f>
        <v>0.23089999999999999</v>
      </c>
      <c r="E34" s="611"/>
      <c r="F34" s="618"/>
      <c r="G34" s="601">
        <f>D34*G33</f>
        <v>272.02138024878178</v>
      </c>
    </row>
    <row r="35" spans="1:7">
      <c r="A35" s="941" t="s">
        <v>480</v>
      </c>
      <c r="B35" s="942"/>
      <c r="C35" s="620"/>
      <c r="D35" s="620"/>
      <c r="E35" s="620"/>
      <c r="F35" s="622"/>
      <c r="G35" s="623">
        <f>SUM(G33:G34)</f>
        <v>1450.1131093470137</v>
      </c>
    </row>
    <row r="36" spans="1:7">
      <c r="A36" s="937" t="s">
        <v>487</v>
      </c>
      <c r="B36" s="938"/>
      <c r="C36" s="625"/>
      <c r="D36" s="625"/>
      <c r="E36" s="625"/>
      <c r="F36" s="626"/>
      <c r="G36" s="627">
        <f>G35+G27</f>
        <v>12193.359073347012</v>
      </c>
    </row>
    <row r="37" spans="1:7">
      <c r="A37" s="628"/>
      <c r="B37" s="629" t="s">
        <v>616</v>
      </c>
      <c r="C37" s="629"/>
      <c r="D37" s="629"/>
      <c r="E37" s="629"/>
      <c r="F37" s="630"/>
      <c r="G37" s="630"/>
    </row>
  </sheetData>
  <mergeCells count="18">
    <mergeCell ref="A18:B18"/>
    <mergeCell ref="A1:G3"/>
    <mergeCell ref="A4:G6"/>
    <mergeCell ref="A7:G7"/>
    <mergeCell ref="A8:B8"/>
    <mergeCell ref="C8:E8"/>
    <mergeCell ref="A36:B36"/>
    <mergeCell ref="A23:B23"/>
    <mergeCell ref="A25:B25"/>
    <mergeCell ref="A26:B26"/>
    <mergeCell ref="A27:B27"/>
    <mergeCell ref="A28:B28"/>
    <mergeCell ref="A29:B29"/>
    <mergeCell ref="A30:B30"/>
    <mergeCell ref="A32:B32"/>
    <mergeCell ref="A33:B33"/>
    <mergeCell ref="A34:B34"/>
    <mergeCell ref="A35:B35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N24"/>
  <sheetViews>
    <sheetView zoomScaleSheetLayoutView="110" workbookViewId="0">
      <selection activeCell="F17" sqref="F17"/>
    </sheetView>
  </sheetViews>
  <sheetFormatPr defaultRowHeight="12.75"/>
  <cols>
    <col min="1" max="1" width="2" style="1" customWidth="1"/>
    <col min="2" max="2" width="9.42578125" style="1" bestFit="1" customWidth="1"/>
    <col min="3" max="3" width="57.85546875" style="1" customWidth="1"/>
    <col min="4" max="4" width="6.7109375" style="1" customWidth="1"/>
    <col min="5" max="5" width="17" style="1" bestFit="1" customWidth="1"/>
    <col min="6" max="6" width="9.85546875" style="1" bestFit="1" customWidth="1"/>
    <col min="7" max="7" width="18" style="1" bestFit="1" customWidth="1"/>
    <col min="8" max="8" width="9.140625" style="1"/>
    <col min="9" max="9" width="10.28515625" style="1" bestFit="1" customWidth="1"/>
    <col min="10" max="11" width="11.28515625" style="1" bestFit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 thickBot="1"/>
    <row r="2" spans="2:14" s="545" customFormat="1" ht="15.75" customHeight="1">
      <c r="B2" s="718" t="s">
        <v>556</v>
      </c>
      <c r="C2" s="719"/>
      <c r="D2" s="719"/>
      <c r="E2" s="719"/>
      <c r="F2" s="719"/>
      <c r="G2" s="720"/>
      <c r="L2" s="546" t="s">
        <v>9</v>
      </c>
      <c r="M2" s="546" t="s">
        <v>557</v>
      </c>
      <c r="N2" s="546" t="s">
        <v>558</v>
      </c>
    </row>
    <row r="3" spans="2:14" s="545" customFormat="1" ht="16.5" customHeight="1">
      <c r="B3" s="721" t="s">
        <v>559</v>
      </c>
      <c r="C3" s="722"/>
      <c r="D3" s="722"/>
      <c r="E3" s="722"/>
      <c r="F3" s="722"/>
      <c r="G3" s="723"/>
      <c r="J3" s="546" t="s">
        <v>560</v>
      </c>
      <c r="L3" s="545">
        <f>37+32+15</f>
        <v>84</v>
      </c>
      <c r="M3" s="545">
        <v>3</v>
      </c>
      <c r="N3" s="545">
        <f>L3-M3</f>
        <v>81</v>
      </c>
    </row>
    <row r="4" spans="2:14" s="545" customFormat="1" ht="16.5">
      <c r="B4" s="721" t="s">
        <v>561</v>
      </c>
      <c r="C4" s="722"/>
      <c r="D4" s="722"/>
      <c r="E4" s="722"/>
      <c r="F4" s="722"/>
      <c r="G4" s="723"/>
      <c r="J4" s="546" t="s">
        <v>562</v>
      </c>
      <c r="L4" s="545">
        <v>37</v>
      </c>
      <c r="M4" s="545">
        <v>1</v>
      </c>
      <c r="N4" s="545">
        <f>L4-M4</f>
        <v>36</v>
      </c>
    </row>
    <row r="5" spans="2:14" s="547" customFormat="1" ht="15" customHeight="1">
      <c r="B5" s="721" t="s">
        <v>563</v>
      </c>
      <c r="C5" s="722"/>
      <c r="D5" s="722"/>
      <c r="E5" s="722"/>
      <c r="F5" s="722"/>
      <c r="G5" s="723"/>
      <c r="J5" s="546" t="s">
        <v>564</v>
      </c>
      <c r="L5" s="547">
        <v>91</v>
      </c>
      <c r="M5" s="547">
        <v>1</v>
      </c>
      <c r="N5" s="545">
        <f>L5-M5</f>
        <v>90</v>
      </c>
    </row>
    <row r="6" spans="2:14" s="547" customFormat="1" ht="15" customHeight="1">
      <c r="B6" s="548"/>
      <c r="C6" s="549"/>
      <c r="D6" s="549"/>
      <c r="E6" s="549"/>
      <c r="F6" s="549"/>
      <c r="G6" s="550"/>
    </row>
    <row r="7" spans="2:14" ht="38.25" customHeight="1">
      <c r="B7" s="724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C7" s="725"/>
      <c r="D7" s="725"/>
      <c r="E7" s="725"/>
      <c r="F7" s="725"/>
      <c r="G7" s="726"/>
    </row>
    <row r="8" spans="2:14" ht="24" customHeight="1" thickBot="1">
      <c r="B8" s="727"/>
      <c r="C8" s="728"/>
      <c r="D8" s="728"/>
      <c r="E8" s="728"/>
      <c r="F8" s="728"/>
      <c r="G8" s="729"/>
      <c r="J8" s="546" t="s">
        <v>565</v>
      </c>
      <c r="M8" s="1">
        <v>5</v>
      </c>
    </row>
    <row r="9" spans="2:14" ht="17.25" customHeight="1" thickBot="1">
      <c r="B9" s="715" t="s">
        <v>566</v>
      </c>
      <c r="C9" s="716"/>
      <c r="D9" s="716"/>
      <c r="E9" s="716"/>
      <c r="F9" s="716"/>
      <c r="G9" s="717"/>
    </row>
    <row r="10" spans="2:14" ht="21.95" customHeight="1">
      <c r="B10" s="551"/>
      <c r="C10" s="582" t="s">
        <v>579</v>
      </c>
      <c r="D10" s="714">
        <f>'RESUMO MODULO MINIMO'!L6</f>
        <v>4.7100000000000003E-2</v>
      </c>
      <c r="E10" s="714"/>
      <c r="F10" s="581" t="s">
        <v>567</v>
      </c>
      <c r="G10" s="552">
        <f>BDI!D56</f>
        <v>0.23089999999999999</v>
      </c>
    </row>
    <row r="11" spans="2:14" ht="21.95" customHeight="1">
      <c r="B11" s="553"/>
      <c r="C11" s="703" t="s">
        <v>568</v>
      </c>
      <c r="D11" s="703"/>
      <c r="E11" s="703"/>
      <c r="F11" s="704"/>
      <c r="G11" s="554">
        <f>('ENC. SOCIAIS'!E51/100)</f>
        <v>1.1401999999999999</v>
      </c>
    </row>
    <row r="12" spans="2:14" ht="21.95" customHeight="1">
      <c r="B12" s="555"/>
      <c r="C12" s="703" t="s">
        <v>622</v>
      </c>
      <c r="D12" s="703"/>
      <c r="E12" s="703"/>
      <c r="F12" s="703"/>
      <c r="G12" s="705"/>
    </row>
    <row r="13" spans="2:14" ht="21.95" customHeight="1">
      <c r="B13" s="555"/>
      <c r="C13" s="706" t="s">
        <v>92</v>
      </c>
      <c r="D13" s="706"/>
      <c r="E13" s="706"/>
      <c r="F13" s="706"/>
      <c r="G13" s="707"/>
    </row>
    <row r="14" spans="2:14" s="556" customFormat="1" ht="15.75">
      <c r="B14" s="708" t="s">
        <v>569</v>
      </c>
      <c r="C14" s="709"/>
      <c r="D14" s="709"/>
      <c r="E14" s="709"/>
      <c r="F14" s="709"/>
      <c r="G14" s="710"/>
      <c r="M14" s="557"/>
    </row>
    <row r="15" spans="2:14" s="556" customFormat="1" ht="20.100000000000001" customHeight="1">
      <c r="B15" s="558" t="s">
        <v>0</v>
      </c>
      <c r="C15" s="559" t="s">
        <v>570</v>
      </c>
      <c r="D15" s="560" t="s">
        <v>6</v>
      </c>
      <c r="E15" s="561" t="s">
        <v>571</v>
      </c>
      <c r="F15" s="561" t="s">
        <v>572</v>
      </c>
      <c r="G15" s="562" t="s">
        <v>9</v>
      </c>
    </row>
    <row r="16" spans="2:14" s="556" customFormat="1" ht="13.5">
      <c r="B16" s="711"/>
      <c r="C16" s="712"/>
      <c r="D16" s="712"/>
      <c r="E16" s="712"/>
      <c r="F16" s="712"/>
      <c r="G16" s="713"/>
    </row>
    <row r="17" spans="2:11" s="556" customFormat="1" ht="18" customHeight="1">
      <c r="B17" s="563">
        <v>1</v>
      </c>
      <c r="C17" s="564" t="s">
        <v>580</v>
      </c>
      <c r="D17" s="565" t="s">
        <v>14</v>
      </c>
      <c r="E17" s="566">
        <f>'PLANILHA LOTE 01'!I16</f>
        <v>147000</v>
      </c>
      <c r="F17" s="567">
        <f>'PLANILHA LOTE 01'!L7</f>
        <v>132.91999999999999</v>
      </c>
      <c r="G17" s="568">
        <f>ROUND(E17*F17,2)</f>
        <v>19539240</v>
      </c>
    </row>
    <row r="18" spans="2:11" s="556" customFormat="1" ht="18" customHeight="1">
      <c r="B18" s="563">
        <v>2</v>
      </c>
      <c r="C18" s="564" t="s">
        <v>581</v>
      </c>
      <c r="D18" s="565" t="s">
        <v>14</v>
      </c>
      <c r="E18" s="566">
        <f>'PLANILHA LOTE 02'!I16</f>
        <v>77000</v>
      </c>
      <c r="F18" s="567">
        <f>'PLANILHA LOTE 02'!L7</f>
        <v>132.5</v>
      </c>
      <c r="G18" s="568">
        <f>ROUND(E18*F18,2)</f>
        <v>10202500</v>
      </c>
    </row>
    <row r="19" spans="2:11" s="556" customFormat="1" ht="18" customHeight="1" thickBot="1">
      <c r="B19" s="563">
        <v>3</v>
      </c>
      <c r="C19" s="564" t="s">
        <v>573</v>
      </c>
      <c r="D19" s="565" t="s">
        <v>14</v>
      </c>
      <c r="E19" s="566">
        <f>'PLANILHA LOTE 03'!I16</f>
        <v>147000</v>
      </c>
      <c r="F19" s="567">
        <f>'PLANILHA LOTE 03'!L7</f>
        <v>133.34</v>
      </c>
      <c r="G19" s="568">
        <f>ROUND(E19*F19,2)</f>
        <v>19600980</v>
      </c>
    </row>
    <row r="20" spans="2:11" s="556" customFormat="1" ht="27" customHeight="1" thickBot="1">
      <c r="B20" s="700" t="s">
        <v>574</v>
      </c>
      <c r="C20" s="701"/>
      <c r="D20" s="565" t="s">
        <v>14</v>
      </c>
      <c r="E20" s="569">
        <f>ROUND((SUM(E17:E19)),2)</f>
        <v>371000</v>
      </c>
      <c r="F20" s="570" t="s">
        <v>398</v>
      </c>
      <c r="G20" s="574">
        <f>ROUND((SUM(G17:G19)),2)</f>
        <v>49342720</v>
      </c>
      <c r="J20" s="702"/>
      <c r="K20" s="702"/>
    </row>
    <row r="21" spans="2:11" ht="15">
      <c r="D21" s="571"/>
      <c r="J21" s="572"/>
      <c r="K21" s="573"/>
    </row>
    <row r="22" spans="2:11" ht="15">
      <c r="D22" s="571"/>
      <c r="J22" s="572"/>
      <c r="K22" s="573"/>
    </row>
    <row r="23" spans="2:11" ht="15">
      <c r="D23" s="571"/>
      <c r="J23" s="572"/>
      <c r="K23" s="573"/>
    </row>
    <row r="24" spans="2:11" ht="15">
      <c r="D24" s="571"/>
      <c r="J24" s="572"/>
      <c r="K24" s="573"/>
    </row>
  </sheetData>
  <mergeCells count="14">
    <mergeCell ref="D10:E10"/>
    <mergeCell ref="B9:G9"/>
    <mergeCell ref="B2:G2"/>
    <mergeCell ref="B3:G3"/>
    <mergeCell ref="B4:G4"/>
    <mergeCell ref="B5:G5"/>
    <mergeCell ref="B7:G8"/>
    <mergeCell ref="B20:C20"/>
    <mergeCell ref="J20:K20"/>
    <mergeCell ref="C11:F11"/>
    <mergeCell ref="C12:G12"/>
    <mergeCell ref="C13:G13"/>
    <mergeCell ref="B14:G14"/>
    <mergeCell ref="B16:G16"/>
  </mergeCells>
  <conditionalFormatting sqref="B17:B20">
    <cfRule type="expression" dxfId="20" priority="5" stopIfTrue="1">
      <formula>RIGHT(B17,2)="00"</formula>
    </cfRule>
  </conditionalFormatting>
  <conditionalFormatting sqref="C17:C19">
    <cfRule type="expression" dxfId="19" priority="4" stopIfTrue="1">
      <formula>OR(RIGHT($B17,2)="00",$B17="")</formula>
    </cfRule>
  </conditionalFormatting>
  <conditionalFormatting sqref="C18:C19">
    <cfRule type="expression" dxfId="18" priority="3" stopIfTrue="1">
      <formula>OR(RIGHT(#REF!,2)="00",#REF!="")</formula>
    </cfRule>
  </conditionalFormatting>
  <conditionalFormatting sqref="G18:G20">
    <cfRule type="expression" dxfId="17" priority="2" stopIfTrue="1">
      <formula>OR(RIGHT(#REF!,2)="00",LEFT($C18,5)="Total")</formula>
    </cfRule>
  </conditionalFormatting>
  <conditionalFormatting sqref="G17:G20">
    <cfRule type="expression" dxfId="16" priority="1" stopIfTrue="1">
      <formula>OR(RIGHT($B17,2)="00",LEFT($C17,5)="Total")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S41"/>
  <sheetViews>
    <sheetView tabSelected="1" view="pageBreakPreview" zoomScale="70" zoomScaleNormal="70" zoomScaleSheetLayoutView="70" workbookViewId="0">
      <selection activeCell="M13" sqref="M13"/>
    </sheetView>
  </sheetViews>
  <sheetFormatPr defaultColWidth="9.140625" defaultRowHeight="15"/>
  <cols>
    <col min="1" max="3" width="21.7109375" style="509" customWidth="1"/>
    <col min="4" max="7" width="15.7109375" style="509" customWidth="1"/>
    <col min="8" max="11" width="26" style="509" customWidth="1"/>
    <col min="12" max="12" width="26" style="527" customWidth="1"/>
    <col min="13" max="14" width="19.7109375" style="509" bestFit="1" customWidth="1"/>
    <col min="15" max="16" width="13" style="509" customWidth="1"/>
    <col min="17" max="17" width="10.28515625" style="509" bestFit="1" customWidth="1"/>
    <col min="18" max="18" width="9.28515625" style="509" bestFit="1" customWidth="1"/>
    <col min="19" max="19" width="10.28515625" style="509" bestFit="1" customWidth="1"/>
    <col min="20" max="16384" width="9.140625" style="509"/>
  </cols>
  <sheetData>
    <row r="1" spans="1:16">
      <c r="A1" s="93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1" s="93"/>
      <c r="C1" s="93"/>
      <c r="K1" s="89"/>
      <c r="L1" s="89"/>
    </row>
    <row r="2" spans="1:16" s="1" customFormat="1" ht="24.75" customHeight="1">
      <c r="A2" s="652"/>
      <c r="B2" s="731"/>
      <c r="C2" s="731"/>
      <c r="D2" s="731"/>
      <c r="E2" s="731"/>
      <c r="F2" s="731"/>
      <c r="G2" s="731"/>
      <c r="H2" s="731"/>
      <c r="I2" s="731"/>
      <c r="J2" s="731"/>
      <c r="K2" s="732"/>
      <c r="L2" s="643" t="s">
        <v>577</v>
      </c>
    </row>
    <row r="3" spans="1:16" s="1" customFormat="1" ht="25.5" customHeight="1">
      <c r="A3" s="733"/>
      <c r="B3" s="734"/>
      <c r="C3" s="734"/>
      <c r="D3" s="734"/>
      <c r="E3" s="734"/>
      <c r="F3" s="734"/>
      <c r="G3" s="734"/>
      <c r="H3" s="734"/>
      <c r="I3" s="734"/>
      <c r="J3" s="734"/>
      <c r="K3" s="735"/>
      <c r="L3" s="644"/>
    </row>
    <row r="4" spans="1:16" s="1" customFormat="1" ht="28.5" customHeight="1">
      <c r="A4" s="736"/>
      <c r="B4" s="737"/>
      <c r="C4" s="737"/>
      <c r="D4" s="737"/>
      <c r="E4" s="737"/>
      <c r="F4" s="737"/>
      <c r="G4" s="737"/>
      <c r="H4" s="737"/>
      <c r="I4" s="737"/>
      <c r="J4" s="737"/>
      <c r="K4" s="738"/>
      <c r="L4" s="644"/>
    </row>
    <row r="5" spans="1:16" ht="54.75" customHeight="1">
      <c r="A5" s="662" t="str">
        <f>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739"/>
      <c r="C5" s="739"/>
      <c r="D5" s="739"/>
      <c r="E5" s="739"/>
      <c r="F5" s="739"/>
      <c r="G5" s="739"/>
      <c r="H5" s="739"/>
      <c r="I5" s="739"/>
      <c r="J5" s="739"/>
      <c r="K5" s="740"/>
      <c r="L5" s="645"/>
    </row>
    <row r="6" spans="1:16" s="527" customFormat="1" ht="34.5" customHeight="1">
      <c r="A6" s="741" t="s">
        <v>550</v>
      </c>
      <c r="B6" s="649"/>
      <c r="C6" s="649"/>
      <c r="D6" s="649"/>
      <c r="E6" s="649"/>
      <c r="F6" s="649"/>
      <c r="G6" s="649"/>
      <c r="H6" s="649"/>
      <c r="I6" s="649"/>
      <c r="J6" s="649"/>
      <c r="K6" s="742"/>
      <c r="L6" s="579">
        <v>4.7100000000000003E-2</v>
      </c>
    </row>
    <row r="7" spans="1:16" ht="27" customHeight="1">
      <c r="A7" s="661" t="s">
        <v>0</v>
      </c>
      <c r="B7" s="661" t="s">
        <v>184</v>
      </c>
      <c r="C7" s="661" t="s">
        <v>185</v>
      </c>
      <c r="D7" s="663" t="s">
        <v>1</v>
      </c>
      <c r="E7" s="663"/>
      <c r="F7" s="663"/>
      <c r="G7" s="664"/>
      <c r="H7" s="498" t="s">
        <v>2</v>
      </c>
      <c r="I7" s="495">
        <f>BDI!D56</f>
        <v>0.23089999999999999</v>
      </c>
      <c r="J7" s="496" t="s">
        <v>491</v>
      </c>
      <c r="K7" s="497">
        <f>K34/('MEMÓRIA DE CÁLCULO'!$E$9*'MEMÓRIA DE CÁLCULO'!$J$12*'MEMÓRIA DE CÁLCULO'!$F$114)</f>
        <v>126.94107530612247</v>
      </c>
      <c r="L7" s="497">
        <f>ROUND(L34/('MEMÓRIA DE CÁLCULO'!$E$9*'MEMÓRIA DE CÁLCULO'!$J$12*'MEMÓRIA DE CÁLCULO'!$F$114),2)</f>
        <v>132.91999999999999</v>
      </c>
    </row>
    <row r="8" spans="1:16" ht="15" customHeight="1">
      <c r="A8" s="661"/>
      <c r="B8" s="661"/>
      <c r="C8" s="661"/>
      <c r="D8" s="665"/>
      <c r="E8" s="665"/>
      <c r="F8" s="665"/>
      <c r="G8" s="666"/>
      <c r="H8" s="669" t="s">
        <v>3</v>
      </c>
      <c r="I8" s="670"/>
      <c r="J8" s="97" t="s">
        <v>4</v>
      </c>
      <c r="K8" s="98" t="s">
        <v>5</v>
      </c>
      <c r="L8" s="98"/>
    </row>
    <row r="9" spans="1:16" ht="15.75">
      <c r="A9" s="661"/>
      <c r="B9" s="661"/>
      <c r="C9" s="661"/>
      <c r="D9" s="665"/>
      <c r="E9" s="665"/>
      <c r="F9" s="665"/>
      <c r="G9" s="666"/>
      <c r="H9" s="671"/>
      <c r="I9" s="672"/>
      <c r="J9" s="505">
        <f>'ENC. SOCIAIS'!$E$51</f>
        <v>114.02</v>
      </c>
      <c r="K9" s="99">
        <f>'ENC. SOCIAIS'!$F$51</f>
        <v>70.790000000000006</v>
      </c>
      <c r="L9" s="99"/>
    </row>
    <row r="10" spans="1:16" ht="63">
      <c r="A10" s="661"/>
      <c r="B10" s="661"/>
      <c r="C10" s="661"/>
      <c r="D10" s="667"/>
      <c r="E10" s="667"/>
      <c r="F10" s="667"/>
      <c r="G10" s="668"/>
      <c r="H10" s="506" t="s">
        <v>6</v>
      </c>
      <c r="I10" s="101" t="s">
        <v>7</v>
      </c>
      <c r="J10" s="102" t="s">
        <v>575</v>
      </c>
      <c r="K10" s="103" t="s">
        <v>578</v>
      </c>
      <c r="L10" s="103" t="s">
        <v>576</v>
      </c>
    </row>
    <row r="11" spans="1:16" ht="39.950000000000003" customHeight="1">
      <c r="A11" s="104"/>
      <c r="B11" s="104"/>
      <c r="C11" s="104"/>
      <c r="D11" s="730" t="s">
        <v>525</v>
      </c>
      <c r="E11" s="673"/>
      <c r="F11" s="673"/>
      <c r="G11" s="673"/>
      <c r="H11" s="105"/>
      <c r="I11" s="106"/>
      <c r="J11" s="105"/>
      <c r="K11" s="107"/>
      <c r="L11" s="107"/>
      <c r="N11" s="631"/>
    </row>
    <row r="12" spans="1:16" ht="39.950000000000003" customHeight="1">
      <c r="A12" s="108">
        <v>1</v>
      </c>
      <c r="B12" s="108" t="s">
        <v>414</v>
      </c>
      <c r="C12" s="639" t="s">
        <v>35</v>
      </c>
      <c r="D12" s="677" t="s">
        <v>11</v>
      </c>
      <c r="E12" s="677"/>
      <c r="F12" s="677"/>
      <c r="G12" s="677"/>
      <c r="H12" s="519" t="s">
        <v>165</v>
      </c>
      <c r="I12" s="109">
        <f>'MEMÓRIA DE CÁLCULO'!F114</f>
        <v>21</v>
      </c>
      <c r="J12" s="109">
        <f>'SERVIÇOS PRELI'!I13</f>
        <v>9928.6232999999993</v>
      </c>
      <c r="K12" s="109">
        <f>ROUND(I12*J12,2)</f>
        <v>208501.09</v>
      </c>
      <c r="L12" s="109">
        <f>ROUND(K12*(1+$L$6),2)</f>
        <v>218321.49</v>
      </c>
      <c r="M12" s="530"/>
    </row>
    <row r="13" spans="1:16" ht="39.950000000000003" customHeight="1">
      <c r="A13" s="108">
        <v>2</v>
      </c>
      <c r="B13" s="108" t="s">
        <v>414</v>
      </c>
      <c r="C13" s="639" t="s">
        <v>39</v>
      </c>
      <c r="D13" s="677" t="s">
        <v>13</v>
      </c>
      <c r="E13" s="677"/>
      <c r="F13" s="677"/>
      <c r="G13" s="677"/>
      <c r="H13" s="519" t="s">
        <v>165</v>
      </c>
      <c r="I13" s="109">
        <f>'MEMÓRIA DE CÁLCULO'!F119</f>
        <v>21</v>
      </c>
      <c r="J13" s="109">
        <f>'SERVIÇOS PRELI'!I25</f>
        <v>10346.14</v>
      </c>
      <c r="K13" s="109">
        <f>ROUND(I13*J13,2)</f>
        <v>217268.94</v>
      </c>
      <c r="L13" s="109">
        <f t="shared" ref="L13:L33" si="0">ROUND(K13*(1+$L$6),2)</f>
        <v>227502.31</v>
      </c>
      <c r="M13" s="578"/>
    </row>
    <row r="14" spans="1:16" ht="39.950000000000003" customHeight="1">
      <c r="A14" s="108">
        <v>3</v>
      </c>
      <c r="B14" s="108" t="s">
        <v>414</v>
      </c>
      <c r="C14" s="639" t="s">
        <v>32</v>
      </c>
      <c r="D14" s="677" t="s">
        <v>519</v>
      </c>
      <c r="E14" s="677"/>
      <c r="F14" s="677"/>
      <c r="G14" s="677"/>
      <c r="H14" s="519" t="s">
        <v>12</v>
      </c>
      <c r="I14" s="109">
        <f>'MEMÓRIA DE CÁLCULO'!G110</f>
        <v>21</v>
      </c>
      <c r="J14" s="109">
        <f>'SERVIÇOS PRELI'!H19</f>
        <v>3284.712</v>
      </c>
      <c r="K14" s="109">
        <f>ROUND(I14*J14,2)</f>
        <v>68978.95</v>
      </c>
      <c r="L14" s="109">
        <f t="shared" si="0"/>
        <v>72227.86</v>
      </c>
    </row>
    <row r="15" spans="1:16" ht="39.950000000000003" customHeight="1">
      <c r="A15" s="104"/>
      <c r="B15" s="104"/>
      <c r="C15" s="104"/>
      <c r="D15" s="674" t="s">
        <v>416</v>
      </c>
      <c r="E15" s="675"/>
      <c r="F15" s="675"/>
      <c r="G15" s="676"/>
      <c r="H15" s="105"/>
      <c r="I15" s="105"/>
      <c r="J15" s="110"/>
      <c r="K15" s="105"/>
      <c r="L15" s="107"/>
      <c r="P15" s="96"/>
    </row>
    <row r="16" spans="1:16" s="512" customFormat="1" ht="39.950000000000003" customHeight="1">
      <c r="A16" s="518">
        <v>4</v>
      </c>
      <c r="B16" s="518" t="s">
        <v>414</v>
      </c>
      <c r="C16" s="640" t="s">
        <v>505</v>
      </c>
      <c r="D16" s="646" t="s">
        <v>508</v>
      </c>
      <c r="E16" s="647"/>
      <c r="F16" s="647"/>
      <c r="G16" s="648"/>
      <c r="H16" s="519" t="s">
        <v>14</v>
      </c>
      <c r="I16" s="520">
        <f>'MEMÓRIA DE CÁLCULO'!H126</f>
        <v>147000</v>
      </c>
      <c r="J16" s="520">
        <f>'CPU CODEVASF'!H112</f>
        <v>0.49</v>
      </c>
      <c r="K16" s="519">
        <f>ROUND(I16*J16,2)</f>
        <v>72030</v>
      </c>
      <c r="L16" s="109">
        <f t="shared" si="0"/>
        <v>75422.61</v>
      </c>
      <c r="P16" s="96"/>
    </row>
    <row r="17" spans="1:19" ht="52.5" customHeight="1">
      <c r="A17" s="111">
        <v>4</v>
      </c>
      <c r="B17" s="111" t="s">
        <v>186</v>
      </c>
      <c r="C17" s="111">
        <v>5502114</v>
      </c>
      <c r="D17" s="683" t="s">
        <v>493</v>
      </c>
      <c r="E17" s="684"/>
      <c r="F17" s="684"/>
      <c r="G17" s="685"/>
      <c r="H17" s="109" t="s">
        <v>15</v>
      </c>
      <c r="I17" s="109">
        <f>'MEMÓRIA DE CÁLCULO'!J131</f>
        <v>14700</v>
      </c>
      <c r="J17" s="109">
        <f>CPU_SICRO!I363</f>
        <v>6.3</v>
      </c>
      <c r="K17" s="109">
        <f>ROUND(I17*J17,2)</f>
        <v>92610</v>
      </c>
      <c r="L17" s="109">
        <f t="shared" si="0"/>
        <v>96971.93</v>
      </c>
      <c r="M17" s="499"/>
      <c r="O17" s="90"/>
    </row>
    <row r="18" spans="1:19" ht="39.950000000000003" customHeight="1">
      <c r="A18" s="111">
        <v>5</v>
      </c>
      <c r="B18" s="111" t="s">
        <v>186</v>
      </c>
      <c r="C18" s="111">
        <v>5502114</v>
      </c>
      <c r="D18" s="683" t="s">
        <v>494</v>
      </c>
      <c r="E18" s="684"/>
      <c r="F18" s="684"/>
      <c r="G18" s="685"/>
      <c r="H18" s="109" t="s">
        <v>15</v>
      </c>
      <c r="I18" s="109">
        <f>'MEMÓRIA DE CÁLCULO'!J138</f>
        <v>14700</v>
      </c>
      <c r="J18" s="109">
        <f>CPU_SICRO!I395</f>
        <v>1.52</v>
      </c>
      <c r="K18" s="109">
        <f>ROUND(I18*J18,2)</f>
        <v>22344</v>
      </c>
      <c r="L18" s="109">
        <f t="shared" si="0"/>
        <v>23396.400000000001</v>
      </c>
      <c r="O18" s="90"/>
    </row>
    <row r="19" spans="1:19" ht="39.950000000000003" customHeight="1">
      <c r="A19" s="104"/>
      <c r="B19" s="104"/>
      <c r="C19" s="104"/>
      <c r="D19" s="674" t="s">
        <v>16</v>
      </c>
      <c r="E19" s="675"/>
      <c r="F19" s="675"/>
      <c r="G19" s="676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6</v>
      </c>
      <c r="B20" s="518" t="s">
        <v>414</v>
      </c>
      <c r="C20" s="640" t="s">
        <v>618</v>
      </c>
      <c r="D20" s="683" t="s">
        <v>179</v>
      </c>
      <c r="E20" s="684"/>
      <c r="F20" s="684"/>
      <c r="G20" s="685"/>
      <c r="H20" s="109" t="s">
        <v>14</v>
      </c>
      <c r="I20" s="109">
        <f>'MEMÓRIA DE CÁLCULO'!H146</f>
        <v>141540</v>
      </c>
      <c r="J20" s="109">
        <f>'CPU CODEVASF'!H127</f>
        <v>76.652357999999992</v>
      </c>
      <c r="K20" s="109">
        <f>ROUND(I20*J20,2)</f>
        <v>10849374.75</v>
      </c>
      <c r="L20" s="109">
        <f t="shared" si="0"/>
        <v>11360380.300000001</v>
      </c>
      <c r="M20" s="584"/>
      <c r="N20" s="90"/>
      <c r="O20" s="90"/>
      <c r="P20" s="90"/>
      <c r="Q20" s="90"/>
      <c r="R20" s="90"/>
      <c r="S20" s="90"/>
    </row>
    <row r="21" spans="1:19" ht="39.950000000000003" customHeight="1">
      <c r="A21" s="111">
        <v>7</v>
      </c>
      <c r="B21" s="111" t="s">
        <v>186</v>
      </c>
      <c r="C21" s="111">
        <v>4011276</v>
      </c>
      <c r="D21" s="683" t="s">
        <v>523</v>
      </c>
      <c r="E21" s="684"/>
      <c r="F21" s="684"/>
      <c r="G21" s="685"/>
      <c r="H21" s="109" t="s">
        <v>15</v>
      </c>
      <c r="I21" s="109">
        <f>'MEMÓRIA DE CÁLCULO'!J152</f>
        <v>21231</v>
      </c>
      <c r="J21" s="109">
        <f>CPU_SICRO!$I$64</f>
        <v>246.65</v>
      </c>
      <c r="K21" s="109">
        <f>ROUND(I21*J21,2)</f>
        <v>5236626.1500000004</v>
      </c>
      <c r="L21" s="109">
        <f t="shared" si="0"/>
        <v>5483271.2400000002</v>
      </c>
      <c r="M21" s="585"/>
    </row>
    <row r="22" spans="1:19" ht="39.950000000000003" customHeight="1">
      <c r="A22" s="111">
        <v>8</v>
      </c>
      <c r="B22" s="111" t="s">
        <v>186</v>
      </c>
      <c r="C22" s="111">
        <v>4011209</v>
      </c>
      <c r="D22" s="683" t="s">
        <v>21</v>
      </c>
      <c r="E22" s="684"/>
      <c r="F22" s="684"/>
      <c r="G22" s="685"/>
      <c r="H22" s="109" t="s">
        <v>14</v>
      </c>
      <c r="I22" s="109">
        <f>'MEMÓRIA DE CÁLCULO'!J158</f>
        <v>141540</v>
      </c>
      <c r="J22" s="109">
        <f>CPU_SICRO!$I$141</f>
        <v>0.95</v>
      </c>
      <c r="K22" s="109">
        <f>ROUND(I22*J22,2)</f>
        <v>134463</v>
      </c>
      <c r="L22" s="109">
        <f t="shared" si="0"/>
        <v>140796.21</v>
      </c>
      <c r="M22" s="348"/>
    </row>
    <row r="23" spans="1:19" ht="39.950000000000003" customHeight="1">
      <c r="A23" s="104"/>
      <c r="B23" s="104"/>
      <c r="C23" s="104"/>
      <c r="D23" s="689" t="s">
        <v>19</v>
      </c>
      <c r="E23" s="690"/>
      <c r="F23" s="690"/>
      <c r="G23" s="691"/>
      <c r="H23" s="105"/>
      <c r="I23" s="105"/>
      <c r="J23" s="110"/>
      <c r="K23" s="105"/>
      <c r="L23" s="107"/>
    </row>
    <row r="24" spans="1:19" ht="39.950000000000003" customHeight="1">
      <c r="A24" s="113">
        <v>9</v>
      </c>
      <c r="B24" s="111" t="s">
        <v>186</v>
      </c>
      <c r="C24" s="113">
        <v>5213440</v>
      </c>
      <c r="D24" s="646" t="s">
        <v>171</v>
      </c>
      <c r="E24" s="647"/>
      <c r="F24" s="647"/>
      <c r="G24" s="648"/>
      <c r="H24" s="112" t="s">
        <v>12</v>
      </c>
      <c r="I24" s="109">
        <f>'MEMÓRIA DE CÁLCULO'!J166</f>
        <v>21</v>
      </c>
      <c r="J24" s="109">
        <f>CPU_SICRO!$I$203</f>
        <v>233.31</v>
      </c>
      <c r="K24" s="109">
        <f>ROUND(I24*J24,2)</f>
        <v>4899.51</v>
      </c>
      <c r="L24" s="109">
        <f t="shared" si="0"/>
        <v>5130.28</v>
      </c>
      <c r="M24" s="348"/>
    </row>
    <row r="25" spans="1:19" ht="39.950000000000003" customHeight="1">
      <c r="A25" s="111">
        <v>10</v>
      </c>
      <c r="B25" s="111" t="s">
        <v>186</v>
      </c>
      <c r="C25" s="111">
        <v>5213851</v>
      </c>
      <c r="D25" s="646" t="s">
        <v>172</v>
      </c>
      <c r="E25" s="647"/>
      <c r="F25" s="647"/>
      <c r="G25" s="648"/>
      <c r="H25" s="112" t="s">
        <v>12</v>
      </c>
      <c r="I25" s="109">
        <f>'MEMÓRIA DE CÁLCULO'!J172</f>
        <v>21</v>
      </c>
      <c r="J25" s="109">
        <f>CPU_SICRO!$I$271</f>
        <v>290.33999999999997</v>
      </c>
      <c r="K25" s="109">
        <f>ROUND(I25*J25,2)</f>
        <v>6097.14</v>
      </c>
      <c r="L25" s="109">
        <f t="shared" si="0"/>
        <v>6384.32</v>
      </c>
      <c r="M25" s="348"/>
    </row>
    <row r="26" spans="1:19" ht="39.950000000000003" customHeight="1">
      <c r="A26" s="115"/>
      <c r="B26" s="115"/>
      <c r="C26" s="115"/>
      <c r="D26" s="116" t="s">
        <v>22</v>
      </c>
      <c r="E26" s="116"/>
      <c r="F26" s="116"/>
      <c r="G26" s="116"/>
      <c r="H26" s="117"/>
      <c r="I26" s="202"/>
      <c r="J26" s="118"/>
      <c r="K26" s="118"/>
      <c r="L26" s="107"/>
    </row>
    <row r="27" spans="1:19" ht="39.950000000000003" customHeight="1">
      <c r="A27" s="113">
        <v>11</v>
      </c>
      <c r="B27" s="111" t="s">
        <v>186</v>
      </c>
      <c r="C27" s="113">
        <v>2003373</v>
      </c>
      <c r="D27" s="686" t="s">
        <v>504</v>
      </c>
      <c r="E27" s="687"/>
      <c r="F27" s="687"/>
      <c r="G27" s="688"/>
      <c r="H27" s="114" t="s">
        <v>23</v>
      </c>
      <c r="I27" s="109">
        <f>'MEMÓRIA DE CÁLCULO'!J179</f>
        <v>42000</v>
      </c>
      <c r="J27" s="109">
        <f>CPU_SICRO!I330</f>
        <v>30.82</v>
      </c>
      <c r="K27" s="109">
        <f>ROUND(I27*J27,2)</f>
        <v>1294440</v>
      </c>
      <c r="L27" s="109">
        <f t="shared" si="0"/>
        <v>1355408.12</v>
      </c>
      <c r="M27" s="577"/>
    </row>
    <row r="28" spans="1:19" ht="39.950000000000003" customHeight="1">
      <c r="A28" s="119"/>
      <c r="B28" s="119"/>
      <c r="C28" s="119"/>
      <c r="D28" s="508" t="s">
        <v>24</v>
      </c>
      <c r="E28" s="507"/>
      <c r="F28" s="507"/>
      <c r="G28" s="507"/>
      <c r="H28" s="122"/>
      <c r="I28" s="203"/>
      <c r="J28" s="123"/>
      <c r="K28" s="124"/>
      <c r="L28" s="107"/>
    </row>
    <row r="29" spans="1:19" ht="39.950000000000003" customHeight="1">
      <c r="A29" s="111">
        <v>12</v>
      </c>
      <c r="B29" s="111" t="s">
        <v>414</v>
      </c>
      <c r="C29" s="639" t="s">
        <v>158</v>
      </c>
      <c r="D29" s="680" t="s">
        <v>160</v>
      </c>
      <c r="E29" s="681"/>
      <c r="F29" s="681"/>
      <c r="G29" s="682"/>
      <c r="H29" s="112" t="s">
        <v>14</v>
      </c>
      <c r="I29" s="109">
        <f>'MEMÓRIA DE CÁLCULO'!J187</f>
        <v>147000</v>
      </c>
      <c r="J29" s="109">
        <f>'CPU CODEVASF'!$H$88</f>
        <v>1.08</v>
      </c>
      <c r="K29" s="109">
        <f>ROUND(I29*J29,2)</f>
        <v>158760</v>
      </c>
      <c r="L29" s="109">
        <f t="shared" si="0"/>
        <v>166237.6</v>
      </c>
      <c r="M29" s="348"/>
    </row>
    <row r="30" spans="1:19" ht="39.950000000000003" customHeight="1">
      <c r="A30" s="119"/>
      <c r="B30" s="119"/>
      <c r="C30" s="119"/>
      <c r="D30" s="508" t="s">
        <v>174</v>
      </c>
      <c r="E30" s="507"/>
      <c r="F30" s="507"/>
      <c r="G30" s="507"/>
      <c r="H30" s="122"/>
      <c r="I30" s="203"/>
      <c r="J30" s="123"/>
      <c r="K30" s="124"/>
      <c r="L30" s="107"/>
    </row>
    <row r="31" spans="1:19" ht="39.950000000000003" customHeight="1">
      <c r="A31" s="111">
        <v>13</v>
      </c>
      <c r="B31" s="111" t="s">
        <v>414</v>
      </c>
      <c r="C31" s="639" t="s">
        <v>497</v>
      </c>
      <c r="D31" s="646" t="s">
        <v>417</v>
      </c>
      <c r="E31" s="681"/>
      <c r="F31" s="681"/>
      <c r="G31" s="682"/>
      <c r="H31" s="112" t="s">
        <v>23</v>
      </c>
      <c r="I31" s="109">
        <f>'MEMÓRIA DE CÁLCULO'!J194</f>
        <v>2100</v>
      </c>
      <c r="J31" s="109">
        <f>'CPU CODEVASF'!H99</f>
        <v>18.04</v>
      </c>
      <c r="K31" s="109">
        <f>ROUND(I31*J31,2)</f>
        <v>37884</v>
      </c>
      <c r="L31" s="109">
        <f t="shared" si="0"/>
        <v>39668.339999999997</v>
      </c>
    </row>
    <row r="32" spans="1:19" ht="39.950000000000003" customHeight="1">
      <c r="A32" s="119"/>
      <c r="B32" s="119"/>
      <c r="C32" s="119"/>
      <c r="D32" s="508" t="s">
        <v>161</v>
      </c>
      <c r="E32" s="507"/>
      <c r="F32" s="507"/>
      <c r="G32" s="507"/>
      <c r="H32" s="122"/>
      <c r="I32" s="203"/>
      <c r="J32" s="123"/>
      <c r="K32" s="124"/>
      <c r="L32" s="107"/>
    </row>
    <row r="33" spans="1:13" ht="39.950000000000003" customHeight="1">
      <c r="A33" s="111">
        <v>14</v>
      </c>
      <c r="B33" s="111" t="s">
        <v>414</v>
      </c>
      <c r="C33" s="639" t="s">
        <v>621</v>
      </c>
      <c r="D33" s="680" t="s">
        <v>162</v>
      </c>
      <c r="E33" s="681"/>
      <c r="F33" s="681"/>
      <c r="G33" s="682"/>
      <c r="H33" s="112" t="s">
        <v>165</v>
      </c>
      <c r="I33" s="109">
        <f>'MEMÓRIA DE CÁLCULO'!J201</f>
        <v>21</v>
      </c>
      <c r="J33" s="109">
        <f>'CPU - Projeto Executivo '!G36</f>
        <v>12193.359073347012</v>
      </c>
      <c r="K33" s="109">
        <f>ROUND(I33*J33,2)</f>
        <v>256060.54</v>
      </c>
      <c r="L33" s="109">
        <f t="shared" si="0"/>
        <v>268120.99</v>
      </c>
      <c r="M33" s="348"/>
    </row>
    <row r="34" spans="1:13" ht="39.950000000000003" customHeight="1">
      <c r="A34" s="678" t="s">
        <v>20</v>
      </c>
      <c r="B34" s="679"/>
      <c r="C34" s="679"/>
      <c r="D34" s="679"/>
      <c r="E34" s="679"/>
      <c r="F34" s="679"/>
      <c r="G34" s="679"/>
      <c r="H34" s="679"/>
      <c r="I34" s="679"/>
      <c r="J34" s="679"/>
      <c r="K34" s="580">
        <f>SUM(K12:K33)</f>
        <v>18660338.070000004</v>
      </c>
      <c r="L34" s="125">
        <f>ROUND(SUM(L12:L33),2)</f>
        <v>19539240</v>
      </c>
      <c r="M34" s="556"/>
    </row>
    <row r="35" spans="1:13" ht="39.950000000000003" customHeight="1">
      <c r="A35" s="493" t="s">
        <v>492</v>
      </c>
      <c r="K35" s="428"/>
      <c r="L35" s="428"/>
      <c r="M35" s="90"/>
    </row>
    <row r="36" spans="1:13" ht="39.950000000000003" customHeight="1"/>
    <row r="37" spans="1:13" ht="39.950000000000003" customHeight="1"/>
    <row r="41" spans="1:13" ht="25.5" customHeight="1"/>
  </sheetData>
  <mergeCells count="29">
    <mergeCell ref="A2:K4"/>
    <mergeCell ref="A5:K5"/>
    <mergeCell ref="A7:A10"/>
    <mergeCell ref="B7:B10"/>
    <mergeCell ref="C7:C10"/>
    <mergeCell ref="D7:G10"/>
    <mergeCell ref="H8:I9"/>
    <mergeCell ref="A6:K6"/>
    <mergeCell ref="D19:G19"/>
    <mergeCell ref="D20:G20"/>
    <mergeCell ref="D21:G21"/>
    <mergeCell ref="D22:G22"/>
    <mergeCell ref="D16:G16"/>
    <mergeCell ref="L2:L5"/>
    <mergeCell ref="A34:J34"/>
    <mergeCell ref="D24:G24"/>
    <mergeCell ref="D25:G25"/>
    <mergeCell ref="D27:G27"/>
    <mergeCell ref="D29:G29"/>
    <mergeCell ref="D31:G31"/>
    <mergeCell ref="D33:G33"/>
    <mergeCell ref="D23:G23"/>
    <mergeCell ref="D11:G11"/>
    <mergeCell ref="D12:G12"/>
    <mergeCell ref="D13:G13"/>
    <mergeCell ref="D14:G14"/>
    <mergeCell ref="D15:G15"/>
    <mergeCell ref="D17:G17"/>
    <mergeCell ref="D18:G18"/>
  </mergeCells>
  <phoneticPr fontId="84"/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S41"/>
  <sheetViews>
    <sheetView view="pageBreakPreview" zoomScale="70" zoomScaleNormal="70" zoomScaleSheetLayoutView="70" workbookViewId="0">
      <selection activeCell="M14" sqref="M14"/>
    </sheetView>
  </sheetViews>
  <sheetFormatPr defaultColWidth="9.140625" defaultRowHeight="15"/>
  <cols>
    <col min="1" max="3" width="21.7109375" style="527" customWidth="1"/>
    <col min="4" max="7" width="15.7109375" style="527" customWidth="1"/>
    <col min="8" max="12" width="26" style="527" customWidth="1"/>
    <col min="13" max="13" width="17" style="527" customWidth="1"/>
    <col min="14" max="16" width="13" style="527" customWidth="1"/>
    <col min="17" max="17" width="10.28515625" style="527" bestFit="1" customWidth="1"/>
    <col min="18" max="18" width="9.28515625" style="527" bestFit="1" customWidth="1"/>
    <col min="19" max="19" width="10.28515625" style="527" bestFit="1" customWidth="1"/>
    <col min="20" max="16384" width="9.140625" style="527"/>
  </cols>
  <sheetData>
    <row r="1" spans="1:16">
      <c r="A1" s="93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1" s="93"/>
      <c r="C1" s="93"/>
      <c r="K1" s="89"/>
      <c r="L1" s="89"/>
    </row>
    <row r="2" spans="1:16" s="1" customFormat="1" ht="24.75" customHeight="1">
      <c r="A2" s="652"/>
      <c r="B2" s="731"/>
      <c r="C2" s="731"/>
      <c r="D2" s="731"/>
      <c r="E2" s="731"/>
      <c r="F2" s="731"/>
      <c r="G2" s="731"/>
      <c r="H2" s="731"/>
      <c r="I2" s="731"/>
      <c r="J2" s="731"/>
      <c r="K2" s="732"/>
      <c r="L2" s="643" t="s">
        <v>577</v>
      </c>
    </row>
    <row r="3" spans="1:16" s="1" customFormat="1" ht="25.5" customHeight="1">
      <c r="A3" s="733"/>
      <c r="B3" s="734"/>
      <c r="C3" s="734"/>
      <c r="D3" s="734"/>
      <c r="E3" s="734"/>
      <c r="F3" s="734"/>
      <c r="G3" s="734"/>
      <c r="H3" s="734"/>
      <c r="I3" s="734"/>
      <c r="J3" s="734"/>
      <c r="K3" s="735"/>
      <c r="L3" s="644"/>
    </row>
    <row r="4" spans="1:16" s="1" customFormat="1" ht="28.5" customHeight="1">
      <c r="A4" s="736"/>
      <c r="B4" s="737"/>
      <c r="C4" s="737"/>
      <c r="D4" s="737"/>
      <c r="E4" s="737"/>
      <c r="F4" s="737"/>
      <c r="G4" s="737"/>
      <c r="H4" s="737"/>
      <c r="I4" s="737"/>
      <c r="J4" s="737"/>
      <c r="K4" s="738"/>
      <c r="L4" s="644"/>
    </row>
    <row r="5" spans="1:16" ht="54.75" customHeight="1">
      <c r="A5" s="662" t="str">
        <f>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739"/>
      <c r="C5" s="739"/>
      <c r="D5" s="739"/>
      <c r="E5" s="739"/>
      <c r="F5" s="739"/>
      <c r="G5" s="739"/>
      <c r="H5" s="739"/>
      <c r="I5" s="739"/>
      <c r="J5" s="739"/>
      <c r="K5" s="740"/>
      <c r="L5" s="645"/>
    </row>
    <row r="6" spans="1:16" ht="34.5" customHeight="1">
      <c r="A6" s="741" t="s">
        <v>551</v>
      </c>
      <c r="B6" s="649"/>
      <c r="C6" s="649"/>
      <c r="D6" s="649"/>
      <c r="E6" s="649"/>
      <c r="F6" s="649"/>
      <c r="G6" s="649"/>
      <c r="H6" s="649"/>
      <c r="I6" s="649"/>
      <c r="J6" s="649"/>
      <c r="K6" s="742"/>
      <c r="L6" s="579">
        <v>4.7100000000000003E-2</v>
      </c>
    </row>
    <row r="7" spans="1:16" ht="27" customHeight="1">
      <c r="A7" s="661" t="s">
        <v>0</v>
      </c>
      <c r="B7" s="661" t="s">
        <v>184</v>
      </c>
      <c r="C7" s="661" t="s">
        <v>185</v>
      </c>
      <c r="D7" s="663" t="s">
        <v>1</v>
      </c>
      <c r="E7" s="663"/>
      <c r="F7" s="663"/>
      <c r="G7" s="664"/>
      <c r="H7" s="498" t="s">
        <v>2</v>
      </c>
      <c r="I7" s="495">
        <f>BDI!D56</f>
        <v>0.23089999999999999</v>
      </c>
      <c r="J7" s="496" t="s">
        <v>491</v>
      </c>
      <c r="K7" s="497">
        <f>K34/('MEMÓRIA DE CÁLCULO'!$E$9*'MEMÓRIA DE CÁLCULO'!$J$12*'MEMÓRIA DE CÁLCULO'!$G$205)</f>
        <v>126.53996753246753</v>
      </c>
      <c r="L7" s="497">
        <f>ROUND(L34/('MEMÓRIA DE CÁLCULO'!$E$9*'MEMÓRIA DE CÁLCULO'!$J$12*'MEMÓRIA DE CÁLCULO'!$G$205),2)</f>
        <v>132.5</v>
      </c>
    </row>
    <row r="8" spans="1:16" ht="15" customHeight="1">
      <c r="A8" s="661"/>
      <c r="B8" s="661"/>
      <c r="C8" s="661"/>
      <c r="D8" s="665"/>
      <c r="E8" s="665"/>
      <c r="F8" s="665"/>
      <c r="G8" s="666"/>
      <c r="H8" s="669" t="s">
        <v>3</v>
      </c>
      <c r="I8" s="670"/>
      <c r="J8" s="97" t="s">
        <v>4</v>
      </c>
      <c r="K8" s="98" t="s">
        <v>5</v>
      </c>
      <c r="L8" s="98"/>
    </row>
    <row r="9" spans="1:16" ht="15.75">
      <c r="A9" s="661"/>
      <c r="B9" s="661"/>
      <c r="C9" s="661"/>
      <c r="D9" s="665"/>
      <c r="E9" s="665"/>
      <c r="F9" s="665"/>
      <c r="G9" s="666"/>
      <c r="H9" s="671"/>
      <c r="I9" s="672"/>
      <c r="J9" s="505">
        <f>'ENC. SOCIAIS'!$E$51</f>
        <v>114.02</v>
      </c>
      <c r="K9" s="99">
        <f>'ENC. SOCIAIS'!$F$51</f>
        <v>70.790000000000006</v>
      </c>
      <c r="L9" s="99"/>
    </row>
    <row r="10" spans="1:16" ht="63">
      <c r="A10" s="661"/>
      <c r="B10" s="661"/>
      <c r="C10" s="661"/>
      <c r="D10" s="667"/>
      <c r="E10" s="667"/>
      <c r="F10" s="667"/>
      <c r="G10" s="668"/>
      <c r="H10" s="536" t="s">
        <v>6</v>
      </c>
      <c r="I10" s="101" t="s">
        <v>7</v>
      </c>
      <c r="J10" s="102" t="s">
        <v>575</v>
      </c>
      <c r="K10" s="103" t="s">
        <v>578</v>
      </c>
      <c r="L10" s="103" t="s">
        <v>576</v>
      </c>
    </row>
    <row r="11" spans="1:16" ht="39.950000000000003" customHeight="1">
      <c r="A11" s="104"/>
      <c r="B11" s="104"/>
      <c r="C11" s="104"/>
      <c r="D11" s="730" t="s">
        <v>525</v>
      </c>
      <c r="E11" s="673"/>
      <c r="F11" s="673"/>
      <c r="G11" s="673"/>
      <c r="H11" s="105"/>
      <c r="I11" s="106"/>
      <c r="J11" s="105"/>
      <c r="K11" s="107"/>
      <c r="L11" s="107"/>
      <c r="N11" s="89"/>
    </row>
    <row r="12" spans="1:16" ht="39.950000000000003" customHeight="1">
      <c r="A12" s="108">
        <v>1</v>
      </c>
      <c r="B12" s="108" t="s">
        <v>414</v>
      </c>
      <c r="C12" s="639" t="s">
        <v>35</v>
      </c>
      <c r="D12" s="677" t="s">
        <v>11</v>
      </c>
      <c r="E12" s="677"/>
      <c r="F12" s="677"/>
      <c r="G12" s="677"/>
      <c r="H12" s="519" t="s">
        <v>165</v>
      </c>
      <c r="I12" s="109">
        <f>'MEMÓRIA DE CÁLCULO'!F209</f>
        <v>11</v>
      </c>
      <c r="J12" s="109">
        <f>'SERVIÇOS PRELI'!I14</f>
        <v>7120.8687</v>
      </c>
      <c r="K12" s="109">
        <f>ROUND(I12*J12,2)</f>
        <v>78329.56</v>
      </c>
      <c r="L12" s="109">
        <f>ROUND(K12*(1+$L$6),2)</f>
        <v>82018.880000000005</v>
      </c>
      <c r="M12" s="634"/>
    </row>
    <row r="13" spans="1:16" ht="39.950000000000003" customHeight="1">
      <c r="A13" s="108">
        <v>2</v>
      </c>
      <c r="B13" s="108" t="s">
        <v>414</v>
      </c>
      <c r="C13" s="639" t="s">
        <v>39</v>
      </c>
      <c r="D13" s="677" t="s">
        <v>13</v>
      </c>
      <c r="E13" s="677"/>
      <c r="F13" s="677"/>
      <c r="G13" s="677"/>
      <c r="H13" s="519" t="s">
        <v>165</v>
      </c>
      <c r="I13" s="109">
        <f>'MEMÓRIA DE CÁLCULO'!F214</f>
        <v>11</v>
      </c>
      <c r="J13" s="109">
        <f>'SERVIÇOS PRELI'!I25</f>
        <v>10346.14</v>
      </c>
      <c r="K13" s="109">
        <f>ROUND(I13*J13,2)</f>
        <v>113807.54</v>
      </c>
      <c r="L13" s="109">
        <f t="shared" ref="L13:L33" si="0">ROUND(K13*(1+$L$6),2)</f>
        <v>119167.88</v>
      </c>
      <c r="M13" s="348"/>
    </row>
    <row r="14" spans="1:16" ht="39.950000000000003" customHeight="1">
      <c r="A14" s="108">
        <v>3</v>
      </c>
      <c r="B14" s="108" t="s">
        <v>414</v>
      </c>
      <c r="C14" s="639" t="s">
        <v>32</v>
      </c>
      <c r="D14" s="677" t="s">
        <v>519</v>
      </c>
      <c r="E14" s="677"/>
      <c r="F14" s="677"/>
      <c r="G14" s="677"/>
      <c r="H14" s="519" t="s">
        <v>12</v>
      </c>
      <c r="I14" s="109">
        <f>'MEMÓRIA DE CÁLCULO'!G205</f>
        <v>11</v>
      </c>
      <c r="J14" s="109">
        <f>'SERVIÇOS PRELI'!H19</f>
        <v>3284.712</v>
      </c>
      <c r="K14" s="109">
        <f>ROUND(I14*J14,2)</f>
        <v>36131.83</v>
      </c>
      <c r="L14" s="109">
        <f t="shared" si="0"/>
        <v>37833.64</v>
      </c>
    </row>
    <row r="15" spans="1:16" ht="39.950000000000003" customHeight="1">
      <c r="A15" s="104"/>
      <c r="B15" s="104"/>
      <c r="C15" s="104"/>
      <c r="D15" s="674" t="s">
        <v>416</v>
      </c>
      <c r="E15" s="675"/>
      <c r="F15" s="675"/>
      <c r="G15" s="676"/>
      <c r="H15" s="105"/>
      <c r="I15" s="105"/>
      <c r="J15" s="110"/>
      <c r="K15" s="105"/>
      <c r="L15" s="107"/>
      <c r="P15" s="96"/>
    </row>
    <row r="16" spans="1:16" ht="39.950000000000003" customHeight="1">
      <c r="A16" s="518">
        <v>4</v>
      </c>
      <c r="B16" s="518" t="s">
        <v>414</v>
      </c>
      <c r="C16" s="640" t="s">
        <v>505</v>
      </c>
      <c r="D16" s="646" t="s">
        <v>508</v>
      </c>
      <c r="E16" s="647"/>
      <c r="F16" s="647"/>
      <c r="G16" s="648"/>
      <c r="H16" s="519" t="s">
        <v>14</v>
      </c>
      <c r="I16" s="520">
        <f>'MEMÓRIA DE CÁLCULO'!H221</f>
        <v>77000</v>
      </c>
      <c r="J16" s="520">
        <f>'CPU CODEVASF'!H112</f>
        <v>0.49</v>
      </c>
      <c r="K16" s="519">
        <f>ROUND(I16*J16,2)</f>
        <v>37730</v>
      </c>
      <c r="L16" s="109">
        <f t="shared" si="0"/>
        <v>39507.08</v>
      </c>
      <c r="P16" s="96"/>
    </row>
    <row r="17" spans="1:19" ht="52.5" customHeight="1">
      <c r="A17" s="111">
        <v>4</v>
      </c>
      <c r="B17" s="111" t="s">
        <v>186</v>
      </c>
      <c r="C17" s="111">
        <v>5502114</v>
      </c>
      <c r="D17" s="683" t="s">
        <v>493</v>
      </c>
      <c r="E17" s="684"/>
      <c r="F17" s="684"/>
      <c r="G17" s="685"/>
      <c r="H17" s="109" t="s">
        <v>15</v>
      </c>
      <c r="I17" s="109">
        <f>'MEMÓRIA DE CÁLCULO'!J226</f>
        <v>7700</v>
      </c>
      <c r="J17" s="109">
        <f>CPU_SICRO!I363</f>
        <v>6.3</v>
      </c>
      <c r="K17" s="109">
        <f>ROUND(I17*J17,2)</f>
        <v>48510</v>
      </c>
      <c r="L17" s="109">
        <f t="shared" si="0"/>
        <v>50794.82</v>
      </c>
      <c r="M17" s="499"/>
      <c r="O17" s="90"/>
    </row>
    <row r="18" spans="1:19" ht="39.950000000000003" customHeight="1">
      <c r="A18" s="111">
        <v>5</v>
      </c>
      <c r="B18" s="111" t="s">
        <v>186</v>
      </c>
      <c r="C18" s="111">
        <v>5502114</v>
      </c>
      <c r="D18" s="683" t="s">
        <v>494</v>
      </c>
      <c r="E18" s="684"/>
      <c r="F18" s="684"/>
      <c r="G18" s="685"/>
      <c r="H18" s="109" t="s">
        <v>15</v>
      </c>
      <c r="I18" s="109">
        <f>'MEMÓRIA DE CÁLCULO'!J233</f>
        <v>7700</v>
      </c>
      <c r="J18" s="109">
        <f>CPU_SICRO!I395</f>
        <v>1.52</v>
      </c>
      <c r="K18" s="109">
        <f>ROUND(I18*J18,2)</f>
        <v>11704</v>
      </c>
      <c r="L18" s="109">
        <f t="shared" si="0"/>
        <v>12255.26</v>
      </c>
      <c r="O18" s="90"/>
    </row>
    <row r="19" spans="1:19" ht="39.950000000000003" customHeight="1">
      <c r="A19" s="104"/>
      <c r="B19" s="104"/>
      <c r="C19" s="104"/>
      <c r="D19" s="674" t="s">
        <v>16</v>
      </c>
      <c r="E19" s="675"/>
      <c r="F19" s="675"/>
      <c r="G19" s="676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6</v>
      </c>
      <c r="B20" s="518" t="s">
        <v>414</v>
      </c>
      <c r="C20" s="640" t="s">
        <v>618</v>
      </c>
      <c r="D20" s="683" t="s">
        <v>179</v>
      </c>
      <c r="E20" s="684"/>
      <c r="F20" s="684"/>
      <c r="G20" s="685"/>
      <c r="H20" s="109" t="s">
        <v>14</v>
      </c>
      <c r="I20" s="109">
        <f>'MEMÓRIA DE CÁLCULO'!H241</f>
        <v>74140</v>
      </c>
      <c r="J20" s="109">
        <f>'CPU CODEVASF'!H127</f>
        <v>76.652357999999992</v>
      </c>
      <c r="K20" s="109">
        <f>ROUND(I20*J20,2)</f>
        <v>5683005.8200000003</v>
      </c>
      <c r="L20" s="109">
        <f t="shared" si="0"/>
        <v>5950675.3899999997</v>
      </c>
      <c r="M20" s="577"/>
      <c r="N20" s="90"/>
      <c r="O20" s="90"/>
      <c r="P20" s="90"/>
      <c r="Q20" s="90"/>
      <c r="R20" s="90"/>
      <c r="S20" s="90"/>
    </row>
    <row r="21" spans="1:19" ht="39.950000000000003" customHeight="1">
      <c r="A21" s="111">
        <v>7</v>
      </c>
      <c r="B21" s="111" t="s">
        <v>186</v>
      </c>
      <c r="C21" s="111">
        <v>4011276</v>
      </c>
      <c r="D21" s="683" t="s">
        <v>523</v>
      </c>
      <c r="E21" s="684"/>
      <c r="F21" s="684"/>
      <c r="G21" s="685"/>
      <c r="H21" s="109" t="s">
        <v>15</v>
      </c>
      <c r="I21" s="109">
        <f>'MEMÓRIA DE CÁLCULO'!J247</f>
        <v>11121</v>
      </c>
      <c r="J21" s="109">
        <f>CPU_SICRO!$I$64</f>
        <v>246.65</v>
      </c>
      <c r="K21" s="109">
        <f>ROUND(I21*J21,2)</f>
        <v>2742994.65</v>
      </c>
      <c r="L21" s="109">
        <f t="shared" si="0"/>
        <v>2872189.7</v>
      </c>
      <c r="M21" s="577"/>
    </row>
    <row r="22" spans="1:19" ht="39.950000000000003" customHeight="1">
      <c r="A22" s="111">
        <v>8</v>
      </c>
      <c r="B22" s="111" t="s">
        <v>186</v>
      </c>
      <c r="C22" s="111">
        <v>4011209</v>
      </c>
      <c r="D22" s="683" t="s">
        <v>21</v>
      </c>
      <c r="E22" s="684"/>
      <c r="F22" s="684"/>
      <c r="G22" s="685"/>
      <c r="H22" s="109" t="s">
        <v>14</v>
      </c>
      <c r="I22" s="109">
        <f>'MEMÓRIA DE CÁLCULO'!J253</f>
        <v>74140</v>
      </c>
      <c r="J22" s="109">
        <f>CPU_SICRO!$I$141</f>
        <v>0.95</v>
      </c>
      <c r="K22" s="109">
        <f>ROUND(I22*J22,2)</f>
        <v>70433</v>
      </c>
      <c r="L22" s="109">
        <f t="shared" si="0"/>
        <v>73750.39</v>
      </c>
      <c r="M22" s="348"/>
    </row>
    <row r="23" spans="1:19" ht="39.950000000000003" customHeight="1">
      <c r="A23" s="104"/>
      <c r="B23" s="104"/>
      <c r="C23" s="104"/>
      <c r="D23" s="689" t="s">
        <v>19</v>
      </c>
      <c r="E23" s="690"/>
      <c r="F23" s="690"/>
      <c r="G23" s="691"/>
      <c r="H23" s="105"/>
      <c r="I23" s="105"/>
      <c r="J23" s="110"/>
      <c r="K23" s="105"/>
      <c r="L23" s="107"/>
    </row>
    <row r="24" spans="1:19" ht="39.950000000000003" customHeight="1">
      <c r="A24" s="113">
        <v>9</v>
      </c>
      <c r="B24" s="111" t="s">
        <v>186</v>
      </c>
      <c r="C24" s="113">
        <v>5213440</v>
      </c>
      <c r="D24" s="646" t="s">
        <v>171</v>
      </c>
      <c r="E24" s="647"/>
      <c r="F24" s="647"/>
      <c r="G24" s="648"/>
      <c r="H24" s="112" t="s">
        <v>12</v>
      </c>
      <c r="I24" s="109">
        <f>'MEMÓRIA DE CÁLCULO'!J261</f>
        <v>11</v>
      </c>
      <c r="J24" s="109">
        <f>CPU_SICRO!$I$203</f>
        <v>233.31</v>
      </c>
      <c r="K24" s="109">
        <f>ROUND(I24*J24,2)</f>
        <v>2566.41</v>
      </c>
      <c r="L24" s="109">
        <f t="shared" si="0"/>
        <v>2687.29</v>
      </c>
      <c r="M24" s="348"/>
    </row>
    <row r="25" spans="1:19" ht="39.950000000000003" customHeight="1">
      <c r="A25" s="111">
        <v>10</v>
      </c>
      <c r="B25" s="111" t="s">
        <v>186</v>
      </c>
      <c r="C25" s="111">
        <v>5213851</v>
      </c>
      <c r="D25" s="646" t="s">
        <v>172</v>
      </c>
      <c r="E25" s="647"/>
      <c r="F25" s="647"/>
      <c r="G25" s="648"/>
      <c r="H25" s="112" t="s">
        <v>12</v>
      </c>
      <c r="I25" s="109">
        <f>'MEMÓRIA DE CÁLCULO'!J267</f>
        <v>11</v>
      </c>
      <c r="J25" s="109">
        <f>CPU_SICRO!$I$271</f>
        <v>290.33999999999997</v>
      </c>
      <c r="K25" s="109">
        <f>ROUND(I25*J25,2)</f>
        <v>3193.74</v>
      </c>
      <c r="L25" s="109">
        <f t="shared" si="0"/>
        <v>3344.17</v>
      </c>
      <c r="M25" s="348"/>
    </row>
    <row r="26" spans="1:19" ht="39.950000000000003" customHeight="1">
      <c r="A26" s="115"/>
      <c r="B26" s="115"/>
      <c r="C26" s="115"/>
      <c r="D26" s="116" t="s">
        <v>22</v>
      </c>
      <c r="E26" s="116"/>
      <c r="F26" s="116"/>
      <c r="G26" s="116"/>
      <c r="H26" s="117"/>
      <c r="I26" s="202"/>
      <c r="J26" s="118"/>
      <c r="K26" s="118"/>
      <c r="L26" s="107"/>
    </row>
    <row r="27" spans="1:19" ht="39.950000000000003" customHeight="1">
      <c r="A27" s="113">
        <v>11</v>
      </c>
      <c r="B27" s="111" t="s">
        <v>186</v>
      </c>
      <c r="C27" s="113">
        <v>2003373</v>
      </c>
      <c r="D27" s="686" t="s">
        <v>504</v>
      </c>
      <c r="E27" s="687"/>
      <c r="F27" s="687"/>
      <c r="G27" s="688"/>
      <c r="H27" s="114" t="s">
        <v>23</v>
      </c>
      <c r="I27" s="109">
        <f>'MEMÓRIA DE CÁLCULO'!J274</f>
        <v>22000</v>
      </c>
      <c r="J27" s="109">
        <f>CPU_SICRO!I330</f>
        <v>30.82</v>
      </c>
      <c r="K27" s="109">
        <f>ROUND(I27*J27,2)</f>
        <v>678040</v>
      </c>
      <c r="L27" s="109">
        <f t="shared" si="0"/>
        <v>709975.68</v>
      </c>
      <c r="M27" s="577"/>
    </row>
    <row r="28" spans="1:19" ht="39.950000000000003" customHeight="1">
      <c r="A28" s="119"/>
      <c r="B28" s="119"/>
      <c r="C28" s="119"/>
      <c r="D28" s="538" t="s">
        <v>24</v>
      </c>
      <c r="E28" s="537"/>
      <c r="F28" s="537"/>
      <c r="G28" s="537"/>
      <c r="H28" s="122"/>
      <c r="I28" s="203"/>
      <c r="J28" s="123"/>
      <c r="K28" s="124"/>
      <c r="L28" s="107"/>
    </row>
    <row r="29" spans="1:19" ht="39.950000000000003" customHeight="1">
      <c r="A29" s="111">
        <v>12</v>
      </c>
      <c r="B29" s="111" t="s">
        <v>414</v>
      </c>
      <c r="C29" s="639" t="s">
        <v>158</v>
      </c>
      <c r="D29" s="680" t="s">
        <v>160</v>
      </c>
      <c r="E29" s="681"/>
      <c r="F29" s="681"/>
      <c r="G29" s="682"/>
      <c r="H29" s="112" t="s">
        <v>14</v>
      </c>
      <c r="I29" s="109">
        <f>'MEMÓRIA DE CÁLCULO'!J282</f>
        <v>77000</v>
      </c>
      <c r="J29" s="109">
        <f>'CPU CODEVASF'!$H$88</f>
        <v>1.08</v>
      </c>
      <c r="K29" s="109">
        <f>ROUND(I29*J29,2)</f>
        <v>83160</v>
      </c>
      <c r="L29" s="109">
        <f t="shared" si="0"/>
        <v>87076.84</v>
      </c>
      <c r="M29" s="348"/>
    </row>
    <row r="30" spans="1:19" ht="39.950000000000003" customHeight="1">
      <c r="A30" s="119"/>
      <c r="B30" s="119"/>
      <c r="C30" s="119"/>
      <c r="D30" s="538" t="s">
        <v>174</v>
      </c>
      <c r="E30" s="537"/>
      <c r="F30" s="537"/>
      <c r="G30" s="537"/>
      <c r="H30" s="122"/>
      <c r="I30" s="203"/>
      <c r="J30" s="123"/>
      <c r="K30" s="124"/>
      <c r="L30" s="107"/>
    </row>
    <row r="31" spans="1:19" ht="39.950000000000003" customHeight="1">
      <c r="A31" s="111">
        <v>13</v>
      </c>
      <c r="B31" s="111" t="s">
        <v>414</v>
      </c>
      <c r="C31" s="639" t="s">
        <v>497</v>
      </c>
      <c r="D31" s="646" t="s">
        <v>417</v>
      </c>
      <c r="E31" s="681"/>
      <c r="F31" s="681"/>
      <c r="G31" s="682"/>
      <c r="H31" s="112" t="s">
        <v>23</v>
      </c>
      <c r="I31" s="109">
        <f>'MEMÓRIA DE CÁLCULO'!J289</f>
        <v>1100</v>
      </c>
      <c r="J31" s="109">
        <f>'CPU CODEVASF'!H99</f>
        <v>18.04</v>
      </c>
      <c r="K31" s="109">
        <f>ROUND(I31*J31,2)</f>
        <v>19844</v>
      </c>
      <c r="L31" s="109">
        <f t="shared" si="0"/>
        <v>20778.650000000001</v>
      </c>
    </row>
    <row r="32" spans="1:19" ht="39.950000000000003" customHeight="1">
      <c r="A32" s="119"/>
      <c r="B32" s="119"/>
      <c r="C32" s="119"/>
      <c r="D32" s="538" t="s">
        <v>161</v>
      </c>
      <c r="E32" s="537"/>
      <c r="F32" s="537"/>
      <c r="G32" s="537"/>
      <c r="H32" s="122"/>
      <c r="I32" s="203"/>
      <c r="J32" s="123"/>
      <c r="K32" s="124"/>
      <c r="L32" s="107"/>
    </row>
    <row r="33" spans="1:13" ht="39.950000000000003" customHeight="1">
      <c r="A33" s="111">
        <v>14</v>
      </c>
      <c r="B33" s="111" t="s">
        <v>414</v>
      </c>
      <c r="C33" s="639" t="s">
        <v>621</v>
      </c>
      <c r="D33" s="680" t="s">
        <v>162</v>
      </c>
      <c r="E33" s="681"/>
      <c r="F33" s="681"/>
      <c r="G33" s="682"/>
      <c r="H33" s="112" t="s">
        <v>165</v>
      </c>
      <c r="I33" s="109">
        <f>'MEMÓRIA DE CÁLCULO'!J296</f>
        <v>11</v>
      </c>
      <c r="J33" s="109">
        <f>'CPU - Projeto Executivo '!G36</f>
        <v>12193.359073347012</v>
      </c>
      <c r="K33" s="109">
        <f>ROUND(I33*J33,2)</f>
        <v>134126.95000000001</v>
      </c>
      <c r="L33" s="109">
        <f t="shared" si="0"/>
        <v>140444.32999999999</v>
      </c>
      <c r="M33" s="348"/>
    </row>
    <row r="34" spans="1:13" ht="39.950000000000003" customHeight="1">
      <c r="A34" s="678" t="s">
        <v>20</v>
      </c>
      <c r="B34" s="679"/>
      <c r="C34" s="679"/>
      <c r="D34" s="679"/>
      <c r="E34" s="679"/>
      <c r="F34" s="679"/>
      <c r="G34" s="679"/>
      <c r="H34" s="679"/>
      <c r="I34" s="679"/>
      <c r="J34" s="679"/>
      <c r="K34" s="580">
        <f>SUM(K12:K33)</f>
        <v>9743577.5</v>
      </c>
      <c r="L34" s="125">
        <f>ROUND(SUM(L12:L33),2)</f>
        <v>10202500</v>
      </c>
      <c r="M34" s="586"/>
    </row>
    <row r="35" spans="1:13" ht="39.950000000000003" customHeight="1">
      <c r="A35" s="493" t="s">
        <v>492</v>
      </c>
      <c r="K35" s="428"/>
      <c r="L35" s="428"/>
      <c r="M35" s="90"/>
    </row>
    <row r="36" spans="1:13" ht="39.950000000000003" customHeight="1"/>
    <row r="37" spans="1:13" ht="39.950000000000003" customHeight="1"/>
    <row r="41" spans="1:13" ht="25.5" customHeight="1"/>
  </sheetData>
  <mergeCells count="29">
    <mergeCell ref="A2:K4"/>
    <mergeCell ref="A5:K5"/>
    <mergeCell ref="A6:K6"/>
    <mergeCell ref="A7:A10"/>
    <mergeCell ref="B7:B10"/>
    <mergeCell ref="C7:C10"/>
    <mergeCell ref="D7:G10"/>
    <mergeCell ref="H8:I9"/>
    <mergeCell ref="D17:G17"/>
    <mergeCell ref="D18:G18"/>
    <mergeCell ref="D19:G19"/>
    <mergeCell ref="D20:G20"/>
    <mergeCell ref="D21:G21"/>
    <mergeCell ref="L2:L5"/>
    <mergeCell ref="D33:G33"/>
    <mergeCell ref="A34:J34"/>
    <mergeCell ref="D23:G23"/>
    <mergeCell ref="D24:G24"/>
    <mergeCell ref="D25:G25"/>
    <mergeCell ref="D27:G27"/>
    <mergeCell ref="D29:G29"/>
    <mergeCell ref="D31:G31"/>
    <mergeCell ref="D22:G22"/>
    <mergeCell ref="D11:G11"/>
    <mergeCell ref="D12:G12"/>
    <mergeCell ref="D13:G13"/>
    <mergeCell ref="D14:G14"/>
    <mergeCell ref="D15:G15"/>
    <mergeCell ref="D16:G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S41"/>
  <sheetViews>
    <sheetView view="pageBreakPreview" zoomScale="70" zoomScaleNormal="70" zoomScaleSheetLayoutView="70" workbookViewId="0">
      <selection activeCell="P27" sqref="M27:P34"/>
    </sheetView>
  </sheetViews>
  <sheetFormatPr defaultColWidth="9.140625" defaultRowHeight="15"/>
  <cols>
    <col min="1" max="3" width="21.7109375" style="527" customWidth="1"/>
    <col min="4" max="7" width="15.7109375" style="527" customWidth="1"/>
    <col min="8" max="12" width="26" style="527" customWidth="1"/>
    <col min="13" max="13" width="18.28515625" style="527" bestFit="1" customWidth="1"/>
    <col min="14" max="14" width="15.42578125" style="527" bestFit="1" customWidth="1"/>
    <col min="15" max="16" width="13" style="527" customWidth="1"/>
    <col min="17" max="17" width="10.28515625" style="527" bestFit="1" customWidth="1"/>
    <col min="18" max="18" width="9.28515625" style="527" bestFit="1" customWidth="1"/>
    <col min="19" max="19" width="10.28515625" style="527" bestFit="1" customWidth="1"/>
    <col min="20" max="16384" width="9.140625" style="527"/>
  </cols>
  <sheetData>
    <row r="1" spans="1:16">
      <c r="A1" s="93" t="str">
        <f>'RESUMO MODULO MINIMO'!A1</f>
        <v>EXECUÇÃO DE SERVIÇOS DE IMPLANTAÇÃO DE PAVIMENTAÇÃO EM BLOCO DE CONCRETO INTERTRAVADO, EM VIAS URBANAS E RURAIS DE MUNÍCIPIOS DIVERSOS NA ÁREA DE ATUAÇÃO DA 2ª SUPERINTENDÊNCIA REGIONAL DA CODEVASF, NO ESTADO DA BAHIA</v>
      </c>
      <c r="B1" s="93"/>
      <c r="C1" s="93"/>
      <c r="K1" s="89"/>
      <c r="L1" s="89"/>
    </row>
    <row r="2" spans="1:16" s="1" customFormat="1" ht="24.75" customHeight="1">
      <c r="A2" s="652"/>
      <c r="B2" s="731"/>
      <c r="C2" s="731"/>
      <c r="D2" s="731"/>
      <c r="E2" s="731"/>
      <c r="F2" s="731"/>
      <c r="G2" s="731"/>
      <c r="H2" s="731"/>
      <c r="I2" s="731"/>
      <c r="J2" s="731"/>
      <c r="K2" s="732"/>
      <c r="L2" s="643" t="s">
        <v>577</v>
      </c>
    </row>
    <row r="3" spans="1:16" s="1" customFormat="1" ht="25.5" customHeight="1">
      <c r="A3" s="733"/>
      <c r="B3" s="734"/>
      <c r="C3" s="734"/>
      <c r="D3" s="734"/>
      <c r="E3" s="734"/>
      <c r="F3" s="734"/>
      <c r="G3" s="734"/>
      <c r="H3" s="734"/>
      <c r="I3" s="734"/>
      <c r="J3" s="734"/>
      <c r="K3" s="735"/>
      <c r="L3" s="644"/>
    </row>
    <row r="4" spans="1:16" s="1" customFormat="1" ht="28.5" customHeight="1">
      <c r="A4" s="736"/>
      <c r="B4" s="737"/>
      <c r="C4" s="737"/>
      <c r="D4" s="737"/>
      <c r="E4" s="737"/>
      <c r="F4" s="737"/>
      <c r="G4" s="737"/>
      <c r="H4" s="737"/>
      <c r="I4" s="737"/>
      <c r="J4" s="737"/>
      <c r="K4" s="738"/>
      <c r="L4" s="644"/>
    </row>
    <row r="5" spans="1:16" ht="54.75" customHeight="1">
      <c r="A5" s="662" t="str">
        <f>A1</f>
        <v>EXECUÇÃO DE SERVIÇOS DE IMPLANTAÇÃO DE PAVIMENTAÇÃO EM BLOCO DE CONCRETO INTERTRAVADO, EM VIAS URBANAS E RURAIS DE MUNÍCIPIOS DIVERSOS NA ÁREA DE ATUAÇÃO DA 2ª SUPERINTENDÊNCIA REGIONAL DA CODEVASF, NO ESTADO DA BAHIA</v>
      </c>
      <c r="B5" s="739"/>
      <c r="C5" s="739"/>
      <c r="D5" s="739"/>
      <c r="E5" s="739"/>
      <c r="F5" s="739"/>
      <c r="G5" s="739"/>
      <c r="H5" s="739"/>
      <c r="I5" s="739"/>
      <c r="J5" s="739"/>
      <c r="K5" s="740"/>
      <c r="L5" s="645"/>
    </row>
    <row r="6" spans="1:16" ht="34.5" customHeight="1">
      <c r="A6" s="741" t="s">
        <v>552</v>
      </c>
      <c r="B6" s="649"/>
      <c r="C6" s="649"/>
      <c r="D6" s="649"/>
      <c r="E6" s="649"/>
      <c r="F6" s="649"/>
      <c r="G6" s="649"/>
      <c r="H6" s="649"/>
      <c r="I6" s="649"/>
      <c r="J6" s="649"/>
      <c r="K6" s="742"/>
      <c r="L6" s="579">
        <v>4.7100000000000003E-2</v>
      </c>
    </row>
    <row r="7" spans="1:16" ht="27" customHeight="1">
      <c r="A7" s="661" t="s">
        <v>0</v>
      </c>
      <c r="B7" s="661" t="s">
        <v>184</v>
      </c>
      <c r="C7" s="661" t="s">
        <v>185</v>
      </c>
      <c r="D7" s="663" t="s">
        <v>1</v>
      </c>
      <c r="E7" s="663"/>
      <c r="F7" s="663"/>
      <c r="G7" s="664"/>
      <c r="H7" s="498" t="s">
        <v>2</v>
      </c>
      <c r="I7" s="495">
        <f>BDI!D56</f>
        <v>0.23089999999999999</v>
      </c>
      <c r="J7" s="496" t="s">
        <v>491</v>
      </c>
      <c r="K7" s="497">
        <f>K34/('MEMÓRIA DE CÁLCULO'!$E$9*'MEMÓRIA DE CÁLCULO'!$J$12*'MEMÓRIA DE CÁLCULO'!$G$300)</f>
        <v>127.34218312993197</v>
      </c>
      <c r="L7" s="497">
        <f>ROUND(L34/('MEMÓRIA DE CÁLCULO'!$E$9*'MEMÓRIA DE CÁLCULO'!$J$12*'MEMÓRIA DE CÁLCULO'!$G$300),2)</f>
        <v>133.34</v>
      </c>
    </row>
    <row r="8" spans="1:16" ht="15" customHeight="1">
      <c r="A8" s="661"/>
      <c r="B8" s="661"/>
      <c r="C8" s="661"/>
      <c r="D8" s="665"/>
      <c r="E8" s="665"/>
      <c r="F8" s="665"/>
      <c r="G8" s="666"/>
      <c r="H8" s="669" t="s">
        <v>3</v>
      </c>
      <c r="I8" s="670"/>
      <c r="J8" s="97" t="s">
        <v>4</v>
      </c>
      <c r="K8" s="98" t="s">
        <v>5</v>
      </c>
      <c r="L8" s="98"/>
    </row>
    <row r="9" spans="1:16" ht="15.75">
      <c r="A9" s="661"/>
      <c r="B9" s="661"/>
      <c r="C9" s="661"/>
      <c r="D9" s="665"/>
      <c r="E9" s="665"/>
      <c r="F9" s="665"/>
      <c r="G9" s="666"/>
      <c r="H9" s="671"/>
      <c r="I9" s="672"/>
      <c r="J9" s="505">
        <f>'ENC. SOCIAIS'!$E$51</f>
        <v>114.02</v>
      </c>
      <c r="K9" s="99">
        <f>'ENC. SOCIAIS'!$F$51</f>
        <v>70.790000000000006</v>
      </c>
      <c r="L9" s="99"/>
    </row>
    <row r="10" spans="1:16" ht="63">
      <c r="A10" s="661"/>
      <c r="B10" s="661"/>
      <c r="C10" s="661"/>
      <c r="D10" s="667"/>
      <c r="E10" s="667"/>
      <c r="F10" s="667"/>
      <c r="G10" s="668"/>
      <c r="H10" s="536" t="s">
        <v>6</v>
      </c>
      <c r="I10" s="101" t="s">
        <v>7</v>
      </c>
      <c r="J10" s="102" t="s">
        <v>575</v>
      </c>
      <c r="K10" s="103" t="s">
        <v>578</v>
      </c>
      <c r="L10" s="103" t="s">
        <v>576</v>
      </c>
    </row>
    <row r="11" spans="1:16" ht="39.950000000000003" customHeight="1">
      <c r="A11" s="104"/>
      <c r="B11" s="104"/>
      <c r="C11" s="104"/>
      <c r="D11" s="730" t="s">
        <v>525</v>
      </c>
      <c r="E11" s="673"/>
      <c r="F11" s="673"/>
      <c r="G11" s="673"/>
      <c r="H11" s="105"/>
      <c r="I11" s="106"/>
      <c r="J11" s="105"/>
      <c r="K11" s="107"/>
      <c r="L11" s="107"/>
      <c r="N11" s="89"/>
    </row>
    <row r="12" spans="1:16" ht="39.950000000000003" customHeight="1">
      <c r="A12" s="108">
        <v>1</v>
      </c>
      <c r="B12" s="108" t="s">
        <v>414</v>
      </c>
      <c r="C12" s="639" t="s">
        <v>35</v>
      </c>
      <c r="D12" s="677" t="s">
        <v>11</v>
      </c>
      <c r="E12" s="677"/>
      <c r="F12" s="677"/>
      <c r="G12" s="677"/>
      <c r="H12" s="519" t="s">
        <v>165</v>
      </c>
      <c r="I12" s="109">
        <f>'MEMÓRIA DE CÁLCULO'!F304</f>
        <v>21</v>
      </c>
      <c r="J12" s="109">
        <f>'SERVIÇOS PRELI'!I15</f>
        <v>12736.3781</v>
      </c>
      <c r="K12" s="109">
        <f>ROUND(I12*J12,4)</f>
        <v>267463.94010000001</v>
      </c>
      <c r="L12" s="109">
        <f>ROUND(K12*(1+$L$6),2)</f>
        <v>280061.49</v>
      </c>
      <c r="M12" s="637"/>
    </row>
    <row r="13" spans="1:16" ht="39.950000000000003" customHeight="1">
      <c r="A13" s="108">
        <v>2</v>
      </c>
      <c r="B13" s="108" t="s">
        <v>414</v>
      </c>
      <c r="C13" s="639" t="s">
        <v>39</v>
      </c>
      <c r="D13" s="677" t="s">
        <v>13</v>
      </c>
      <c r="E13" s="677"/>
      <c r="F13" s="677"/>
      <c r="G13" s="677"/>
      <c r="H13" s="519" t="s">
        <v>165</v>
      </c>
      <c r="I13" s="109">
        <f>'MEMÓRIA DE CÁLCULO'!F309</f>
        <v>21</v>
      </c>
      <c r="J13" s="109">
        <f>'SERVIÇOS PRELI'!I25</f>
        <v>10346.14</v>
      </c>
      <c r="K13" s="109">
        <f>ROUND(I13*J13,2)</f>
        <v>217268.94</v>
      </c>
      <c r="L13" s="109">
        <f t="shared" ref="L13:L33" si="0">ROUND(K13*(1+$L$6),2)</f>
        <v>227502.31</v>
      </c>
      <c r="M13" s="577"/>
    </row>
    <row r="14" spans="1:16" ht="39.950000000000003" customHeight="1">
      <c r="A14" s="108">
        <v>3</v>
      </c>
      <c r="B14" s="108" t="s">
        <v>414</v>
      </c>
      <c r="C14" s="639" t="s">
        <v>32</v>
      </c>
      <c r="D14" s="677" t="s">
        <v>519</v>
      </c>
      <c r="E14" s="677"/>
      <c r="F14" s="677"/>
      <c r="G14" s="677"/>
      <c r="H14" s="519" t="s">
        <v>12</v>
      </c>
      <c r="I14" s="109">
        <f>'MEMÓRIA DE CÁLCULO'!G300</f>
        <v>21</v>
      </c>
      <c r="J14" s="109">
        <f>'SERVIÇOS PRELI'!H19</f>
        <v>3284.712</v>
      </c>
      <c r="K14" s="109">
        <f>ROUND(I14*J14,2)</f>
        <v>68978.95</v>
      </c>
      <c r="L14" s="109">
        <f t="shared" si="0"/>
        <v>72227.86</v>
      </c>
      <c r="M14" s="577"/>
    </row>
    <row r="15" spans="1:16" ht="39.950000000000003" customHeight="1">
      <c r="A15" s="104"/>
      <c r="B15" s="104"/>
      <c r="C15" s="104"/>
      <c r="D15" s="674" t="s">
        <v>416</v>
      </c>
      <c r="E15" s="675"/>
      <c r="F15" s="675"/>
      <c r="G15" s="676"/>
      <c r="H15" s="105"/>
      <c r="I15" s="105"/>
      <c r="J15" s="110"/>
      <c r="K15" s="105"/>
      <c r="L15" s="107"/>
      <c r="M15" s="577"/>
      <c r="P15" s="96"/>
    </row>
    <row r="16" spans="1:16" ht="39.950000000000003" customHeight="1">
      <c r="A16" s="518">
        <v>4</v>
      </c>
      <c r="B16" s="518" t="s">
        <v>414</v>
      </c>
      <c r="C16" s="640" t="s">
        <v>505</v>
      </c>
      <c r="D16" s="646" t="s">
        <v>508</v>
      </c>
      <c r="E16" s="647"/>
      <c r="F16" s="647"/>
      <c r="G16" s="648"/>
      <c r="H16" s="519" t="s">
        <v>14</v>
      </c>
      <c r="I16" s="520">
        <f>'MEMÓRIA DE CÁLCULO'!H316</f>
        <v>147000</v>
      </c>
      <c r="J16" s="520">
        <f>'CPU CODEVASF'!H112</f>
        <v>0.49</v>
      </c>
      <c r="K16" s="519">
        <f>ROUND(I16*J16,2)</f>
        <v>72030</v>
      </c>
      <c r="L16" s="109">
        <f t="shared" si="0"/>
        <v>75422.61</v>
      </c>
      <c r="M16" s="577"/>
      <c r="P16" s="96"/>
    </row>
    <row r="17" spans="1:19" ht="52.5" customHeight="1">
      <c r="A17" s="111">
        <v>4</v>
      </c>
      <c r="B17" s="111" t="s">
        <v>186</v>
      </c>
      <c r="C17" s="111">
        <v>5502114</v>
      </c>
      <c r="D17" s="683" t="s">
        <v>493</v>
      </c>
      <c r="E17" s="684"/>
      <c r="F17" s="684"/>
      <c r="G17" s="685"/>
      <c r="H17" s="109" t="s">
        <v>15</v>
      </c>
      <c r="I17" s="109">
        <f>'MEMÓRIA DE CÁLCULO'!J321</f>
        <v>14700</v>
      </c>
      <c r="J17" s="109">
        <f>CPU_SICRO!I363</f>
        <v>6.3</v>
      </c>
      <c r="K17" s="109">
        <f>ROUND(I17*J17,2)</f>
        <v>92610</v>
      </c>
      <c r="L17" s="109">
        <f t="shared" si="0"/>
        <v>96971.93</v>
      </c>
      <c r="M17" s="577"/>
      <c r="O17" s="90"/>
    </row>
    <row r="18" spans="1:19" ht="39.950000000000003" customHeight="1">
      <c r="A18" s="111">
        <v>5</v>
      </c>
      <c r="B18" s="111" t="s">
        <v>186</v>
      </c>
      <c r="C18" s="111">
        <v>5502114</v>
      </c>
      <c r="D18" s="683" t="s">
        <v>494</v>
      </c>
      <c r="E18" s="684"/>
      <c r="F18" s="684"/>
      <c r="G18" s="685"/>
      <c r="H18" s="109" t="s">
        <v>15</v>
      </c>
      <c r="I18" s="109">
        <f>'MEMÓRIA DE CÁLCULO'!J328</f>
        <v>14700</v>
      </c>
      <c r="J18" s="109">
        <f>CPU_SICRO!I395</f>
        <v>1.52</v>
      </c>
      <c r="K18" s="109">
        <f>ROUND(I18*J18,2)</f>
        <v>22344</v>
      </c>
      <c r="L18" s="109">
        <f t="shared" si="0"/>
        <v>23396.400000000001</v>
      </c>
      <c r="M18" s="577"/>
      <c r="O18" s="90"/>
    </row>
    <row r="19" spans="1:19" ht="39.950000000000003" customHeight="1">
      <c r="A19" s="104"/>
      <c r="B19" s="104"/>
      <c r="C19" s="104"/>
      <c r="D19" s="674" t="s">
        <v>16</v>
      </c>
      <c r="E19" s="675"/>
      <c r="F19" s="675"/>
      <c r="G19" s="676"/>
      <c r="H19" s="105"/>
      <c r="I19" s="105"/>
      <c r="J19" s="110"/>
      <c r="K19" s="105"/>
      <c r="L19" s="107"/>
      <c r="M19" s="577"/>
      <c r="P19" s="96"/>
      <c r="S19" s="96"/>
    </row>
    <row r="20" spans="1:19" ht="33.75" customHeight="1">
      <c r="A20" s="111">
        <v>6</v>
      </c>
      <c r="B20" s="518" t="s">
        <v>414</v>
      </c>
      <c r="C20" s="640" t="s">
        <v>618</v>
      </c>
      <c r="D20" s="683" t="s">
        <v>179</v>
      </c>
      <c r="E20" s="684"/>
      <c r="F20" s="684"/>
      <c r="G20" s="685"/>
      <c r="H20" s="109" t="s">
        <v>14</v>
      </c>
      <c r="I20" s="109">
        <f>'MEMÓRIA DE CÁLCULO'!H336</f>
        <v>141540</v>
      </c>
      <c r="J20" s="109">
        <f>'CPU CODEVASF'!H127</f>
        <v>76.652357999999992</v>
      </c>
      <c r="K20" s="109">
        <f>ROUND(I20*J20,2)</f>
        <v>10849374.75</v>
      </c>
      <c r="L20" s="109">
        <f t="shared" si="0"/>
        <v>11360380.300000001</v>
      </c>
      <c r="M20" s="577"/>
      <c r="N20" s="90"/>
      <c r="O20" s="90"/>
      <c r="P20" s="90"/>
      <c r="Q20" s="90"/>
      <c r="R20" s="90"/>
      <c r="S20" s="90"/>
    </row>
    <row r="21" spans="1:19" ht="39.950000000000003" customHeight="1">
      <c r="A21" s="111">
        <v>7</v>
      </c>
      <c r="B21" s="111" t="s">
        <v>186</v>
      </c>
      <c r="C21" s="111">
        <v>4011276</v>
      </c>
      <c r="D21" s="683" t="s">
        <v>523</v>
      </c>
      <c r="E21" s="684"/>
      <c r="F21" s="684"/>
      <c r="G21" s="685"/>
      <c r="H21" s="109" t="s">
        <v>15</v>
      </c>
      <c r="I21" s="109">
        <f>'MEMÓRIA DE CÁLCULO'!J342</f>
        <v>21231</v>
      </c>
      <c r="J21" s="109">
        <f>CPU_SICRO!$I$64</f>
        <v>246.65</v>
      </c>
      <c r="K21" s="109">
        <f>ROUND(I21*J21,2)</f>
        <v>5236626.1500000004</v>
      </c>
      <c r="L21" s="109">
        <f t="shared" si="0"/>
        <v>5483271.2400000002</v>
      </c>
      <c r="M21" s="577"/>
    </row>
    <row r="22" spans="1:19" ht="39.950000000000003" customHeight="1">
      <c r="A22" s="111">
        <v>8</v>
      </c>
      <c r="B22" s="111" t="s">
        <v>186</v>
      </c>
      <c r="C22" s="111">
        <v>4011209</v>
      </c>
      <c r="D22" s="683" t="s">
        <v>21</v>
      </c>
      <c r="E22" s="684"/>
      <c r="F22" s="684"/>
      <c r="G22" s="685"/>
      <c r="H22" s="109" t="s">
        <v>14</v>
      </c>
      <c r="I22" s="109">
        <f>'MEMÓRIA DE CÁLCULO'!J348</f>
        <v>141540</v>
      </c>
      <c r="J22" s="109">
        <f>CPU_SICRO!$I$141</f>
        <v>0.95</v>
      </c>
      <c r="K22" s="109">
        <f>ROUND(I22*J22,2)</f>
        <v>134463</v>
      </c>
      <c r="L22" s="109">
        <f t="shared" si="0"/>
        <v>140796.21</v>
      </c>
      <c r="M22" s="577"/>
    </row>
    <row r="23" spans="1:19" ht="39.950000000000003" customHeight="1">
      <c r="A23" s="104"/>
      <c r="B23" s="104"/>
      <c r="C23" s="104"/>
      <c r="D23" s="689" t="s">
        <v>19</v>
      </c>
      <c r="E23" s="690"/>
      <c r="F23" s="690"/>
      <c r="G23" s="691"/>
      <c r="H23" s="105"/>
      <c r="I23" s="105"/>
      <c r="J23" s="110"/>
      <c r="K23" s="105"/>
      <c r="L23" s="107"/>
      <c r="M23" s="577"/>
    </row>
    <row r="24" spans="1:19" ht="39.950000000000003" customHeight="1">
      <c r="A24" s="113">
        <v>9</v>
      </c>
      <c r="B24" s="111" t="s">
        <v>186</v>
      </c>
      <c r="C24" s="113">
        <v>5213440</v>
      </c>
      <c r="D24" s="646" t="s">
        <v>171</v>
      </c>
      <c r="E24" s="647"/>
      <c r="F24" s="647"/>
      <c r="G24" s="648"/>
      <c r="H24" s="112" t="s">
        <v>12</v>
      </c>
      <c r="I24" s="109">
        <f>'MEMÓRIA DE CÁLCULO'!J356</f>
        <v>21</v>
      </c>
      <c r="J24" s="109">
        <f>CPU_SICRO!$I$203</f>
        <v>233.31</v>
      </c>
      <c r="K24" s="109">
        <f>ROUND(I24*J24,2)</f>
        <v>4899.51</v>
      </c>
      <c r="L24" s="109">
        <f t="shared" si="0"/>
        <v>5130.28</v>
      </c>
      <c r="M24" s="577"/>
    </row>
    <row r="25" spans="1:19" ht="39.950000000000003" customHeight="1">
      <c r="A25" s="111">
        <v>10</v>
      </c>
      <c r="B25" s="111" t="s">
        <v>186</v>
      </c>
      <c r="C25" s="111">
        <v>5213851</v>
      </c>
      <c r="D25" s="646" t="s">
        <v>172</v>
      </c>
      <c r="E25" s="647"/>
      <c r="F25" s="647"/>
      <c r="G25" s="648"/>
      <c r="H25" s="112" t="s">
        <v>12</v>
      </c>
      <c r="I25" s="109">
        <f>'MEMÓRIA DE CÁLCULO'!J362</f>
        <v>21</v>
      </c>
      <c r="J25" s="109">
        <f>CPU_SICRO!$I$271</f>
        <v>290.33999999999997</v>
      </c>
      <c r="K25" s="109">
        <f>ROUND(I25*J25,2)</f>
        <v>6097.14</v>
      </c>
      <c r="L25" s="109">
        <f t="shared" si="0"/>
        <v>6384.32</v>
      </c>
      <c r="M25" s="577"/>
    </row>
    <row r="26" spans="1:19" ht="39.950000000000003" customHeight="1">
      <c r="A26" s="115"/>
      <c r="B26" s="115"/>
      <c r="C26" s="115"/>
      <c r="D26" s="116" t="s">
        <v>22</v>
      </c>
      <c r="E26" s="116"/>
      <c r="F26" s="116"/>
      <c r="G26" s="116"/>
      <c r="H26" s="117"/>
      <c r="I26" s="202"/>
      <c r="J26" s="118"/>
      <c r="K26" s="118"/>
      <c r="L26" s="107"/>
      <c r="M26" s="577"/>
    </row>
    <row r="27" spans="1:19" ht="39.950000000000003" customHeight="1">
      <c r="A27" s="113">
        <v>11</v>
      </c>
      <c r="B27" s="111" t="s">
        <v>186</v>
      </c>
      <c r="C27" s="113">
        <v>2003373</v>
      </c>
      <c r="D27" s="686" t="s">
        <v>504</v>
      </c>
      <c r="E27" s="687"/>
      <c r="F27" s="687"/>
      <c r="G27" s="688"/>
      <c r="H27" s="114" t="s">
        <v>23</v>
      </c>
      <c r="I27" s="109">
        <f>'MEMÓRIA DE CÁLCULO'!J369</f>
        <v>42000</v>
      </c>
      <c r="J27" s="109">
        <f>CPU_SICRO!I330</f>
        <v>30.82</v>
      </c>
      <c r="K27" s="109">
        <f>ROUND(I27*J27,2)</f>
        <v>1294440</v>
      </c>
      <c r="L27" s="109">
        <f t="shared" si="0"/>
        <v>1355408.12</v>
      </c>
      <c r="M27" s="577"/>
    </row>
    <row r="28" spans="1:19" ht="39.950000000000003" customHeight="1" thickBot="1">
      <c r="A28" s="119"/>
      <c r="B28" s="119"/>
      <c r="C28" s="119"/>
      <c r="D28" s="538" t="s">
        <v>24</v>
      </c>
      <c r="E28" s="537"/>
      <c r="F28" s="537"/>
      <c r="G28" s="537"/>
      <c r="H28" s="122"/>
      <c r="I28" s="203"/>
      <c r="J28" s="123"/>
      <c r="K28" s="124"/>
      <c r="L28" s="107"/>
      <c r="M28" s="577"/>
    </row>
    <row r="29" spans="1:19" ht="39.950000000000003" customHeight="1" thickBot="1">
      <c r="A29" s="111">
        <v>12</v>
      </c>
      <c r="B29" s="111" t="s">
        <v>414</v>
      </c>
      <c r="C29" s="639" t="s">
        <v>158</v>
      </c>
      <c r="D29" s="680" t="s">
        <v>160</v>
      </c>
      <c r="E29" s="681"/>
      <c r="F29" s="681"/>
      <c r="G29" s="682"/>
      <c r="H29" s="112" t="s">
        <v>14</v>
      </c>
      <c r="I29" s="109">
        <f>'MEMÓRIA DE CÁLCULO'!J377</f>
        <v>147000</v>
      </c>
      <c r="J29" s="109">
        <f>'CPU CODEVASF'!$H$88</f>
        <v>1.08</v>
      </c>
      <c r="K29" s="109">
        <f>ROUND(I29*J29,2)</f>
        <v>158760</v>
      </c>
      <c r="L29" s="109">
        <f t="shared" si="0"/>
        <v>166237.6</v>
      </c>
      <c r="M29" s="641"/>
      <c r="N29" s="641"/>
    </row>
    <row r="30" spans="1:19" ht="39.950000000000003" customHeight="1" thickBot="1">
      <c r="A30" s="119"/>
      <c r="B30" s="119"/>
      <c r="C30" s="119"/>
      <c r="D30" s="538" t="s">
        <v>174</v>
      </c>
      <c r="E30" s="537"/>
      <c r="F30" s="537"/>
      <c r="G30" s="537"/>
      <c r="H30" s="122"/>
      <c r="I30" s="203"/>
      <c r="J30" s="123"/>
      <c r="K30" s="124"/>
      <c r="L30" s="107"/>
      <c r="M30" s="642"/>
      <c r="N30" s="642"/>
    </row>
    <row r="31" spans="1:19" ht="39.950000000000003" customHeight="1" thickBot="1">
      <c r="A31" s="111">
        <v>13</v>
      </c>
      <c r="B31" s="111" t="s">
        <v>414</v>
      </c>
      <c r="C31" s="639" t="s">
        <v>497</v>
      </c>
      <c r="D31" s="646" t="s">
        <v>417</v>
      </c>
      <c r="E31" s="681"/>
      <c r="F31" s="681"/>
      <c r="G31" s="682"/>
      <c r="H31" s="112" t="s">
        <v>23</v>
      </c>
      <c r="I31" s="109">
        <f>'MEMÓRIA DE CÁLCULO'!J384</f>
        <v>2100</v>
      </c>
      <c r="J31" s="109">
        <f>'CPU CODEVASF'!H99</f>
        <v>18.04</v>
      </c>
      <c r="K31" s="109">
        <f>ROUND(I31*J31,2)</f>
        <v>37884</v>
      </c>
      <c r="L31" s="109">
        <f t="shared" si="0"/>
        <v>39668.339999999997</v>
      </c>
      <c r="M31" s="642"/>
      <c r="N31" s="642"/>
    </row>
    <row r="32" spans="1:19" ht="39.950000000000003" customHeight="1">
      <c r="A32" s="119"/>
      <c r="B32" s="119"/>
      <c r="C32" s="119"/>
      <c r="D32" s="538" t="s">
        <v>161</v>
      </c>
      <c r="E32" s="537"/>
      <c r="F32" s="537"/>
      <c r="G32" s="537"/>
      <c r="H32" s="122"/>
      <c r="I32" s="203"/>
      <c r="J32" s="123"/>
      <c r="K32" s="124"/>
      <c r="L32" s="107"/>
      <c r="M32" s="637"/>
      <c r="N32" s="90"/>
    </row>
    <row r="33" spans="1:13" ht="39.950000000000003" customHeight="1">
      <c r="A33" s="111">
        <v>14</v>
      </c>
      <c r="B33" s="111" t="s">
        <v>414</v>
      </c>
      <c r="C33" s="639" t="s">
        <v>621</v>
      </c>
      <c r="D33" s="680" t="s">
        <v>162</v>
      </c>
      <c r="E33" s="681"/>
      <c r="F33" s="681"/>
      <c r="G33" s="682"/>
      <c r="H33" s="112" t="s">
        <v>165</v>
      </c>
      <c r="I33" s="109">
        <f>'MEMÓRIA DE CÁLCULO'!J391</f>
        <v>21</v>
      </c>
      <c r="J33" s="109">
        <f>'CPU - Projeto Executivo '!G36</f>
        <v>12193.359073347012</v>
      </c>
      <c r="K33" s="109">
        <f>ROUND(I33*J33,2)</f>
        <v>256060.54</v>
      </c>
      <c r="L33" s="109">
        <f t="shared" si="0"/>
        <v>268120.99</v>
      </c>
      <c r="M33" s="577"/>
    </row>
    <row r="34" spans="1:13" ht="39.950000000000003" customHeight="1">
      <c r="A34" s="678" t="s">
        <v>20</v>
      </c>
      <c r="B34" s="679"/>
      <c r="C34" s="679"/>
      <c r="D34" s="679"/>
      <c r="E34" s="679"/>
      <c r="F34" s="679"/>
      <c r="G34" s="679"/>
      <c r="H34" s="679"/>
      <c r="I34" s="679"/>
      <c r="J34" s="679"/>
      <c r="K34" s="580">
        <f>SUM(K12:K33)</f>
        <v>18719300.9201</v>
      </c>
      <c r="L34" s="125">
        <f>ROUND(SUM(L12:L33),2)</f>
        <v>19600980</v>
      </c>
      <c r="M34" s="578"/>
    </row>
    <row r="35" spans="1:13" ht="39.950000000000003" customHeight="1">
      <c r="A35" s="493" t="s">
        <v>492</v>
      </c>
      <c r="K35" s="428"/>
      <c r="L35" s="428"/>
      <c r="M35" s="90"/>
    </row>
    <row r="36" spans="1:13" ht="39.950000000000003" customHeight="1"/>
    <row r="37" spans="1:13" ht="39.950000000000003" customHeight="1"/>
    <row r="41" spans="1:13" ht="25.5" customHeight="1"/>
  </sheetData>
  <mergeCells count="29">
    <mergeCell ref="A2:K4"/>
    <mergeCell ref="A5:K5"/>
    <mergeCell ref="A6:K6"/>
    <mergeCell ref="A7:A10"/>
    <mergeCell ref="B7:B10"/>
    <mergeCell ref="C7:C10"/>
    <mergeCell ref="D7:G10"/>
    <mergeCell ref="H8:I9"/>
    <mergeCell ref="D17:G17"/>
    <mergeCell ref="D18:G18"/>
    <mergeCell ref="D19:G19"/>
    <mergeCell ref="D20:G20"/>
    <mergeCell ref="D21:G21"/>
    <mergeCell ref="L2:L5"/>
    <mergeCell ref="D33:G33"/>
    <mergeCell ref="A34:J34"/>
    <mergeCell ref="D23:G23"/>
    <mergeCell ref="D24:G24"/>
    <mergeCell ref="D25:G25"/>
    <mergeCell ref="D27:G27"/>
    <mergeCell ref="D29:G29"/>
    <mergeCell ref="D31:G31"/>
    <mergeCell ref="D22:G22"/>
    <mergeCell ref="D11:G11"/>
    <mergeCell ref="D12:G12"/>
    <mergeCell ref="D13:G13"/>
    <mergeCell ref="D14:G14"/>
    <mergeCell ref="D15:G15"/>
    <mergeCell ref="D16:G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K32" sqref="K32"/>
    </sheetView>
  </sheetViews>
  <sheetFormatPr defaultColWidth="8.85546875" defaultRowHeight="14.25" customHeight="1" zeroHeight="1"/>
  <cols>
    <col min="1" max="1" width="11.85546875" style="360" customWidth="1"/>
    <col min="2" max="2" width="46.42578125" style="360" customWidth="1"/>
    <col min="3" max="3" width="22.85546875" style="360" bestFit="1" customWidth="1"/>
    <col min="4" max="13" width="14.140625" style="360" customWidth="1"/>
    <col min="14" max="14" width="15" style="360" customWidth="1"/>
    <col min="15" max="15" width="17.42578125" style="360" customWidth="1"/>
    <col min="16" max="16" width="8.85546875" style="360"/>
    <col min="17" max="17" width="17" style="360" customWidth="1"/>
    <col min="18" max="18" width="15" style="360" customWidth="1"/>
    <col min="19" max="19" width="14.5703125" style="360" bestFit="1" customWidth="1"/>
    <col min="20" max="16384" width="8.85546875" style="360"/>
  </cols>
  <sheetData>
    <row r="1" spans="1:19" ht="53.25" customHeight="1">
      <c r="A1" s="359"/>
      <c r="B1" s="359"/>
      <c r="D1" s="361"/>
      <c r="E1" s="362"/>
      <c r="F1" s="362"/>
      <c r="G1" s="362"/>
      <c r="H1" s="362"/>
      <c r="I1" s="362"/>
      <c r="J1" s="362"/>
      <c r="K1" s="362"/>
      <c r="L1" s="362"/>
      <c r="M1" s="361"/>
      <c r="N1" s="362"/>
      <c r="O1" s="362"/>
      <c r="P1" s="362"/>
    </row>
    <row r="2" spans="1:19" ht="37.5" customHeight="1">
      <c r="A2" s="695" t="str">
        <f>'RESUMO MODULO MINIMO'!$A$5</f>
        <v>EXECUÇÃO DE SERVIÇOS DE IMPLANTAÇÃO DE PAVIMENTAÇÃO EM BLOCO DE CONCRETO INTERTRAVADO, EM VIAS URBANAS E RURAIS DE MUNÍCIPIOS DIVERSOS NA ÁREA DE ATUAÇÃO DA 2ª SUPERINTENDÊNCIA REGIONAL DA CODEVASF, NO ESTADO DA BAHIA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421"/>
    </row>
    <row r="3" spans="1:19" ht="15.75" customHeight="1">
      <c r="A3" s="694" t="s">
        <v>553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422"/>
    </row>
    <row r="4" spans="1:19" ht="15.75" thickBot="1">
      <c r="A4" s="445" t="s">
        <v>163</v>
      </c>
      <c r="B4" s="446" t="s">
        <v>358</v>
      </c>
      <c r="C4" s="447" t="s">
        <v>381</v>
      </c>
      <c r="D4" s="448" t="s">
        <v>382</v>
      </c>
      <c r="E4" s="448" t="s">
        <v>383</v>
      </c>
      <c r="F4" s="448" t="s">
        <v>384</v>
      </c>
      <c r="G4" s="448" t="s">
        <v>385</v>
      </c>
      <c r="H4" s="448" t="s">
        <v>386</v>
      </c>
      <c r="I4" s="448" t="s">
        <v>387</v>
      </c>
      <c r="J4" s="448" t="s">
        <v>388</v>
      </c>
      <c r="K4" s="448" t="s">
        <v>389</v>
      </c>
      <c r="L4" s="448" t="s">
        <v>390</v>
      </c>
      <c r="M4" s="448" t="s">
        <v>391</v>
      </c>
      <c r="N4" s="448" t="s">
        <v>392</v>
      </c>
      <c r="O4" s="449" t="s">
        <v>393</v>
      </c>
    </row>
    <row r="5" spans="1:19">
      <c r="A5" s="364"/>
      <c r="B5" s="365" t="str">
        <f>'RESUMO MODULO MINIMO'!$D$11</f>
        <v>MOBILIZAÇÃO</v>
      </c>
      <c r="C5" s="366">
        <v>1</v>
      </c>
      <c r="D5" s="367"/>
      <c r="E5" s="367">
        <f>$C$5/11</f>
        <v>9.0909090909090912E-2</v>
      </c>
      <c r="F5" s="367">
        <f t="shared" ref="F5:O5" si="0">$C$5/11</f>
        <v>9.0909090909090912E-2</v>
      </c>
      <c r="G5" s="367">
        <f t="shared" si="0"/>
        <v>9.0909090909090912E-2</v>
      </c>
      <c r="H5" s="367">
        <f t="shared" si="0"/>
        <v>9.0909090909090912E-2</v>
      </c>
      <c r="I5" s="367">
        <f t="shared" si="0"/>
        <v>9.0909090909090912E-2</v>
      </c>
      <c r="J5" s="367">
        <f t="shared" si="0"/>
        <v>9.0909090909090912E-2</v>
      </c>
      <c r="K5" s="367">
        <f t="shared" si="0"/>
        <v>9.0909090909090912E-2</v>
      </c>
      <c r="L5" s="367">
        <f t="shared" si="0"/>
        <v>9.0909090909090912E-2</v>
      </c>
      <c r="M5" s="367">
        <f t="shared" si="0"/>
        <v>9.0909090909090912E-2</v>
      </c>
      <c r="N5" s="367">
        <f t="shared" si="0"/>
        <v>9.0909090909090912E-2</v>
      </c>
      <c r="O5" s="367">
        <f t="shared" si="0"/>
        <v>9.0909090909090912E-2</v>
      </c>
      <c r="Q5" s="368">
        <f>SUM(D5:O5)</f>
        <v>1.0000000000000002</v>
      </c>
    </row>
    <row r="6" spans="1:19" ht="15" thickBot="1">
      <c r="A6" s="369"/>
      <c r="B6" s="370"/>
      <c r="C6" s="371">
        <f>SUM('PLANILHA LOTE 01'!L12:L14)</f>
        <v>518051.66</v>
      </c>
      <c r="D6" s="372"/>
      <c r="E6" s="372">
        <f t="shared" ref="E6:O6" si="1">$C$6*E5</f>
        <v>47095.605454545454</v>
      </c>
      <c r="F6" s="372">
        <f t="shared" si="1"/>
        <v>47095.605454545454</v>
      </c>
      <c r="G6" s="372">
        <f t="shared" si="1"/>
        <v>47095.605454545454</v>
      </c>
      <c r="H6" s="372">
        <f t="shared" si="1"/>
        <v>47095.605454545454</v>
      </c>
      <c r="I6" s="372">
        <f t="shared" si="1"/>
        <v>47095.605454545454</v>
      </c>
      <c r="J6" s="372">
        <f t="shared" si="1"/>
        <v>47095.605454545454</v>
      </c>
      <c r="K6" s="372">
        <f t="shared" si="1"/>
        <v>47095.605454545454</v>
      </c>
      <c r="L6" s="372">
        <f t="shared" si="1"/>
        <v>47095.605454545454</v>
      </c>
      <c r="M6" s="372">
        <f t="shared" si="1"/>
        <v>47095.605454545454</v>
      </c>
      <c r="N6" s="372">
        <f t="shared" si="1"/>
        <v>47095.605454545454</v>
      </c>
      <c r="O6" s="372">
        <f t="shared" si="1"/>
        <v>47095.605454545454</v>
      </c>
      <c r="Q6" s="373">
        <f>SUM(D6:O6)</f>
        <v>518051.66000000009</v>
      </c>
      <c r="R6" s="373">
        <f>C6</f>
        <v>518051.66</v>
      </c>
      <c r="S6" s="373">
        <f>Q6-R6</f>
        <v>0</v>
      </c>
    </row>
    <row r="7" spans="1:19" ht="15" customHeight="1" thickTop="1">
      <c r="A7" s="374"/>
      <c r="B7" s="375" t="str">
        <f>'RESUMO MODULO MINIMO'!D15</f>
        <v>TERRAPLEANGEM</v>
      </c>
      <c r="C7" s="376">
        <v>1</v>
      </c>
      <c r="D7" s="377"/>
      <c r="E7" s="377"/>
      <c r="F7" s="378">
        <f>$C$9/10</f>
        <v>0.1</v>
      </c>
      <c r="G7" s="378">
        <f t="shared" ref="G7:O9" si="2">$C$9/10</f>
        <v>0.1</v>
      </c>
      <c r="H7" s="378">
        <f t="shared" si="2"/>
        <v>0.1</v>
      </c>
      <c r="I7" s="378">
        <f t="shared" si="2"/>
        <v>0.1</v>
      </c>
      <c r="J7" s="378">
        <f t="shared" si="2"/>
        <v>0.1</v>
      </c>
      <c r="K7" s="378">
        <f t="shared" si="2"/>
        <v>0.1</v>
      </c>
      <c r="L7" s="378">
        <f t="shared" si="2"/>
        <v>0.1</v>
      </c>
      <c r="M7" s="378">
        <f t="shared" si="2"/>
        <v>0.1</v>
      </c>
      <c r="N7" s="378">
        <f t="shared" si="2"/>
        <v>0.1</v>
      </c>
      <c r="O7" s="378">
        <f t="shared" si="2"/>
        <v>0.1</v>
      </c>
      <c r="Q7" s="368">
        <f t="shared" ref="Q7:Q12" si="3">SUM(F7:O7)</f>
        <v>0.99999999999999989</v>
      </c>
      <c r="S7" s="373"/>
    </row>
    <row r="8" spans="1:19" ht="15" thickBot="1">
      <c r="A8" s="380"/>
      <c r="B8" s="381"/>
      <c r="C8" s="382">
        <f>SUM('PLANILHA LOTE 01'!L16:L18)</f>
        <v>195790.93999999997</v>
      </c>
      <c r="D8" s="383"/>
      <c r="E8" s="383"/>
      <c r="F8" s="384">
        <f>$C$8*F7</f>
        <v>19579.093999999997</v>
      </c>
      <c r="G8" s="384">
        <f t="shared" ref="G8:O8" si="4">$C$8*G7</f>
        <v>19579.093999999997</v>
      </c>
      <c r="H8" s="384">
        <f t="shared" si="4"/>
        <v>19579.093999999997</v>
      </c>
      <c r="I8" s="384">
        <f t="shared" si="4"/>
        <v>19579.093999999997</v>
      </c>
      <c r="J8" s="384">
        <f t="shared" si="4"/>
        <v>19579.093999999997</v>
      </c>
      <c r="K8" s="384">
        <f t="shared" si="4"/>
        <v>19579.093999999997</v>
      </c>
      <c r="L8" s="384">
        <f t="shared" si="4"/>
        <v>19579.093999999997</v>
      </c>
      <c r="M8" s="384">
        <f t="shared" si="4"/>
        <v>19579.093999999997</v>
      </c>
      <c r="N8" s="384">
        <f t="shared" si="4"/>
        <v>19579.093999999997</v>
      </c>
      <c r="O8" s="384">
        <f t="shared" si="4"/>
        <v>19579.093999999997</v>
      </c>
      <c r="Q8" s="373">
        <f t="shared" si="3"/>
        <v>195790.93999999994</v>
      </c>
      <c r="R8" s="373">
        <f>C8</f>
        <v>195790.93999999997</v>
      </c>
      <c r="S8" s="373">
        <f>Q8-R8</f>
        <v>0</v>
      </c>
    </row>
    <row r="9" spans="1:19" ht="15" customHeight="1" thickTop="1">
      <c r="A9" s="374"/>
      <c r="B9" s="375" t="str">
        <f>'RESUMO MODULO MINIMO'!$D$19</f>
        <v>PAVIMENTAÇÃO</v>
      </c>
      <c r="C9" s="376">
        <v>1</v>
      </c>
      <c r="D9" s="377"/>
      <c r="E9" s="377"/>
      <c r="F9" s="378">
        <f>$C$9/10</f>
        <v>0.1</v>
      </c>
      <c r="G9" s="378">
        <f t="shared" si="2"/>
        <v>0.1</v>
      </c>
      <c r="H9" s="378">
        <f t="shared" si="2"/>
        <v>0.1</v>
      </c>
      <c r="I9" s="378">
        <f t="shared" si="2"/>
        <v>0.1</v>
      </c>
      <c r="J9" s="378">
        <f t="shared" si="2"/>
        <v>0.1</v>
      </c>
      <c r="K9" s="378">
        <f t="shared" si="2"/>
        <v>0.1</v>
      </c>
      <c r="L9" s="378">
        <f t="shared" si="2"/>
        <v>0.1</v>
      </c>
      <c r="M9" s="378">
        <f t="shared" si="2"/>
        <v>0.1</v>
      </c>
      <c r="N9" s="378">
        <f t="shared" si="2"/>
        <v>0.1</v>
      </c>
      <c r="O9" s="378">
        <f t="shared" si="2"/>
        <v>0.1</v>
      </c>
      <c r="Q9" s="368">
        <f t="shared" si="3"/>
        <v>0.99999999999999989</v>
      </c>
      <c r="S9" s="373"/>
    </row>
    <row r="10" spans="1:19" ht="15" thickBot="1">
      <c r="A10" s="380"/>
      <c r="B10" s="381"/>
      <c r="C10" s="382">
        <f>SUM('PLANILHA LOTE 01'!L20:L22)</f>
        <v>16984447.75</v>
      </c>
      <c r="D10" s="383"/>
      <c r="E10" s="383"/>
      <c r="F10" s="384">
        <f>$C$10*F9</f>
        <v>1698444.7750000001</v>
      </c>
      <c r="G10" s="384">
        <f t="shared" ref="G10:O10" si="5">$C$10*G9</f>
        <v>1698444.7750000001</v>
      </c>
      <c r="H10" s="384">
        <f t="shared" si="5"/>
        <v>1698444.7750000001</v>
      </c>
      <c r="I10" s="384">
        <f t="shared" si="5"/>
        <v>1698444.7750000001</v>
      </c>
      <c r="J10" s="384">
        <f t="shared" si="5"/>
        <v>1698444.7750000001</v>
      </c>
      <c r="K10" s="384">
        <f t="shared" si="5"/>
        <v>1698444.7750000001</v>
      </c>
      <c r="L10" s="384">
        <f t="shared" si="5"/>
        <v>1698444.7750000001</v>
      </c>
      <c r="M10" s="384">
        <f t="shared" si="5"/>
        <v>1698444.7750000001</v>
      </c>
      <c r="N10" s="384">
        <f t="shared" si="5"/>
        <v>1698444.7750000001</v>
      </c>
      <c r="O10" s="384">
        <f t="shared" si="5"/>
        <v>1698444.7750000001</v>
      </c>
      <c r="Q10" s="373">
        <f t="shared" si="3"/>
        <v>16984447.75</v>
      </c>
      <c r="R10" s="373">
        <f>C10</f>
        <v>16984447.75</v>
      </c>
      <c r="S10" s="373">
        <f>Q10-R10</f>
        <v>0</v>
      </c>
    </row>
    <row r="11" spans="1:19" ht="15" customHeight="1" thickTop="1">
      <c r="A11" s="374"/>
      <c r="B11" s="386" t="str">
        <f>'RESUMO MODULO MINIMO'!$D$23</f>
        <v>SINALIZAÇÃO</v>
      </c>
      <c r="C11" s="387">
        <v>1</v>
      </c>
      <c r="D11" s="377"/>
      <c r="E11" s="377"/>
      <c r="F11" s="378">
        <f>$C$11/10</f>
        <v>0.1</v>
      </c>
      <c r="G11" s="378">
        <f>(100%-$F$11)/9</f>
        <v>0.1</v>
      </c>
      <c r="H11" s="378">
        <f t="shared" ref="H11:O11" si="6">(100%-$F$11)/9</f>
        <v>0.1</v>
      </c>
      <c r="I11" s="378">
        <f t="shared" si="6"/>
        <v>0.1</v>
      </c>
      <c r="J11" s="378">
        <f t="shared" si="6"/>
        <v>0.1</v>
      </c>
      <c r="K11" s="378">
        <f t="shared" si="6"/>
        <v>0.1</v>
      </c>
      <c r="L11" s="378">
        <f t="shared" si="6"/>
        <v>0.1</v>
      </c>
      <c r="M11" s="378">
        <f t="shared" si="6"/>
        <v>0.1</v>
      </c>
      <c r="N11" s="378">
        <f t="shared" si="6"/>
        <v>0.1</v>
      </c>
      <c r="O11" s="379">
        <f t="shared" si="6"/>
        <v>0.1</v>
      </c>
      <c r="Q11" s="368">
        <f t="shared" si="3"/>
        <v>0.99999999999999989</v>
      </c>
      <c r="S11" s="373"/>
    </row>
    <row r="12" spans="1:19" ht="15" thickBot="1">
      <c r="A12" s="369"/>
      <c r="B12" s="370"/>
      <c r="C12" s="388">
        <f>SUM('PLANILHA LOTE 01'!L24:L25)</f>
        <v>11514.599999999999</v>
      </c>
      <c r="D12" s="389"/>
      <c r="E12" s="389"/>
      <c r="F12" s="384">
        <f t="shared" ref="F12:O12" si="7">$C$12*F11</f>
        <v>1151.4599999999998</v>
      </c>
      <c r="G12" s="384">
        <f t="shared" si="7"/>
        <v>1151.4599999999998</v>
      </c>
      <c r="H12" s="384">
        <f t="shared" si="7"/>
        <v>1151.4599999999998</v>
      </c>
      <c r="I12" s="384">
        <f t="shared" si="7"/>
        <v>1151.4599999999998</v>
      </c>
      <c r="J12" s="384">
        <f t="shared" si="7"/>
        <v>1151.4599999999998</v>
      </c>
      <c r="K12" s="384">
        <f t="shared" si="7"/>
        <v>1151.4599999999998</v>
      </c>
      <c r="L12" s="384">
        <f t="shared" si="7"/>
        <v>1151.4599999999998</v>
      </c>
      <c r="M12" s="384">
        <f t="shared" si="7"/>
        <v>1151.4599999999998</v>
      </c>
      <c r="N12" s="384">
        <f t="shared" si="7"/>
        <v>1151.4599999999998</v>
      </c>
      <c r="O12" s="384">
        <f t="shared" si="7"/>
        <v>1151.4599999999998</v>
      </c>
      <c r="Q12" s="373">
        <f t="shared" si="3"/>
        <v>11514.599999999997</v>
      </c>
      <c r="R12" s="373">
        <f>C12</f>
        <v>11514.599999999999</v>
      </c>
      <c r="S12" s="373">
        <f>Q12-R12</f>
        <v>0</v>
      </c>
    </row>
    <row r="13" spans="1:19" ht="15" thickTop="1">
      <c r="A13" s="390"/>
      <c r="B13" s="391" t="str">
        <f>'RESUMO MODULO MINIMO'!$D$26</f>
        <v>DRENAGEM</v>
      </c>
      <c r="C13" s="392">
        <v>1</v>
      </c>
      <c r="D13" s="393"/>
      <c r="E13" s="393"/>
      <c r="F13" s="378">
        <f>$C$13/10</f>
        <v>0.1</v>
      </c>
      <c r="G13" s="378">
        <f t="shared" ref="G13:O13" si="8">$C$13/10</f>
        <v>0.1</v>
      </c>
      <c r="H13" s="378">
        <f t="shared" si="8"/>
        <v>0.1</v>
      </c>
      <c r="I13" s="378">
        <f t="shared" si="8"/>
        <v>0.1</v>
      </c>
      <c r="J13" s="378">
        <f t="shared" si="8"/>
        <v>0.1</v>
      </c>
      <c r="K13" s="378">
        <f t="shared" si="8"/>
        <v>0.1</v>
      </c>
      <c r="L13" s="378">
        <f t="shared" si="8"/>
        <v>0.1</v>
      </c>
      <c r="M13" s="378">
        <f t="shared" si="8"/>
        <v>0.1</v>
      </c>
      <c r="N13" s="378">
        <f t="shared" si="8"/>
        <v>0.1</v>
      </c>
      <c r="O13" s="378">
        <f t="shared" si="8"/>
        <v>0.1</v>
      </c>
      <c r="Q13" s="368">
        <f>SUM(D13:O13)</f>
        <v>0.99999999999999989</v>
      </c>
      <c r="S13" s="373"/>
    </row>
    <row r="14" spans="1:19" ht="15" thickBot="1">
      <c r="A14" s="394"/>
      <c r="B14" s="395"/>
      <c r="C14" s="396">
        <f>SUM('PLANILHA LOTE 01'!L27)</f>
        <v>1355408.12</v>
      </c>
      <c r="D14" s="384"/>
      <c r="E14" s="384"/>
      <c r="F14" s="384">
        <f>$C$14*F13</f>
        <v>135540.81200000001</v>
      </c>
      <c r="G14" s="384">
        <f t="shared" ref="G14:O14" si="9">$C$14*G13</f>
        <v>135540.81200000001</v>
      </c>
      <c r="H14" s="384">
        <f t="shared" si="9"/>
        <v>135540.81200000001</v>
      </c>
      <c r="I14" s="384">
        <f t="shared" si="9"/>
        <v>135540.81200000001</v>
      </c>
      <c r="J14" s="384">
        <f t="shared" si="9"/>
        <v>135540.81200000001</v>
      </c>
      <c r="K14" s="384">
        <f t="shared" si="9"/>
        <v>135540.81200000001</v>
      </c>
      <c r="L14" s="384">
        <f t="shared" si="9"/>
        <v>135540.81200000001</v>
      </c>
      <c r="M14" s="384">
        <f t="shared" si="9"/>
        <v>135540.81200000001</v>
      </c>
      <c r="N14" s="384">
        <f t="shared" si="9"/>
        <v>135540.81200000001</v>
      </c>
      <c r="O14" s="385">
        <f t="shared" si="9"/>
        <v>135540.81200000001</v>
      </c>
      <c r="Q14" s="373">
        <f>SUM(D14:O14)</f>
        <v>1355408.1199999999</v>
      </c>
      <c r="R14" s="373">
        <f>C14</f>
        <v>1355408.12</v>
      </c>
      <c r="S14" s="373">
        <f>Q14-R14</f>
        <v>0</v>
      </c>
    </row>
    <row r="15" spans="1:19" ht="12" customHeight="1" thickTop="1">
      <c r="A15" s="374"/>
      <c r="B15" s="386" t="str">
        <f>'RESUMO MODULO MINIMO'!$D$28</f>
        <v>LIMPEZA GERAL</v>
      </c>
      <c r="C15" s="376">
        <v>1</v>
      </c>
      <c r="D15" s="378"/>
      <c r="E15" s="378"/>
      <c r="F15" s="378">
        <f>100%/10</f>
        <v>0.1</v>
      </c>
      <c r="G15" s="378">
        <f t="shared" ref="G15:O17" si="10">100%/10</f>
        <v>0.1</v>
      </c>
      <c r="H15" s="378">
        <f t="shared" si="10"/>
        <v>0.1</v>
      </c>
      <c r="I15" s="378">
        <f t="shared" si="10"/>
        <v>0.1</v>
      </c>
      <c r="J15" s="378">
        <f t="shared" si="10"/>
        <v>0.1</v>
      </c>
      <c r="K15" s="378">
        <f t="shared" si="10"/>
        <v>0.1</v>
      </c>
      <c r="L15" s="378">
        <f t="shared" si="10"/>
        <v>0.1</v>
      </c>
      <c r="M15" s="378">
        <f t="shared" si="10"/>
        <v>0.1</v>
      </c>
      <c r="N15" s="378">
        <f t="shared" si="10"/>
        <v>0.1</v>
      </c>
      <c r="O15" s="378">
        <f t="shared" si="10"/>
        <v>0.1</v>
      </c>
      <c r="Q15" s="368">
        <f t="shared" ref="Q15:Q20" si="11">SUM(D15:O15)</f>
        <v>0.99999999999999989</v>
      </c>
      <c r="S15" s="373"/>
    </row>
    <row r="16" spans="1:19" ht="15" thickBot="1">
      <c r="A16" s="397"/>
      <c r="B16" s="398"/>
      <c r="C16" s="399">
        <f>'PLANILHA LOTE 01'!L29</f>
        <v>166237.6</v>
      </c>
      <c r="D16" s="384"/>
      <c r="E16" s="384"/>
      <c r="F16" s="384">
        <f t="shared" ref="F16:O16" si="12">$C$16*F15</f>
        <v>16623.760000000002</v>
      </c>
      <c r="G16" s="384">
        <f t="shared" si="12"/>
        <v>16623.760000000002</v>
      </c>
      <c r="H16" s="384">
        <f t="shared" si="12"/>
        <v>16623.760000000002</v>
      </c>
      <c r="I16" s="384">
        <f t="shared" si="12"/>
        <v>16623.760000000002</v>
      </c>
      <c r="J16" s="384">
        <f t="shared" si="12"/>
        <v>16623.760000000002</v>
      </c>
      <c r="K16" s="384">
        <f t="shared" si="12"/>
        <v>16623.760000000002</v>
      </c>
      <c r="L16" s="384">
        <f t="shared" si="12"/>
        <v>16623.760000000002</v>
      </c>
      <c r="M16" s="384">
        <f t="shared" si="12"/>
        <v>16623.760000000002</v>
      </c>
      <c r="N16" s="384">
        <f t="shared" si="12"/>
        <v>16623.760000000002</v>
      </c>
      <c r="O16" s="384">
        <f t="shared" si="12"/>
        <v>16623.760000000002</v>
      </c>
      <c r="Q16" s="373">
        <f t="shared" si="11"/>
        <v>166237.60000000006</v>
      </c>
      <c r="R16" s="373">
        <f>C16</f>
        <v>166237.6</v>
      </c>
      <c r="S16" s="373">
        <f>Q16-R16</f>
        <v>0</v>
      </c>
    </row>
    <row r="17" spans="1:19" ht="12" customHeight="1" thickTop="1">
      <c r="A17" s="374"/>
      <c r="B17" s="386" t="str">
        <f>'RESUMO MODULO MINIMO'!D30</f>
        <v>SERVIÇOS COMPLEMENTARES</v>
      </c>
      <c r="C17" s="376">
        <v>1</v>
      </c>
      <c r="D17" s="378"/>
      <c r="E17" s="378"/>
      <c r="F17" s="378">
        <f>100%/10</f>
        <v>0.1</v>
      </c>
      <c r="G17" s="378">
        <f t="shared" si="10"/>
        <v>0.1</v>
      </c>
      <c r="H17" s="378">
        <f t="shared" si="10"/>
        <v>0.1</v>
      </c>
      <c r="I17" s="378">
        <f t="shared" si="10"/>
        <v>0.1</v>
      </c>
      <c r="J17" s="378">
        <f t="shared" si="10"/>
        <v>0.1</v>
      </c>
      <c r="K17" s="378">
        <f t="shared" si="10"/>
        <v>0.1</v>
      </c>
      <c r="L17" s="378">
        <f t="shared" si="10"/>
        <v>0.1</v>
      </c>
      <c r="M17" s="378">
        <f t="shared" si="10"/>
        <v>0.1</v>
      </c>
      <c r="N17" s="378">
        <f t="shared" si="10"/>
        <v>0.1</v>
      </c>
      <c r="O17" s="378">
        <f t="shared" si="10"/>
        <v>0.1</v>
      </c>
      <c r="Q17" s="368">
        <f t="shared" si="11"/>
        <v>0.99999999999999989</v>
      </c>
      <c r="S17" s="373"/>
    </row>
    <row r="18" spans="1:19" ht="15" thickBot="1">
      <c r="A18" s="397"/>
      <c r="B18" s="398"/>
      <c r="C18" s="399">
        <f>'PLANILHA LOTE 01'!L31</f>
        <v>39668.339999999997</v>
      </c>
      <c r="D18" s="384"/>
      <c r="E18" s="384"/>
      <c r="F18" s="384">
        <f>$C$18*F17</f>
        <v>3966.8339999999998</v>
      </c>
      <c r="G18" s="384">
        <f t="shared" ref="G18:O18" si="13">$C$18*G17</f>
        <v>3966.8339999999998</v>
      </c>
      <c r="H18" s="384">
        <f t="shared" si="13"/>
        <v>3966.8339999999998</v>
      </c>
      <c r="I18" s="384">
        <f t="shared" si="13"/>
        <v>3966.8339999999998</v>
      </c>
      <c r="J18" s="384">
        <f t="shared" si="13"/>
        <v>3966.8339999999998</v>
      </c>
      <c r="K18" s="384">
        <f t="shared" si="13"/>
        <v>3966.8339999999998</v>
      </c>
      <c r="L18" s="384">
        <f t="shared" si="13"/>
        <v>3966.8339999999998</v>
      </c>
      <c r="M18" s="384">
        <f t="shared" si="13"/>
        <v>3966.8339999999998</v>
      </c>
      <c r="N18" s="384">
        <f t="shared" si="13"/>
        <v>3966.8339999999998</v>
      </c>
      <c r="O18" s="384">
        <f t="shared" si="13"/>
        <v>3966.8339999999998</v>
      </c>
      <c r="Q18" s="373">
        <f t="shared" si="11"/>
        <v>39668.339999999997</v>
      </c>
      <c r="R18" s="373">
        <f>C18</f>
        <v>39668.339999999997</v>
      </c>
      <c r="S18" s="373">
        <f>Q18-R18</f>
        <v>0</v>
      </c>
    </row>
    <row r="19" spans="1:19" ht="12" customHeight="1" thickTop="1">
      <c r="A19" s="374"/>
      <c r="B19" s="386" t="str">
        <f>'RESUMO MODULO MINIMO'!$D$32</f>
        <v>PROJETO EXECUTIVO</v>
      </c>
      <c r="C19" s="376">
        <v>1</v>
      </c>
      <c r="D19" s="378">
        <v>0.5</v>
      </c>
      <c r="E19" s="378">
        <v>0.5</v>
      </c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68">
        <f t="shared" si="11"/>
        <v>1</v>
      </c>
      <c r="S19" s="373"/>
    </row>
    <row r="20" spans="1:19" ht="15" thickBot="1">
      <c r="A20" s="397"/>
      <c r="B20" s="398"/>
      <c r="C20" s="399">
        <f>'PLANILHA LOTE 01'!L33</f>
        <v>268120.99</v>
      </c>
      <c r="D20" s="384">
        <f>$C$20*D19</f>
        <v>134060.495</v>
      </c>
      <c r="E20" s="384">
        <f>$C$20*E19</f>
        <v>134060.495</v>
      </c>
      <c r="F20" s="384"/>
      <c r="G20" s="384"/>
      <c r="H20" s="384"/>
      <c r="I20" s="384"/>
      <c r="J20" s="384"/>
      <c r="K20" s="384"/>
      <c r="L20" s="384"/>
      <c r="M20" s="384"/>
      <c r="N20" s="384"/>
      <c r="O20" s="385"/>
      <c r="Q20" s="373">
        <f t="shared" si="11"/>
        <v>268120.99</v>
      </c>
      <c r="R20" s="373">
        <f>C20</f>
        <v>268120.99</v>
      </c>
      <c r="S20" s="373">
        <f>Q20-R20</f>
        <v>0</v>
      </c>
    </row>
    <row r="21" spans="1:19" ht="15" thickTop="1">
      <c r="A21" s="423"/>
      <c r="B21" s="424"/>
      <c r="C21" s="425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7"/>
      <c r="Q21" s="373"/>
      <c r="R21" s="373"/>
      <c r="S21" s="373"/>
    </row>
    <row r="22" spans="1:19">
      <c r="A22" s="696" t="s">
        <v>394</v>
      </c>
      <c r="B22" s="697"/>
      <c r="C22" s="400"/>
      <c r="D22" s="401">
        <f>SUM(D6+D8+D10+D12+D14+D16+D18+D20)/$O$27</f>
        <v>6.8610905541873681E-3</v>
      </c>
      <c r="E22" s="401">
        <f t="shared" ref="E22:O22" si="14">SUM(E6+E8+E10+E12+E14+E16+E18+E20)/$O$27</f>
        <v>9.2713995249838511E-3</v>
      </c>
      <c r="F22" s="401">
        <f t="shared" si="14"/>
        <v>9.8386750992082883E-2</v>
      </c>
      <c r="G22" s="401">
        <f t="shared" si="14"/>
        <v>9.8386750992082883E-2</v>
      </c>
      <c r="H22" s="401">
        <f t="shared" si="14"/>
        <v>9.8386750992082883E-2</v>
      </c>
      <c r="I22" s="401">
        <f t="shared" si="14"/>
        <v>9.8386750992082883E-2</v>
      </c>
      <c r="J22" s="401">
        <f t="shared" si="14"/>
        <v>9.8386750992082883E-2</v>
      </c>
      <c r="K22" s="401">
        <f t="shared" si="14"/>
        <v>9.8386750992082883E-2</v>
      </c>
      <c r="L22" s="401">
        <f t="shared" si="14"/>
        <v>9.8386750992082883E-2</v>
      </c>
      <c r="M22" s="401">
        <f t="shared" si="14"/>
        <v>9.8386750992082883E-2</v>
      </c>
      <c r="N22" s="401">
        <f t="shared" si="14"/>
        <v>9.8386750992082883E-2</v>
      </c>
      <c r="O22" s="401">
        <f t="shared" si="14"/>
        <v>9.8386750992082883E-2</v>
      </c>
      <c r="Q22" s="368"/>
      <c r="S22" s="373"/>
    </row>
    <row r="23" spans="1:19">
      <c r="A23" s="698" t="s">
        <v>235</v>
      </c>
      <c r="B23" s="699"/>
      <c r="C23" s="402"/>
      <c r="D23" s="403">
        <f>$O$27*D22</f>
        <v>134060.495</v>
      </c>
      <c r="E23" s="403">
        <f>$O$27*E22</f>
        <v>181156.10045454546</v>
      </c>
      <c r="F23" s="403">
        <f t="shared" ref="F23:O23" si="15">$O$27*F22</f>
        <v>1922402.3404545456</v>
      </c>
      <c r="G23" s="403">
        <f t="shared" si="15"/>
        <v>1922402.3404545456</v>
      </c>
      <c r="H23" s="403">
        <f t="shared" si="15"/>
        <v>1922402.3404545456</v>
      </c>
      <c r="I23" s="403">
        <f t="shared" si="15"/>
        <v>1922402.3404545456</v>
      </c>
      <c r="J23" s="403">
        <f t="shared" si="15"/>
        <v>1922402.3404545456</v>
      </c>
      <c r="K23" s="403">
        <f t="shared" si="15"/>
        <v>1922402.3404545456</v>
      </c>
      <c r="L23" s="403">
        <f t="shared" si="15"/>
        <v>1922402.3404545456</v>
      </c>
      <c r="M23" s="403">
        <f t="shared" si="15"/>
        <v>1922402.3404545456</v>
      </c>
      <c r="N23" s="403">
        <f t="shared" si="15"/>
        <v>1922402.3404545456</v>
      </c>
      <c r="O23" s="404">
        <f t="shared" si="15"/>
        <v>1922402.3404545456</v>
      </c>
      <c r="P23" s="373"/>
      <c r="Q23" s="373"/>
      <c r="R23" s="373"/>
      <c r="S23" s="373"/>
    </row>
    <row r="24" spans="1:19">
      <c r="A24" s="698" t="s">
        <v>395</v>
      </c>
      <c r="B24" s="699"/>
      <c r="C24" s="405"/>
      <c r="D24" s="406">
        <f>D22</f>
        <v>6.8610905541873681E-3</v>
      </c>
      <c r="E24" s="406">
        <f>D24+E22</f>
        <v>1.6132490079171218E-2</v>
      </c>
      <c r="F24" s="406">
        <f t="shared" ref="F24:O25" si="16">E24+F22</f>
        <v>0.11451924107125411</v>
      </c>
      <c r="G24" s="406">
        <f t="shared" si="16"/>
        <v>0.21290599206333699</v>
      </c>
      <c r="H24" s="406">
        <f t="shared" si="16"/>
        <v>0.31129274305541987</v>
      </c>
      <c r="I24" s="406">
        <f t="shared" si="16"/>
        <v>0.40967949404750276</v>
      </c>
      <c r="J24" s="406">
        <f t="shared" si="16"/>
        <v>0.50806624503958564</v>
      </c>
      <c r="K24" s="406">
        <f t="shared" si="16"/>
        <v>0.60645299603166847</v>
      </c>
      <c r="L24" s="406">
        <f t="shared" si="16"/>
        <v>0.7048397470237513</v>
      </c>
      <c r="M24" s="406">
        <f t="shared" si="16"/>
        <v>0.80322649801583412</v>
      </c>
      <c r="N24" s="406">
        <f t="shared" si="16"/>
        <v>0.90161324900791695</v>
      </c>
      <c r="O24" s="407">
        <f t="shared" si="16"/>
        <v>0.99999999999999978</v>
      </c>
      <c r="Q24" s="368"/>
      <c r="S24" s="373"/>
    </row>
    <row r="25" spans="1:19" ht="15" thickBot="1">
      <c r="A25" s="692" t="s">
        <v>396</v>
      </c>
      <c r="B25" s="693"/>
      <c r="C25" s="408"/>
      <c r="D25" s="409">
        <f>D23</f>
        <v>134060.495</v>
      </c>
      <c r="E25" s="409">
        <f>D25+E23</f>
        <v>315216.59545454546</v>
      </c>
      <c r="F25" s="409">
        <f t="shared" si="16"/>
        <v>2237618.935909091</v>
      </c>
      <c r="G25" s="409">
        <f t="shared" si="16"/>
        <v>4160021.2763636364</v>
      </c>
      <c r="H25" s="409">
        <f t="shared" si="16"/>
        <v>6082423.6168181822</v>
      </c>
      <c r="I25" s="409">
        <f t="shared" si="16"/>
        <v>8004825.957272728</v>
      </c>
      <c r="J25" s="409">
        <f t="shared" si="16"/>
        <v>9927228.2977272738</v>
      </c>
      <c r="K25" s="409">
        <f t="shared" si="16"/>
        <v>11849630.638181819</v>
      </c>
      <c r="L25" s="409">
        <f t="shared" si="16"/>
        <v>13772032.978636364</v>
      </c>
      <c r="M25" s="409">
        <f t="shared" si="16"/>
        <v>15694435.319090908</v>
      </c>
      <c r="N25" s="409">
        <f t="shared" si="16"/>
        <v>17616837.659545455</v>
      </c>
      <c r="O25" s="410">
        <f t="shared" si="16"/>
        <v>19539240</v>
      </c>
      <c r="P25" s="373"/>
      <c r="Q25" s="373"/>
      <c r="R25" s="373"/>
      <c r="S25" s="373"/>
    </row>
    <row r="26" spans="1:19" ht="15" thickBot="1">
      <c r="A26" s="411"/>
      <c r="B26" s="411"/>
      <c r="C26" s="411"/>
      <c r="D26" s="411"/>
      <c r="E26" s="411"/>
      <c r="F26" s="411"/>
      <c r="G26" s="411"/>
      <c r="H26" s="411"/>
      <c r="I26" s="411"/>
      <c r="J26" s="411"/>
      <c r="K26" s="411"/>
      <c r="L26" s="411"/>
      <c r="M26" s="411"/>
      <c r="N26" s="411"/>
      <c r="O26" s="411"/>
      <c r="P26" s="411"/>
    </row>
    <row r="27" spans="1:19" ht="15" thickBot="1">
      <c r="A27" s="412"/>
      <c r="B27" s="413"/>
      <c r="C27" s="414"/>
      <c r="D27" s="415" t="s">
        <v>397</v>
      </c>
      <c r="E27" s="416"/>
      <c r="F27" s="416"/>
      <c r="G27" s="416"/>
      <c r="H27" s="416"/>
      <c r="I27" s="416"/>
      <c r="J27" s="416"/>
      <c r="K27" s="416"/>
      <c r="L27" s="416"/>
      <c r="M27" s="416"/>
      <c r="N27" s="416" t="s">
        <v>398</v>
      </c>
      <c r="O27" s="417">
        <f>'PLANILHA LOTE 01'!L34</f>
        <v>19539240</v>
      </c>
      <c r="P27" s="363"/>
    </row>
    <row r="28" spans="1:19" ht="16.5" customHeight="1">
      <c r="A28" s="418"/>
      <c r="B28" s="419"/>
      <c r="C28" s="418"/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20"/>
      <c r="P28" s="418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honeticPr fontId="84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60" customWidth="1"/>
    <col min="2" max="2" width="46.42578125" style="360" customWidth="1"/>
    <col min="3" max="3" width="22.85546875" style="360" bestFit="1" customWidth="1"/>
    <col min="4" max="13" width="14.140625" style="360" customWidth="1"/>
    <col min="14" max="14" width="15" style="360" customWidth="1"/>
    <col min="15" max="15" width="17.42578125" style="360" customWidth="1"/>
    <col min="16" max="16" width="8.85546875" style="360"/>
    <col min="17" max="17" width="17" style="360" customWidth="1"/>
    <col min="18" max="18" width="15" style="360" customWidth="1"/>
    <col min="19" max="19" width="14.5703125" style="360" bestFit="1" customWidth="1"/>
    <col min="20" max="16384" width="8.85546875" style="360"/>
  </cols>
  <sheetData>
    <row r="1" spans="1:19" ht="53.25" customHeight="1">
      <c r="A1" s="359"/>
      <c r="B1" s="359"/>
      <c r="D1" s="361"/>
      <c r="E1" s="362"/>
      <c r="F1" s="362"/>
      <c r="G1" s="362"/>
      <c r="H1" s="362"/>
      <c r="I1" s="362"/>
      <c r="J1" s="362"/>
      <c r="K1" s="362"/>
      <c r="L1" s="362"/>
      <c r="M1" s="361"/>
      <c r="N1" s="362"/>
      <c r="O1" s="362"/>
      <c r="P1" s="362"/>
    </row>
    <row r="2" spans="1:19" ht="37.5" customHeight="1">
      <c r="A2" s="695" t="str">
        <f>'RESUMO MODULO MINIMO'!$A$5</f>
        <v>EXECUÇÃO DE SERVIÇOS DE IMPLANTAÇÃO DE PAVIMENTAÇÃO EM BLOCO DE CONCRETO INTERTRAVADO, EM VIAS URBANAS E RURAIS DE MUNÍCIPIOS DIVERSOS NA ÁREA DE ATUAÇÃO DA 2ª SUPERINTENDÊNCIA REGIONAL DA CODEVASF, NO ESTADO DA BAHIA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421"/>
    </row>
    <row r="3" spans="1:19" ht="15.75" customHeight="1">
      <c r="A3" s="694" t="s">
        <v>554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422"/>
    </row>
    <row r="4" spans="1:19" ht="15.75" thickBot="1">
      <c r="A4" s="445" t="s">
        <v>163</v>
      </c>
      <c r="B4" s="446" t="s">
        <v>358</v>
      </c>
      <c r="C4" s="447" t="s">
        <v>381</v>
      </c>
      <c r="D4" s="448" t="s">
        <v>382</v>
      </c>
      <c r="E4" s="448" t="s">
        <v>383</v>
      </c>
      <c r="F4" s="448" t="s">
        <v>384</v>
      </c>
      <c r="G4" s="448" t="s">
        <v>385</v>
      </c>
      <c r="H4" s="448" t="s">
        <v>386</v>
      </c>
      <c r="I4" s="448" t="s">
        <v>387</v>
      </c>
      <c r="J4" s="448" t="s">
        <v>388</v>
      </c>
      <c r="K4" s="448" t="s">
        <v>389</v>
      </c>
      <c r="L4" s="448" t="s">
        <v>390</v>
      </c>
      <c r="M4" s="448" t="s">
        <v>391</v>
      </c>
      <c r="N4" s="448" t="s">
        <v>392</v>
      </c>
      <c r="O4" s="449" t="s">
        <v>393</v>
      </c>
    </row>
    <row r="5" spans="1:19">
      <c r="A5" s="364"/>
      <c r="B5" s="365" t="str">
        <f>'RESUMO MODULO MINIMO'!$D$11</f>
        <v>MOBILIZAÇÃO</v>
      </c>
      <c r="C5" s="366">
        <v>1</v>
      </c>
      <c r="D5" s="367"/>
      <c r="E5" s="367">
        <f>$C$5/11</f>
        <v>9.0909090909090912E-2</v>
      </c>
      <c r="F5" s="367">
        <f t="shared" ref="F5:O5" si="0">$C$5/11</f>
        <v>9.0909090909090912E-2</v>
      </c>
      <c r="G5" s="367">
        <f t="shared" si="0"/>
        <v>9.0909090909090912E-2</v>
      </c>
      <c r="H5" s="367">
        <f t="shared" si="0"/>
        <v>9.0909090909090912E-2</v>
      </c>
      <c r="I5" s="367">
        <f t="shared" si="0"/>
        <v>9.0909090909090912E-2</v>
      </c>
      <c r="J5" s="367">
        <f t="shared" si="0"/>
        <v>9.0909090909090912E-2</v>
      </c>
      <c r="K5" s="367">
        <f t="shared" si="0"/>
        <v>9.0909090909090912E-2</v>
      </c>
      <c r="L5" s="367">
        <f t="shared" si="0"/>
        <v>9.0909090909090912E-2</v>
      </c>
      <c r="M5" s="367">
        <f t="shared" si="0"/>
        <v>9.0909090909090912E-2</v>
      </c>
      <c r="N5" s="367">
        <f t="shared" si="0"/>
        <v>9.0909090909090912E-2</v>
      </c>
      <c r="O5" s="367">
        <f t="shared" si="0"/>
        <v>9.0909090909090912E-2</v>
      </c>
      <c r="Q5" s="368">
        <f>SUM(D5:O5)</f>
        <v>1.0000000000000002</v>
      </c>
    </row>
    <row r="6" spans="1:19" ht="15" thickBot="1">
      <c r="A6" s="369"/>
      <c r="B6" s="370"/>
      <c r="C6" s="371">
        <f>SUM('PLANILHA LOTE 02'!L12:L14)</f>
        <v>239020.40000000002</v>
      </c>
      <c r="D6" s="372"/>
      <c r="E6" s="372">
        <f t="shared" ref="E6:O6" si="1">$C$6*E5</f>
        <v>21729.127272727277</v>
      </c>
      <c r="F6" s="372">
        <f t="shared" si="1"/>
        <v>21729.127272727277</v>
      </c>
      <c r="G6" s="372">
        <f t="shared" si="1"/>
        <v>21729.127272727277</v>
      </c>
      <c r="H6" s="372">
        <f t="shared" si="1"/>
        <v>21729.127272727277</v>
      </c>
      <c r="I6" s="372">
        <f t="shared" si="1"/>
        <v>21729.127272727277</v>
      </c>
      <c r="J6" s="372">
        <f t="shared" si="1"/>
        <v>21729.127272727277</v>
      </c>
      <c r="K6" s="372">
        <f t="shared" si="1"/>
        <v>21729.127272727277</v>
      </c>
      <c r="L6" s="372">
        <f t="shared" si="1"/>
        <v>21729.127272727277</v>
      </c>
      <c r="M6" s="372">
        <f t="shared" si="1"/>
        <v>21729.127272727277</v>
      </c>
      <c r="N6" s="372">
        <f t="shared" si="1"/>
        <v>21729.127272727277</v>
      </c>
      <c r="O6" s="372">
        <f t="shared" si="1"/>
        <v>21729.127272727277</v>
      </c>
      <c r="Q6" s="373">
        <f>SUM(D6:O6)</f>
        <v>239020.40000000008</v>
      </c>
      <c r="R6" s="373">
        <f>C6</f>
        <v>239020.40000000002</v>
      </c>
      <c r="S6" s="373">
        <f>Q6-R6</f>
        <v>0</v>
      </c>
    </row>
    <row r="7" spans="1:19" ht="15" customHeight="1" thickTop="1">
      <c r="A7" s="374"/>
      <c r="B7" s="375" t="str">
        <f>'RESUMO MODULO MINIMO'!D15</f>
        <v>TERRAPLEANGEM</v>
      </c>
      <c r="C7" s="376">
        <v>1</v>
      </c>
      <c r="D7" s="377"/>
      <c r="E7" s="377"/>
      <c r="F7" s="378">
        <f>$C$9/10</f>
        <v>0.1</v>
      </c>
      <c r="G7" s="378">
        <f t="shared" ref="G7:O9" si="2">$C$9/10</f>
        <v>0.1</v>
      </c>
      <c r="H7" s="378">
        <f t="shared" si="2"/>
        <v>0.1</v>
      </c>
      <c r="I7" s="378">
        <f t="shared" si="2"/>
        <v>0.1</v>
      </c>
      <c r="J7" s="378">
        <f t="shared" si="2"/>
        <v>0.1</v>
      </c>
      <c r="K7" s="378">
        <f t="shared" si="2"/>
        <v>0.1</v>
      </c>
      <c r="L7" s="378">
        <f t="shared" si="2"/>
        <v>0.1</v>
      </c>
      <c r="M7" s="378">
        <f t="shared" si="2"/>
        <v>0.1</v>
      </c>
      <c r="N7" s="378">
        <f t="shared" si="2"/>
        <v>0.1</v>
      </c>
      <c r="O7" s="378">
        <f t="shared" si="2"/>
        <v>0.1</v>
      </c>
      <c r="Q7" s="368">
        <f t="shared" ref="Q7:Q12" si="3">SUM(F7:O7)</f>
        <v>0.99999999999999989</v>
      </c>
      <c r="S7" s="373"/>
    </row>
    <row r="8" spans="1:19" ht="15" thickBot="1">
      <c r="A8" s="380"/>
      <c r="B8" s="381"/>
      <c r="C8" s="382">
        <f>SUM('PLANILHA LOTE 02'!L16:L18)</f>
        <v>102557.15999999999</v>
      </c>
      <c r="D8" s="383"/>
      <c r="E8" s="383"/>
      <c r="F8" s="384">
        <f>$C$8*F7</f>
        <v>10255.716</v>
      </c>
      <c r="G8" s="384">
        <f t="shared" ref="G8:O8" si="4">$C$8*G7</f>
        <v>10255.716</v>
      </c>
      <c r="H8" s="384">
        <f t="shared" si="4"/>
        <v>10255.716</v>
      </c>
      <c r="I8" s="384">
        <f t="shared" si="4"/>
        <v>10255.716</v>
      </c>
      <c r="J8" s="384">
        <f t="shared" si="4"/>
        <v>10255.716</v>
      </c>
      <c r="K8" s="384">
        <f t="shared" si="4"/>
        <v>10255.716</v>
      </c>
      <c r="L8" s="384">
        <f t="shared" si="4"/>
        <v>10255.716</v>
      </c>
      <c r="M8" s="384">
        <f t="shared" si="4"/>
        <v>10255.716</v>
      </c>
      <c r="N8" s="384">
        <f t="shared" si="4"/>
        <v>10255.716</v>
      </c>
      <c r="O8" s="384">
        <f t="shared" si="4"/>
        <v>10255.716</v>
      </c>
      <c r="Q8" s="373">
        <f t="shared" si="3"/>
        <v>102557.16</v>
      </c>
      <c r="R8" s="373">
        <f>C8</f>
        <v>102557.15999999999</v>
      </c>
      <c r="S8" s="373">
        <f>Q8-R8</f>
        <v>0</v>
      </c>
    </row>
    <row r="9" spans="1:19" ht="15" customHeight="1" thickTop="1">
      <c r="A9" s="374"/>
      <c r="B9" s="375" t="str">
        <f>'RESUMO MODULO MINIMO'!$D$19</f>
        <v>PAVIMENTAÇÃO</v>
      </c>
      <c r="C9" s="376">
        <v>1</v>
      </c>
      <c r="D9" s="377"/>
      <c r="E9" s="377"/>
      <c r="F9" s="378">
        <f>$C$9/10</f>
        <v>0.1</v>
      </c>
      <c r="G9" s="378">
        <f t="shared" si="2"/>
        <v>0.1</v>
      </c>
      <c r="H9" s="378">
        <f t="shared" si="2"/>
        <v>0.1</v>
      </c>
      <c r="I9" s="378">
        <f t="shared" si="2"/>
        <v>0.1</v>
      </c>
      <c r="J9" s="378">
        <f t="shared" si="2"/>
        <v>0.1</v>
      </c>
      <c r="K9" s="378">
        <f t="shared" si="2"/>
        <v>0.1</v>
      </c>
      <c r="L9" s="378">
        <f t="shared" si="2"/>
        <v>0.1</v>
      </c>
      <c r="M9" s="378">
        <f t="shared" si="2"/>
        <v>0.1</v>
      </c>
      <c r="N9" s="378">
        <f t="shared" si="2"/>
        <v>0.1</v>
      </c>
      <c r="O9" s="378">
        <f t="shared" si="2"/>
        <v>0.1</v>
      </c>
      <c r="Q9" s="368">
        <f t="shared" si="3"/>
        <v>0.99999999999999989</v>
      </c>
      <c r="S9" s="373"/>
    </row>
    <row r="10" spans="1:19" ht="15" thickBot="1">
      <c r="A10" s="380"/>
      <c r="B10" s="381"/>
      <c r="C10" s="382">
        <f>SUM('PLANILHA LOTE 02'!L20:L22)</f>
        <v>8896615.4800000004</v>
      </c>
      <c r="D10" s="383"/>
      <c r="E10" s="383"/>
      <c r="F10" s="384">
        <f>$C$10*F9</f>
        <v>889661.54800000007</v>
      </c>
      <c r="G10" s="384">
        <f t="shared" ref="G10:O10" si="5">$C$10*G9</f>
        <v>889661.54800000007</v>
      </c>
      <c r="H10" s="384">
        <f t="shared" si="5"/>
        <v>889661.54800000007</v>
      </c>
      <c r="I10" s="384">
        <f t="shared" si="5"/>
        <v>889661.54800000007</v>
      </c>
      <c r="J10" s="384">
        <f t="shared" si="5"/>
        <v>889661.54800000007</v>
      </c>
      <c r="K10" s="384">
        <f t="shared" si="5"/>
        <v>889661.54800000007</v>
      </c>
      <c r="L10" s="384">
        <f t="shared" si="5"/>
        <v>889661.54800000007</v>
      </c>
      <c r="M10" s="384">
        <f t="shared" si="5"/>
        <v>889661.54800000007</v>
      </c>
      <c r="N10" s="384">
        <f t="shared" si="5"/>
        <v>889661.54800000007</v>
      </c>
      <c r="O10" s="384">
        <f t="shared" si="5"/>
        <v>889661.54800000007</v>
      </c>
      <c r="Q10" s="373">
        <f t="shared" si="3"/>
        <v>8896615.4800000023</v>
      </c>
      <c r="R10" s="373">
        <f>C10</f>
        <v>8896615.4800000004</v>
      </c>
      <c r="S10" s="373">
        <f>Q10-R10</f>
        <v>0</v>
      </c>
    </row>
    <row r="11" spans="1:19" ht="15" customHeight="1" thickTop="1">
      <c r="A11" s="374"/>
      <c r="B11" s="386" t="str">
        <f>'RESUMO MODULO MINIMO'!$D$23</f>
        <v>SINALIZAÇÃO</v>
      </c>
      <c r="C11" s="387">
        <v>1</v>
      </c>
      <c r="D11" s="377"/>
      <c r="E11" s="377"/>
      <c r="F11" s="378">
        <f>$C$11/10</f>
        <v>0.1</v>
      </c>
      <c r="G11" s="378">
        <f>(100%-$F$11)/9</f>
        <v>0.1</v>
      </c>
      <c r="H11" s="378">
        <f t="shared" ref="H11:O11" si="6">(100%-$F$11)/9</f>
        <v>0.1</v>
      </c>
      <c r="I11" s="378">
        <f t="shared" si="6"/>
        <v>0.1</v>
      </c>
      <c r="J11" s="378">
        <f t="shared" si="6"/>
        <v>0.1</v>
      </c>
      <c r="K11" s="378">
        <f t="shared" si="6"/>
        <v>0.1</v>
      </c>
      <c r="L11" s="378">
        <f t="shared" si="6"/>
        <v>0.1</v>
      </c>
      <c r="M11" s="378">
        <f t="shared" si="6"/>
        <v>0.1</v>
      </c>
      <c r="N11" s="378">
        <f t="shared" si="6"/>
        <v>0.1</v>
      </c>
      <c r="O11" s="379">
        <f t="shared" si="6"/>
        <v>0.1</v>
      </c>
      <c r="Q11" s="368">
        <f t="shared" si="3"/>
        <v>0.99999999999999989</v>
      </c>
      <c r="S11" s="373"/>
    </row>
    <row r="12" spans="1:19" ht="15" thickBot="1">
      <c r="A12" s="369"/>
      <c r="B12" s="370"/>
      <c r="C12" s="388">
        <f>SUM('PLANILHA LOTE 02'!L24:L25)</f>
        <v>6031.46</v>
      </c>
      <c r="D12" s="389"/>
      <c r="E12" s="389"/>
      <c r="F12" s="384">
        <f t="shared" ref="F12:O12" si="7">$C$12*F11</f>
        <v>603.14600000000007</v>
      </c>
      <c r="G12" s="384">
        <f t="shared" si="7"/>
        <v>603.14600000000007</v>
      </c>
      <c r="H12" s="384">
        <f t="shared" si="7"/>
        <v>603.14600000000007</v>
      </c>
      <c r="I12" s="384">
        <f t="shared" si="7"/>
        <v>603.14600000000007</v>
      </c>
      <c r="J12" s="384">
        <f t="shared" si="7"/>
        <v>603.14600000000007</v>
      </c>
      <c r="K12" s="384">
        <f t="shared" si="7"/>
        <v>603.14600000000007</v>
      </c>
      <c r="L12" s="384">
        <f t="shared" si="7"/>
        <v>603.14600000000007</v>
      </c>
      <c r="M12" s="384">
        <f t="shared" si="7"/>
        <v>603.14600000000007</v>
      </c>
      <c r="N12" s="384">
        <f t="shared" si="7"/>
        <v>603.14600000000007</v>
      </c>
      <c r="O12" s="384">
        <f t="shared" si="7"/>
        <v>603.14600000000007</v>
      </c>
      <c r="Q12" s="373">
        <f t="shared" si="3"/>
        <v>6031.46</v>
      </c>
      <c r="R12" s="373">
        <f>C12</f>
        <v>6031.46</v>
      </c>
      <c r="S12" s="373">
        <f>Q12-R12</f>
        <v>0</v>
      </c>
    </row>
    <row r="13" spans="1:19" ht="15" thickTop="1">
      <c r="A13" s="390"/>
      <c r="B13" s="391" t="str">
        <f>'RESUMO MODULO MINIMO'!$D$26</f>
        <v>DRENAGEM</v>
      </c>
      <c r="C13" s="392">
        <v>1</v>
      </c>
      <c r="D13" s="393"/>
      <c r="E13" s="393"/>
      <c r="F13" s="378">
        <f>$C$13/10</f>
        <v>0.1</v>
      </c>
      <c r="G13" s="378">
        <f t="shared" ref="G13:O13" si="8">$C$13/10</f>
        <v>0.1</v>
      </c>
      <c r="H13" s="378">
        <f t="shared" si="8"/>
        <v>0.1</v>
      </c>
      <c r="I13" s="378">
        <f t="shared" si="8"/>
        <v>0.1</v>
      </c>
      <c r="J13" s="378">
        <f t="shared" si="8"/>
        <v>0.1</v>
      </c>
      <c r="K13" s="378">
        <f t="shared" si="8"/>
        <v>0.1</v>
      </c>
      <c r="L13" s="378">
        <f t="shared" si="8"/>
        <v>0.1</v>
      </c>
      <c r="M13" s="378">
        <f t="shared" si="8"/>
        <v>0.1</v>
      </c>
      <c r="N13" s="378">
        <f t="shared" si="8"/>
        <v>0.1</v>
      </c>
      <c r="O13" s="378">
        <f t="shared" si="8"/>
        <v>0.1</v>
      </c>
      <c r="Q13" s="368">
        <f>SUM(D13:O13)</f>
        <v>0.99999999999999989</v>
      </c>
      <c r="S13" s="373"/>
    </row>
    <row r="14" spans="1:19" ht="15" thickBot="1">
      <c r="A14" s="394"/>
      <c r="B14" s="395"/>
      <c r="C14" s="396">
        <f>SUM('PLANILHA LOTE 02'!L27)</f>
        <v>709975.68</v>
      </c>
      <c r="D14" s="384"/>
      <c r="E14" s="384"/>
      <c r="F14" s="384">
        <f>$C$14*F13</f>
        <v>70997.568000000014</v>
      </c>
      <c r="G14" s="384">
        <f t="shared" ref="G14:O14" si="9">$C$14*G13</f>
        <v>70997.568000000014</v>
      </c>
      <c r="H14" s="384">
        <f t="shared" si="9"/>
        <v>70997.568000000014</v>
      </c>
      <c r="I14" s="384">
        <f t="shared" si="9"/>
        <v>70997.568000000014</v>
      </c>
      <c r="J14" s="384">
        <f t="shared" si="9"/>
        <v>70997.568000000014</v>
      </c>
      <c r="K14" s="384">
        <f t="shared" si="9"/>
        <v>70997.568000000014</v>
      </c>
      <c r="L14" s="384">
        <f t="shared" si="9"/>
        <v>70997.568000000014</v>
      </c>
      <c r="M14" s="384">
        <f t="shared" si="9"/>
        <v>70997.568000000014</v>
      </c>
      <c r="N14" s="384">
        <f t="shared" si="9"/>
        <v>70997.568000000014</v>
      </c>
      <c r="O14" s="385">
        <f t="shared" si="9"/>
        <v>70997.568000000014</v>
      </c>
      <c r="Q14" s="373">
        <f>SUM(D14:O14)</f>
        <v>709975.68</v>
      </c>
      <c r="R14" s="373">
        <f>C14</f>
        <v>709975.68</v>
      </c>
      <c r="S14" s="373">
        <f>Q14-R14</f>
        <v>0</v>
      </c>
    </row>
    <row r="15" spans="1:19" ht="12" customHeight="1" thickTop="1">
      <c r="A15" s="374"/>
      <c r="B15" s="386" t="str">
        <f>'RESUMO MODULO MINIMO'!$D$28</f>
        <v>LIMPEZA GERAL</v>
      </c>
      <c r="C15" s="376">
        <v>1</v>
      </c>
      <c r="D15" s="378"/>
      <c r="E15" s="378"/>
      <c r="F15" s="378">
        <f>100%/10</f>
        <v>0.1</v>
      </c>
      <c r="G15" s="378">
        <f t="shared" ref="G15:O17" si="10">100%/10</f>
        <v>0.1</v>
      </c>
      <c r="H15" s="378">
        <f t="shared" si="10"/>
        <v>0.1</v>
      </c>
      <c r="I15" s="378">
        <f t="shared" si="10"/>
        <v>0.1</v>
      </c>
      <c r="J15" s="378">
        <f t="shared" si="10"/>
        <v>0.1</v>
      </c>
      <c r="K15" s="378">
        <f t="shared" si="10"/>
        <v>0.1</v>
      </c>
      <c r="L15" s="378">
        <f t="shared" si="10"/>
        <v>0.1</v>
      </c>
      <c r="M15" s="378">
        <f t="shared" si="10"/>
        <v>0.1</v>
      </c>
      <c r="N15" s="378">
        <f t="shared" si="10"/>
        <v>0.1</v>
      </c>
      <c r="O15" s="378">
        <f t="shared" si="10"/>
        <v>0.1</v>
      </c>
      <c r="Q15" s="368">
        <f t="shared" ref="Q15:Q20" si="11">SUM(D15:O15)</f>
        <v>0.99999999999999989</v>
      </c>
      <c r="S15" s="373"/>
    </row>
    <row r="16" spans="1:19" ht="15" thickBot="1">
      <c r="A16" s="397"/>
      <c r="B16" s="398"/>
      <c r="C16" s="399">
        <f>'PLANILHA LOTE 02'!L29</f>
        <v>87076.84</v>
      </c>
      <c r="D16" s="384"/>
      <c r="E16" s="384"/>
      <c r="F16" s="384">
        <f t="shared" ref="F16:O16" si="12">$C$16*F15</f>
        <v>8707.6839999999993</v>
      </c>
      <c r="G16" s="384">
        <f t="shared" si="12"/>
        <v>8707.6839999999993</v>
      </c>
      <c r="H16" s="384">
        <f t="shared" si="12"/>
        <v>8707.6839999999993</v>
      </c>
      <c r="I16" s="384">
        <f t="shared" si="12"/>
        <v>8707.6839999999993</v>
      </c>
      <c r="J16" s="384">
        <f t="shared" si="12"/>
        <v>8707.6839999999993</v>
      </c>
      <c r="K16" s="384">
        <f t="shared" si="12"/>
        <v>8707.6839999999993</v>
      </c>
      <c r="L16" s="384">
        <f t="shared" si="12"/>
        <v>8707.6839999999993</v>
      </c>
      <c r="M16" s="384">
        <f t="shared" si="12"/>
        <v>8707.6839999999993</v>
      </c>
      <c r="N16" s="384">
        <f t="shared" si="12"/>
        <v>8707.6839999999993</v>
      </c>
      <c r="O16" s="384">
        <f t="shared" si="12"/>
        <v>8707.6839999999993</v>
      </c>
      <c r="Q16" s="373">
        <f t="shared" si="11"/>
        <v>87076.839999999982</v>
      </c>
      <c r="R16" s="373">
        <f>C16</f>
        <v>87076.84</v>
      </c>
      <c r="S16" s="373">
        <f>Q16-R16</f>
        <v>0</v>
      </c>
    </row>
    <row r="17" spans="1:19" ht="12" customHeight="1" thickTop="1">
      <c r="A17" s="374"/>
      <c r="B17" s="386" t="str">
        <f>'RESUMO MODULO MINIMO'!D30</f>
        <v>SERVIÇOS COMPLEMENTARES</v>
      </c>
      <c r="C17" s="376">
        <v>1</v>
      </c>
      <c r="D17" s="378"/>
      <c r="E17" s="378"/>
      <c r="F17" s="378">
        <f>100%/10</f>
        <v>0.1</v>
      </c>
      <c r="G17" s="378">
        <f t="shared" si="10"/>
        <v>0.1</v>
      </c>
      <c r="H17" s="378">
        <f t="shared" si="10"/>
        <v>0.1</v>
      </c>
      <c r="I17" s="378">
        <f t="shared" si="10"/>
        <v>0.1</v>
      </c>
      <c r="J17" s="378">
        <f t="shared" si="10"/>
        <v>0.1</v>
      </c>
      <c r="K17" s="378">
        <f t="shared" si="10"/>
        <v>0.1</v>
      </c>
      <c r="L17" s="378">
        <f t="shared" si="10"/>
        <v>0.1</v>
      </c>
      <c r="M17" s="378">
        <f t="shared" si="10"/>
        <v>0.1</v>
      </c>
      <c r="N17" s="378">
        <f t="shared" si="10"/>
        <v>0.1</v>
      </c>
      <c r="O17" s="378">
        <f t="shared" si="10"/>
        <v>0.1</v>
      </c>
      <c r="Q17" s="368">
        <f t="shared" si="11"/>
        <v>0.99999999999999989</v>
      </c>
      <c r="S17" s="373"/>
    </row>
    <row r="18" spans="1:19" ht="15" thickBot="1">
      <c r="A18" s="397"/>
      <c r="B18" s="398"/>
      <c r="C18" s="399">
        <f>'PLANILHA LOTE 02'!L31</f>
        <v>20778.650000000001</v>
      </c>
      <c r="D18" s="384"/>
      <c r="E18" s="384"/>
      <c r="F18" s="384">
        <f>$C$18*F17</f>
        <v>2077.8650000000002</v>
      </c>
      <c r="G18" s="384">
        <f t="shared" ref="G18:O18" si="13">$C$18*G17</f>
        <v>2077.8650000000002</v>
      </c>
      <c r="H18" s="384">
        <f t="shared" si="13"/>
        <v>2077.8650000000002</v>
      </c>
      <c r="I18" s="384">
        <f t="shared" si="13"/>
        <v>2077.8650000000002</v>
      </c>
      <c r="J18" s="384">
        <f t="shared" si="13"/>
        <v>2077.8650000000002</v>
      </c>
      <c r="K18" s="384">
        <f t="shared" si="13"/>
        <v>2077.8650000000002</v>
      </c>
      <c r="L18" s="384">
        <f t="shared" si="13"/>
        <v>2077.8650000000002</v>
      </c>
      <c r="M18" s="384">
        <f t="shared" si="13"/>
        <v>2077.8650000000002</v>
      </c>
      <c r="N18" s="384">
        <f t="shared" si="13"/>
        <v>2077.8650000000002</v>
      </c>
      <c r="O18" s="384">
        <f t="shared" si="13"/>
        <v>2077.8650000000002</v>
      </c>
      <c r="Q18" s="373">
        <f t="shared" si="11"/>
        <v>20778.650000000005</v>
      </c>
      <c r="R18" s="373">
        <f>C18</f>
        <v>20778.650000000001</v>
      </c>
      <c r="S18" s="373">
        <f>Q18-R18</f>
        <v>0</v>
      </c>
    </row>
    <row r="19" spans="1:19" ht="12" customHeight="1" thickTop="1">
      <c r="A19" s="374"/>
      <c r="B19" s="386" t="str">
        <f>'RESUMO MODULO MINIMO'!$D$32</f>
        <v>PROJETO EXECUTIVO</v>
      </c>
      <c r="C19" s="376">
        <v>1</v>
      </c>
      <c r="D19" s="378">
        <v>0.5</v>
      </c>
      <c r="E19" s="378">
        <v>0.5</v>
      </c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68">
        <f t="shared" si="11"/>
        <v>1</v>
      </c>
      <c r="S19" s="373"/>
    </row>
    <row r="20" spans="1:19" ht="15" thickBot="1">
      <c r="A20" s="397"/>
      <c r="B20" s="398"/>
      <c r="C20" s="399">
        <f>'PLANILHA LOTE 02'!L33</f>
        <v>140444.32999999999</v>
      </c>
      <c r="D20" s="384">
        <f>$C$20*D19</f>
        <v>70222.164999999994</v>
      </c>
      <c r="E20" s="384">
        <f>$C$20*E19</f>
        <v>70222.164999999994</v>
      </c>
      <c r="F20" s="384"/>
      <c r="G20" s="384"/>
      <c r="H20" s="384"/>
      <c r="I20" s="384"/>
      <c r="J20" s="384"/>
      <c r="K20" s="384"/>
      <c r="L20" s="384"/>
      <c r="M20" s="384"/>
      <c r="N20" s="384"/>
      <c r="O20" s="385"/>
      <c r="Q20" s="373">
        <f t="shared" si="11"/>
        <v>140444.32999999999</v>
      </c>
      <c r="R20" s="373">
        <f>C20</f>
        <v>140444.32999999999</v>
      </c>
      <c r="S20" s="373">
        <f>Q20-R20</f>
        <v>0</v>
      </c>
    </row>
    <row r="21" spans="1:19" ht="15" thickTop="1">
      <c r="A21" s="423"/>
      <c r="B21" s="424"/>
      <c r="C21" s="425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7"/>
      <c r="Q21" s="373"/>
      <c r="R21" s="373"/>
      <c r="S21" s="373"/>
    </row>
    <row r="22" spans="1:19">
      <c r="A22" s="696" t="s">
        <v>394</v>
      </c>
      <c r="B22" s="697"/>
      <c r="C22" s="400"/>
      <c r="D22" s="401">
        <f>SUM(D6+D8+D10+D12+D14+D16+D18+D20)/$O$27</f>
        <v>6.8828390100465564E-3</v>
      </c>
      <c r="E22" s="401">
        <f t="shared" ref="E22:O22" si="14">SUM(E6+E8+E10+E12+E14+E16+E18+E20)/$O$27</f>
        <v>9.012623599385176E-3</v>
      </c>
      <c r="F22" s="401">
        <f t="shared" si="14"/>
        <v>9.8410453739056825E-2</v>
      </c>
      <c r="G22" s="401">
        <f t="shared" si="14"/>
        <v>9.8410453739056825E-2</v>
      </c>
      <c r="H22" s="401">
        <f t="shared" si="14"/>
        <v>9.8410453739056825E-2</v>
      </c>
      <c r="I22" s="401">
        <f t="shared" si="14"/>
        <v>9.8410453739056825E-2</v>
      </c>
      <c r="J22" s="401">
        <f t="shared" si="14"/>
        <v>9.8410453739056825E-2</v>
      </c>
      <c r="K22" s="401">
        <f t="shared" si="14"/>
        <v>9.8410453739056825E-2</v>
      </c>
      <c r="L22" s="401">
        <f t="shared" si="14"/>
        <v>9.8410453739056825E-2</v>
      </c>
      <c r="M22" s="401">
        <f t="shared" si="14"/>
        <v>9.8410453739056825E-2</v>
      </c>
      <c r="N22" s="401">
        <f t="shared" si="14"/>
        <v>9.8410453739056825E-2</v>
      </c>
      <c r="O22" s="401">
        <f t="shared" si="14"/>
        <v>9.8410453739056825E-2</v>
      </c>
      <c r="Q22" s="368"/>
      <c r="S22" s="373"/>
    </row>
    <row r="23" spans="1:19">
      <c r="A23" s="698" t="s">
        <v>235</v>
      </c>
      <c r="B23" s="699"/>
      <c r="C23" s="402"/>
      <c r="D23" s="403">
        <f>$O$27*D22</f>
        <v>70222.164999999994</v>
      </c>
      <c r="E23" s="403">
        <f>$O$27*E22</f>
        <v>91951.292272727253</v>
      </c>
      <c r="F23" s="403">
        <f t="shared" ref="F23:O23" si="15">$O$27*F22</f>
        <v>1004032.6542727272</v>
      </c>
      <c r="G23" s="403">
        <f t="shared" si="15"/>
        <v>1004032.6542727272</v>
      </c>
      <c r="H23" s="403">
        <f t="shared" si="15"/>
        <v>1004032.6542727272</v>
      </c>
      <c r="I23" s="403">
        <f t="shared" si="15"/>
        <v>1004032.6542727272</v>
      </c>
      <c r="J23" s="403">
        <f t="shared" si="15"/>
        <v>1004032.6542727272</v>
      </c>
      <c r="K23" s="403">
        <f t="shared" si="15"/>
        <v>1004032.6542727272</v>
      </c>
      <c r="L23" s="403">
        <f t="shared" si="15"/>
        <v>1004032.6542727272</v>
      </c>
      <c r="M23" s="403">
        <f t="shared" si="15"/>
        <v>1004032.6542727272</v>
      </c>
      <c r="N23" s="403">
        <f t="shared" si="15"/>
        <v>1004032.6542727272</v>
      </c>
      <c r="O23" s="404">
        <f t="shared" si="15"/>
        <v>1004032.6542727272</v>
      </c>
      <c r="P23" s="373"/>
      <c r="Q23" s="373"/>
      <c r="R23" s="373"/>
      <c r="S23" s="373"/>
    </row>
    <row r="24" spans="1:19">
      <c r="A24" s="698" t="s">
        <v>395</v>
      </c>
      <c r="B24" s="699"/>
      <c r="C24" s="405"/>
      <c r="D24" s="406">
        <f>D22</f>
        <v>6.8828390100465564E-3</v>
      </c>
      <c r="E24" s="406">
        <f>D24+E22</f>
        <v>1.5895462609431733E-2</v>
      </c>
      <c r="F24" s="406">
        <f t="shared" ref="F24:O25" si="16">E24+F22</f>
        <v>0.11430591634848855</v>
      </c>
      <c r="G24" s="406">
        <f t="shared" si="16"/>
        <v>0.21271637008754538</v>
      </c>
      <c r="H24" s="406">
        <f t="shared" si="16"/>
        <v>0.31112682382660217</v>
      </c>
      <c r="I24" s="406">
        <f t="shared" si="16"/>
        <v>0.409537277565659</v>
      </c>
      <c r="J24" s="406">
        <f t="shared" si="16"/>
        <v>0.50794773130471582</v>
      </c>
      <c r="K24" s="406">
        <f t="shared" si="16"/>
        <v>0.6063581850437727</v>
      </c>
      <c r="L24" s="406">
        <f t="shared" si="16"/>
        <v>0.70476863878282958</v>
      </c>
      <c r="M24" s="406">
        <f t="shared" si="16"/>
        <v>0.80317909252188646</v>
      </c>
      <c r="N24" s="406">
        <f t="shared" si="16"/>
        <v>0.90158954626094334</v>
      </c>
      <c r="O24" s="407">
        <f t="shared" si="16"/>
        <v>1.0000000000000002</v>
      </c>
      <c r="Q24" s="368"/>
      <c r="S24" s="373"/>
    </row>
    <row r="25" spans="1:19" ht="15" thickBot="1">
      <c r="A25" s="692" t="s">
        <v>396</v>
      </c>
      <c r="B25" s="693"/>
      <c r="C25" s="408"/>
      <c r="D25" s="409">
        <f>D23</f>
        <v>70222.164999999994</v>
      </c>
      <c r="E25" s="409">
        <f>D25+E23</f>
        <v>162173.45727272725</v>
      </c>
      <c r="F25" s="409">
        <f t="shared" si="16"/>
        <v>1166206.1115454545</v>
      </c>
      <c r="G25" s="409">
        <f t="shared" si="16"/>
        <v>2170238.7658181814</v>
      </c>
      <c r="H25" s="409">
        <f t="shared" si="16"/>
        <v>3174271.4200909087</v>
      </c>
      <c r="I25" s="409">
        <f t="shared" si="16"/>
        <v>4178304.0743636359</v>
      </c>
      <c r="J25" s="409">
        <f t="shared" si="16"/>
        <v>5182336.7286363635</v>
      </c>
      <c r="K25" s="409">
        <f t="shared" si="16"/>
        <v>6186369.3829090912</v>
      </c>
      <c r="L25" s="409">
        <f t="shared" si="16"/>
        <v>7190402.0371818189</v>
      </c>
      <c r="M25" s="409">
        <f t="shared" si="16"/>
        <v>8194434.6914545465</v>
      </c>
      <c r="N25" s="409">
        <f t="shared" si="16"/>
        <v>9198467.3457272742</v>
      </c>
      <c r="O25" s="410">
        <f t="shared" si="16"/>
        <v>10202500.000000002</v>
      </c>
      <c r="P25" s="373"/>
      <c r="Q25" s="373"/>
      <c r="R25" s="373"/>
      <c r="S25" s="373"/>
    </row>
    <row r="26" spans="1:19" ht="15" thickBot="1">
      <c r="A26" s="411"/>
      <c r="B26" s="411"/>
      <c r="C26" s="411"/>
      <c r="D26" s="411"/>
      <c r="E26" s="411"/>
      <c r="F26" s="411"/>
      <c r="G26" s="411"/>
      <c r="H26" s="411"/>
      <c r="I26" s="411"/>
      <c r="J26" s="411"/>
      <c r="K26" s="411"/>
      <c r="L26" s="411"/>
      <c r="M26" s="411"/>
      <c r="N26" s="411"/>
      <c r="O26" s="411"/>
      <c r="P26" s="411"/>
    </row>
    <row r="27" spans="1:19" ht="15" thickBot="1">
      <c r="A27" s="412"/>
      <c r="B27" s="413"/>
      <c r="C27" s="414"/>
      <c r="D27" s="415" t="s">
        <v>397</v>
      </c>
      <c r="E27" s="416"/>
      <c r="F27" s="416"/>
      <c r="G27" s="416"/>
      <c r="H27" s="416"/>
      <c r="I27" s="416"/>
      <c r="J27" s="416"/>
      <c r="K27" s="416"/>
      <c r="L27" s="416"/>
      <c r="M27" s="416"/>
      <c r="N27" s="416" t="s">
        <v>398</v>
      </c>
      <c r="O27" s="417">
        <f>'PLANILHA LOTE 02'!L34</f>
        <v>10202500</v>
      </c>
      <c r="P27" s="363"/>
    </row>
    <row r="28" spans="1:19" ht="16.5" customHeight="1">
      <c r="A28" s="418"/>
      <c r="B28" s="419"/>
      <c r="C28" s="418"/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20"/>
      <c r="P28" s="418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O28" sqref="O28"/>
    </sheetView>
  </sheetViews>
  <sheetFormatPr defaultColWidth="8.85546875" defaultRowHeight="14.25" customHeight="1" zeroHeight="1"/>
  <cols>
    <col min="1" max="1" width="11.85546875" style="360" customWidth="1"/>
    <col min="2" max="2" width="46.42578125" style="360" customWidth="1"/>
    <col min="3" max="3" width="22.85546875" style="360" bestFit="1" customWidth="1"/>
    <col min="4" max="13" width="14.140625" style="360" customWidth="1"/>
    <col min="14" max="14" width="15" style="360" customWidth="1"/>
    <col min="15" max="15" width="17.42578125" style="360" customWidth="1"/>
    <col min="16" max="16" width="8.85546875" style="360"/>
    <col min="17" max="17" width="17" style="360" customWidth="1"/>
    <col min="18" max="18" width="15" style="360" customWidth="1"/>
    <col min="19" max="19" width="14.5703125" style="360" bestFit="1" customWidth="1"/>
    <col min="20" max="16384" width="8.85546875" style="360"/>
  </cols>
  <sheetData>
    <row r="1" spans="1:19" ht="53.25" customHeight="1">
      <c r="A1" s="359"/>
      <c r="B1" s="359"/>
      <c r="D1" s="361"/>
      <c r="E1" s="362"/>
      <c r="F1" s="362"/>
      <c r="G1" s="362"/>
      <c r="H1" s="362"/>
      <c r="I1" s="362"/>
      <c r="J1" s="362"/>
      <c r="K1" s="362"/>
      <c r="L1" s="362"/>
      <c r="M1" s="361"/>
      <c r="N1" s="362"/>
      <c r="O1" s="362"/>
      <c r="P1" s="362"/>
    </row>
    <row r="2" spans="1:19" ht="37.5" customHeight="1">
      <c r="A2" s="695" t="str">
        <f>'RESUMO MODULO MINIMO'!$A$5</f>
        <v>EXECUÇÃO DE SERVIÇOS DE IMPLANTAÇÃO DE PAVIMENTAÇÃO EM BLOCO DE CONCRETO INTERTRAVADO, EM VIAS URBANAS E RURAIS DE MUNÍCIPIOS DIVERSOS NA ÁREA DE ATUAÇÃO DA 2ª SUPERINTENDÊNCIA REGIONAL DA CODEVASF, NO ESTADO DA BAHIA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421"/>
    </row>
    <row r="3" spans="1:19" ht="15.75" customHeight="1">
      <c r="A3" s="694" t="s">
        <v>555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422"/>
    </row>
    <row r="4" spans="1:19" ht="15.75" thickBot="1">
      <c r="A4" s="445" t="s">
        <v>163</v>
      </c>
      <c r="B4" s="446" t="s">
        <v>358</v>
      </c>
      <c r="C4" s="447" t="s">
        <v>381</v>
      </c>
      <c r="D4" s="448" t="s">
        <v>382</v>
      </c>
      <c r="E4" s="448" t="s">
        <v>383</v>
      </c>
      <c r="F4" s="448" t="s">
        <v>384</v>
      </c>
      <c r="G4" s="448" t="s">
        <v>385</v>
      </c>
      <c r="H4" s="448" t="s">
        <v>386</v>
      </c>
      <c r="I4" s="448" t="s">
        <v>387</v>
      </c>
      <c r="J4" s="448" t="s">
        <v>388</v>
      </c>
      <c r="K4" s="448" t="s">
        <v>389</v>
      </c>
      <c r="L4" s="448" t="s">
        <v>390</v>
      </c>
      <c r="M4" s="448" t="s">
        <v>391</v>
      </c>
      <c r="N4" s="448" t="s">
        <v>392</v>
      </c>
      <c r="O4" s="449" t="s">
        <v>393</v>
      </c>
    </row>
    <row r="5" spans="1:19">
      <c r="A5" s="364"/>
      <c r="B5" s="365" t="str">
        <f>'RESUMO MODULO MINIMO'!$D$11</f>
        <v>MOBILIZAÇÃO</v>
      </c>
      <c r="C5" s="366">
        <v>1</v>
      </c>
      <c r="D5" s="367"/>
      <c r="E5" s="367">
        <f>$C$5/11</f>
        <v>9.0909090909090912E-2</v>
      </c>
      <c r="F5" s="367">
        <f t="shared" ref="F5:O5" si="0">$C$5/11</f>
        <v>9.0909090909090912E-2</v>
      </c>
      <c r="G5" s="367">
        <f t="shared" si="0"/>
        <v>9.0909090909090912E-2</v>
      </c>
      <c r="H5" s="367">
        <f t="shared" si="0"/>
        <v>9.0909090909090912E-2</v>
      </c>
      <c r="I5" s="367">
        <f t="shared" si="0"/>
        <v>9.0909090909090912E-2</v>
      </c>
      <c r="J5" s="367">
        <f t="shared" si="0"/>
        <v>9.0909090909090912E-2</v>
      </c>
      <c r="K5" s="367">
        <f t="shared" si="0"/>
        <v>9.0909090909090912E-2</v>
      </c>
      <c r="L5" s="367">
        <f t="shared" si="0"/>
        <v>9.0909090909090912E-2</v>
      </c>
      <c r="M5" s="367">
        <f t="shared" si="0"/>
        <v>9.0909090909090912E-2</v>
      </c>
      <c r="N5" s="367">
        <f t="shared" si="0"/>
        <v>9.0909090909090912E-2</v>
      </c>
      <c r="O5" s="367">
        <f t="shared" si="0"/>
        <v>9.0909090909090912E-2</v>
      </c>
      <c r="Q5" s="368">
        <f>SUM(D5:O5)</f>
        <v>1.0000000000000002</v>
      </c>
    </row>
    <row r="6" spans="1:19" ht="15" thickBot="1">
      <c r="A6" s="369"/>
      <c r="B6" s="370"/>
      <c r="C6" s="371">
        <f>SUM('PLANILHA LOTE 03'!L12:L14)</f>
        <v>579791.66</v>
      </c>
      <c r="D6" s="372"/>
      <c r="E6" s="372">
        <f t="shared" ref="E6:O6" si="1">$C$6*E5</f>
        <v>52708.332727272733</v>
      </c>
      <c r="F6" s="372">
        <f t="shared" si="1"/>
        <v>52708.332727272733</v>
      </c>
      <c r="G6" s="372">
        <f t="shared" si="1"/>
        <v>52708.332727272733</v>
      </c>
      <c r="H6" s="372">
        <f t="shared" si="1"/>
        <v>52708.332727272733</v>
      </c>
      <c r="I6" s="372">
        <f t="shared" si="1"/>
        <v>52708.332727272733</v>
      </c>
      <c r="J6" s="372">
        <f t="shared" si="1"/>
        <v>52708.332727272733</v>
      </c>
      <c r="K6" s="372">
        <f t="shared" si="1"/>
        <v>52708.332727272733</v>
      </c>
      <c r="L6" s="372">
        <f t="shared" si="1"/>
        <v>52708.332727272733</v>
      </c>
      <c r="M6" s="372">
        <f t="shared" si="1"/>
        <v>52708.332727272733</v>
      </c>
      <c r="N6" s="372">
        <f t="shared" si="1"/>
        <v>52708.332727272733</v>
      </c>
      <c r="O6" s="372">
        <f t="shared" si="1"/>
        <v>52708.332727272733</v>
      </c>
      <c r="Q6" s="373">
        <f>SUM(D6:O6)</f>
        <v>579791.66000000027</v>
      </c>
      <c r="R6" s="373">
        <f>C6</f>
        <v>579791.66</v>
      </c>
      <c r="S6" s="373">
        <f>Q6-R6</f>
        <v>0</v>
      </c>
    </row>
    <row r="7" spans="1:19" ht="15" customHeight="1" thickTop="1">
      <c r="A7" s="374"/>
      <c r="B7" s="375" t="str">
        <f>'RESUMO MODULO MINIMO'!D15</f>
        <v>TERRAPLEANGEM</v>
      </c>
      <c r="C7" s="376">
        <v>1</v>
      </c>
      <c r="D7" s="377"/>
      <c r="E7" s="377"/>
      <c r="F7" s="378">
        <f>$C$9/10</f>
        <v>0.1</v>
      </c>
      <c r="G7" s="378">
        <f t="shared" ref="G7:O9" si="2">$C$9/10</f>
        <v>0.1</v>
      </c>
      <c r="H7" s="378">
        <f t="shared" si="2"/>
        <v>0.1</v>
      </c>
      <c r="I7" s="378">
        <f t="shared" si="2"/>
        <v>0.1</v>
      </c>
      <c r="J7" s="378">
        <f t="shared" si="2"/>
        <v>0.1</v>
      </c>
      <c r="K7" s="378">
        <f t="shared" si="2"/>
        <v>0.1</v>
      </c>
      <c r="L7" s="378">
        <f t="shared" si="2"/>
        <v>0.1</v>
      </c>
      <c r="M7" s="378">
        <f t="shared" si="2"/>
        <v>0.1</v>
      </c>
      <c r="N7" s="378">
        <f t="shared" si="2"/>
        <v>0.1</v>
      </c>
      <c r="O7" s="378">
        <f t="shared" si="2"/>
        <v>0.1</v>
      </c>
      <c r="Q7" s="368">
        <f t="shared" ref="Q7:Q12" si="3">SUM(F7:O7)</f>
        <v>0.99999999999999989</v>
      </c>
      <c r="S7" s="373"/>
    </row>
    <row r="8" spans="1:19" ht="15" thickBot="1">
      <c r="A8" s="380"/>
      <c r="B8" s="381"/>
      <c r="C8" s="382">
        <f>SUM('PLANILHA LOTE 03'!L16:L18)</f>
        <v>195790.93999999997</v>
      </c>
      <c r="D8" s="383"/>
      <c r="E8" s="383"/>
      <c r="F8" s="384">
        <f>$C$8*F7</f>
        <v>19579.093999999997</v>
      </c>
      <c r="G8" s="384">
        <f t="shared" ref="G8:O8" si="4">$C$8*G7</f>
        <v>19579.093999999997</v>
      </c>
      <c r="H8" s="384">
        <f t="shared" si="4"/>
        <v>19579.093999999997</v>
      </c>
      <c r="I8" s="384">
        <f t="shared" si="4"/>
        <v>19579.093999999997</v>
      </c>
      <c r="J8" s="384">
        <f t="shared" si="4"/>
        <v>19579.093999999997</v>
      </c>
      <c r="K8" s="384">
        <f t="shared" si="4"/>
        <v>19579.093999999997</v>
      </c>
      <c r="L8" s="384">
        <f t="shared" si="4"/>
        <v>19579.093999999997</v>
      </c>
      <c r="M8" s="384">
        <f t="shared" si="4"/>
        <v>19579.093999999997</v>
      </c>
      <c r="N8" s="384">
        <f t="shared" si="4"/>
        <v>19579.093999999997</v>
      </c>
      <c r="O8" s="384">
        <f t="shared" si="4"/>
        <v>19579.093999999997</v>
      </c>
      <c r="Q8" s="373">
        <f t="shared" si="3"/>
        <v>195790.93999999994</v>
      </c>
      <c r="R8" s="373">
        <f>C8</f>
        <v>195790.93999999997</v>
      </c>
      <c r="S8" s="373">
        <f>Q8-R8</f>
        <v>0</v>
      </c>
    </row>
    <row r="9" spans="1:19" ht="15" customHeight="1" thickTop="1">
      <c r="A9" s="374"/>
      <c r="B9" s="375" t="str">
        <f>'RESUMO MODULO MINIMO'!$D$19</f>
        <v>PAVIMENTAÇÃO</v>
      </c>
      <c r="C9" s="376">
        <v>1</v>
      </c>
      <c r="D9" s="377"/>
      <c r="E9" s="377"/>
      <c r="F9" s="378">
        <f>$C$9/10</f>
        <v>0.1</v>
      </c>
      <c r="G9" s="378">
        <f t="shared" si="2"/>
        <v>0.1</v>
      </c>
      <c r="H9" s="378">
        <f t="shared" si="2"/>
        <v>0.1</v>
      </c>
      <c r="I9" s="378">
        <f t="shared" si="2"/>
        <v>0.1</v>
      </c>
      <c r="J9" s="378">
        <f t="shared" si="2"/>
        <v>0.1</v>
      </c>
      <c r="K9" s="378">
        <f t="shared" si="2"/>
        <v>0.1</v>
      </c>
      <c r="L9" s="378">
        <f t="shared" si="2"/>
        <v>0.1</v>
      </c>
      <c r="M9" s="378">
        <f t="shared" si="2"/>
        <v>0.1</v>
      </c>
      <c r="N9" s="378">
        <f t="shared" si="2"/>
        <v>0.1</v>
      </c>
      <c r="O9" s="378">
        <f t="shared" si="2"/>
        <v>0.1</v>
      </c>
      <c r="Q9" s="368">
        <f t="shared" si="3"/>
        <v>0.99999999999999989</v>
      </c>
      <c r="S9" s="373"/>
    </row>
    <row r="10" spans="1:19" ht="15" thickBot="1">
      <c r="A10" s="380"/>
      <c r="B10" s="381"/>
      <c r="C10" s="382">
        <f>SUM('PLANILHA LOTE 03'!L20:L22)</f>
        <v>16984447.75</v>
      </c>
      <c r="D10" s="383"/>
      <c r="E10" s="383"/>
      <c r="F10" s="384">
        <f>$C$10*F9</f>
        <v>1698444.7750000001</v>
      </c>
      <c r="G10" s="384">
        <f t="shared" ref="G10:O10" si="5">$C$10*G9</f>
        <v>1698444.7750000001</v>
      </c>
      <c r="H10" s="384">
        <f t="shared" si="5"/>
        <v>1698444.7750000001</v>
      </c>
      <c r="I10" s="384">
        <f t="shared" si="5"/>
        <v>1698444.7750000001</v>
      </c>
      <c r="J10" s="384">
        <f t="shared" si="5"/>
        <v>1698444.7750000001</v>
      </c>
      <c r="K10" s="384">
        <f t="shared" si="5"/>
        <v>1698444.7750000001</v>
      </c>
      <c r="L10" s="384">
        <f t="shared" si="5"/>
        <v>1698444.7750000001</v>
      </c>
      <c r="M10" s="384">
        <f t="shared" si="5"/>
        <v>1698444.7750000001</v>
      </c>
      <c r="N10" s="384">
        <f t="shared" si="5"/>
        <v>1698444.7750000001</v>
      </c>
      <c r="O10" s="384">
        <f t="shared" si="5"/>
        <v>1698444.7750000001</v>
      </c>
      <c r="Q10" s="373">
        <f t="shared" si="3"/>
        <v>16984447.75</v>
      </c>
      <c r="R10" s="373">
        <f>C10</f>
        <v>16984447.75</v>
      </c>
      <c r="S10" s="373">
        <f>Q10-R10</f>
        <v>0</v>
      </c>
    </row>
    <row r="11" spans="1:19" ht="15" customHeight="1" thickTop="1">
      <c r="A11" s="374"/>
      <c r="B11" s="386" t="str">
        <f>'RESUMO MODULO MINIMO'!$D$23</f>
        <v>SINALIZAÇÃO</v>
      </c>
      <c r="C11" s="387">
        <v>1</v>
      </c>
      <c r="D11" s="377"/>
      <c r="E11" s="377"/>
      <c r="F11" s="378">
        <f>$C$11/10</f>
        <v>0.1</v>
      </c>
      <c r="G11" s="378">
        <f>(100%-$F$11)/9</f>
        <v>0.1</v>
      </c>
      <c r="H11" s="378">
        <f t="shared" ref="H11:O11" si="6">(100%-$F$11)/9</f>
        <v>0.1</v>
      </c>
      <c r="I11" s="378">
        <f t="shared" si="6"/>
        <v>0.1</v>
      </c>
      <c r="J11" s="378">
        <f t="shared" si="6"/>
        <v>0.1</v>
      </c>
      <c r="K11" s="378">
        <f t="shared" si="6"/>
        <v>0.1</v>
      </c>
      <c r="L11" s="378">
        <f t="shared" si="6"/>
        <v>0.1</v>
      </c>
      <c r="M11" s="378">
        <f t="shared" si="6"/>
        <v>0.1</v>
      </c>
      <c r="N11" s="378">
        <f t="shared" si="6"/>
        <v>0.1</v>
      </c>
      <c r="O11" s="379">
        <f t="shared" si="6"/>
        <v>0.1</v>
      </c>
      <c r="Q11" s="368">
        <f t="shared" si="3"/>
        <v>0.99999999999999989</v>
      </c>
      <c r="S11" s="373"/>
    </row>
    <row r="12" spans="1:19" ht="15" thickBot="1">
      <c r="A12" s="369"/>
      <c r="B12" s="370"/>
      <c r="C12" s="388">
        <f>SUM('PLANILHA LOTE 03'!L24:L25)</f>
        <v>11514.599999999999</v>
      </c>
      <c r="D12" s="389"/>
      <c r="E12" s="389"/>
      <c r="F12" s="384">
        <f t="shared" ref="F12:O12" si="7">$C$12*F11</f>
        <v>1151.4599999999998</v>
      </c>
      <c r="G12" s="384">
        <f t="shared" si="7"/>
        <v>1151.4599999999998</v>
      </c>
      <c r="H12" s="384">
        <f t="shared" si="7"/>
        <v>1151.4599999999998</v>
      </c>
      <c r="I12" s="384">
        <f t="shared" si="7"/>
        <v>1151.4599999999998</v>
      </c>
      <c r="J12" s="384">
        <f t="shared" si="7"/>
        <v>1151.4599999999998</v>
      </c>
      <c r="K12" s="384">
        <f t="shared" si="7"/>
        <v>1151.4599999999998</v>
      </c>
      <c r="L12" s="384">
        <f t="shared" si="7"/>
        <v>1151.4599999999998</v>
      </c>
      <c r="M12" s="384">
        <f t="shared" si="7"/>
        <v>1151.4599999999998</v>
      </c>
      <c r="N12" s="384">
        <f t="shared" si="7"/>
        <v>1151.4599999999998</v>
      </c>
      <c r="O12" s="384">
        <f t="shared" si="7"/>
        <v>1151.4599999999998</v>
      </c>
      <c r="Q12" s="373">
        <f t="shared" si="3"/>
        <v>11514.599999999997</v>
      </c>
      <c r="R12" s="373">
        <f>C12</f>
        <v>11514.599999999999</v>
      </c>
      <c r="S12" s="373">
        <f>Q12-R12</f>
        <v>0</v>
      </c>
    </row>
    <row r="13" spans="1:19" ht="15" thickTop="1">
      <c r="A13" s="390"/>
      <c r="B13" s="391" t="str">
        <f>'RESUMO MODULO MINIMO'!$D$26</f>
        <v>DRENAGEM</v>
      </c>
      <c r="C13" s="392">
        <v>1</v>
      </c>
      <c r="D13" s="393"/>
      <c r="E13" s="393"/>
      <c r="F13" s="378">
        <f>$C$13/10</f>
        <v>0.1</v>
      </c>
      <c r="G13" s="378">
        <f t="shared" ref="G13:O13" si="8">$C$13/10</f>
        <v>0.1</v>
      </c>
      <c r="H13" s="378">
        <f t="shared" si="8"/>
        <v>0.1</v>
      </c>
      <c r="I13" s="378">
        <f t="shared" si="8"/>
        <v>0.1</v>
      </c>
      <c r="J13" s="378">
        <f t="shared" si="8"/>
        <v>0.1</v>
      </c>
      <c r="K13" s="378">
        <f t="shared" si="8"/>
        <v>0.1</v>
      </c>
      <c r="L13" s="378">
        <f t="shared" si="8"/>
        <v>0.1</v>
      </c>
      <c r="M13" s="378">
        <f t="shared" si="8"/>
        <v>0.1</v>
      </c>
      <c r="N13" s="378">
        <f t="shared" si="8"/>
        <v>0.1</v>
      </c>
      <c r="O13" s="378">
        <f t="shared" si="8"/>
        <v>0.1</v>
      </c>
      <c r="Q13" s="368">
        <f>SUM(D13:O13)</f>
        <v>0.99999999999999989</v>
      </c>
      <c r="S13" s="373"/>
    </row>
    <row r="14" spans="1:19" ht="15" thickBot="1">
      <c r="A14" s="394"/>
      <c r="B14" s="395"/>
      <c r="C14" s="396">
        <f>SUM('PLANILHA LOTE 03'!L27)</f>
        <v>1355408.12</v>
      </c>
      <c r="D14" s="384"/>
      <c r="E14" s="384"/>
      <c r="F14" s="384">
        <f>$C$14*F13</f>
        <v>135540.81200000001</v>
      </c>
      <c r="G14" s="384">
        <f t="shared" ref="G14:O14" si="9">$C$14*G13</f>
        <v>135540.81200000001</v>
      </c>
      <c r="H14" s="384">
        <f t="shared" si="9"/>
        <v>135540.81200000001</v>
      </c>
      <c r="I14" s="384">
        <f t="shared" si="9"/>
        <v>135540.81200000001</v>
      </c>
      <c r="J14" s="384">
        <f t="shared" si="9"/>
        <v>135540.81200000001</v>
      </c>
      <c r="K14" s="384">
        <f t="shared" si="9"/>
        <v>135540.81200000001</v>
      </c>
      <c r="L14" s="384">
        <f t="shared" si="9"/>
        <v>135540.81200000001</v>
      </c>
      <c r="M14" s="384">
        <f t="shared" si="9"/>
        <v>135540.81200000001</v>
      </c>
      <c r="N14" s="384">
        <f t="shared" si="9"/>
        <v>135540.81200000001</v>
      </c>
      <c r="O14" s="385">
        <f t="shared" si="9"/>
        <v>135540.81200000001</v>
      </c>
      <c r="Q14" s="373">
        <f>SUM(D14:O14)</f>
        <v>1355408.1199999999</v>
      </c>
      <c r="R14" s="373">
        <f>C14</f>
        <v>1355408.12</v>
      </c>
      <c r="S14" s="373">
        <f>Q14-R14</f>
        <v>0</v>
      </c>
    </row>
    <row r="15" spans="1:19" ht="12" customHeight="1" thickTop="1">
      <c r="A15" s="374"/>
      <c r="B15" s="386" t="str">
        <f>'RESUMO MODULO MINIMO'!$D$28</f>
        <v>LIMPEZA GERAL</v>
      </c>
      <c r="C15" s="376">
        <v>1</v>
      </c>
      <c r="D15" s="378"/>
      <c r="E15" s="378"/>
      <c r="F15" s="378">
        <f>100%/10</f>
        <v>0.1</v>
      </c>
      <c r="G15" s="378">
        <f t="shared" ref="G15:O17" si="10">100%/10</f>
        <v>0.1</v>
      </c>
      <c r="H15" s="378">
        <f t="shared" si="10"/>
        <v>0.1</v>
      </c>
      <c r="I15" s="378">
        <f t="shared" si="10"/>
        <v>0.1</v>
      </c>
      <c r="J15" s="378">
        <f t="shared" si="10"/>
        <v>0.1</v>
      </c>
      <c r="K15" s="378">
        <f t="shared" si="10"/>
        <v>0.1</v>
      </c>
      <c r="L15" s="378">
        <f t="shared" si="10"/>
        <v>0.1</v>
      </c>
      <c r="M15" s="378">
        <f t="shared" si="10"/>
        <v>0.1</v>
      </c>
      <c r="N15" s="378">
        <f t="shared" si="10"/>
        <v>0.1</v>
      </c>
      <c r="O15" s="378">
        <f t="shared" si="10"/>
        <v>0.1</v>
      </c>
      <c r="Q15" s="368">
        <f t="shared" ref="Q15:Q20" si="11">SUM(D15:O15)</f>
        <v>0.99999999999999989</v>
      </c>
      <c r="S15" s="373"/>
    </row>
    <row r="16" spans="1:19" ht="15" thickBot="1">
      <c r="A16" s="397"/>
      <c r="B16" s="398"/>
      <c r="C16" s="399">
        <f>'PLANILHA LOTE 03'!L29</f>
        <v>166237.6</v>
      </c>
      <c r="D16" s="384"/>
      <c r="E16" s="384"/>
      <c r="F16" s="384">
        <f t="shared" ref="F16:O16" si="12">$C$16*F15</f>
        <v>16623.760000000002</v>
      </c>
      <c r="G16" s="384">
        <f t="shared" si="12"/>
        <v>16623.760000000002</v>
      </c>
      <c r="H16" s="384">
        <f t="shared" si="12"/>
        <v>16623.760000000002</v>
      </c>
      <c r="I16" s="384">
        <f t="shared" si="12"/>
        <v>16623.760000000002</v>
      </c>
      <c r="J16" s="384">
        <f t="shared" si="12"/>
        <v>16623.760000000002</v>
      </c>
      <c r="K16" s="384">
        <f t="shared" si="12"/>
        <v>16623.760000000002</v>
      </c>
      <c r="L16" s="384">
        <f t="shared" si="12"/>
        <v>16623.760000000002</v>
      </c>
      <c r="M16" s="384">
        <f t="shared" si="12"/>
        <v>16623.760000000002</v>
      </c>
      <c r="N16" s="384">
        <f t="shared" si="12"/>
        <v>16623.760000000002</v>
      </c>
      <c r="O16" s="384">
        <f t="shared" si="12"/>
        <v>16623.760000000002</v>
      </c>
      <c r="Q16" s="373">
        <f t="shared" si="11"/>
        <v>166237.60000000006</v>
      </c>
      <c r="R16" s="373">
        <f>C16</f>
        <v>166237.6</v>
      </c>
      <c r="S16" s="373">
        <f>Q16-R16</f>
        <v>0</v>
      </c>
    </row>
    <row r="17" spans="1:19" ht="12" customHeight="1" thickTop="1">
      <c r="A17" s="374"/>
      <c r="B17" s="386" t="str">
        <f>'RESUMO MODULO MINIMO'!D30</f>
        <v>SERVIÇOS COMPLEMENTARES</v>
      </c>
      <c r="C17" s="376">
        <v>1</v>
      </c>
      <c r="D17" s="378"/>
      <c r="E17" s="378"/>
      <c r="F17" s="378">
        <f>100%/10</f>
        <v>0.1</v>
      </c>
      <c r="G17" s="378">
        <f t="shared" si="10"/>
        <v>0.1</v>
      </c>
      <c r="H17" s="378">
        <f t="shared" si="10"/>
        <v>0.1</v>
      </c>
      <c r="I17" s="378">
        <f t="shared" si="10"/>
        <v>0.1</v>
      </c>
      <c r="J17" s="378">
        <f t="shared" si="10"/>
        <v>0.1</v>
      </c>
      <c r="K17" s="378">
        <f t="shared" si="10"/>
        <v>0.1</v>
      </c>
      <c r="L17" s="378">
        <f t="shared" si="10"/>
        <v>0.1</v>
      </c>
      <c r="M17" s="378">
        <f t="shared" si="10"/>
        <v>0.1</v>
      </c>
      <c r="N17" s="378">
        <f t="shared" si="10"/>
        <v>0.1</v>
      </c>
      <c r="O17" s="378">
        <f t="shared" si="10"/>
        <v>0.1</v>
      </c>
      <c r="Q17" s="368">
        <f t="shared" si="11"/>
        <v>0.99999999999999989</v>
      </c>
      <c r="S17" s="373"/>
    </row>
    <row r="18" spans="1:19" ht="15" thickBot="1">
      <c r="A18" s="397"/>
      <c r="B18" s="398"/>
      <c r="C18" s="399">
        <f>'PLANILHA LOTE 03'!L31</f>
        <v>39668.339999999997</v>
      </c>
      <c r="D18" s="384"/>
      <c r="E18" s="384"/>
      <c r="F18" s="384">
        <f>$C$18*F17</f>
        <v>3966.8339999999998</v>
      </c>
      <c r="G18" s="384">
        <f t="shared" ref="G18:O18" si="13">$C$18*G17</f>
        <v>3966.8339999999998</v>
      </c>
      <c r="H18" s="384">
        <f t="shared" si="13"/>
        <v>3966.8339999999998</v>
      </c>
      <c r="I18" s="384">
        <f t="shared" si="13"/>
        <v>3966.8339999999998</v>
      </c>
      <c r="J18" s="384">
        <f t="shared" si="13"/>
        <v>3966.8339999999998</v>
      </c>
      <c r="K18" s="384">
        <f t="shared" si="13"/>
        <v>3966.8339999999998</v>
      </c>
      <c r="L18" s="384">
        <f t="shared" si="13"/>
        <v>3966.8339999999998</v>
      </c>
      <c r="M18" s="384">
        <f t="shared" si="13"/>
        <v>3966.8339999999998</v>
      </c>
      <c r="N18" s="384">
        <f t="shared" si="13"/>
        <v>3966.8339999999998</v>
      </c>
      <c r="O18" s="384">
        <f t="shared" si="13"/>
        <v>3966.8339999999998</v>
      </c>
      <c r="Q18" s="373">
        <f t="shared" si="11"/>
        <v>39668.339999999997</v>
      </c>
      <c r="R18" s="373">
        <f>C18</f>
        <v>39668.339999999997</v>
      </c>
      <c r="S18" s="373">
        <f>Q18-R18</f>
        <v>0</v>
      </c>
    </row>
    <row r="19" spans="1:19" ht="12" customHeight="1" thickTop="1">
      <c r="A19" s="374"/>
      <c r="B19" s="386" t="str">
        <f>'RESUMO MODULO MINIMO'!$D$32</f>
        <v>PROJETO EXECUTIVO</v>
      </c>
      <c r="C19" s="376">
        <v>1</v>
      </c>
      <c r="D19" s="378">
        <v>0.5</v>
      </c>
      <c r="E19" s="378">
        <v>0.5</v>
      </c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Q19" s="368">
        <f t="shared" si="11"/>
        <v>1</v>
      </c>
      <c r="S19" s="373"/>
    </row>
    <row r="20" spans="1:19" ht="15" thickBot="1">
      <c r="A20" s="397"/>
      <c r="B20" s="398"/>
      <c r="C20" s="399">
        <f>'PLANILHA LOTE 03'!L33</f>
        <v>268120.99</v>
      </c>
      <c r="D20" s="384">
        <f>$C$20*D19</f>
        <v>134060.495</v>
      </c>
      <c r="E20" s="384">
        <f>$C$20*E19</f>
        <v>134060.495</v>
      </c>
      <c r="F20" s="384"/>
      <c r="G20" s="384"/>
      <c r="H20" s="384"/>
      <c r="I20" s="384"/>
      <c r="J20" s="384"/>
      <c r="K20" s="384"/>
      <c r="L20" s="384"/>
      <c r="M20" s="384"/>
      <c r="N20" s="384"/>
      <c r="O20" s="385"/>
      <c r="Q20" s="373">
        <f t="shared" si="11"/>
        <v>268120.99</v>
      </c>
      <c r="R20" s="373">
        <f>C20</f>
        <v>268120.99</v>
      </c>
      <c r="S20" s="373">
        <f>Q20-R20</f>
        <v>0</v>
      </c>
    </row>
    <row r="21" spans="1:19" ht="15" thickTop="1">
      <c r="A21" s="423"/>
      <c r="B21" s="424"/>
      <c r="C21" s="425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7"/>
      <c r="Q21" s="373"/>
      <c r="R21" s="373"/>
      <c r="S21" s="373"/>
    </row>
    <row r="22" spans="1:19">
      <c r="A22" s="696" t="s">
        <v>394</v>
      </c>
      <c r="B22" s="697"/>
      <c r="C22" s="400"/>
      <c r="D22" s="401">
        <f>SUM(D6+D8+D10+D12+D14+D16+D18+D20)/$O$27</f>
        <v>6.8394791995094123E-3</v>
      </c>
      <c r="E22" s="401">
        <f t="shared" ref="E22:O22" si="14">SUM(E6+E8+E10+E12+E14+E16+E18+E20)/$O$27</f>
        <v>9.5285453955502603E-3</v>
      </c>
      <c r="F22" s="401">
        <f t="shared" si="14"/>
        <v>9.8363197540494038E-2</v>
      </c>
      <c r="G22" s="401">
        <f t="shared" si="14"/>
        <v>9.8363197540494038E-2</v>
      </c>
      <c r="H22" s="401">
        <f t="shared" si="14"/>
        <v>9.8363197540494038E-2</v>
      </c>
      <c r="I22" s="401">
        <f t="shared" si="14"/>
        <v>9.8363197540494038E-2</v>
      </c>
      <c r="J22" s="401">
        <f t="shared" si="14"/>
        <v>9.8363197540494038E-2</v>
      </c>
      <c r="K22" s="401">
        <f t="shared" si="14"/>
        <v>9.8363197540494038E-2</v>
      </c>
      <c r="L22" s="401">
        <f t="shared" si="14"/>
        <v>9.8363197540494038E-2</v>
      </c>
      <c r="M22" s="401">
        <f t="shared" si="14"/>
        <v>9.8363197540494038E-2</v>
      </c>
      <c r="N22" s="401">
        <f t="shared" si="14"/>
        <v>9.8363197540494038E-2</v>
      </c>
      <c r="O22" s="401">
        <f t="shared" si="14"/>
        <v>9.8363197540494038E-2</v>
      </c>
      <c r="Q22" s="368"/>
      <c r="S22" s="373"/>
    </row>
    <row r="23" spans="1:19">
      <c r="A23" s="698" t="s">
        <v>235</v>
      </c>
      <c r="B23" s="699"/>
      <c r="C23" s="402"/>
      <c r="D23" s="403">
        <f>$O$27*D22</f>
        <v>134060.495</v>
      </c>
      <c r="E23" s="403">
        <f>$O$27*E22</f>
        <v>186768.82772727273</v>
      </c>
      <c r="F23" s="403">
        <f t="shared" ref="F23:O23" si="15">$O$27*F22</f>
        <v>1928015.0677272729</v>
      </c>
      <c r="G23" s="403">
        <f t="shared" si="15"/>
        <v>1928015.0677272729</v>
      </c>
      <c r="H23" s="403">
        <f t="shared" si="15"/>
        <v>1928015.0677272729</v>
      </c>
      <c r="I23" s="403">
        <f t="shared" si="15"/>
        <v>1928015.0677272729</v>
      </c>
      <c r="J23" s="403">
        <f t="shared" si="15"/>
        <v>1928015.0677272729</v>
      </c>
      <c r="K23" s="403">
        <f t="shared" si="15"/>
        <v>1928015.0677272729</v>
      </c>
      <c r="L23" s="403">
        <f t="shared" si="15"/>
        <v>1928015.0677272729</v>
      </c>
      <c r="M23" s="403">
        <f t="shared" si="15"/>
        <v>1928015.0677272729</v>
      </c>
      <c r="N23" s="403">
        <f t="shared" si="15"/>
        <v>1928015.0677272729</v>
      </c>
      <c r="O23" s="404">
        <f t="shared" si="15"/>
        <v>1928015.0677272729</v>
      </c>
      <c r="P23" s="373"/>
      <c r="Q23" s="373"/>
      <c r="R23" s="373"/>
      <c r="S23" s="373"/>
    </row>
    <row r="24" spans="1:19">
      <c r="A24" s="698" t="s">
        <v>395</v>
      </c>
      <c r="B24" s="699"/>
      <c r="C24" s="405"/>
      <c r="D24" s="406">
        <f>D22</f>
        <v>6.8394791995094123E-3</v>
      </c>
      <c r="E24" s="406">
        <f>D24+E22</f>
        <v>1.6368024595059674E-2</v>
      </c>
      <c r="F24" s="406">
        <f t="shared" ref="F24:O25" si="16">E24+F22</f>
        <v>0.11473122213555371</v>
      </c>
      <c r="G24" s="406">
        <f t="shared" si="16"/>
        <v>0.21309441967604775</v>
      </c>
      <c r="H24" s="406">
        <f t="shared" si="16"/>
        <v>0.3114576172165418</v>
      </c>
      <c r="I24" s="406">
        <f t="shared" si="16"/>
        <v>0.40982081475703586</v>
      </c>
      <c r="J24" s="406">
        <f t="shared" si="16"/>
        <v>0.50818401229752985</v>
      </c>
      <c r="K24" s="406">
        <f t="shared" si="16"/>
        <v>0.6065472098380239</v>
      </c>
      <c r="L24" s="406">
        <f t="shared" si="16"/>
        <v>0.70491040737851796</v>
      </c>
      <c r="M24" s="406">
        <f t="shared" si="16"/>
        <v>0.80327360491901201</v>
      </c>
      <c r="N24" s="406">
        <f t="shared" si="16"/>
        <v>0.90163680245950606</v>
      </c>
      <c r="O24" s="407">
        <f t="shared" si="16"/>
        <v>1</v>
      </c>
      <c r="Q24" s="368"/>
      <c r="S24" s="373"/>
    </row>
    <row r="25" spans="1:19" ht="15" thickBot="1">
      <c r="A25" s="692" t="s">
        <v>396</v>
      </c>
      <c r="B25" s="693"/>
      <c r="C25" s="408"/>
      <c r="D25" s="409">
        <f>D23</f>
        <v>134060.495</v>
      </c>
      <c r="E25" s="409">
        <f>D25+E23</f>
        <v>320829.32272727275</v>
      </c>
      <c r="F25" s="409">
        <f t="shared" si="16"/>
        <v>2248844.3904545456</v>
      </c>
      <c r="G25" s="409">
        <f t="shared" si="16"/>
        <v>4176859.4581818185</v>
      </c>
      <c r="H25" s="409">
        <f t="shared" si="16"/>
        <v>6104874.5259090913</v>
      </c>
      <c r="I25" s="409">
        <f t="shared" si="16"/>
        <v>8032889.5936363637</v>
      </c>
      <c r="J25" s="409">
        <f t="shared" si="16"/>
        <v>9960904.6613636371</v>
      </c>
      <c r="K25" s="409">
        <f t="shared" si="16"/>
        <v>11888919.72909091</v>
      </c>
      <c r="L25" s="409">
        <f t="shared" si="16"/>
        <v>13816934.796818184</v>
      </c>
      <c r="M25" s="409">
        <f t="shared" si="16"/>
        <v>15744949.864545457</v>
      </c>
      <c r="N25" s="409">
        <f t="shared" si="16"/>
        <v>17672964.932272729</v>
      </c>
      <c r="O25" s="410">
        <f t="shared" si="16"/>
        <v>19600980</v>
      </c>
      <c r="P25" s="373"/>
      <c r="Q25" s="373"/>
      <c r="R25" s="373"/>
      <c r="S25" s="373"/>
    </row>
    <row r="26" spans="1:19" ht="15" thickBot="1">
      <c r="A26" s="411"/>
      <c r="B26" s="411"/>
      <c r="C26" s="411"/>
      <c r="D26" s="411"/>
      <c r="E26" s="411"/>
      <c r="F26" s="411"/>
      <c r="G26" s="411"/>
      <c r="H26" s="411"/>
      <c r="I26" s="411"/>
      <c r="J26" s="411"/>
      <c r="K26" s="411"/>
      <c r="L26" s="411"/>
      <c r="M26" s="411"/>
      <c r="N26" s="411"/>
      <c r="O26" s="411"/>
      <c r="P26" s="411"/>
    </row>
    <row r="27" spans="1:19" ht="15" thickBot="1">
      <c r="A27" s="412"/>
      <c r="B27" s="413"/>
      <c r="C27" s="414"/>
      <c r="D27" s="415" t="s">
        <v>397</v>
      </c>
      <c r="E27" s="416"/>
      <c r="F27" s="416"/>
      <c r="G27" s="416"/>
      <c r="H27" s="416"/>
      <c r="I27" s="416"/>
      <c r="J27" s="416"/>
      <c r="K27" s="416"/>
      <c r="L27" s="416"/>
      <c r="M27" s="416"/>
      <c r="N27" s="416" t="s">
        <v>398</v>
      </c>
      <c r="O27" s="417">
        <f>'PLANILHA LOTE 03'!L34</f>
        <v>19600980</v>
      </c>
      <c r="P27" s="363"/>
    </row>
    <row r="28" spans="1:19" ht="16.5" customHeight="1">
      <c r="A28" s="418"/>
      <c r="B28" s="419"/>
      <c r="C28" s="418"/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20"/>
      <c r="P28" s="418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18</vt:i4>
      </vt:variant>
    </vt:vector>
  </HeadingPairs>
  <TitlesOfParts>
    <vt:vector size="38" baseType="lpstr">
      <vt:lpstr>RESUMO MODULO MINIMO</vt:lpstr>
      <vt:lpstr>CRONOGRAMA MINIMO</vt:lpstr>
      <vt:lpstr>PLANILHA RESUMO </vt:lpstr>
      <vt:lpstr>PLANILHA LOTE 01</vt:lpstr>
      <vt:lpstr>PLANILHA LOTE 02</vt:lpstr>
      <vt:lpstr>PLANILHA LOTE 03</vt:lpstr>
      <vt:lpstr>CRONOGRAMA LOTE 01</vt:lpstr>
      <vt:lpstr>CRONOGRAMA LOTE 02</vt:lpstr>
      <vt:lpstr>CRONOGRAMA LOTE 03</vt:lpstr>
      <vt:lpstr>SERVIÇOS PRELI</vt:lpstr>
      <vt:lpstr>MEMÓRIA DE CÁLCULO</vt:lpstr>
      <vt:lpstr>CPU CODEVASF</vt:lpstr>
      <vt:lpstr>CPU_SICRO</vt:lpstr>
      <vt:lpstr>BDI</vt:lpstr>
      <vt:lpstr>ENC. SOCIAIS</vt:lpstr>
      <vt:lpstr>Mob e Desmob - LOTE 01</vt:lpstr>
      <vt:lpstr>Mob e Desmob - LOTE 02</vt:lpstr>
      <vt:lpstr>Mob e Desmob - LOTE 03</vt:lpstr>
      <vt:lpstr>Ensaios</vt:lpstr>
      <vt:lpstr>CPU - Projeto Executivo </vt:lpstr>
      <vt:lpstr>'CPU - Projeto Executivo '!Area_de_impressao</vt:lpstr>
      <vt:lpstr>'CPU CODEVASF'!Area_de_impressao</vt:lpstr>
      <vt:lpstr>CPU_SICRO!Area_de_impressao</vt:lpstr>
      <vt:lpstr>'CRONOGRAMA LOTE 01'!Area_de_impressao</vt:lpstr>
      <vt:lpstr>'CRONOGRAMA LOTE 02'!Area_de_impressao</vt:lpstr>
      <vt:lpstr>'CRONOGRAMA LOTE 03'!Area_de_impressao</vt:lpstr>
      <vt:lpstr>'CRONOGRAMA MINIMO'!Area_de_impressao</vt:lpstr>
      <vt:lpstr>'ENC. SOCIAIS'!Area_de_impressao</vt:lpstr>
      <vt:lpstr>'MEMÓRIA DE CÁLCULO'!Area_de_impressao</vt:lpstr>
      <vt:lpstr>'Mob e Desmob - LOTE 01'!Area_de_impressao</vt:lpstr>
      <vt:lpstr>'Mob e Desmob - LOTE 02'!Area_de_impressao</vt:lpstr>
      <vt:lpstr>'Mob e Desmob - LOTE 03'!Area_de_impressao</vt:lpstr>
      <vt:lpstr>'PLANILHA LOTE 01'!Area_de_impressao</vt:lpstr>
      <vt:lpstr>'PLANILHA LOTE 02'!Area_de_impressao</vt:lpstr>
      <vt:lpstr>'PLANILHA LOTE 03'!Area_de_impressao</vt:lpstr>
      <vt:lpstr>'PLANILHA RESUMO '!Area_de_impressao</vt:lpstr>
      <vt:lpstr>'RESUMO MODULO MINIMO'!Area_de_impressao</vt:lpstr>
      <vt:lpstr>'SERVIÇOS PRELI'!Area_de_impressao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Ricardo Pereira de Lima</cp:lastModifiedBy>
  <cp:lastPrinted>2021-10-18T17:40:25Z</cp:lastPrinted>
  <dcterms:created xsi:type="dcterms:W3CDTF">2020-08-05T13:49:13Z</dcterms:created>
  <dcterms:modified xsi:type="dcterms:W3CDTF">2021-10-28T13:12:10Z</dcterms:modified>
</cp:coreProperties>
</file>