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50.61\Armazenamento\2ª_GRD\07-LICITAÇÕES 2021\07-SRP 05_AGUADAS\CD_AGUADAS_LICITAÇÃO\retificados para e_codevasf\"/>
    </mc:Choice>
  </mc:AlternateContent>
  <bookViews>
    <workbookView xWindow="0" yWindow="0" windowWidth="24000" windowHeight="9735" tabRatio="876" firstSheet="8" activeTab="10"/>
  </bookViews>
  <sheets>
    <sheet name="Resumo" sheetId="91" r:id="rId1"/>
    <sheet name="Planilha Sintética - Lote 1" sheetId="87" r:id="rId2"/>
    <sheet name="Planilha Sintética - Lote 2" sheetId="96" r:id="rId3"/>
    <sheet name="Planilha Sintética - Lote 3" sheetId="97" r:id="rId4"/>
    <sheet name="CPU - Sinapi" sheetId="74" r:id="rId5"/>
    <sheet name="CPUs - Codevasf" sheetId="95" r:id="rId6"/>
    <sheet name="BDI" sheetId="93" r:id="rId7"/>
    <sheet name="Encargos Sociais" sheetId="94" r:id="rId8"/>
    <sheet name="CFF - LOTE1" sheetId="98" r:id="rId9"/>
    <sheet name="CFF - LOTE2" sheetId="99" r:id="rId10"/>
    <sheet name="CFF - LOTE3" sheetId="100" r:id="rId11"/>
  </sheets>
  <externalReferences>
    <externalReference r:id="rId12"/>
  </externalReferences>
  <definedNames>
    <definedName name="AccessDatabase" hidden="1">"D:\Arquivos do excel\Planilha modelo1.mdb"</definedName>
    <definedName name="af" localSheetId="6">#REF!</definedName>
    <definedName name="af" localSheetId="4">#REF!</definedName>
    <definedName name="af" localSheetId="5">#REF!</definedName>
    <definedName name="af" localSheetId="7">#REF!</definedName>
    <definedName name="af" localSheetId="2">#REF!</definedName>
    <definedName name="af" localSheetId="3">#REF!</definedName>
    <definedName name="af">#REF!</definedName>
    <definedName name="ag" localSheetId="6">#REF!</definedName>
    <definedName name="ag" localSheetId="4">#REF!</definedName>
    <definedName name="ag" localSheetId="5">#REF!</definedName>
    <definedName name="ag" localSheetId="7">#REF!</definedName>
    <definedName name="ag" localSheetId="2">#REF!</definedName>
    <definedName name="ag" localSheetId="3">#REF!</definedName>
    <definedName name="ag">#REF!</definedName>
    <definedName name="_xlnm.Print_Area" localSheetId="6">BDI!$B$1:$I$42</definedName>
    <definedName name="_xlnm.Print_Area" localSheetId="4">'CPU - Sinapi'!$B$2:$H$21</definedName>
    <definedName name="_xlnm.Print_Area" localSheetId="5">'CPUs - Codevasf'!$B$2:$H$83</definedName>
    <definedName name="_xlnm.Print_Area" localSheetId="7">'Encargos Sociais'!$B$2:$H$50</definedName>
    <definedName name="_xlnm.Print_Area" localSheetId="1">'Planilha Sintética - Lote 1'!$B$2:$H$23</definedName>
    <definedName name="_xlnm.Print_Area" localSheetId="2">'Planilha Sintética - Lote 2'!$B$2:$H$23</definedName>
    <definedName name="_xlnm.Print_Area" localSheetId="3">'Planilha Sintética - Lote 3'!$B$2:$H$23</definedName>
    <definedName name="_xlnm.Print_Area" localSheetId="0">Resumo!$B$2:$G$20</definedName>
    <definedName name="BALTO" localSheetId="6">#REF!</definedName>
    <definedName name="BALTO" localSheetId="4">#REF!</definedName>
    <definedName name="BALTO" localSheetId="5">#REF!</definedName>
    <definedName name="BALTO" localSheetId="7">#REF!</definedName>
    <definedName name="BALTO" localSheetId="2">#REF!</definedName>
    <definedName name="BALTO" localSheetId="3">#REF!</definedName>
    <definedName name="BALTO">#REF!</definedName>
    <definedName name="cho" localSheetId="6">#REF!</definedName>
    <definedName name="cho" localSheetId="4">#REF!</definedName>
    <definedName name="cho" localSheetId="5">#REF!</definedName>
    <definedName name="cho" localSheetId="7">#REF!</definedName>
    <definedName name="cho" localSheetId="2">#REF!</definedName>
    <definedName name="cho" localSheetId="3">#REF!</definedName>
    <definedName name="cho">#REF!</definedName>
    <definedName name="ci" localSheetId="6">#REF!</definedName>
    <definedName name="ci" localSheetId="4">#REF!</definedName>
    <definedName name="ci" localSheetId="5">#REF!</definedName>
    <definedName name="ci" localSheetId="7">#REF!</definedName>
    <definedName name="ci" localSheetId="2">#REF!</definedName>
    <definedName name="ci" localSheetId="3">#REF!</definedName>
    <definedName name="ci">#REF!</definedName>
    <definedName name="COD_ATRIUM" localSheetId="4">#REF!</definedName>
    <definedName name="COD_ATRIUM" localSheetId="5">#REF!</definedName>
    <definedName name="COD_ATRIUM" localSheetId="2">#REF!</definedName>
    <definedName name="COD_ATRIUM" localSheetId="3">#REF!</definedName>
    <definedName name="COD_ATRIUM">#REF!</definedName>
    <definedName name="COD_SINAPI" localSheetId="4">#REF!</definedName>
    <definedName name="COD_SINAPI" localSheetId="5">#REF!</definedName>
    <definedName name="COD_SINAPI" localSheetId="2">#REF!</definedName>
    <definedName name="COD_SINAPI" localSheetId="3">#REF!</definedName>
    <definedName name="COD_SINAPI">#REF!</definedName>
    <definedName name="CPU" localSheetId="2">#REF!</definedName>
    <definedName name="CPU" localSheetId="3">#REF!</definedName>
    <definedName name="CPU">#REF!</definedName>
    <definedName name="jazida5" localSheetId="4">#REF!</definedName>
    <definedName name="jazida5" localSheetId="5">#REF!</definedName>
    <definedName name="jazida5" localSheetId="2">#REF!</definedName>
    <definedName name="jazida5" localSheetId="3">#REF!</definedName>
    <definedName name="jazida5">#REF!</definedName>
    <definedName name="jazida6" localSheetId="4">#REF!</definedName>
    <definedName name="jazida6" localSheetId="5">#REF!</definedName>
    <definedName name="jazida6" localSheetId="2">#REF!</definedName>
    <definedName name="jazida6" localSheetId="3">#REF!</definedName>
    <definedName name="jazida6">#REF!</definedName>
    <definedName name="ls" localSheetId="4">#REF!</definedName>
    <definedName name="ls" localSheetId="5">#REF!</definedName>
    <definedName name="ls" localSheetId="2">#REF!</definedName>
    <definedName name="ls" localSheetId="3">#REF!</definedName>
    <definedName name="ls">#REF!</definedName>
    <definedName name="lub" localSheetId="4">#REF!</definedName>
    <definedName name="lub" localSheetId="5">#REF!</definedName>
    <definedName name="lub" localSheetId="2">#REF!</definedName>
    <definedName name="lub" localSheetId="3">#REF!</definedName>
    <definedName name="lub">#REF!</definedName>
    <definedName name="meio" localSheetId="4">#REF!</definedName>
    <definedName name="meio" localSheetId="5">#REF!</definedName>
    <definedName name="meio" localSheetId="2">#REF!</definedName>
    <definedName name="meio" localSheetId="3">#REF!</definedName>
    <definedName name="meio">#REF!</definedName>
    <definedName name="od" localSheetId="4">#REF!</definedName>
    <definedName name="od" localSheetId="5">#REF!</definedName>
    <definedName name="od" localSheetId="2">#REF!</definedName>
    <definedName name="od" localSheetId="3">#REF!</definedName>
    <definedName name="od">#REF!</definedName>
    <definedName name="of" localSheetId="4">#REF!</definedName>
    <definedName name="of" localSheetId="5">#REF!</definedName>
    <definedName name="of" localSheetId="2">#REF!</definedName>
    <definedName name="of" localSheetId="3">#REF!</definedName>
    <definedName name="of">#REF!</definedName>
    <definedName name="pdm" localSheetId="4">#REF!</definedName>
    <definedName name="pdm" localSheetId="5">#REF!</definedName>
    <definedName name="pdm" localSheetId="2">#REF!</definedName>
    <definedName name="pdm" localSheetId="3">#REF!</definedName>
    <definedName name="pdm">#REF!</definedName>
    <definedName name="pedra" localSheetId="4">#REF!</definedName>
    <definedName name="pedra" localSheetId="5">#REF!</definedName>
    <definedName name="pedra" localSheetId="2">#REF!</definedName>
    <definedName name="pedra" localSheetId="3">#REF!</definedName>
    <definedName name="pedra">#REF!</definedName>
    <definedName name="port" localSheetId="4">#REF!</definedName>
    <definedName name="port" localSheetId="5">#REF!</definedName>
    <definedName name="port" localSheetId="2">#REF!</definedName>
    <definedName name="port" localSheetId="3">#REF!</definedName>
    <definedName name="port">#REF!</definedName>
    <definedName name="PREF" localSheetId="4">#REF!</definedName>
    <definedName name="PREF" localSheetId="5">#REF!</definedName>
    <definedName name="PREF" localSheetId="2">#REF!</definedName>
    <definedName name="PREF" localSheetId="3">#REF!</definedName>
    <definedName name="PREF">#REF!</definedName>
    <definedName name="ruas" localSheetId="4">#REF!</definedName>
    <definedName name="ruas" localSheetId="5">#REF!</definedName>
    <definedName name="ruas" localSheetId="2">#REF!</definedName>
    <definedName name="ruas" localSheetId="3">#REF!</definedName>
    <definedName name="ruas">#REF!</definedName>
    <definedName name="s" localSheetId="4">#REF!</definedName>
    <definedName name="s" localSheetId="5">#REF!</definedName>
    <definedName name="s" localSheetId="2">#REF!</definedName>
    <definedName name="s" localSheetId="3">#REF!</definedName>
    <definedName name="s">#REF!</definedName>
    <definedName name="se" localSheetId="4">#REF!</definedName>
    <definedName name="se" localSheetId="5">#REF!</definedName>
    <definedName name="se" localSheetId="2">#REF!</definedName>
    <definedName name="se" localSheetId="3">#REF!</definedName>
    <definedName name="se">#REF!</definedName>
    <definedName name="sx" localSheetId="4">#REF!</definedName>
    <definedName name="sx" localSheetId="5">#REF!</definedName>
    <definedName name="sx" localSheetId="2">#REF!</definedName>
    <definedName name="sx" localSheetId="3">#REF!</definedName>
    <definedName name="sx">#REF!</definedName>
    <definedName name="tb100cm" localSheetId="4">#REF!</definedName>
    <definedName name="tb100cm" localSheetId="5">#REF!</definedName>
    <definedName name="tb100cm" localSheetId="2">#REF!</definedName>
    <definedName name="tb100cm" localSheetId="3">#REF!</definedName>
    <definedName name="tb100cm">#REF!</definedName>
    <definedName name="_xlnm.Print_Titles" localSheetId="4">'CPU - Sinapi'!$2:$6</definedName>
    <definedName name="_xlnm.Print_Titles" localSheetId="5">'CPUs - Codevasf'!$2:$6</definedName>
    <definedName name="total" localSheetId="4">#REF!</definedName>
    <definedName name="total" localSheetId="5">#REF!</definedName>
    <definedName name="total" localSheetId="2">#REF!</definedName>
    <definedName name="total" localSheetId="3">#REF!</definedName>
    <definedName name="total">#REF!</definedName>
  </definedNames>
  <calcPr calcId="152511" calcMode="manual"/>
</workbook>
</file>

<file path=xl/calcChain.xml><?xml version="1.0" encoding="utf-8"?>
<calcChain xmlns="http://schemas.openxmlformats.org/spreadsheetml/2006/main">
  <c r="F22" i="97" l="1"/>
  <c r="F22" i="87" l="1"/>
  <c r="J27" i="96"/>
  <c r="F17" i="87" l="1"/>
  <c r="G17" i="87"/>
  <c r="N12" i="91"/>
  <c r="N11" i="91"/>
  <c r="N10" i="91"/>
  <c r="F19" i="97" l="1"/>
  <c r="F19" i="96"/>
  <c r="F19" i="87"/>
  <c r="H44" i="95" l="1"/>
  <c r="H35" i="95"/>
  <c r="H26" i="95"/>
  <c r="H17" i="95"/>
  <c r="B11" i="100" l="1"/>
  <c r="A11" i="100"/>
  <c r="B9" i="100"/>
  <c r="A9" i="100"/>
  <c r="A4" i="100"/>
  <c r="B11" i="99"/>
  <c r="A11" i="99"/>
  <c r="B9" i="99"/>
  <c r="A9" i="99"/>
  <c r="A4" i="99"/>
  <c r="A4" i="98"/>
  <c r="B11" i="98"/>
  <c r="A11" i="98"/>
  <c r="B9" i="98"/>
  <c r="A9" i="98"/>
  <c r="H80" i="95" l="1"/>
  <c r="H81" i="95" s="1"/>
  <c r="H74" i="95"/>
  <c r="H73" i="95"/>
  <c r="H72" i="95"/>
  <c r="H71" i="95"/>
  <c r="H65" i="95"/>
  <c r="H64" i="95"/>
  <c r="H58" i="95"/>
  <c r="H57" i="95"/>
  <c r="H56" i="95"/>
  <c r="H55" i="95"/>
  <c r="H54" i="95"/>
  <c r="H53" i="95"/>
  <c r="H52" i="95"/>
  <c r="H46" i="95"/>
  <c r="H45" i="95"/>
  <c r="H43" i="95"/>
  <c r="H37" i="95"/>
  <c r="H36" i="95"/>
  <c r="H34" i="95"/>
  <c r="H28" i="95"/>
  <c r="H27" i="95"/>
  <c r="H25" i="95"/>
  <c r="H19" i="95"/>
  <c r="H18" i="95"/>
  <c r="H16" i="95"/>
  <c r="H20" i="95" s="1"/>
  <c r="H18" i="74"/>
  <c r="H17" i="74"/>
  <c r="H16" i="74"/>
  <c r="H19" i="74" s="1"/>
  <c r="F17" i="97"/>
  <c r="F16" i="97"/>
  <c r="F15" i="97"/>
  <c r="F16" i="96"/>
  <c r="F15" i="96"/>
  <c r="C21" i="97"/>
  <c r="C20" i="97"/>
  <c r="C19" i="97"/>
  <c r="C17" i="97"/>
  <c r="C15" i="97"/>
  <c r="C14" i="97"/>
  <c r="C13" i="97"/>
  <c r="B7" i="97"/>
  <c r="C21" i="96"/>
  <c r="C20" i="96"/>
  <c r="C19" i="96"/>
  <c r="F17" i="96"/>
  <c r="C17" i="96"/>
  <c r="C15" i="96"/>
  <c r="C14" i="96"/>
  <c r="C13" i="96"/>
  <c r="B7" i="96"/>
  <c r="E17" i="91"/>
  <c r="C21" i="87"/>
  <c r="C20" i="87"/>
  <c r="C19" i="87"/>
  <c r="C17" i="87"/>
  <c r="C15" i="87"/>
  <c r="C14" i="87"/>
  <c r="C13" i="87"/>
  <c r="F16" i="87"/>
  <c r="N4" i="91"/>
  <c r="F14" i="96" s="1"/>
  <c r="N5" i="91"/>
  <c r="F14" i="97" s="1"/>
  <c r="L3" i="91"/>
  <c r="N3" i="91" s="1"/>
  <c r="K4" i="95"/>
  <c r="K3" i="95"/>
  <c r="K2" i="95"/>
  <c r="F13" i="87" l="1"/>
  <c r="F14" i="87"/>
  <c r="F15" i="87"/>
  <c r="F13" i="97"/>
  <c r="F13" i="96"/>
  <c r="H29" i="95"/>
  <c r="H47" i="95"/>
  <c r="H59" i="95"/>
  <c r="H75" i="95"/>
  <c r="H38" i="95"/>
  <c r="H66" i="95"/>
  <c r="H48" i="94" l="1"/>
  <c r="G48" i="94"/>
  <c r="H43" i="94"/>
  <c r="H50" i="94" s="1"/>
  <c r="G43" i="94"/>
  <c r="H35" i="94"/>
  <c r="G35" i="94"/>
  <c r="H22" i="94"/>
  <c r="G22" i="94"/>
  <c r="G50" i="94" s="1"/>
  <c r="H10" i="96" l="1"/>
  <c r="H10" i="87"/>
  <c r="H10" i="97"/>
  <c r="H11" i="95"/>
  <c r="H11" i="74"/>
  <c r="G11" i="91"/>
  <c r="D34" i="93"/>
  <c r="I32" i="93"/>
  <c r="D26" i="93"/>
  <c r="D22" i="93"/>
  <c r="D41" i="93" l="1"/>
  <c r="K4" i="74"/>
  <c r="K3" i="74"/>
  <c r="K2" i="74"/>
  <c r="B7" i="87"/>
  <c r="B8" i="95" s="1"/>
  <c r="G76" i="95" l="1"/>
  <c r="H76" i="95" s="1"/>
  <c r="H77" i="95" s="1"/>
  <c r="G67" i="95"/>
  <c r="H67" i="95" s="1"/>
  <c r="H68" i="95" s="1"/>
  <c r="G30" i="95"/>
  <c r="H30" i="95" s="1"/>
  <c r="H31" i="95" s="1"/>
  <c r="F10" i="96"/>
  <c r="G60" i="95"/>
  <c r="H60" i="95" s="1"/>
  <c r="H61" i="95" s="1"/>
  <c r="G48" i="95"/>
  <c r="H48" i="95" s="1"/>
  <c r="H49" i="95" s="1"/>
  <c r="G82" i="95"/>
  <c r="H82" i="95" s="1"/>
  <c r="H83" i="95" s="1"/>
  <c r="G39" i="95"/>
  <c r="H39" i="95" s="1"/>
  <c r="H40" i="95" s="1"/>
  <c r="F10" i="97"/>
  <c r="H10" i="95"/>
  <c r="G21" i="95"/>
  <c r="H21" i="95" s="1"/>
  <c r="H22" i="95" s="1"/>
  <c r="G20" i="74"/>
  <c r="H20" i="74" s="1"/>
  <c r="H10" i="74"/>
  <c r="G10" i="91"/>
  <c r="F10" i="87"/>
  <c r="E20" i="91"/>
  <c r="G19" i="97" l="1"/>
  <c r="H19" i="97" s="1"/>
  <c r="G19" i="87"/>
  <c r="H19" i="87" s="1"/>
  <c r="G19" i="96"/>
  <c r="H19" i="96" s="1"/>
  <c r="G14" i="87"/>
  <c r="H14" i="87" s="1"/>
  <c r="G14" i="97"/>
  <c r="H14" i="97" s="1"/>
  <c r="G14" i="96"/>
  <c r="H14" i="96" s="1"/>
  <c r="G15" i="97"/>
  <c r="H15" i="97" s="1"/>
  <c r="G15" i="87"/>
  <c r="H15" i="87" s="1"/>
  <c r="G15" i="96"/>
  <c r="H15" i="96" s="1"/>
  <c r="G21" i="97"/>
  <c r="H21" i="97" s="1"/>
  <c r="G21" i="96"/>
  <c r="H21" i="96" s="1"/>
  <c r="G21" i="87"/>
  <c r="H21" i="87" s="1"/>
  <c r="G20" i="97"/>
  <c r="H20" i="97" s="1"/>
  <c r="G20" i="96"/>
  <c r="H20" i="96" s="1"/>
  <c r="G20" i="87"/>
  <c r="H20" i="87" s="1"/>
  <c r="G13" i="87"/>
  <c r="H13" i="87" s="1"/>
  <c r="G13" i="97"/>
  <c r="H13" i="97" s="1"/>
  <c r="G13" i="96"/>
  <c r="H13" i="96" s="1"/>
  <c r="G16" i="87"/>
  <c r="H16" i="87" s="1"/>
  <c r="G16" i="97"/>
  <c r="H16" i="97" s="1"/>
  <c r="G16" i="96"/>
  <c r="H16" i="96" s="1"/>
  <c r="G17" i="97"/>
  <c r="H17" i="97" s="1"/>
  <c r="G17" i="96"/>
  <c r="H17" i="96" s="1"/>
  <c r="H17" i="87"/>
  <c r="B8" i="74"/>
  <c r="H12" i="96" l="1"/>
  <c r="C9" i="99" s="1"/>
  <c r="H12" i="97"/>
  <c r="C9" i="100" s="1"/>
  <c r="H12" i="87"/>
  <c r="C9" i="98" s="1"/>
  <c r="H21" i="74"/>
  <c r="H9" i="100" l="1"/>
  <c r="H10" i="100" s="1"/>
  <c r="J9" i="100"/>
  <c r="J10" i="100" s="1"/>
  <c r="K9" i="100"/>
  <c r="K10" i="100" s="1"/>
  <c r="F9" i="100"/>
  <c r="F10" i="100" s="1"/>
  <c r="I9" i="100"/>
  <c r="I10" i="100" s="1"/>
  <c r="L9" i="100"/>
  <c r="L10" i="100" s="1"/>
  <c r="O9" i="100"/>
  <c r="O10" i="100" s="1"/>
  <c r="M9" i="100"/>
  <c r="M10" i="100" s="1"/>
  <c r="G9" i="100"/>
  <c r="G10" i="100" s="1"/>
  <c r="P9" i="100"/>
  <c r="P10" i="100" s="1"/>
  <c r="E9" i="100"/>
  <c r="E10" i="100" s="1"/>
  <c r="N9" i="100"/>
  <c r="N10" i="100" s="1"/>
  <c r="K9" i="98"/>
  <c r="K10" i="98" s="1"/>
  <c r="L9" i="98"/>
  <c r="L10" i="98" s="1"/>
  <c r="M9" i="98"/>
  <c r="M10" i="98" s="1"/>
  <c r="H9" i="98"/>
  <c r="H10" i="98" s="1"/>
  <c r="I9" i="98"/>
  <c r="I10" i="98" s="1"/>
  <c r="J9" i="98"/>
  <c r="J10" i="98" s="1"/>
  <c r="G9" i="98"/>
  <c r="G10" i="98" s="1"/>
  <c r="E9" i="98"/>
  <c r="E10" i="98" s="1"/>
  <c r="N9" i="98"/>
  <c r="N10" i="98" s="1"/>
  <c r="O9" i="98"/>
  <c r="O10" i="98" s="1"/>
  <c r="P9" i="98"/>
  <c r="P10" i="98" s="1"/>
  <c r="F9" i="98"/>
  <c r="F10" i="98" s="1"/>
  <c r="P9" i="99"/>
  <c r="P10" i="99" s="1"/>
  <c r="K9" i="99"/>
  <c r="K10" i="99" s="1"/>
  <c r="F9" i="99"/>
  <c r="F10" i="99" s="1"/>
  <c r="E9" i="99"/>
  <c r="E10" i="99" s="1"/>
  <c r="H9" i="99"/>
  <c r="H10" i="99" s="1"/>
  <c r="J9" i="99"/>
  <c r="J10" i="99" s="1"/>
  <c r="M9" i="99"/>
  <c r="M10" i="99" s="1"/>
  <c r="N9" i="99"/>
  <c r="N10" i="99" s="1"/>
  <c r="I9" i="99"/>
  <c r="I10" i="99" s="1"/>
  <c r="G9" i="99"/>
  <c r="G10" i="99" s="1"/>
  <c r="L9" i="99"/>
  <c r="L10" i="99" s="1"/>
  <c r="O9" i="99"/>
  <c r="O10" i="99" s="1"/>
  <c r="G22" i="96"/>
  <c r="H22" i="96" s="1"/>
  <c r="H18" i="96" s="1"/>
  <c r="G22" i="97"/>
  <c r="H22" i="97" s="1"/>
  <c r="H18" i="97" s="1"/>
  <c r="G22" i="87"/>
  <c r="H22" i="87" s="1"/>
  <c r="H18" i="87" s="1"/>
  <c r="H23" i="96" l="1"/>
  <c r="C11" i="99"/>
  <c r="H23" i="97"/>
  <c r="C11" i="100"/>
  <c r="H23" i="87"/>
  <c r="C11" i="98"/>
  <c r="H9" i="87" l="1"/>
  <c r="F17" i="91" s="1"/>
  <c r="G17" i="91" s="1"/>
  <c r="H9" i="97"/>
  <c r="H9" i="96"/>
  <c r="F18" i="91" s="1"/>
  <c r="H29" i="96"/>
  <c r="O11" i="98"/>
  <c r="N11" i="98"/>
  <c r="K11" i="98"/>
  <c r="H11" i="98"/>
  <c r="J11" i="98"/>
  <c r="M11" i="98"/>
  <c r="F11" i="98"/>
  <c r="G11" i="98"/>
  <c r="I11" i="98"/>
  <c r="P11" i="98"/>
  <c r="E11" i="98"/>
  <c r="L11" i="98"/>
  <c r="C13" i="98"/>
  <c r="D9" i="98" s="1"/>
  <c r="N11" i="99"/>
  <c r="P11" i="99"/>
  <c r="F11" i="99"/>
  <c r="G11" i="99"/>
  <c r="H11" i="99"/>
  <c r="J11" i="99"/>
  <c r="M11" i="99"/>
  <c r="L11" i="99"/>
  <c r="I11" i="99"/>
  <c r="O11" i="99"/>
  <c r="E11" i="99"/>
  <c r="K11" i="99"/>
  <c r="C13" i="99"/>
  <c r="M11" i="100"/>
  <c r="O11" i="100"/>
  <c r="I11" i="100"/>
  <c r="N11" i="100"/>
  <c r="P11" i="100"/>
  <c r="J11" i="100"/>
  <c r="H11" i="100"/>
  <c r="F11" i="100"/>
  <c r="K11" i="100"/>
  <c r="L11" i="100"/>
  <c r="E11" i="100"/>
  <c r="G11" i="100"/>
  <c r="C13" i="100"/>
  <c r="F19" i="91" l="1"/>
  <c r="G19" i="91" s="1"/>
  <c r="G18" i="91"/>
  <c r="H32" i="87"/>
  <c r="O12" i="100"/>
  <c r="O13" i="100"/>
  <c r="O15" i="100" s="1"/>
  <c r="F12" i="99"/>
  <c r="F13" i="99"/>
  <c r="F15" i="99" s="1"/>
  <c r="I12" i="98"/>
  <c r="I13" i="98"/>
  <c r="I15" i="98" s="1"/>
  <c r="J12" i="98"/>
  <c r="J13" i="98"/>
  <c r="J15" i="98" s="1"/>
  <c r="O12" i="98"/>
  <c r="O13" i="98"/>
  <c r="O15" i="98" s="1"/>
  <c r="E12" i="100"/>
  <c r="E13" i="100"/>
  <c r="L12" i="99"/>
  <c r="L13" i="99"/>
  <c r="L15" i="99" s="1"/>
  <c r="P12" i="98"/>
  <c r="P13" i="98"/>
  <c r="P15" i="98" s="1"/>
  <c r="M12" i="98"/>
  <c r="M13" i="98"/>
  <c r="M15" i="98" s="1"/>
  <c r="N12" i="98"/>
  <c r="N13" i="98"/>
  <c r="N15" i="98" s="1"/>
  <c r="D11" i="98"/>
  <c r="D13" i="98" s="1"/>
  <c r="L12" i="100"/>
  <c r="L13" i="100"/>
  <c r="L15" i="100" s="1"/>
  <c r="J12" i="100"/>
  <c r="J13" i="100"/>
  <c r="J15" i="100" s="1"/>
  <c r="E12" i="99"/>
  <c r="E13" i="99"/>
  <c r="M12" i="99"/>
  <c r="M13" i="99"/>
  <c r="M15" i="99" s="1"/>
  <c r="H12" i="100"/>
  <c r="H13" i="100"/>
  <c r="H15" i="100" s="1"/>
  <c r="I12" i="100"/>
  <c r="I13" i="100"/>
  <c r="I15" i="100" s="1"/>
  <c r="K12" i="99"/>
  <c r="K13" i="99"/>
  <c r="K15" i="99" s="1"/>
  <c r="G12" i="99"/>
  <c r="G13" i="99"/>
  <c r="G15" i="99" s="1"/>
  <c r="G12" i="100"/>
  <c r="G13" i="100"/>
  <c r="G15" i="100" s="1"/>
  <c r="F12" i="100"/>
  <c r="F13" i="100"/>
  <c r="F15" i="100" s="1"/>
  <c r="N12" i="100"/>
  <c r="N13" i="100"/>
  <c r="N15" i="100" s="1"/>
  <c r="D11" i="99"/>
  <c r="D9" i="99"/>
  <c r="I12" i="99"/>
  <c r="I13" i="99"/>
  <c r="I15" i="99" s="1"/>
  <c r="H12" i="99"/>
  <c r="H13" i="99"/>
  <c r="H15" i="99" s="1"/>
  <c r="N12" i="99"/>
  <c r="N13" i="99"/>
  <c r="N15" i="99" s="1"/>
  <c r="E12" i="98"/>
  <c r="E13" i="98"/>
  <c r="F12" i="98"/>
  <c r="F13" i="98"/>
  <c r="F15" i="98" s="1"/>
  <c r="K12" i="98"/>
  <c r="K13" i="98"/>
  <c r="K15" i="98" s="1"/>
  <c r="D11" i="100"/>
  <c r="D9" i="100"/>
  <c r="K12" i="100"/>
  <c r="K13" i="100"/>
  <c r="K15" i="100" s="1"/>
  <c r="P12" i="100"/>
  <c r="P13" i="100"/>
  <c r="P15" i="100" s="1"/>
  <c r="M12" i="100"/>
  <c r="M13" i="100"/>
  <c r="M15" i="100" s="1"/>
  <c r="O12" i="99"/>
  <c r="O13" i="99"/>
  <c r="O15" i="99" s="1"/>
  <c r="J12" i="99"/>
  <c r="J13" i="99"/>
  <c r="J15" i="99" s="1"/>
  <c r="P12" i="99"/>
  <c r="P13" i="99"/>
  <c r="P15" i="99" s="1"/>
  <c r="L12" i="98"/>
  <c r="L13" i="98"/>
  <c r="L15" i="98" s="1"/>
  <c r="G12" i="98"/>
  <c r="G13" i="98"/>
  <c r="G15" i="98" s="1"/>
  <c r="H12" i="98"/>
  <c r="H13" i="98"/>
  <c r="H15" i="98" s="1"/>
  <c r="M14" i="91" l="1"/>
  <c r="G20" i="91"/>
  <c r="D13" i="99"/>
  <c r="E16" i="100"/>
  <c r="E15" i="100"/>
  <c r="E15" i="98"/>
  <c r="E16" i="98"/>
  <c r="E16" i="99"/>
  <c r="E15" i="99"/>
  <c r="D13" i="100"/>
  <c r="F16" i="99" l="1"/>
  <c r="G16" i="99" s="1"/>
  <c r="H16" i="99" s="1"/>
  <c r="I16" i="99" s="1"/>
  <c r="J16" i="99" s="1"/>
  <c r="K16" i="99" s="1"/>
  <c r="L16" i="99" s="1"/>
  <c r="M16" i="99" s="1"/>
  <c r="N16" i="99" s="1"/>
  <c r="O16" i="99" s="1"/>
  <c r="P16" i="99" s="1"/>
  <c r="E17" i="99"/>
  <c r="F17" i="99" s="1"/>
  <c r="G17" i="99" s="1"/>
  <c r="H17" i="99" s="1"/>
  <c r="I17" i="99" s="1"/>
  <c r="J17" i="99" s="1"/>
  <c r="K17" i="99" s="1"/>
  <c r="L17" i="99" s="1"/>
  <c r="M17" i="99" s="1"/>
  <c r="N17" i="99" s="1"/>
  <c r="O17" i="99" s="1"/>
  <c r="P17" i="99" s="1"/>
  <c r="F16" i="100"/>
  <c r="G16" i="100" s="1"/>
  <c r="H16" i="100" s="1"/>
  <c r="I16" i="100" s="1"/>
  <c r="J16" i="100" s="1"/>
  <c r="K16" i="100" s="1"/>
  <c r="L16" i="100" s="1"/>
  <c r="M16" i="100" s="1"/>
  <c r="N16" i="100" s="1"/>
  <c r="O16" i="100" s="1"/>
  <c r="P16" i="100" s="1"/>
  <c r="E17" i="100"/>
  <c r="F17" i="100" s="1"/>
  <c r="G17" i="100" s="1"/>
  <c r="H17" i="100" s="1"/>
  <c r="I17" i="100" s="1"/>
  <c r="J17" i="100" s="1"/>
  <c r="K17" i="100" s="1"/>
  <c r="L17" i="100" s="1"/>
  <c r="M17" i="100" s="1"/>
  <c r="N17" i="100" s="1"/>
  <c r="O17" i="100" s="1"/>
  <c r="P17" i="100" s="1"/>
  <c r="E17" i="98"/>
  <c r="F17" i="98" s="1"/>
  <c r="G17" i="98" s="1"/>
  <c r="H17" i="98" s="1"/>
  <c r="I17" i="98" s="1"/>
  <c r="J17" i="98" s="1"/>
  <c r="K17" i="98" s="1"/>
  <c r="L17" i="98" s="1"/>
  <c r="M17" i="98" s="1"/>
  <c r="N17" i="98" s="1"/>
  <c r="O17" i="98" s="1"/>
  <c r="P17" i="98" s="1"/>
  <c r="F16" i="98"/>
  <c r="G16" i="98" s="1"/>
  <c r="H16" i="98" s="1"/>
  <c r="I16" i="98" s="1"/>
  <c r="J16" i="98" s="1"/>
  <c r="K16" i="98" s="1"/>
  <c r="L16" i="98" s="1"/>
  <c r="M16" i="98" s="1"/>
  <c r="N16" i="98" s="1"/>
  <c r="O16" i="98" s="1"/>
  <c r="P16" i="98" s="1"/>
</calcChain>
</file>

<file path=xl/comments1.xml><?xml version="1.0" encoding="utf-8"?>
<comments xmlns="http://schemas.openxmlformats.org/spreadsheetml/2006/main">
  <authors>
    <author>João Luiz Volpato Pazin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CIDADES DO LOTE 1 MENOS BJL E GUANAMBI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Nº DE CIDADES DO LOTE 1 X MÉDIA DE COMUNIDADES CADA 
</t>
        </r>
      </text>
    </comment>
  </commentList>
</comments>
</file>

<file path=xl/comments2.xml><?xml version="1.0" encoding="utf-8"?>
<comments xmlns="http://schemas.openxmlformats.org/spreadsheetml/2006/main">
  <authors>
    <author>João Luiz Volpato Pazin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CIDADES DO LOTE 2 MENOS BARREIRAS E IRECÊ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Nº DE CIDADES DO LOTE 2 X MÉDIA DE COMUNIDADES CADA 
</t>
        </r>
      </text>
    </comment>
  </commentList>
</comments>
</file>

<file path=xl/comments3.xml><?xml version="1.0" encoding="utf-8"?>
<comments xmlns="http://schemas.openxmlformats.org/spreadsheetml/2006/main">
  <authors>
    <author>João Luiz Volpato Pazin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CIDADES DO LOTE 3 MENOS VDC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Nº DE CIDADES DO LOTE 1 X MÉDIA DE COMUNIDADES CADA 
</t>
        </r>
      </text>
    </comment>
  </commentList>
</comments>
</file>

<file path=xl/comments4.xml><?xml version="1.0" encoding="utf-8"?>
<comments xmlns="http://schemas.openxmlformats.org/spreadsheetml/2006/main">
  <authors>
    <author>João Luiz Volpato Pazin</author>
  </authors>
  <commentList>
    <comment ref="D79" authorId="0" shapeId="0">
      <text>
        <r>
          <rPr>
            <b/>
            <sz val="9"/>
            <color indexed="81"/>
            <rFont val="Tahoma"/>
            <family val="2"/>
          </rPr>
          <t>João Luiz Volpato Pazin:</t>
        </r>
        <r>
          <rPr>
            <sz val="9"/>
            <color indexed="81"/>
            <rFont val="Tahoma"/>
            <family val="2"/>
          </rPr>
          <t xml:space="preserve">
 NÃO EXISTE MAIS CHP PRA ESSE SERVIÇO. APENAS M³XKM OU TXKM. USAR QUAL? PRECISA DE DMT
</t>
        </r>
      </text>
    </comment>
  </commentList>
</comments>
</file>

<file path=xl/sharedStrings.xml><?xml version="1.0" encoding="utf-8"?>
<sst xmlns="http://schemas.openxmlformats.org/spreadsheetml/2006/main" count="622" uniqueCount="279">
  <si>
    <t>DISCRIMINAÇÃO DOS SERVIÇOS</t>
  </si>
  <si>
    <t>UND</t>
  </si>
  <si>
    <t>TOTAL</t>
  </si>
  <si>
    <t>SERVIÇOS PRELIMINARES</t>
  </si>
  <si>
    <t>CPU - 03</t>
  </si>
  <si>
    <t>CPU - 04</t>
  </si>
  <si>
    <t>CPU - 05</t>
  </si>
  <si>
    <t>CHP</t>
  </si>
  <si>
    <t>CHI</t>
  </si>
  <si>
    <t>BDI (%):</t>
  </si>
  <si>
    <t>ENCARGOS SOCIAIS (%):</t>
  </si>
  <si>
    <t>M2</t>
  </si>
  <si>
    <t>QUANTITATIVO</t>
  </si>
  <si>
    <t>PRECO UNITÁRIO</t>
  </si>
  <si>
    <t>TOTAL (R$)</t>
  </si>
  <si>
    <t>INSUMO</t>
  </si>
  <si>
    <t>M</t>
  </si>
  <si>
    <t>COMPOSICAO</t>
  </si>
  <si>
    <t>M3</t>
  </si>
  <si>
    <t>Sub total:</t>
  </si>
  <si>
    <t>PREÇO UNITÁRIO TOTAL:</t>
  </si>
  <si>
    <t>1,0000000</t>
  </si>
  <si>
    <t>4,0000000</t>
  </si>
  <si>
    <t>KG</t>
  </si>
  <si>
    <t>0,1100000</t>
  </si>
  <si>
    <t>H</t>
  </si>
  <si>
    <t>SERVENTE COM ENCARGOS COMPLEMENTARES</t>
  </si>
  <si>
    <t>2,0000000</t>
  </si>
  <si>
    <t>0,0100000</t>
  </si>
  <si>
    <t>88316</t>
  </si>
  <si>
    <t>0,0020000</t>
  </si>
  <si>
    <t>5851</t>
  </si>
  <si>
    <t>0,0093458</t>
  </si>
  <si>
    <t>0,0054206</t>
  </si>
  <si>
    <t>0,0039252</t>
  </si>
  <si>
    <t>0,0186916</t>
  </si>
  <si>
    <t>ITEM</t>
  </si>
  <si>
    <t>0,0017000</t>
  </si>
  <si>
    <t>2.1</t>
  </si>
  <si>
    <t>2.2</t>
  </si>
  <si>
    <t>2.3</t>
  </si>
  <si>
    <t>1.1</t>
  </si>
  <si>
    <t>1.2</t>
  </si>
  <si>
    <t>SERVIÇOS DE ESCAVAÇÃO</t>
  </si>
  <si>
    <r>
      <t>m</t>
    </r>
    <r>
      <rPr>
        <vertAlign val="superscript"/>
        <sz val="10"/>
        <rFont val="Arial"/>
        <family val="2"/>
      </rPr>
      <t>3</t>
    </r>
  </si>
  <si>
    <t>CPU - 06</t>
  </si>
  <si>
    <t>0,0228000</t>
  </si>
  <si>
    <t>CPU - 07</t>
  </si>
  <si>
    <t>2.4</t>
  </si>
  <si>
    <t>1.4</t>
  </si>
  <si>
    <t>CPU - 08</t>
  </si>
  <si>
    <t>QUANTIDADE</t>
  </si>
  <si>
    <t xml:space="preserve">              COMPANHIA DE DESENVOLVIMENTO DOS VALES DO SÃO FRANCISCO E DO PARNAÍBA</t>
  </si>
  <si>
    <t xml:space="preserve"> COMPANHIA DE DESENVOLVIMENTO DOS VALES DO SÃO FRANCISCO E DO PARNAÍBA</t>
  </si>
  <si>
    <t>CAMINHÃO BASCULANTE 6M3, PESO BRUTO TOTAL 16.000KG, CARGA ÚTIL MÁXIMA 13.071KG, DISTÂNCIA ENTRE EIXOS 4,80M, POTÊNCIA 230CV INCLUSIVE CAÇAMBA METÁLICA - CHP DIURNO. AF_06/2014</t>
  </si>
  <si>
    <t>SARRAFO DE MADEIRA NÃO APARELHADA *2,5X7*CM, MAÇARANDUBA, ANGELIM OU EQUIVALENTE DA REGIÃO</t>
  </si>
  <si>
    <t>PLACA DE OBRA (PARA CONSTRUÇÃO CIVIL) EM CHAPA GALVANIZADA *N. 22*, DE *2,0X1,125*M</t>
  </si>
  <si>
    <t>PREGO DE AÇO POLIDO COM CABEÇA 18X30 (2 3/4X10)</t>
  </si>
  <si>
    <t>PEÇA DE MADEIRA NATIVA/REGIONAL 7,5X7,5CM (3X3) NÃO APARELHADA (P/ FORMA)</t>
  </si>
  <si>
    <t>CARPINTEIRO DE FÔRMAS COM ENCARGOS COMPLEMENTARES</t>
  </si>
  <si>
    <t>CONCRETO MAGRO PARA LASTRO, TRAÇO 1:4,5:4,5 (CIMENTO/AREIA MÉDIA/BRITA 1)  - PREPARO MECÂNICO COM BETONEIRA 400L. AF_07/2016</t>
  </si>
  <si>
    <t>TRATOR DE ESTEIRAS, POTÊNCIA 150HP, PESO OPERACIONAL 16,7T, COM RODA MOTRIZ ELEVADA E LÂMINA 3,18M3 - CHP DIURNO. AF_06/2014</t>
  </si>
  <si>
    <t>PÁ CARREGADEIRA SOBRE RODAS, POTÊNCIA 197HP, CAPACIDADE DA CAÇAMBA 2,5 A 3,5M3, PESO OPERACIONAL 18.338KG - CHP DIURNO. AF_06/2014</t>
  </si>
  <si>
    <t>PÁ CARREGADEIRA SOBRE RODAS, POTÊNCIA 197HP, CAPACIDADE DA CAÇAMBA 2,5 A 3,5M3, PESO OPERACIONAL 18.338KG - CHI DIURNO. AF_06/2014</t>
  </si>
  <si>
    <t>TRATOR DE ESTEIRAS, POTÊNCIA 150HP, PESO OPERACIONAL 16,7T, COM RODA MOTRIZ ELEVADA E LÂMINA 3,18M3 - CHI DIURNO. AF_06/2014</t>
  </si>
  <si>
    <t>PLACA DE OBRA EM CHAPA DE AÇO GALVANIZADO</t>
  </si>
  <si>
    <t>DESMATAMENTO E LIMPEZA MECANIZADA DE TERRENO COM ÁRVORES ATE Ø 15CM, UTILIZANDO TRATOR DE ESTEIRAS</t>
  </si>
  <si>
    <t>ESCAVAÇÃO E CARGA MATERIAL 1A CATEGORIA, UTILIZANDO TRATOR DE ESTEIRAS DE 110 A 160HP COM LÂMINA, PESO OPERACIONAL * 13T  E PÁ CARREGADEIRA COM 170HP.</t>
  </si>
  <si>
    <t>TRANSPORTE COM CAMINHÃO BASCULANTE 6M3 EM RODOVIA COM LEITO NATURAL, DMT ATÉ 200M</t>
  </si>
  <si>
    <t>DISCRIMINAÇÃO</t>
  </si>
  <si>
    <t xml:space="preserve">                                          MINISTÉRIO DO DESENVOLVIMENTO REGIONAL - MDR</t>
  </si>
  <si>
    <t>m³</t>
  </si>
  <si>
    <t>QUANTIDADES</t>
  </si>
  <si>
    <t xml:space="preserve">                                      2ª SUPERINTENDÊNCIA REGIONAL - BOM JESUS DA LAPA/BA.</t>
  </si>
  <si>
    <t>2ª SUPERINTENDÊNCIA REGIONAL - BOM JESUS DA LAPA/BA.</t>
  </si>
  <si>
    <t xml:space="preserve">                  MINISTÉRIO DO DESENVOLVIMENTO REGIONAL - MDR</t>
  </si>
  <si>
    <t>SEM DESONERAÇÃO</t>
  </si>
  <si>
    <t>PLANILHA RESUMIDA DOS LOTES</t>
  </si>
  <si>
    <t>UNITÁRIO</t>
  </si>
  <si>
    <t>TOTAL GERAL ESTIMADO</t>
  </si>
  <si>
    <t>R$</t>
  </si>
  <si>
    <t>PLANILHA ORÇAMENTÁRIA ESTIMATIVA TOTAL</t>
  </si>
  <si>
    <t xml:space="preserve">                                                        MINISTÉRIO DO DESENVOLVIMENTO REGIONAL - MDR</t>
  </si>
  <si>
    <t xml:space="preserve">                                                                             COMPANHIA DE DESENVOLVIMENTO DOS VALES DO SÃO FRANCISCO E DO PARNAÍBA</t>
  </si>
  <si>
    <t xml:space="preserve">                                                                     GERÊNCIA REGIONAL DE INFRA-ESTRUTURA - 2ª GRD</t>
  </si>
  <si>
    <t xml:space="preserve">                                                                      2ª SUPERINTENDÊNCIA REGIONAL - Bom Jesus da Lapa/BA.</t>
  </si>
  <si>
    <t xml:space="preserve">                          GERÊNCIA DE INFRAESTRUTURA -  2ª GRD</t>
  </si>
  <si>
    <t xml:space="preserve">               GERÊNCIA DE INFRAESTRUTURA -  2ª GRD</t>
  </si>
  <si>
    <t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t>
  </si>
  <si>
    <t xml:space="preserve">  MINISTÉRIO DO DESENVOLVIMENTO REGIONAL - MDR</t>
  </si>
  <si>
    <t xml:space="preserve">                  COMPANHIA DE DESENVOLVIMENTO DOS VALES DO SÃO FRANCISCO E DO PARNAÍBA</t>
  </si>
  <si>
    <t>2ª SUPERINTENDÊNCIA REGIONAL - Bom Jesus da Lapa/BA</t>
  </si>
  <si>
    <t>GERÊNCIA REGIONAL DE INFRA-ESTRUTURA - 2ª GRD</t>
  </si>
  <si>
    <t>PLANILHA DE DETALHAMENTO DO BDI - SEM DESONERAÇÃO</t>
  </si>
  <si>
    <t>ANEXO III</t>
  </si>
  <si>
    <t>MEMÓRIA DE CALCULO DO BDI  APLICADO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</si>
  <si>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</si>
  <si>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</si>
  <si>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</si>
  <si>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</si>
  <si>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</si>
  <si>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</si>
  <si>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</si>
  <si>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</si>
  <si>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</si>
  <si>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</si>
  <si>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</si>
  <si>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</si>
  <si>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</si>
  <si>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</si>
  <si>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</si>
  <si>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</si>
  <si>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</si>
  <si>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</si>
  <si>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</si>
  <si>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</si>
  <si>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</si>
  <si>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</si>
  <si>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</si>
  <si>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</si>
  <si>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</si>
  <si>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</si>
  <si>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</si>
  <si>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</si>
  <si>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</si>
  <si>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</si>
  <si>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</si>
  <si>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</si>
  <si>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</si>
  <si>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</si>
  <si>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</si>
  <si>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</si>
  <si>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</si>
  <si>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</si>
  <si>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</si>
  <si>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</si>
  <si>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</si>
  <si>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BDI:</t>
  </si>
  <si>
    <t>MINISTÉRIO DO DESENVOLVIMENTO REGIONAL - MDR</t>
  </si>
  <si>
    <t xml:space="preserve">                       COMPANHIA DE DESENVOLVIMENTO DOS VALES DO SÃO FRANCISCO E DO PARNAÍBA</t>
  </si>
  <si>
    <t>DETALHAMENTO DOS ENCARGOS SOCIAIS - SEM DESONERAÇÃO</t>
  </si>
  <si>
    <t>EDITAL:</t>
  </si>
  <si>
    <t>HORISTA</t>
  </si>
  <si>
    <t>MENSALISTA</t>
  </si>
  <si>
    <t>A</t>
  </si>
  <si>
    <t>GRUPO A</t>
  </si>
  <si>
    <t>%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</si>
  <si>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</si>
  <si>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</si>
  <si>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</si>
  <si>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</si>
  <si>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</si>
  <si>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</si>
  <si>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</si>
  <si>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</si>
  <si>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</si>
  <si>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</si>
  <si>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</si>
  <si>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</si>
  <si>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</si>
  <si>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</si>
  <si>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</si>
  <si>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</si>
  <si>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</si>
  <si>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</si>
  <si>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</si>
  <si>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</si>
  <si>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</si>
  <si>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</si>
  <si>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</si>
  <si>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</si>
  <si>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</si>
  <si>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</si>
  <si>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</si>
  <si>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</si>
  <si>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</si>
  <si>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</si>
  <si>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</si>
  <si>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</si>
  <si>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</si>
  <si>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</si>
  <si>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</si>
  <si>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</si>
  <si>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</si>
  <si>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</si>
  <si>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</si>
  <si>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</si>
  <si>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</si>
  <si>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</si>
  <si>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</si>
  <si>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</si>
  <si>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</si>
  <si>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</si>
  <si>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</si>
  <si>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</si>
  <si>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</si>
  <si>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</si>
  <si>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</si>
  <si>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</si>
  <si>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</si>
  <si>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</si>
  <si>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</si>
  <si>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</si>
  <si>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</si>
  <si>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</si>
  <si>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</si>
  <si>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ENCARGOS SOCIAIS:</t>
  </si>
  <si>
    <t>Mês de Referência - Julho 2021. Sem desoneração</t>
  </si>
  <si>
    <t>CODEVASF</t>
  </si>
  <si>
    <t>CODEVSF</t>
  </si>
  <si>
    <t>ESPALHAMENTO DE MATERIAL COM TRATOR DE ESTERIA</t>
  </si>
  <si>
    <t>Lote 01 - Bom Jesus da Lapa / Guanambi</t>
  </si>
  <si>
    <t>Lote 02 - Barreiras / Irecê</t>
  </si>
  <si>
    <t>Lote 03 - Vitória da Conquista</t>
  </si>
  <si>
    <t>SINAPI</t>
  </si>
  <si>
    <t>CAMINHÃO BASCULANTE 6 M3 TOCO, PESO BRUTO TOTAL 16.000 KG, CARGA ÚTIL MÁXIMA 11.130 KG, DISTÂNCIA ENTRE EIXOS 5,36 M, POTÊNCIA 185 CV, INCLUSIVE CAÇAMBA METÁLICA - CHP DIURNO. AF_06/2014</t>
  </si>
  <si>
    <t xml:space="preserve">Unidade </t>
  </si>
  <si>
    <t>E9665 SICRO</t>
  </si>
  <si>
    <t>CAVALO MECÂNICO COM SEMIRREBOQUE COM CAPACIDADE DE 22 T - 240 Kw</t>
  </si>
  <si>
    <t>MOBILIZAÇÃO DE EQUIPAMENTOS, MÁQUINAS E PESSOAL (CIDADE PÓLO À CIDADE A SER BENEFICIADA)</t>
  </si>
  <si>
    <t>DESMOBILIZAÇÃO DE EQUIPAMENTOS, MÁQUINAS E PESSOAL (CIDADE A SER BENEFICIADA À CIDADE PÓLO)</t>
  </si>
  <si>
    <t>DESMOBILIZAÇÃO DE EQUIPAMENTOS, MÁQUINAS E PESSOAL (COMUNIDADE À CIDADE A SER BENEFICIADA)</t>
  </si>
  <si>
    <t>MOBILIZAÇÃO DE EQUIPAMENTOS, MÁQUINAS E PESSOAL (CIDADE A SER BENEFICIADA À COMUNIDADE)</t>
  </si>
  <si>
    <t>UNID</t>
  </si>
  <si>
    <t>VALOR UNIT. C/ BDI</t>
  </si>
  <si>
    <t xml:space="preserve">TOTAL </t>
  </si>
  <si>
    <t xml:space="preserve">CÓDIGO </t>
  </si>
  <si>
    <t>MUNICÍPIOS LOTE 1=</t>
  </si>
  <si>
    <t>MUNICÍPIOS LOTE 2=</t>
  </si>
  <si>
    <t>MUNICÍPIOS LOTE 3=</t>
  </si>
  <si>
    <t>MÉDIA DE COMUNIDADES POR LOTE=</t>
  </si>
  <si>
    <t>PÓLO</t>
  </si>
  <si>
    <t>TOTAL - PÓLO</t>
  </si>
  <si>
    <t>M²</t>
  </si>
  <si>
    <t>PLACA DA OBRA EM CHAPA DE AÇO GALVANIZADO (3,6 X 1,8) M (UMA PARA CADA MUNICÍPIO PÓLO DO LOTE)</t>
  </si>
  <si>
    <t>DESMATAMENTO E LIMPEZA MECANIZADA DE TERRENO  COM ÁRVORES ATÉ Ø 15 CM, UTILIZANDO TRATOR DE ESTEIRA</t>
  </si>
  <si>
    <t>M³</t>
  </si>
  <si>
    <t>CPU -01</t>
  </si>
  <si>
    <t>CPU -02</t>
  </si>
  <si>
    <t>100574 - SINAPI</t>
  </si>
  <si>
    <t>PLANILHA ORÇAMENTÁRIA SINTÉTICA - LOTE 1</t>
  </si>
  <si>
    <t xml:space="preserve"> SINAPI: JULHO / 2021 - SICRO: JANEIRO / 2021 - SEM DESONERAÇÃO          </t>
  </si>
  <si>
    <t>VALOR M³:</t>
  </si>
  <si>
    <t>VALOR TOTAL COM BDI:</t>
  </si>
  <si>
    <t>PLANILHA ORÇAMENTÁRIA SINTÉTICA - LOTE 2</t>
  </si>
  <si>
    <t>PLANILHA ORÇAMENTÁRIA SINTÉTICA - LOTE 3</t>
  </si>
  <si>
    <t>Mês de Referência: SINAPI - JULHO 2021 / SICRO - JANEIRO 2021</t>
  </si>
  <si>
    <t xml:space="preserve">média do custo unitário por m³ escavado </t>
  </si>
  <si>
    <t>Mês de Referência - Sinapi / Julho 2021; Sicro / janeiro 2021. Sem desoneração</t>
  </si>
  <si>
    <t xml:space="preserve">ITEM </t>
  </si>
  <si>
    <t>1º  Mês</t>
  </si>
  <si>
    <t>TOTAIS</t>
  </si>
  <si>
    <t>% DO ITEM</t>
  </si>
  <si>
    <t>TOTAL ACUMULADO (R$)</t>
  </si>
  <si>
    <t>% EXECUTAR</t>
  </si>
  <si>
    <t xml:space="preserve">  Ministério da Integração Nacional – MI</t>
  </si>
  <si>
    <t>Companhia de Desenvolvimento dos Vales do São Francisco e do Parnaíba - CODEVASF</t>
  </si>
  <si>
    <t>VALOR</t>
  </si>
  <si>
    <t>2º Mês</t>
  </si>
  <si>
    <t>3º Mês</t>
  </si>
  <si>
    <t>4º  Mês</t>
  </si>
  <si>
    <t>5º Mês</t>
  </si>
  <si>
    <t>6º Mês</t>
  </si>
  <si>
    <t>7º  Mês</t>
  </si>
  <si>
    <t>8º Mês</t>
  </si>
  <si>
    <t>9º Mês</t>
  </si>
  <si>
    <t>10º Mês</t>
  </si>
  <si>
    <t>11º Mês</t>
  </si>
  <si>
    <t>12º Mês</t>
  </si>
  <si>
    <t>2.ª GRD da 2ª SUPERINTENDÊNCIA REGIONAL - Bom Jesus da Lapa/BA</t>
  </si>
  <si>
    <t xml:space="preserve">B.D.I : 24,05 %                                                                                                                                      ENCARGOS SOCIAIS: (114,02%)                                                                                                    SINAPI: JULHO / 2021- SICRO: JANEIRO / 2021 - SEM DESONERAÇÃO    </t>
  </si>
  <si>
    <t>CRONOGRAMA FÍSICO-FINANCEIRO - LOTE 1</t>
  </si>
  <si>
    <t>CRONOGRAMA FÍSICO-FINANCEIRO - LOTE 2</t>
  </si>
  <si>
    <t>CRONOGRAMA FÍSICO-FINANCEIRO - LOTE 3</t>
  </si>
  <si>
    <t>PLANILHA COMPOSIÇÕES DE PREÇOS UNITÁRIOS - CODEVASF</t>
  </si>
  <si>
    <t>PLANILHA COMPOSIÇÕES DE PREÇOS UNITÁRIOS - SINAPI</t>
  </si>
  <si>
    <t>Anexo lll</t>
  </si>
  <si>
    <t>P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</si>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</sst>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0.0000"/>
    <numFmt numFmtId="167" formatCode="_(* #,##0.00_);_(* \(#,##0.00\);_(* \-??_);_(@_)"/>
    <numFmt numFmtId="168" formatCode="#,##0.00\ ;&quot; (&quot;#,##0.00\);&quot; -&quot;#\ ;@\ "/>
    <numFmt numFmtId="169" formatCode="#,##0.000"/>
    <numFmt numFmtId="170" formatCode="0.000"/>
    <numFmt numFmtId="171" formatCode="&quot;R$&quot;\ #,##0.00"/>
    <numFmt numFmtId="172" formatCode="_-&quot;R$&quot;\ * #,##0.0000000_-;\-&quot;R$&quot;\ * #,##0.0000000_-;_-&quot;R$&quot;\ * &quot;-&quot;??_-;_-@_-"/>
    <numFmt numFmtId="173" formatCode="_-&quot;R$&quot;\ * #,##0.00000000_-;\-&quot;R$&quot;\ * #,##0.00000000_-;_-&quot;R$&quot;\ * &quot;-&quot;??_-;_-@_-"/>
    <numFmt numFmtId="174" formatCode="_-&quot;R$&quot;\ * #,##0.00000_-;\-&quot;R$&quot;\ * #,##0.00000_-;_-&quot;R$&quot;\ * &quot;-&quot;??_-;_-@_-"/>
    <numFmt numFmtId="175" formatCode="_-* #,##0.0000_-;\-* #,##0.0000_-;_-* &quot;-&quot;??_-;_-@_-"/>
    <numFmt numFmtId="176" formatCode="_-* #,##0.00000000_-;\-* #,##0.00000000_-;_-* &quot;-&quot;??_-;_-@_-"/>
  </numFmts>
  <fonts count="3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MonoMM1_ZeroNormal"/>
      <family val="3"/>
    </font>
    <font>
      <b/>
      <sz val="14"/>
      <name val="Arial"/>
      <family val="2"/>
    </font>
    <font>
      <b/>
      <sz val="10"/>
      <color indexed="8"/>
      <name val="Arial Narrow"/>
      <family val="2"/>
    </font>
    <font>
      <sz val="10"/>
      <name val="Arial"/>
      <family val="2"/>
    </font>
    <font>
      <sz val="11"/>
      <color rgb="FF000000"/>
      <name val="Calibri"/>
      <family val="2"/>
    </font>
    <font>
      <vertAlign val="superscript"/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Arial Narrow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7"/>
      <name val="Arial"/>
      <family val="2"/>
    </font>
    <font>
      <sz val="1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70C0"/>
      <name val="Arial"/>
      <family val="2"/>
    </font>
    <font>
      <sz val="12"/>
      <color indexed="8"/>
      <name val="Arial Narrow"/>
      <family val="2"/>
    </font>
    <font>
      <b/>
      <sz val="18"/>
      <color indexed="8"/>
      <name val="Arial Narrow"/>
      <family val="2"/>
    </font>
    <font>
      <b/>
      <sz val="16"/>
      <name val="Arial"/>
      <family val="2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rgb="FFFFFF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0" borderId="0"/>
    <xf numFmtId="0" fontId="14" fillId="0" borderId="0"/>
    <xf numFmtId="167" fontId="3" fillId="0" borderId="0" applyFill="0" applyBorder="0" applyAlignment="0" applyProtection="0"/>
    <xf numFmtId="43" fontId="15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1" fillId="0" borderId="0"/>
  </cellStyleXfs>
  <cellXfs count="511">
    <xf numFmtId="0" fontId="0" fillId="0" borderId="0" xfId="0"/>
    <xf numFmtId="0" fontId="3" fillId="0" borderId="0" xfId="1" applyFont="1"/>
    <xf numFmtId="4" fontId="3" fillId="0" borderId="0" xfId="1" applyNumberFormat="1" applyFont="1"/>
    <xf numFmtId="0" fontId="0" fillId="0" borderId="0" xfId="0" applyAlignment="1">
      <alignment vertical="center"/>
    </xf>
    <xf numFmtId="0" fontId="3" fillId="0" borderId="0" xfId="1"/>
    <xf numFmtId="0" fontId="3" fillId="0" borderId="1" xfId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/>
    </xf>
    <xf numFmtId="0" fontId="4" fillId="2" borderId="15" xfId="1" applyFont="1" applyFill="1" applyBorder="1" applyAlignment="1">
      <alignment horizontal="center" vertical="center"/>
    </xf>
    <xf numFmtId="4" fontId="4" fillId="2" borderId="16" xfId="1" applyNumberFormat="1" applyFont="1" applyFill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4" fontId="3" fillId="0" borderId="16" xfId="1" applyNumberFormat="1" applyFont="1" applyBorder="1" applyAlignment="1">
      <alignment horizontal="right" vertical="center"/>
    </xf>
    <xf numFmtId="0" fontId="3" fillId="0" borderId="14" xfId="1" applyBorder="1"/>
    <xf numFmtId="4" fontId="0" fillId="0" borderId="0" xfId="0" applyNumberFormat="1"/>
    <xf numFmtId="0" fontId="3" fillId="0" borderId="0" xfId="0" applyFont="1"/>
    <xf numFmtId="0" fontId="17" fillId="5" borderId="1" xfId="7" applyFont="1" applyFill="1" applyBorder="1" applyAlignment="1">
      <alignment horizontal="center" vertical="center" wrapText="1"/>
    </xf>
    <xf numFmtId="0" fontId="17" fillId="5" borderId="1" xfId="7" applyFont="1" applyFill="1" applyBorder="1" applyAlignment="1">
      <alignment horizontal="left" vertical="center" wrapText="1"/>
    </xf>
    <xf numFmtId="166" fontId="17" fillId="5" borderId="1" xfId="4" applyNumberFormat="1" applyFont="1" applyFill="1" applyBorder="1" applyAlignment="1">
      <alignment horizontal="center" vertical="center" wrapText="1"/>
    </xf>
    <xf numFmtId="0" fontId="17" fillId="6" borderId="1" xfId="7" applyFont="1" applyFill="1" applyBorder="1" applyAlignment="1">
      <alignment horizontal="center" vertical="center" wrapText="1"/>
    </xf>
    <xf numFmtId="4" fontId="17" fillId="5" borderId="1" xfId="7" applyNumberFormat="1" applyFont="1" applyFill="1" applyBorder="1" applyAlignment="1">
      <alignment horizontal="right" vertical="center" wrapText="1"/>
    </xf>
    <xf numFmtId="166" fontId="17" fillId="5" borderId="1" xfId="4" applyNumberFormat="1" applyFont="1" applyFill="1" applyBorder="1" applyAlignment="1">
      <alignment horizontal="right" vertical="center" wrapText="1"/>
    </xf>
    <xf numFmtId="4" fontId="3" fillId="6" borderId="1" xfId="4" applyNumberFormat="1" applyFont="1" applyFill="1" applyBorder="1" applyAlignment="1">
      <alignment horizontal="right" vertical="center" wrapText="1"/>
    </xf>
    <xf numFmtId="0" fontId="4" fillId="0" borderId="13" xfId="0" applyFont="1" applyBorder="1" applyAlignment="1">
      <alignment vertical="top"/>
    </xf>
    <xf numFmtId="0" fontId="4" fillId="0" borderId="13" xfId="0" applyFont="1" applyBorder="1" applyAlignment="1">
      <alignment wrapText="1"/>
    </xf>
    <xf numFmtId="0" fontId="3" fillId="0" borderId="1" xfId="1" applyFont="1" applyFill="1" applyBorder="1" applyAlignment="1">
      <alignment horizontal="left" vertical="center" wrapText="1"/>
    </xf>
    <xf numFmtId="4" fontId="3" fillId="0" borderId="1" xfId="1" applyNumberFormat="1" applyFont="1" applyFill="1" applyBorder="1" applyAlignment="1">
      <alignment horizontal="right" vertical="center"/>
    </xf>
    <xf numFmtId="4" fontId="3" fillId="3" borderId="34" xfId="1" applyNumberFormat="1" applyFont="1" applyFill="1" applyBorder="1" applyAlignment="1">
      <alignment horizontal="right" vertical="center"/>
    </xf>
    <xf numFmtId="0" fontId="3" fillId="0" borderId="43" xfId="1" applyFont="1" applyFill="1" applyBorder="1" applyAlignment="1">
      <alignment horizontal="center" vertical="center"/>
    </xf>
    <xf numFmtId="4" fontId="4" fillId="3" borderId="43" xfId="1" applyNumberFormat="1" applyFont="1" applyFill="1" applyBorder="1" applyAlignment="1">
      <alignment horizontal="right" vertical="center"/>
    </xf>
    <xf numFmtId="4" fontId="3" fillId="3" borderId="43" xfId="1" applyNumberFormat="1" applyFont="1" applyFill="1" applyBorder="1" applyAlignment="1">
      <alignment horizontal="right" vertical="center"/>
    </xf>
    <xf numFmtId="4" fontId="4" fillId="0" borderId="44" xfId="1" applyNumberFormat="1" applyFont="1" applyBorder="1" applyAlignment="1">
      <alignment horizontal="right" vertical="center"/>
    </xf>
    <xf numFmtId="43" fontId="0" fillId="0" borderId="0" xfId="10" applyFont="1"/>
    <xf numFmtId="49" fontId="16" fillId="0" borderId="0" xfId="0" applyNumberFormat="1" applyFont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top" wrapText="1"/>
    </xf>
    <xf numFmtId="49" fontId="16" fillId="0" borderId="13" xfId="0" applyNumberFormat="1" applyFont="1" applyBorder="1" applyAlignment="1">
      <alignment horizontal="center" vertical="top" wrapText="1"/>
    </xf>
    <xf numFmtId="4" fontId="4" fillId="3" borderId="16" xfId="1" applyNumberFormat="1" applyFont="1" applyFill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9" fontId="10" fillId="0" borderId="10" xfId="1" applyNumberFormat="1" applyFont="1" applyBorder="1" applyAlignment="1">
      <alignment vertical="top" wrapText="1"/>
    </xf>
    <xf numFmtId="0" fontId="3" fillId="0" borderId="0" xfId="1" applyAlignment="1">
      <alignment vertical="center"/>
    </xf>
    <xf numFmtId="49" fontId="10" fillId="0" borderId="13" xfId="1" applyNumberFormat="1" applyFont="1" applyBorder="1" applyAlignment="1">
      <alignment vertical="top" wrapText="1"/>
    </xf>
    <xf numFmtId="0" fontId="4" fillId="0" borderId="13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0" xfId="1" applyFont="1" applyBorder="1" applyAlignment="1">
      <alignment vertical="top" wrapText="1"/>
    </xf>
    <xf numFmtId="49" fontId="16" fillId="0" borderId="0" xfId="1" applyNumberFormat="1" applyFont="1" applyBorder="1" applyAlignment="1">
      <alignment horizontal="center" vertical="top" wrapText="1"/>
    </xf>
    <xf numFmtId="0" fontId="9" fillId="0" borderId="13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49" fontId="24" fillId="3" borderId="13" xfId="14" applyNumberFormat="1" applyFont="1" applyFill="1" applyBorder="1" applyAlignment="1">
      <alignment horizontal="center" vertical="center"/>
    </xf>
    <xf numFmtId="49" fontId="24" fillId="3" borderId="0" xfId="14" applyNumberFormat="1" applyFont="1" applyFill="1" applyBorder="1" applyAlignment="1">
      <alignment horizontal="center" vertical="center"/>
    </xf>
    <xf numFmtId="0" fontId="25" fillId="0" borderId="0" xfId="14" applyFont="1" applyBorder="1"/>
    <xf numFmtId="0" fontId="25" fillId="0" borderId="14" xfId="14" applyFont="1" applyBorder="1"/>
    <xf numFmtId="0" fontId="20" fillId="3" borderId="0" xfId="14" applyFont="1" applyFill="1" applyBorder="1" applyAlignment="1">
      <alignment horizontal="center" vertical="center"/>
    </xf>
    <xf numFmtId="0" fontId="20" fillId="0" borderId="28" xfId="14" applyFont="1" applyFill="1" applyBorder="1" applyAlignment="1">
      <alignment horizontal="center" vertical="center"/>
    </xf>
    <xf numFmtId="0" fontId="20" fillId="0" borderId="19" xfId="14" applyFont="1" applyFill="1" applyBorder="1" applyAlignment="1">
      <alignment horizontal="center" vertical="center"/>
    </xf>
    <xf numFmtId="0" fontId="3" fillId="0" borderId="0" xfId="14" applyFont="1" applyBorder="1" applyAlignment="1">
      <alignment vertical="center"/>
    </xf>
    <xf numFmtId="164" fontId="4" fillId="0" borderId="37" xfId="14" applyNumberFormat="1" applyFont="1" applyFill="1" applyBorder="1" applyAlignment="1">
      <alignment horizontal="center" vertical="center" wrapText="1"/>
    </xf>
    <xf numFmtId="0" fontId="4" fillId="0" borderId="0" xfId="14" applyFont="1" applyFill="1" applyBorder="1" applyAlignment="1">
      <alignment horizontal="justify" vertical="center" wrapText="1"/>
    </xf>
    <xf numFmtId="0" fontId="4" fillId="0" borderId="37" xfId="14" applyFont="1" applyFill="1" applyBorder="1" applyAlignment="1">
      <alignment horizontal="justify" vertical="center" wrapText="1"/>
    </xf>
    <xf numFmtId="0" fontId="25" fillId="0" borderId="38" xfId="14" applyFont="1" applyBorder="1"/>
    <xf numFmtId="0" fontId="3" fillId="0" borderId="15" xfId="14" applyFont="1" applyBorder="1" applyAlignment="1">
      <alignment horizontal="center" vertical="center"/>
    </xf>
    <xf numFmtId="0" fontId="3" fillId="0" borderId="1" xfId="14" applyFont="1" applyFill="1" applyBorder="1" applyAlignment="1">
      <alignment vertical="center"/>
    </xf>
    <xf numFmtId="10" fontId="3" fillId="0" borderId="16" xfId="15" applyNumberFormat="1" applyFont="1" applyFill="1" applyBorder="1" applyAlignment="1" applyProtection="1">
      <alignment horizontal="center" vertical="center"/>
      <protection locked="0"/>
    </xf>
    <xf numFmtId="10" fontId="3" fillId="0" borderId="0" xfId="15" applyNumberFormat="1" applyFont="1" applyBorder="1" applyAlignment="1">
      <alignment horizontal="center" vertical="center"/>
    </xf>
    <xf numFmtId="10" fontId="3" fillId="0" borderId="15" xfId="15" applyNumberFormat="1" applyFont="1" applyBorder="1" applyAlignment="1">
      <alignment horizontal="center" vertical="center"/>
    </xf>
    <xf numFmtId="10" fontId="3" fillId="0" borderId="16" xfId="15" applyNumberFormat="1" applyFont="1" applyBorder="1" applyAlignment="1">
      <alignment horizontal="center" vertical="center"/>
    </xf>
    <xf numFmtId="10" fontId="4" fillId="0" borderId="19" xfId="15" applyNumberFormat="1" applyFont="1" applyBorder="1" applyAlignment="1">
      <alignment horizontal="center" vertical="center"/>
    </xf>
    <xf numFmtId="10" fontId="4" fillId="0" borderId="0" xfId="15" applyNumberFormat="1" applyFont="1" applyBorder="1" applyAlignment="1">
      <alignment horizontal="center" vertical="center"/>
    </xf>
    <xf numFmtId="10" fontId="3" fillId="0" borderId="28" xfId="15" applyNumberFormat="1" applyFont="1" applyBorder="1" applyAlignment="1">
      <alignment horizontal="center" vertical="center"/>
    </xf>
    <xf numFmtId="10" fontId="3" fillId="0" borderId="19" xfId="15" applyNumberFormat="1" applyFont="1" applyBorder="1" applyAlignment="1">
      <alignment horizontal="center" vertical="center"/>
    </xf>
    <xf numFmtId="0" fontId="3" fillId="0" borderId="0" xfId="14" applyFont="1" applyBorder="1" applyAlignment="1">
      <alignment horizontal="center" vertical="center"/>
    </xf>
    <xf numFmtId="10" fontId="3" fillId="0" borderId="14" xfId="15" applyNumberFormat="1" applyFont="1" applyBorder="1" applyAlignment="1">
      <alignment horizontal="center" vertical="center"/>
    </xf>
    <xf numFmtId="10" fontId="3" fillId="0" borderId="37" xfId="15" applyNumberFormat="1" applyFont="1" applyBorder="1" applyAlignment="1">
      <alignment horizontal="center" vertical="center"/>
    </xf>
    <xf numFmtId="10" fontId="3" fillId="0" borderId="38" xfId="15" applyNumberFormat="1" applyFont="1" applyBorder="1" applyAlignment="1">
      <alignment horizontal="center" vertical="center"/>
    </xf>
    <xf numFmtId="10" fontId="4" fillId="0" borderId="0" xfId="15" applyNumberFormat="1" applyFont="1" applyBorder="1" applyAlignment="1">
      <alignment horizontal="center" vertical="center" wrapText="1"/>
    </xf>
    <xf numFmtId="10" fontId="3" fillId="0" borderId="55" xfId="15" applyNumberFormat="1" applyFont="1" applyBorder="1" applyAlignment="1">
      <alignment horizontal="center" vertical="center"/>
    </xf>
    <xf numFmtId="10" fontId="3" fillId="0" borderId="44" xfId="15" applyNumberFormat="1" applyFont="1" applyBorder="1" applyAlignment="1">
      <alignment horizontal="center" vertical="center"/>
    </xf>
    <xf numFmtId="0" fontId="3" fillId="0" borderId="35" xfId="14" applyFont="1" applyBorder="1" applyAlignment="1">
      <alignment horizontal="center" vertical="center"/>
    </xf>
    <xf numFmtId="0" fontId="3" fillId="0" borderId="34" xfId="14" applyFont="1" applyFill="1" applyBorder="1" applyAlignment="1">
      <alignment vertical="center"/>
    </xf>
    <xf numFmtId="10" fontId="3" fillId="0" borderId="41" xfId="15" applyNumberFormat="1" applyFont="1" applyFill="1" applyBorder="1" applyAlignment="1" applyProtection="1">
      <alignment horizontal="center" vertical="center"/>
      <protection locked="0"/>
    </xf>
    <xf numFmtId="10" fontId="3" fillId="3" borderId="0" xfId="15" applyNumberFormat="1" applyFont="1" applyFill="1" applyBorder="1" applyAlignment="1">
      <alignment vertical="center"/>
    </xf>
    <xf numFmtId="10" fontId="3" fillId="3" borderId="14" xfId="15" applyNumberFormat="1" applyFont="1" applyFill="1" applyBorder="1" applyAlignment="1">
      <alignment vertical="center"/>
    </xf>
    <xf numFmtId="10" fontId="3" fillId="0" borderId="0" xfId="15" applyNumberFormat="1" applyFont="1" applyBorder="1" applyAlignment="1">
      <alignment vertical="center"/>
    </xf>
    <xf numFmtId="10" fontId="3" fillId="0" borderId="14" xfId="15" applyNumberFormat="1" applyFont="1" applyBorder="1" applyAlignment="1">
      <alignment vertical="center"/>
    </xf>
    <xf numFmtId="0" fontId="3" fillId="0" borderId="0" xfId="14" applyFont="1" applyFill="1" applyBorder="1" applyAlignment="1">
      <alignment horizontal="center" vertical="center"/>
    </xf>
    <xf numFmtId="164" fontId="4" fillId="0" borderId="13" xfId="14" applyNumberFormat="1" applyFont="1" applyFill="1" applyBorder="1" applyAlignment="1">
      <alignment horizontal="center" vertical="center" wrapText="1"/>
    </xf>
    <xf numFmtId="164" fontId="3" fillId="0" borderId="0" xfId="14" applyNumberFormat="1" applyFont="1" applyBorder="1" applyAlignment="1">
      <alignment vertical="center"/>
    </xf>
    <xf numFmtId="0" fontId="3" fillId="0" borderId="13" xfId="14" applyFont="1" applyFill="1" applyBorder="1" applyAlignment="1">
      <alignment horizontal="center" vertical="center"/>
    </xf>
    <xf numFmtId="0" fontId="4" fillId="0" borderId="0" xfId="14" applyFont="1" applyFill="1" applyBorder="1" applyAlignment="1">
      <alignment horizontal="center" vertical="center"/>
    </xf>
    <xf numFmtId="10" fontId="3" fillId="0" borderId="0" xfId="1" applyNumberFormat="1"/>
    <xf numFmtId="0" fontId="3" fillId="0" borderId="13" xfId="14" applyFont="1" applyFill="1" applyBorder="1" applyAlignment="1">
      <alignment horizontal="right" vertical="center"/>
    </xf>
    <xf numFmtId="0" fontId="3" fillId="0" borderId="0" xfId="14" applyFont="1" applyFill="1" applyBorder="1" applyAlignment="1">
      <alignment horizontal="right" vertical="center"/>
    </xf>
    <xf numFmtId="165" fontId="27" fillId="0" borderId="0" xfId="15" applyNumberFormat="1" applyFont="1" applyBorder="1" applyAlignment="1">
      <alignment vertical="center"/>
    </xf>
    <xf numFmtId="10" fontId="5" fillId="0" borderId="0" xfId="14" applyNumberFormat="1" applyFont="1" applyFill="1" applyBorder="1" applyAlignment="1">
      <alignment vertical="center"/>
    </xf>
    <xf numFmtId="10" fontId="5" fillId="0" borderId="22" xfId="14" applyNumberFormat="1" applyFont="1" applyFill="1" applyBorder="1" applyAlignment="1">
      <alignment vertical="center"/>
    </xf>
    <xf numFmtId="10" fontId="3" fillId="0" borderId="22" xfId="15" applyNumberFormat="1" applyFont="1" applyBorder="1" applyAlignment="1">
      <alignment vertical="center"/>
    </xf>
    <xf numFmtId="10" fontId="3" fillId="0" borderId="25" xfId="15" applyNumberFormat="1" applyFont="1" applyBorder="1" applyAlignment="1">
      <alignment vertical="center"/>
    </xf>
    <xf numFmtId="49" fontId="16" fillId="0" borderId="13" xfId="1" applyNumberFormat="1" applyFont="1" applyBorder="1" applyAlignment="1">
      <alignment horizontal="center" vertical="top" wrapText="1"/>
    </xf>
    <xf numFmtId="49" fontId="16" fillId="0" borderId="14" xfId="1" applyNumberFormat="1" applyFont="1" applyBorder="1" applyAlignment="1">
      <alignment horizontal="center" vertical="top" wrapText="1"/>
    </xf>
    <xf numFmtId="0" fontId="28" fillId="10" borderId="59" xfId="1" applyFont="1" applyFill="1" applyBorder="1" applyAlignment="1">
      <alignment horizontal="left" vertical="top"/>
    </xf>
    <xf numFmtId="0" fontId="9" fillId="10" borderId="62" xfId="17" applyFont="1" applyFill="1" applyBorder="1" applyAlignment="1">
      <alignment horizontal="center" vertical="center"/>
    </xf>
    <xf numFmtId="0" fontId="30" fillId="0" borderId="66" xfId="16" applyFont="1" applyBorder="1" applyAlignment="1">
      <alignment horizontal="left" vertical="top"/>
    </xf>
    <xf numFmtId="0" fontId="28" fillId="0" borderId="70" xfId="16" applyFont="1" applyBorder="1" applyAlignment="1">
      <alignment vertical="center"/>
    </xf>
    <xf numFmtId="0" fontId="28" fillId="0" borderId="73" xfId="1" applyFont="1" applyBorder="1" applyAlignment="1">
      <alignment horizontal="center"/>
    </xf>
    <xf numFmtId="0" fontId="28" fillId="0" borderId="74" xfId="1" applyFont="1" applyBorder="1" applyAlignment="1">
      <alignment horizontal="center"/>
    </xf>
    <xf numFmtId="0" fontId="21" fillId="0" borderId="75" xfId="16" applyFont="1" applyBorder="1" applyAlignment="1">
      <alignment horizontal="center" vertical="center"/>
    </xf>
    <xf numFmtId="0" fontId="21" fillId="0" borderId="76" xfId="16" applyFont="1" applyBorder="1" applyAlignment="1">
      <alignment horizontal="center" vertical="center"/>
    </xf>
    <xf numFmtId="0" fontId="28" fillId="0" borderId="75" xfId="16" applyFont="1" applyBorder="1" applyAlignment="1">
      <alignment horizontal="center" vertical="center"/>
    </xf>
    <xf numFmtId="0" fontId="28" fillId="0" borderId="77" xfId="1" applyFont="1" applyBorder="1" applyAlignment="1">
      <alignment horizontal="left"/>
    </xf>
    <xf numFmtId="0" fontId="28" fillId="0" borderId="78" xfId="1" applyFont="1" applyBorder="1" applyAlignment="1">
      <alignment horizontal="left"/>
    </xf>
    <xf numFmtId="10" fontId="28" fillId="3" borderId="73" xfId="12" applyNumberFormat="1" applyFont="1" applyFill="1" applyBorder="1" applyAlignment="1" applyProtection="1">
      <alignment horizontal="center"/>
    </xf>
    <xf numFmtId="10" fontId="28" fillId="3" borderId="74" xfId="12" applyNumberFormat="1" applyFont="1" applyFill="1" applyBorder="1" applyAlignment="1" applyProtection="1">
      <alignment horizontal="center"/>
    </xf>
    <xf numFmtId="9" fontId="0" fillId="0" borderId="0" xfId="18" applyFont="1"/>
    <xf numFmtId="10" fontId="28" fillId="3" borderId="79" xfId="1" applyNumberFormat="1" applyFont="1" applyFill="1" applyBorder="1" applyAlignment="1">
      <alignment horizontal="center"/>
    </xf>
    <xf numFmtId="10" fontId="28" fillId="3" borderId="66" xfId="1" applyNumberFormat="1" applyFont="1" applyFill="1" applyBorder="1" applyAlignment="1">
      <alignment horizontal="center"/>
    </xf>
    <xf numFmtId="10" fontId="21" fillId="0" borderId="82" xfId="1" applyNumberFormat="1" applyFont="1" applyBorder="1" applyAlignment="1">
      <alignment horizontal="center"/>
    </xf>
    <xf numFmtId="10" fontId="21" fillId="0" borderId="83" xfId="1" applyNumberFormat="1" applyFont="1" applyBorder="1" applyAlignment="1">
      <alignment horizontal="center"/>
    </xf>
    <xf numFmtId="0" fontId="21" fillId="11" borderId="86" xfId="1" applyFont="1" applyFill="1" applyBorder="1" applyAlignment="1">
      <alignment horizontal="center"/>
    </xf>
    <xf numFmtId="0" fontId="21" fillId="0" borderId="71" xfId="16" applyFont="1" applyBorder="1" applyAlignment="1">
      <alignment horizontal="center" vertical="center"/>
    </xf>
    <xf numFmtId="0" fontId="28" fillId="0" borderId="87" xfId="1" applyFont="1" applyBorder="1" applyAlignment="1">
      <alignment vertical="center"/>
    </xf>
    <xf numFmtId="0" fontId="28" fillId="0" borderId="78" xfId="16" applyFont="1" applyBorder="1" applyAlignment="1">
      <alignment horizontal="left" vertical="center"/>
    </xf>
    <xf numFmtId="0" fontId="28" fillId="0" borderId="88" xfId="16" applyFont="1" applyBorder="1" applyAlignment="1">
      <alignment horizontal="left" vertical="center"/>
    </xf>
    <xf numFmtId="10" fontId="28" fillId="3" borderId="79" xfId="12" applyNumberFormat="1" applyFont="1" applyFill="1" applyBorder="1" applyAlignment="1" applyProtection="1">
      <alignment horizontal="center"/>
    </xf>
    <xf numFmtId="10" fontId="28" fillId="3" borderId="66" xfId="12" applyNumberFormat="1" applyFont="1" applyFill="1" applyBorder="1" applyAlignment="1" applyProtection="1">
      <alignment horizontal="center"/>
    </xf>
    <xf numFmtId="168" fontId="3" fillId="0" borderId="0" xfId="1" applyNumberFormat="1"/>
    <xf numFmtId="0" fontId="28" fillId="0" borderId="2" xfId="1" applyFont="1" applyBorder="1" applyAlignment="1">
      <alignment vertical="center"/>
    </xf>
    <xf numFmtId="0" fontId="28" fillId="0" borderId="89" xfId="16" applyFont="1" applyBorder="1" applyAlignment="1">
      <alignment horizontal="left" vertical="center"/>
    </xf>
    <xf numFmtId="0" fontId="28" fillId="0" borderId="48" xfId="1" applyFont="1" applyBorder="1" applyAlignment="1">
      <alignment vertical="center"/>
    </xf>
    <xf numFmtId="10" fontId="21" fillId="0" borderId="90" xfId="1" applyNumberFormat="1" applyFont="1" applyBorder="1" applyAlignment="1">
      <alignment horizontal="center"/>
    </xf>
    <xf numFmtId="10" fontId="21" fillId="0" borderId="91" xfId="1" applyNumberFormat="1" applyFont="1" applyBorder="1" applyAlignment="1">
      <alignment horizontal="center"/>
    </xf>
    <xf numFmtId="0" fontId="21" fillId="11" borderId="84" xfId="16" applyFont="1" applyFill="1" applyBorder="1" applyAlignment="1">
      <alignment horizontal="right" vertical="center"/>
    </xf>
    <xf numFmtId="0" fontId="21" fillId="11" borderId="95" xfId="16" applyFont="1" applyFill="1" applyBorder="1" applyAlignment="1">
      <alignment horizontal="right" vertical="center"/>
    </xf>
    <xf numFmtId="10" fontId="21" fillId="11" borderId="95" xfId="1" applyNumberFormat="1" applyFont="1" applyFill="1" applyBorder="1" applyAlignment="1">
      <alignment horizontal="center"/>
    </xf>
    <xf numFmtId="4" fontId="21" fillId="11" borderId="86" xfId="1" applyNumberFormat="1" applyFont="1" applyFill="1" applyBorder="1" applyAlignment="1">
      <alignment horizontal="center"/>
    </xf>
    <xf numFmtId="10" fontId="21" fillId="0" borderId="98" xfId="12" applyNumberFormat="1" applyFont="1" applyFill="1" applyBorder="1" applyAlignment="1" applyProtection="1">
      <alignment horizontal="center" vertical="center"/>
    </xf>
    <xf numFmtId="10" fontId="21" fillId="0" borderId="99" xfId="12" applyNumberFormat="1" applyFont="1" applyFill="1" applyBorder="1" applyAlignment="1" applyProtection="1">
      <alignment horizontal="center" vertical="center"/>
    </xf>
    <xf numFmtId="10" fontId="7" fillId="3" borderId="16" xfId="0" applyNumberFormat="1" applyFont="1" applyFill="1" applyBorder="1" applyAlignment="1">
      <alignment vertical="center"/>
    </xf>
    <xf numFmtId="0" fontId="4" fillId="0" borderId="46" xfId="1" applyFont="1" applyBorder="1" applyAlignment="1">
      <alignment vertical="center"/>
    </xf>
    <xf numFmtId="10" fontId="4" fillId="0" borderId="46" xfId="1" applyNumberFormat="1" applyFont="1" applyBorder="1" applyAlignment="1">
      <alignment horizontal="left" vertical="center"/>
    </xf>
    <xf numFmtId="0" fontId="17" fillId="12" borderId="1" xfId="7" applyFont="1" applyFill="1" applyBorder="1" applyAlignment="1">
      <alignment horizontal="center" vertical="center" wrapText="1"/>
    </xf>
    <xf numFmtId="0" fontId="17" fillId="12" borderId="1" xfId="7" applyFont="1" applyFill="1" applyBorder="1" applyAlignment="1">
      <alignment horizontal="left" vertical="center" wrapText="1"/>
    </xf>
    <xf numFmtId="166" fontId="17" fillId="12" borderId="1" xfId="4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/>
    </xf>
    <xf numFmtId="10" fontId="4" fillId="0" borderId="4" xfId="1" applyNumberFormat="1" applyFont="1" applyBorder="1" applyAlignment="1">
      <alignment horizontal="right" vertical="center"/>
    </xf>
    <xf numFmtId="10" fontId="7" fillId="0" borderId="16" xfId="13" applyNumberFormat="1" applyFont="1" applyFill="1" applyBorder="1" applyAlignment="1">
      <alignment vertical="center"/>
    </xf>
    <xf numFmtId="0" fontId="34" fillId="12" borderId="1" xfId="7" applyFont="1" applyFill="1" applyBorder="1" applyAlignment="1">
      <alignment horizontal="center" vertical="center" wrapText="1"/>
    </xf>
    <xf numFmtId="169" fontId="17" fillId="5" borderId="1" xfId="7" applyNumberFormat="1" applyFont="1" applyFill="1" applyBorder="1" applyAlignment="1">
      <alignment horizontal="right" vertical="center" wrapText="1"/>
    </xf>
    <xf numFmtId="0" fontId="34" fillId="5" borderId="1" xfId="7" applyFont="1" applyFill="1" applyBorder="1" applyAlignment="1">
      <alignment horizontal="center" vertical="center" wrapText="1"/>
    </xf>
    <xf numFmtId="4" fontId="3" fillId="0" borderId="0" xfId="0" applyNumberFormat="1" applyFont="1"/>
    <xf numFmtId="10" fontId="4" fillId="0" borderId="47" xfId="1" applyNumberFormat="1" applyFont="1" applyBorder="1" applyAlignment="1">
      <alignment vertical="center"/>
    </xf>
    <xf numFmtId="0" fontId="4" fillId="2" borderId="2" xfId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26" xfId="1" applyFont="1" applyBorder="1" applyAlignment="1">
      <alignment horizontal="right" vertical="center"/>
    </xf>
    <xf numFmtId="2" fontId="3" fillId="0" borderId="0" xfId="1" applyNumberFormat="1" applyFont="1"/>
    <xf numFmtId="0" fontId="3" fillId="0" borderId="0" xfId="0" applyFont="1" applyBorder="1" applyAlignment="1">
      <alignment wrapText="1"/>
    </xf>
    <xf numFmtId="0" fontId="4" fillId="0" borderId="13" xfId="11" applyFont="1" applyBorder="1" applyAlignment="1">
      <alignment vertical="top"/>
    </xf>
    <xf numFmtId="49" fontId="35" fillId="0" borderId="10" xfId="11" applyNumberFormat="1" applyFont="1" applyBorder="1" applyAlignment="1">
      <alignment vertical="top" wrapText="1"/>
    </xf>
    <xf numFmtId="49" fontId="35" fillId="0" borderId="11" xfId="11" applyNumberFormat="1" applyFont="1" applyBorder="1" applyAlignment="1">
      <alignment vertical="top" wrapText="1"/>
    </xf>
    <xf numFmtId="49" fontId="35" fillId="0" borderId="13" xfId="11" applyNumberFormat="1" applyFont="1" applyBorder="1" applyAlignment="1">
      <alignment vertical="top" wrapText="1"/>
    </xf>
    <xf numFmtId="49" fontId="35" fillId="0" borderId="0" xfId="11" applyNumberFormat="1" applyFont="1" applyBorder="1" applyAlignment="1">
      <alignment vertical="top" wrapText="1"/>
    </xf>
    <xf numFmtId="0" fontId="4" fillId="0" borderId="0" xfId="11" applyFont="1" applyBorder="1" applyAlignment="1">
      <alignment vertical="center"/>
    </xf>
    <xf numFmtId="0" fontId="4" fillId="0" borderId="0" xfId="11" applyFont="1" applyBorder="1" applyAlignment="1">
      <alignment horizontal="left" vertical="top" wrapText="1"/>
    </xf>
    <xf numFmtId="0" fontId="3" fillId="0" borderId="0" xfId="11" applyFont="1" applyBorder="1" applyAlignment="1">
      <alignment horizontal="left" vertical="top" wrapText="1"/>
    </xf>
    <xf numFmtId="0" fontId="4" fillId="0" borderId="0" xfId="11" applyFont="1" applyBorder="1" applyAlignment="1">
      <alignment vertical="top"/>
    </xf>
    <xf numFmtId="0" fontId="3" fillId="0" borderId="0" xfId="11" applyBorder="1"/>
    <xf numFmtId="0" fontId="0" fillId="0" borderId="0" xfId="0" applyBorder="1"/>
    <xf numFmtId="0" fontId="0" fillId="0" borderId="14" xfId="0" applyBorder="1"/>
    <xf numFmtId="0" fontId="5" fillId="14" borderId="15" xfId="11" applyFont="1" applyFill="1" applyBorder="1" applyAlignment="1">
      <alignment horizontal="center" vertical="center"/>
    </xf>
    <xf numFmtId="0" fontId="5" fillId="14" borderId="1" xfId="11" applyFont="1" applyFill="1" applyBorder="1" applyAlignment="1">
      <alignment horizontal="center" vertical="center"/>
    </xf>
    <xf numFmtId="0" fontId="5" fillId="14" borderId="1" xfId="11" applyNumberFormat="1" applyFont="1" applyFill="1" applyBorder="1" applyAlignment="1">
      <alignment horizontal="center" vertical="center"/>
    </xf>
    <xf numFmtId="0" fontId="5" fillId="14" borderId="2" xfId="11" applyNumberFormat="1" applyFont="1" applyFill="1" applyBorder="1" applyAlignment="1">
      <alignment horizontal="center" vertical="center"/>
    </xf>
    <xf numFmtId="0" fontId="5" fillId="14" borderId="16" xfId="11" applyNumberFormat="1" applyFont="1" applyFill="1" applyBorder="1" applyAlignment="1">
      <alignment horizontal="center" vertical="center"/>
    </xf>
    <xf numFmtId="0" fontId="5" fillId="0" borderId="15" xfId="11" applyFont="1" applyBorder="1" applyAlignment="1">
      <alignment horizontal="center" vertical="center"/>
    </xf>
    <xf numFmtId="43" fontId="4" fillId="3" borderId="1" xfId="10" applyNumberFormat="1" applyFont="1" applyFill="1" applyBorder="1" applyAlignment="1">
      <alignment horizontal="left" vertical="center" wrapText="1"/>
    </xf>
    <xf numFmtId="43" fontId="4" fillId="3" borderId="1" xfId="10" applyNumberFormat="1" applyFont="1" applyFill="1" applyBorder="1" applyAlignment="1">
      <alignment horizontal="justify" vertical="center"/>
    </xf>
    <xf numFmtId="43" fontId="23" fillId="0" borderId="1" xfId="12" applyNumberFormat="1" applyFont="1" applyBorder="1" applyAlignment="1">
      <alignment vertical="center"/>
    </xf>
    <xf numFmtId="43" fontId="23" fillId="0" borderId="16" xfId="12" applyNumberFormat="1" applyFont="1" applyBorder="1" applyAlignment="1">
      <alignment vertical="center"/>
    </xf>
    <xf numFmtId="0" fontId="23" fillId="0" borderId="1" xfId="11" applyFont="1" applyBorder="1" applyAlignment="1">
      <alignment horizontal="left" vertical="center" wrapText="1"/>
    </xf>
    <xf numFmtId="4" fontId="23" fillId="3" borderId="1" xfId="11" applyNumberFormat="1" applyFont="1" applyFill="1" applyBorder="1" applyAlignment="1"/>
    <xf numFmtId="10" fontId="23" fillId="15" borderId="1" xfId="12" applyNumberFormat="1" applyFont="1" applyFill="1" applyBorder="1" applyAlignment="1">
      <alignment horizontal="center" vertical="center"/>
    </xf>
    <xf numFmtId="10" fontId="23" fillId="15" borderId="16" xfId="12" applyNumberFormat="1" applyFont="1" applyFill="1" applyBorder="1" applyAlignment="1">
      <alignment horizontal="center" vertical="center"/>
    </xf>
    <xf numFmtId="0" fontId="23" fillId="0" borderId="15" xfId="11" applyFont="1" applyBorder="1" applyAlignment="1">
      <alignment horizontal="center" vertical="center"/>
    </xf>
    <xf numFmtId="49" fontId="23" fillId="0" borderId="15" xfId="11" applyNumberFormat="1" applyFont="1" applyBorder="1" applyAlignment="1">
      <alignment horizontal="center" vertical="center"/>
    </xf>
    <xf numFmtId="4" fontId="9" fillId="0" borderId="1" xfId="11" applyNumberFormat="1" applyFont="1" applyBorder="1" applyAlignment="1">
      <alignment horizontal="left" vertical="center" wrapText="1"/>
    </xf>
    <xf numFmtId="43" fontId="5" fillId="0" borderId="1" xfId="11" applyNumberFormat="1" applyFont="1" applyBorder="1" applyAlignment="1">
      <alignment horizontal="right"/>
    </xf>
    <xf numFmtId="43" fontId="5" fillId="0" borderId="1" xfId="11" applyNumberFormat="1" applyFont="1" applyBorder="1" applyAlignment="1">
      <alignment horizontal="right" vertical="center"/>
    </xf>
    <xf numFmtId="49" fontId="23" fillId="0" borderId="20" xfId="11" applyNumberFormat="1" applyFont="1" applyBorder="1" applyAlignment="1">
      <alignment vertical="center"/>
    </xf>
    <xf numFmtId="49" fontId="23" fillId="0" borderId="3" xfId="11" applyNumberFormat="1" applyFont="1" applyBorder="1" applyAlignment="1">
      <alignment vertical="center"/>
    </xf>
    <xf numFmtId="49" fontId="23" fillId="0" borderId="21" xfId="11" applyNumberFormat="1" applyFont="1" applyBorder="1" applyAlignment="1">
      <alignment vertical="center"/>
    </xf>
    <xf numFmtId="49" fontId="23" fillId="0" borderId="15" xfId="11" applyNumberFormat="1" applyFont="1" applyFill="1" applyBorder="1" applyAlignment="1">
      <alignment horizontal="center" vertical="center"/>
    </xf>
    <xf numFmtId="0" fontId="5" fillId="0" borderId="1" xfId="11" applyFont="1" applyBorder="1" applyAlignment="1">
      <alignment horizontal="left" wrapText="1"/>
    </xf>
    <xf numFmtId="0" fontId="23" fillId="0" borderId="1" xfId="11" applyFont="1" applyBorder="1"/>
    <xf numFmtId="10" fontId="23" fillId="0" borderId="1" xfId="12" applyNumberFormat="1" applyFont="1" applyBorder="1"/>
    <xf numFmtId="10" fontId="23" fillId="0" borderId="16" xfId="12" applyNumberFormat="1" applyFont="1" applyBorder="1"/>
    <xf numFmtId="43" fontId="23" fillId="0" borderId="1" xfId="11" applyNumberFormat="1" applyFont="1" applyBorder="1"/>
    <xf numFmtId="164" fontId="23" fillId="0" borderId="1" xfId="11" applyNumberFormat="1" applyFont="1" applyBorder="1"/>
    <xf numFmtId="164" fontId="23" fillId="0" borderId="16" xfId="11" applyNumberFormat="1" applyFont="1" applyBorder="1"/>
    <xf numFmtId="49" fontId="23" fillId="0" borderId="28" xfId="11" applyNumberFormat="1" applyFont="1" applyFill="1" applyBorder="1" applyAlignment="1">
      <alignment horizontal="center" vertical="center"/>
    </xf>
    <xf numFmtId="0" fontId="5" fillId="0" borderId="18" xfId="11" applyFont="1" applyBorder="1" applyAlignment="1">
      <alignment horizontal="left" vertical="center" wrapText="1"/>
    </xf>
    <xf numFmtId="0" fontId="23" fillId="0" borderId="18" xfId="11" applyFont="1" applyBorder="1"/>
    <xf numFmtId="10" fontId="5" fillId="0" borderId="18" xfId="12" applyNumberFormat="1" applyFont="1" applyBorder="1"/>
    <xf numFmtId="10" fontId="5" fillId="0" borderId="19" xfId="12" applyNumberFormat="1" applyFont="1" applyBorder="1"/>
    <xf numFmtId="10" fontId="4" fillId="3" borderId="1" xfId="10" applyNumberFormat="1" applyFont="1" applyFill="1" applyBorder="1" applyAlignment="1">
      <alignment horizontal="center" vertical="center"/>
    </xf>
    <xf numFmtId="10" fontId="23" fillId="3" borderId="1" xfId="11" applyNumberFormat="1" applyFont="1" applyFill="1" applyBorder="1" applyAlignment="1">
      <alignment horizontal="center"/>
    </xf>
    <xf numFmtId="10" fontId="5" fillId="0" borderId="1" xfId="11" applyNumberFormat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3" xfId="0" applyFont="1" applyBorder="1"/>
    <xf numFmtId="10" fontId="4" fillId="7" borderId="100" xfId="13" applyNumberFormat="1" applyFont="1" applyFill="1" applyBorder="1"/>
    <xf numFmtId="10" fontId="4" fillId="7" borderId="16" xfId="0" applyNumberFormat="1" applyFont="1" applyFill="1" applyBorder="1"/>
    <xf numFmtId="0" fontId="3" fillId="0" borderId="14" xfId="0" applyFont="1" applyBorder="1" applyAlignment="1">
      <alignment wrapText="1"/>
    </xf>
    <xf numFmtId="0" fontId="3" fillId="0" borderId="17" xfId="0" applyFont="1" applyBorder="1"/>
    <xf numFmtId="0" fontId="3" fillId="0" borderId="22" xfId="0" applyFont="1" applyBorder="1"/>
    <xf numFmtId="4" fontId="3" fillId="0" borderId="25" xfId="0" applyNumberFormat="1" applyFont="1" applyBorder="1"/>
    <xf numFmtId="0" fontId="18" fillId="5" borderId="37" xfId="7" applyFont="1" applyFill="1" applyBorder="1" applyAlignment="1">
      <alignment horizontal="center" vertical="center" wrapText="1"/>
    </xf>
    <xf numFmtId="0" fontId="34" fillId="5" borderId="29" xfId="7" applyFont="1" applyFill="1" applyBorder="1" applyAlignment="1">
      <alignment horizontal="center" vertical="center" wrapText="1"/>
    </xf>
    <xf numFmtId="0" fontId="17" fillId="5" borderId="29" xfId="7" applyFont="1" applyFill="1" applyBorder="1" applyAlignment="1">
      <alignment horizontal="left" vertical="center" wrapText="1"/>
    </xf>
    <xf numFmtId="0" fontId="17" fillId="5" borderId="29" xfId="7" applyFont="1" applyFill="1" applyBorder="1" applyAlignment="1">
      <alignment horizontal="center" vertical="center" wrapText="1"/>
    </xf>
    <xf numFmtId="166" fontId="17" fillId="5" borderId="29" xfId="4" applyNumberFormat="1" applyFont="1" applyFill="1" applyBorder="1" applyAlignment="1">
      <alignment horizontal="center" vertical="center" wrapText="1"/>
    </xf>
    <xf numFmtId="4" fontId="17" fillId="5" borderId="38" xfId="4" applyNumberFormat="1" applyFont="1" applyFill="1" applyBorder="1" applyAlignment="1">
      <alignment horizontal="center" vertical="center" wrapText="1"/>
    </xf>
    <xf numFmtId="0" fontId="18" fillId="5" borderId="15" xfId="7" applyFont="1" applyFill="1" applyBorder="1" applyAlignment="1">
      <alignment horizontal="center" vertical="center" wrapText="1"/>
    </xf>
    <xf numFmtId="4" fontId="17" fillId="5" borderId="16" xfId="4" applyNumberFormat="1" applyFont="1" applyFill="1" applyBorder="1" applyAlignment="1">
      <alignment horizontal="right" vertical="center" wrapText="1"/>
    </xf>
    <xf numFmtId="4" fontId="4" fillId="4" borderId="16" xfId="1" applyNumberFormat="1" applyFont="1" applyFill="1" applyBorder="1" applyAlignment="1">
      <alignment horizontal="right" vertical="center"/>
    </xf>
    <xf numFmtId="4" fontId="4" fillId="0" borderId="16" xfId="1" applyNumberFormat="1" applyFont="1" applyBorder="1" applyAlignment="1">
      <alignment horizontal="right" vertical="center"/>
    </xf>
    <xf numFmtId="4" fontId="4" fillId="8" borderId="19" xfId="1" applyNumberFormat="1" applyFont="1" applyFill="1" applyBorder="1" applyAlignment="1">
      <alignment horizontal="right" vertical="center"/>
    </xf>
    <xf numFmtId="0" fontId="19" fillId="0" borderId="13" xfId="0" applyFont="1" applyBorder="1"/>
    <xf numFmtId="0" fontId="19" fillId="0" borderId="17" xfId="0" applyFont="1" applyBorder="1"/>
    <xf numFmtId="4" fontId="3" fillId="0" borderId="14" xfId="0" applyNumberFormat="1" applyFont="1" applyBorder="1"/>
    <xf numFmtId="0" fontId="3" fillId="0" borderId="1" xfId="0" applyFont="1" applyBorder="1" applyAlignment="1">
      <alignment horizontal="left" wrapText="1"/>
    </xf>
    <xf numFmtId="4" fontId="4" fillId="4" borderId="50" xfId="1" applyNumberFormat="1" applyFont="1" applyFill="1" applyBorder="1" applyAlignment="1">
      <alignment horizontal="right" vertical="center"/>
    </xf>
    <xf numFmtId="0" fontId="18" fillId="5" borderId="28" xfId="7" applyFont="1" applyFill="1" applyBorder="1" applyAlignment="1">
      <alignment horizontal="center" vertical="center" wrapText="1"/>
    </xf>
    <xf numFmtId="0" fontId="17" fillId="6" borderId="18" xfId="7" applyFont="1" applyFill="1" applyBorder="1" applyAlignment="1">
      <alignment horizontal="center" vertical="center" wrapText="1"/>
    </xf>
    <xf numFmtId="0" fontId="17" fillId="5" borderId="18" xfId="7" applyFont="1" applyFill="1" applyBorder="1" applyAlignment="1">
      <alignment horizontal="left" vertical="center" wrapText="1"/>
    </xf>
    <xf numFmtId="0" fontId="17" fillId="5" borderId="18" xfId="7" applyFont="1" applyFill="1" applyBorder="1" applyAlignment="1">
      <alignment horizontal="center" vertical="center" wrapText="1"/>
    </xf>
    <xf numFmtId="169" fontId="17" fillId="5" borderId="18" xfId="7" applyNumberFormat="1" applyFont="1" applyFill="1" applyBorder="1" applyAlignment="1">
      <alignment horizontal="right" vertical="center" wrapText="1"/>
    </xf>
    <xf numFmtId="4" fontId="3" fillId="6" borderId="18" xfId="4" applyNumberFormat="1" applyFont="1" applyFill="1" applyBorder="1" applyAlignment="1">
      <alignment horizontal="right" vertical="center" wrapText="1"/>
    </xf>
    <xf numFmtId="4" fontId="17" fillId="5" borderId="19" xfId="4" applyNumberFormat="1" applyFont="1" applyFill="1" applyBorder="1" applyAlignment="1">
      <alignment horizontal="right" vertical="center" wrapText="1"/>
    </xf>
    <xf numFmtId="0" fontId="3" fillId="0" borderId="14" xfId="0" applyFont="1" applyBorder="1"/>
    <xf numFmtId="4" fontId="17" fillId="5" borderId="16" xfId="4" applyNumberFormat="1" applyFont="1" applyFill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0" fontId="4" fillId="0" borderId="46" xfId="1" applyFont="1" applyBorder="1" applyAlignment="1">
      <alignment horizontal="right" vertical="center"/>
    </xf>
    <xf numFmtId="4" fontId="4" fillId="2" borderId="1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4" fontId="3" fillId="0" borderId="2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4" fontId="3" fillId="0" borderId="48" xfId="1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1" applyFont="1" applyBorder="1" applyAlignment="1">
      <alignment horizontal="right" vertical="center"/>
    </xf>
    <xf numFmtId="0" fontId="3" fillId="0" borderId="17" xfId="1" applyFont="1" applyBorder="1"/>
    <xf numFmtId="0" fontId="3" fillId="0" borderId="22" xfId="1" applyFont="1" applyBorder="1"/>
    <xf numFmtId="4" fontId="5" fillId="13" borderId="19" xfId="1" applyNumberFormat="1" applyFont="1" applyFill="1" applyBorder="1"/>
    <xf numFmtId="0" fontId="3" fillId="0" borderId="1" xfId="1" applyFont="1" applyBorder="1" applyAlignment="1">
      <alignment horizontal="center" vertical="center" wrapText="1"/>
    </xf>
    <xf numFmtId="0" fontId="4" fillId="0" borderId="11" xfId="1" applyFont="1" applyBorder="1" applyAlignment="1">
      <alignment vertical="center"/>
    </xf>
    <xf numFmtId="10" fontId="4" fillId="0" borderId="11" xfId="1" applyNumberFormat="1" applyFont="1" applyBorder="1" applyAlignment="1">
      <alignment horizontal="left" vertical="center"/>
    </xf>
    <xf numFmtId="10" fontId="4" fillId="0" borderId="12" xfId="1" applyNumberFormat="1" applyFont="1" applyBorder="1" applyAlignment="1">
      <alignment vertical="center"/>
    </xf>
    <xf numFmtId="0" fontId="3" fillId="0" borderId="31" xfId="1" applyFont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3" fillId="0" borderId="33" xfId="1" applyFont="1" applyFill="1" applyBorder="1" applyAlignment="1">
      <alignment horizontal="center" vertical="center"/>
    </xf>
    <xf numFmtId="4" fontId="4" fillId="3" borderId="50" xfId="1" applyNumberFormat="1" applyFont="1" applyFill="1" applyBorder="1" applyAlignment="1">
      <alignment horizontal="right" vertical="center"/>
    </xf>
    <xf numFmtId="0" fontId="4" fillId="2" borderId="20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right" vertical="center"/>
    </xf>
    <xf numFmtId="0" fontId="3" fillId="0" borderId="103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17" fillId="5" borderId="15" xfId="7" applyFont="1" applyFill="1" applyBorder="1" applyAlignment="1">
      <alignment horizontal="center" vertical="center" wrapText="1"/>
    </xf>
    <xf numFmtId="0" fontId="17" fillId="12" borderId="15" xfId="7" applyFont="1" applyFill="1" applyBorder="1" applyAlignment="1">
      <alignment horizontal="center" vertical="center" wrapText="1"/>
    </xf>
    <xf numFmtId="4" fontId="17" fillId="12" borderId="16" xfId="4" applyNumberFormat="1" applyFont="1" applyFill="1" applyBorder="1" applyAlignment="1">
      <alignment horizontal="center" vertical="center" wrapText="1"/>
    </xf>
    <xf numFmtId="43" fontId="5" fillId="0" borderId="16" xfId="11" applyNumberFormat="1" applyFont="1" applyBorder="1" applyAlignment="1">
      <alignment horizontal="right" vertical="center"/>
    </xf>
    <xf numFmtId="0" fontId="38" fillId="6" borderId="1" xfId="7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center" vertical="center" wrapText="1"/>
    </xf>
    <xf numFmtId="169" fontId="17" fillId="0" borderId="1" xfId="7" applyNumberFormat="1" applyFont="1" applyFill="1" applyBorder="1" applyAlignment="1">
      <alignment horizontal="right" vertical="center" wrapText="1"/>
    </xf>
    <xf numFmtId="4" fontId="17" fillId="0" borderId="1" xfId="7" applyNumberFormat="1" applyFont="1" applyFill="1" applyBorder="1" applyAlignment="1">
      <alignment horizontal="right" vertical="center" wrapText="1"/>
    </xf>
    <xf numFmtId="4" fontId="3" fillId="0" borderId="1" xfId="4" applyNumberFormat="1" applyFont="1" applyFill="1" applyBorder="1" applyAlignment="1">
      <alignment horizontal="right" vertical="center" wrapText="1"/>
    </xf>
    <xf numFmtId="170" fontId="3" fillId="0" borderId="0" xfId="1" applyNumberFormat="1" applyFont="1"/>
    <xf numFmtId="171" fontId="3" fillId="0" borderId="0" xfId="1" applyNumberFormat="1" applyFont="1"/>
    <xf numFmtId="2" fontId="0" fillId="0" borderId="0" xfId="0" applyNumberFormat="1"/>
    <xf numFmtId="44" fontId="3" fillId="0" borderId="0" xfId="4" applyFont="1"/>
    <xf numFmtId="172" fontId="4" fillId="0" borderId="24" xfId="4" applyNumberFormat="1" applyFont="1" applyBorder="1" applyAlignment="1">
      <alignment horizontal="left" vertical="center"/>
    </xf>
    <xf numFmtId="173" fontId="4" fillId="0" borderId="24" xfId="4" applyNumberFormat="1" applyFont="1" applyBorder="1" applyAlignment="1">
      <alignment horizontal="left" vertical="center"/>
    </xf>
    <xf numFmtId="173" fontId="3" fillId="0" borderId="0" xfId="1" applyNumberFormat="1" applyFont="1"/>
    <xf numFmtId="175" fontId="0" fillId="0" borderId="0" xfId="0" applyNumberFormat="1"/>
    <xf numFmtId="176" fontId="0" fillId="0" borderId="0" xfId="0" applyNumberFormat="1"/>
    <xf numFmtId="174" fontId="0" fillId="0" borderId="0" xfId="0" applyNumberFormat="1"/>
    <xf numFmtId="3" fontId="0" fillId="0" borderId="0" xfId="0" applyNumberFormat="1"/>
    <xf numFmtId="49" fontId="16" fillId="0" borderId="10" xfId="0" applyNumberFormat="1" applyFont="1" applyBorder="1" applyAlignment="1">
      <alignment horizontal="center" vertical="top" wrapText="1"/>
    </xf>
    <xf numFmtId="49" fontId="16" fillId="0" borderId="11" xfId="0" applyNumberFormat="1" applyFont="1" applyBorder="1" applyAlignment="1">
      <alignment horizontal="center" vertical="top" wrapText="1"/>
    </xf>
    <xf numFmtId="49" fontId="16" fillId="0" borderId="12" xfId="0" applyNumberFormat="1" applyFont="1" applyBorder="1" applyAlignment="1">
      <alignment horizontal="center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49" fontId="16" fillId="0" borderId="14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8" fillId="0" borderId="20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4" fillId="0" borderId="23" xfId="1" applyFont="1" applyBorder="1" applyAlignment="1">
      <alignment horizontal="right" vertical="center"/>
    </xf>
    <xf numFmtId="0" fontId="4" fillId="0" borderId="42" xfId="1" applyFont="1" applyBorder="1" applyAlignment="1">
      <alignment horizontal="right" vertical="center"/>
    </xf>
    <xf numFmtId="0" fontId="5" fillId="0" borderId="23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7" fillId="0" borderId="33" xfId="0" applyFont="1" applyBorder="1" applyAlignment="1">
      <alignment horizontal="right" vertical="center"/>
    </xf>
    <xf numFmtId="0" fontId="7" fillId="0" borderId="40" xfId="0" applyFont="1" applyBorder="1" applyAlignment="1">
      <alignment horizontal="right" vertical="center"/>
    </xf>
    <xf numFmtId="0" fontId="5" fillId="0" borderId="20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4" fontId="5" fillId="0" borderId="18" xfId="1" applyNumberFormat="1" applyFont="1" applyBorder="1" applyAlignment="1">
      <alignment horizontal="right"/>
    </xf>
    <xf numFmtId="0" fontId="4" fillId="0" borderId="2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5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9" fillId="0" borderId="23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51" xfId="1" applyFont="1" applyBorder="1" applyAlignment="1">
      <alignment horizontal="right" vertical="center"/>
    </xf>
    <xf numFmtId="0" fontId="4" fillId="0" borderId="102" xfId="1" applyFont="1" applyBorder="1" applyAlignment="1">
      <alignment horizontal="right" vertical="center"/>
    </xf>
    <xf numFmtId="0" fontId="4" fillId="0" borderId="30" xfId="1" applyFont="1" applyBorder="1" applyAlignment="1">
      <alignment horizontal="right" vertical="center"/>
    </xf>
    <xf numFmtId="0" fontId="4" fillId="0" borderId="7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20" fillId="0" borderId="8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0" borderId="101" xfId="0" applyFont="1" applyBorder="1" applyAlignment="1">
      <alignment horizont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0" fontId="20" fillId="0" borderId="101" xfId="0" applyFont="1" applyBorder="1" applyAlignment="1">
      <alignment horizontal="center" wrapText="1"/>
    </xf>
    <xf numFmtId="0" fontId="4" fillId="0" borderId="103" xfId="1" applyFont="1" applyBorder="1" applyAlignment="1">
      <alignment horizontal="right" vertical="center"/>
    </xf>
    <xf numFmtId="0" fontId="4" fillId="0" borderId="33" xfId="1" applyFont="1" applyBorder="1" applyAlignment="1">
      <alignment horizontal="right" vertical="center"/>
    </xf>
    <xf numFmtId="0" fontId="4" fillId="0" borderId="104" xfId="1" applyFont="1" applyBorder="1" applyAlignment="1">
      <alignment horizontal="right" vertical="center"/>
    </xf>
    <xf numFmtId="0" fontId="9" fillId="0" borderId="13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49" fontId="16" fillId="0" borderId="0" xfId="1" applyNumberFormat="1" applyFont="1" applyBorder="1" applyAlignment="1">
      <alignment horizontal="center" vertical="top" wrapText="1"/>
    </xf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10" fontId="3" fillId="0" borderId="2" xfId="15" applyNumberFormat="1" applyFont="1" applyBorder="1" applyAlignment="1">
      <alignment horizontal="center" vertical="center"/>
    </xf>
    <xf numFmtId="10" fontId="3" fillId="0" borderId="4" xfId="15" applyNumberFormat="1" applyFont="1" applyBorder="1" applyAlignment="1">
      <alignment horizontal="center" vertical="center"/>
    </xf>
    <xf numFmtId="0" fontId="3" fillId="0" borderId="13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23" fillId="0" borderId="17" xfId="1" applyFont="1" applyBorder="1" applyAlignment="1">
      <alignment horizontal="left" vertical="center" wrapText="1"/>
    </xf>
    <xf numFmtId="0" fontId="23" fillId="0" borderId="22" xfId="1" applyFont="1" applyBorder="1" applyAlignment="1">
      <alignment horizontal="left" vertical="center" wrapText="1"/>
    </xf>
    <xf numFmtId="0" fontId="23" fillId="0" borderId="25" xfId="1" applyFont="1" applyBorder="1" applyAlignment="1">
      <alignment horizontal="left" vertical="center" wrapText="1"/>
    </xf>
    <xf numFmtId="49" fontId="7" fillId="9" borderId="23" xfId="14" applyNumberFormat="1" applyFont="1" applyFill="1" applyBorder="1" applyAlignment="1">
      <alignment horizontal="center" vertical="center"/>
    </xf>
    <xf numFmtId="49" fontId="7" fillId="9" borderId="26" xfId="14" applyNumberFormat="1" applyFont="1" applyFill="1" applyBorder="1" applyAlignment="1">
      <alignment horizontal="center" vertical="center"/>
    </xf>
    <xf numFmtId="49" fontId="7" fillId="9" borderId="24" xfId="14" applyNumberFormat="1" applyFont="1" applyFill="1" applyBorder="1" applyAlignment="1">
      <alignment horizontal="center" vertical="center"/>
    </xf>
    <xf numFmtId="49" fontId="20" fillId="9" borderId="37" xfId="14" applyNumberFormat="1" applyFont="1" applyFill="1" applyBorder="1" applyAlignment="1">
      <alignment horizontal="center" vertical="center" wrapText="1"/>
    </xf>
    <xf numFmtId="49" fontId="20" fillId="9" borderId="29" xfId="14" applyNumberFormat="1" applyFont="1" applyFill="1" applyBorder="1" applyAlignment="1">
      <alignment horizontal="center" vertical="center" wrapText="1"/>
    </xf>
    <xf numFmtId="49" fontId="20" fillId="9" borderId="49" xfId="14" applyNumberFormat="1" applyFont="1" applyFill="1" applyBorder="1" applyAlignment="1">
      <alignment horizontal="center" vertical="center" wrapText="1"/>
    </xf>
    <xf numFmtId="49" fontId="20" fillId="9" borderId="38" xfId="14" applyNumberFormat="1" applyFont="1" applyFill="1" applyBorder="1" applyAlignment="1">
      <alignment horizontal="center" vertical="center" wrapText="1"/>
    </xf>
    <xf numFmtId="49" fontId="20" fillId="9" borderId="15" xfId="14" applyNumberFormat="1" applyFont="1" applyFill="1" applyBorder="1" applyAlignment="1">
      <alignment horizontal="center" vertical="center" wrapText="1"/>
    </xf>
    <xf numFmtId="49" fontId="20" fillId="9" borderId="1" xfId="14" applyNumberFormat="1" applyFont="1" applyFill="1" applyBorder="1" applyAlignment="1">
      <alignment horizontal="center" vertical="center" wrapText="1"/>
    </xf>
    <xf numFmtId="49" fontId="20" fillId="9" borderId="2" xfId="14" applyNumberFormat="1" applyFont="1" applyFill="1" applyBorder="1" applyAlignment="1">
      <alignment horizontal="center" vertical="center" wrapText="1"/>
    </xf>
    <xf numFmtId="49" fontId="20" fillId="9" borderId="16" xfId="14" applyNumberFormat="1" applyFont="1" applyFill="1" applyBorder="1" applyAlignment="1">
      <alignment horizontal="center" vertical="center" wrapText="1"/>
    </xf>
    <xf numFmtId="0" fontId="20" fillId="0" borderId="31" xfId="14" applyFont="1" applyFill="1" applyBorder="1" applyAlignment="1">
      <alignment horizontal="center" vertical="center"/>
    </xf>
    <xf numFmtId="0" fontId="20" fillId="0" borderId="28" xfId="14" applyFont="1" applyFill="1" applyBorder="1" applyAlignment="1">
      <alignment horizontal="center" vertical="center"/>
    </xf>
    <xf numFmtId="0" fontId="20" fillId="0" borderId="32" xfId="14" applyFont="1" applyFill="1" applyBorder="1" applyAlignment="1">
      <alignment horizontal="center" vertical="center"/>
    </xf>
    <xf numFmtId="0" fontId="20" fillId="0" borderId="18" xfId="14" applyFont="1" applyFill="1" applyBorder="1" applyAlignment="1">
      <alignment horizontal="center" vertical="center"/>
    </xf>
    <xf numFmtId="0" fontId="20" fillId="0" borderId="50" xfId="14" applyFont="1" applyFill="1" applyBorder="1" applyAlignment="1">
      <alignment horizontal="center" vertical="center"/>
    </xf>
    <xf numFmtId="0" fontId="20" fillId="0" borderId="19" xfId="14" applyFont="1" applyFill="1" applyBorder="1" applyAlignment="1">
      <alignment horizontal="center" vertical="center"/>
    </xf>
    <xf numFmtId="0" fontId="20" fillId="3" borderId="51" xfId="14" applyFont="1" applyFill="1" applyBorder="1" applyAlignment="1">
      <alignment horizontal="center" vertical="center"/>
    </xf>
    <xf numFmtId="0" fontId="20" fillId="3" borderId="30" xfId="14" applyFont="1" applyFill="1" applyBorder="1" applyAlignment="1">
      <alignment horizontal="center" vertical="center"/>
    </xf>
    <xf numFmtId="0" fontId="3" fillId="0" borderId="13" xfId="14" applyFont="1" applyBorder="1" applyAlignment="1">
      <alignment vertical="center"/>
    </xf>
    <xf numFmtId="0" fontId="3" fillId="0" borderId="0" xfId="14" applyFont="1" applyBorder="1" applyAlignment="1">
      <alignment vertical="center"/>
    </xf>
    <xf numFmtId="0" fontId="4" fillId="0" borderId="29" xfId="14" applyFont="1" applyFill="1" applyBorder="1" applyAlignment="1">
      <alignment horizontal="justify" vertical="center" wrapText="1"/>
    </xf>
    <xf numFmtId="0" fontId="4" fillId="0" borderId="38" xfId="14" applyFont="1" applyFill="1" applyBorder="1" applyAlignment="1">
      <alignment horizontal="justify" vertical="center" wrapText="1"/>
    </xf>
    <xf numFmtId="0" fontId="25" fillId="0" borderId="49" xfId="14" applyFont="1" applyBorder="1" applyAlignment="1">
      <alignment horizontal="center"/>
    </xf>
    <xf numFmtId="0" fontId="25" fillId="0" borderId="52" xfId="14" applyFont="1" applyBorder="1" applyAlignment="1">
      <alignment horizontal="center"/>
    </xf>
    <xf numFmtId="0" fontId="4" fillId="0" borderId="28" xfId="14" applyFont="1" applyFill="1" applyBorder="1" applyAlignment="1">
      <alignment horizontal="right" vertical="center"/>
    </xf>
    <xf numFmtId="0" fontId="4" fillId="0" borderId="18" xfId="14" applyFont="1" applyFill="1" applyBorder="1" applyAlignment="1">
      <alignment horizontal="right" vertical="center"/>
    </xf>
    <xf numFmtId="10" fontId="3" fillId="0" borderId="51" xfId="15" applyNumberFormat="1" applyFont="1" applyBorder="1" applyAlignment="1">
      <alignment horizontal="center" vertical="center"/>
    </xf>
    <xf numFmtId="10" fontId="3" fillId="0" borderId="30" xfId="15" applyNumberFormat="1" applyFont="1" applyBorder="1" applyAlignment="1">
      <alignment horizontal="center" vertical="center"/>
    </xf>
    <xf numFmtId="0" fontId="3" fillId="0" borderId="13" xfId="14" applyFont="1" applyBorder="1" applyAlignment="1">
      <alignment horizontal="center" vertical="center"/>
    </xf>
    <xf numFmtId="0" fontId="3" fillId="0" borderId="0" xfId="14" applyFont="1" applyBorder="1" applyAlignment="1">
      <alignment horizontal="center" vertical="center"/>
    </xf>
    <xf numFmtId="10" fontId="3" fillId="0" borderId="49" xfId="15" applyNumberFormat="1" applyFont="1" applyBorder="1" applyAlignment="1">
      <alignment horizontal="center" vertical="center"/>
    </xf>
    <xf numFmtId="10" fontId="3" fillId="0" borderId="52" xfId="15" applyNumberFormat="1" applyFont="1" applyBorder="1" applyAlignment="1">
      <alignment horizontal="center" vertical="center"/>
    </xf>
    <xf numFmtId="49" fontId="20" fillId="9" borderId="10" xfId="14" applyNumberFormat="1" applyFont="1" applyFill="1" applyBorder="1" applyAlignment="1">
      <alignment horizontal="center" vertical="center" wrapText="1"/>
    </xf>
    <xf numFmtId="49" fontId="20" fillId="9" borderId="11" xfId="14" applyNumberFormat="1" applyFont="1" applyFill="1" applyBorder="1" applyAlignment="1">
      <alignment horizontal="center" vertical="center" wrapText="1"/>
    </xf>
    <xf numFmtId="49" fontId="20" fillId="9" borderId="12" xfId="14" applyNumberFormat="1" applyFont="1" applyFill="1" applyBorder="1" applyAlignment="1">
      <alignment horizontal="center" vertical="center" wrapText="1"/>
    </xf>
    <xf numFmtId="10" fontId="21" fillId="0" borderId="35" xfId="15" applyNumberFormat="1" applyFont="1" applyBorder="1" applyAlignment="1">
      <alignment horizontal="center" vertical="center" wrapText="1"/>
    </xf>
    <xf numFmtId="10" fontId="21" fillId="0" borderId="53" xfId="15" applyNumberFormat="1" applyFont="1" applyBorder="1" applyAlignment="1">
      <alignment horizontal="center" vertical="center" wrapText="1"/>
    </xf>
    <xf numFmtId="0" fontId="26" fillId="0" borderId="34" xfId="14" applyFont="1" applyBorder="1" applyAlignment="1">
      <alignment horizontal="center" vertical="center" wrapText="1"/>
    </xf>
    <xf numFmtId="0" fontId="26" fillId="0" borderId="39" xfId="14" applyFont="1" applyBorder="1" applyAlignment="1">
      <alignment horizontal="center" vertical="center" wrapText="1"/>
    </xf>
    <xf numFmtId="0" fontId="26" fillId="0" borderId="41" xfId="14" applyFont="1" applyBorder="1" applyAlignment="1">
      <alignment horizontal="center" vertical="center" wrapText="1"/>
    </xf>
    <xf numFmtId="0" fontId="26" fillId="0" borderId="54" xfId="14" applyFont="1" applyBorder="1" applyAlignment="1">
      <alignment horizontal="center" vertical="center" wrapText="1"/>
    </xf>
    <xf numFmtId="0" fontId="3" fillId="0" borderId="35" xfId="14" applyFont="1" applyBorder="1" applyAlignment="1">
      <alignment horizontal="center" vertical="center"/>
    </xf>
    <xf numFmtId="0" fontId="3" fillId="0" borderId="31" xfId="14" applyFont="1" applyBorder="1" applyAlignment="1">
      <alignment horizontal="center" vertical="center"/>
    </xf>
    <xf numFmtId="0" fontId="3" fillId="0" borderId="34" xfId="14" applyFont="1" applyFill="1" applyBorder="1" applyAlignment="1">
      <alignment horizontal="left" vertical="center"/>
    </xf>
    <xf numFmtId="0" fontId="3" fillId="0" borderId="32" xfId="14" applyFont="1" applyFill="1" applyBorder="1" applyAlignment="1">
      <alignment horizontal="left" vertical="center"/>
    </xf>
    <xf numFmtId="10" fontId="3" fillId="0" borderId="41" xfId="15" applyNumberFormat="1" applyFont="1" applyFill="1" applyBorder="1" applyAlignment="1" applyProtection="1">
      <alignment horizontal="center" vertical="center"/>
      <protection locked="0"/>
    </xf>
    <xf numFmtId="10" fontId="3" fillId="0" borderId="50" xfId="15" applyNumberFormat="1" applyFont="1" applyFill="1" applyBorder="1" applyAlignment="1" applyProtection="1">
      <alignment horizontal="center" vertical="center"/>
      <protection locked="0"/>
    </xf>
    <xf numFmtId="10" fontId="3" fillId="0" borderId="56" xfId="15" applyNumberFormat="1" applyFont="1" applyBorder="1" applyAlignment="1">
      <alignment horizontal="center" vertical="center"/>
    </xf>
    <xf numFmtId="10" fontId="3" fillId="0" borderId="42" xfId="15" applyNumberFormat="1" applyFont="1" applyBorder="1" applyAlignment="1">
      <alignment horizontal="center" vertical="center"/>
    </xf>
    <xf numFmtId="0" fontId="3" fillId="0" borderId="13" xfId="14" applyFont="1" applyFill="1" applyBorder="1" applyAlignment="1">
      <alignment horizontal="center" vertical="center"/>
    </xf>
    <xf numFmtId="0" fontId="3" fillId="0" borderId="0" xfId="14" applyFont="1" applyFill="1" applyBorder="1" applyAlignment="1">
      <alignment horizontal="center" vertical="center"/>
    </xf>
    <xf numFmtId="0" fontId="4" fillId="0" borderId="10" xfId="14" applyFont="1" applyFill="1" applyBorder="1" applyAlignment="1">
      <alignment horizontal="center" vertical="center"/>
    </xf>
    <xf numFmtId="0" fontId="4" fillId="0" borderId="11" xfId="14" applyFont="1" applyFill="1" applyBorder="1" applyAlignment="1">
      <alignment horizontal="center" vertical="center"/>
    </xf>
    <xf numFmtId="0" fontId="4" fillId="0" borderId="12" xfId="14" applyFont="1" applyFill="1" applyBorder="1" applyAlignment="1">
      <alignment horizontal="center" vertical="center"/>
    </xf>
    <xf numFmtId="0" fontId="4" fillId="0" borderId="17" xfId="14" applyFont="1" applyFill="1" applyBorder="1" applyAlignment="1">
      <alignment horizontal="center" vertical="center"/>
    </xf>
    <xf numFmtId="0" fontId="4" fillId="0" borderId="22" xfId="14" applyFont="1" applyFill="1" applyBorder="1" applyAlignment="1">
      <alignment horizontal="center" vertical="center"/>
    </xf>
    <xf numFmtId="0" fontId="4" fillId="0" borderId="25" xfId="14" applyFont="1" applyFill="1" applyBorder="1" applyAlignment="1">
      <alignment horizontal="center" vertical="center"/>
    </xf>
    <xf numFmtId="0" fontId="5" fillId="0" borderId="10" xfId="14" applyFont="1" applyBorder="1" applyAlignment="1">
      <alignment horizontal="center" vertical="center"/>
    </xf>
    <xf numFmtId="0" fontId="5" fillId="0" borderId="11" xfId="14" applyFont="1" applyBorder="1" applyAlignment="1">
      <alignment horizontal="center" vertical="center"/>
    </xf>
    <xf numFmtId="0" fontId="5" fillId="0" borderId="17" xfId="14" applyFont="1" applyBorder="1" applyAlignment="1">
      <alignment horizontal="center" vertical="center"/>
    </xf>
    <xf numFmtId="0" fontId="5" fillId="0" borderId="22" xfId="14" applyFont="1" applyBorder="1" applyAlignment="1">
      <alignment horizontal="center" vertical="center"/>
    </xf>
    <xf numFmtId="10" fontId="5" fillId="9" borderId="1" xfId="14" applyNumberFormat="1" applyFont="1" applyFill="1" applyBorder="1" applyAlignment="1">
      <alignment horizontal="center" vertical="center"/>
    </xf>
    <xf numFmtId="0" fontId="29" fillId="0" borderId="63" xfId="16" applyFont="1" applyBorder="1" applyAlignment="1">
      <alignment horizontal="left" vertical="center" wrapText="1"/>
    </xf>
    <xf numFmtId="0" fontId="29" fillId="0" borderId="64" xfId="16" applyFont="1" applyBorder="1" applyAlignment="1">
      <alignment horizontal="left" vertical="center" wrapText="1"/>
    </xf>
    <xf numFmtId="0" fontId="29" fillId="0" borderId="65" xfId="16" applyFont="1" applyBorder="1" applyAlignment="1">
      <alignment horizontal="left" vertical="center" wrapText="1"/>
    </xf>
    <xf numFmtId="0" fontId="29" fillId="0" borderId="67" xfId="16" applyFont="1" applyBorder="1" applyAlignment="1">
      <alignment horizontal="left" vertical="center" wrapText="1"/>
    </xf>
    <xf numFmtId="0" fontId="29" fillId="0" borderId="68" xfId="16" applyFont="1" applyBorder="1" applyAlignment="1">
      <alignment horizontal="left" vertical="center" wrapText="1"/>
    </xf>
    <xf numFmtId="0" fontId="29" fillId="0" borderId="69" xfId="16" applyFont="1" applyBorder="1" applyAlignment="1">
      <alignment horizontal="left" vertical="center" wrapText="1"/>
    </xf>
    <xf numFmtId="49" fontId="10" fillId="0" borderId="10" xfId="1" applyNumberFormat="1" applyFont="1" applyBorder="1" applyAlignment="1">
      <alignment horizontal="center" vertical="top" wrapText="1"/>
    </xf>
    <xf numFmtId="49" fontId="10" fillId="0" borderId="11" xfId="1" applyNumberFormat="1" applyFont="1" applyBorder="1" applyAlignment="1">
      <alignment horizontal="center" vertical="top" wrapText="1"/>
    </xf>
    <xf numFmtId="49" fontId="10" fillId="0" borderId="12" xfId="1" applyNumberFormat="1" applyFont="1" applyBorder="1" applyAlignment="1">
      <alignment horizontal="center" vertical="top" wrapText="1"/>
    </xf>
    <xf numFmtId="49" fontId="10" fillId="0" borderId="13" xfId="1" applyNumberFormat="1" applyFont="1" applyBorder="1" applyAlignment="1">
      <alignment horizontal="center" vertical="top" wrapText="1"/>
    </xf>
    <xf numFmtId="49" fontId="10" fillId="0" borderId="0" xfId="1" applyNumberFormat="1" applyFont="1" applyBorder="1" applyAlignment="1">
      <alignment horizontal="center" vertical="top" wrapText="1"/>
    </xf>
    <xf numFmtId="49" fontId="10" fillId="0" borderId="14" xfId="1" applyNumberFormat="1" applyFont="1" applyBorder="1" applyAlignment="1">
      <alignment horizontal="center" vertical="top" wrapText="1"/>
    </xf>
    <xf numFmtId="0" fontId="5" fillId="10" borderId="57" xfId="16" applyFont="1" applyFill="1" applyBorder="1" applyAlignment="1">
      <alignment horizontal="center" vertical="center"/>
    </xf>
    <xf numFmtId="0" fontId="5" fillId="10" borderId="58" xfId="16" applyFont="1" applyFill="1" applyBorder="1" applyAlignment="1">
      <alignment horizontal="center" vertical="center"/>
    </xf>
    <xf numFmtId="0" fontId="5" fillId="10" borderId="60" xfId="16" applyFont="1" applyFill="1" applyBorder="1" applyAlignment="1">
      <alignment horizontal="center" vertical="center"/>
    </xf>
    <xf numFmtId="0" fontId="5" fillId="10" borderId="61" xfId="16" applyFont="1" applyFill="1" applyBorder="1" applyAlignment="1">
      <alignment horizontal="center" vertical="center"/>
    </xf>
    <xf numFmtId="0" fontId="28" fillId="0" borderId="77" xfId="1" applyFont="1" applyBorder="1" applyAlignment="1">
      <alignment horizontal="left" vertical="center"/>
    </xf>
    <xf numFmtId="0" fontId="28" fillId="0" borderId="78" xfId="1" applyFont="1" applyBorder="1" applyAlignment="1">
      <alignment horizontal="left" vertical="center"/>
    </xf>
    <xf numFmtId="0" fontId="28" fillId="0" borderId="88" xfId="1" applyFont="1" applyBorder="1" applyAlignment="1">
      <alignment horizontal="left" vertical="center"/>
    </xf>
    <xf numFmtId="0" fontId="28" fillId="0" borderId="71" xfId="16" applyFont="1" applyBorder="1" applyAlignment="1">
      <alignment horizontal="center" vertical="center"/>
    </xf>
    <xf numFmtId="0" fontId="28" fillId="0" borderId="72" xfId="16" applyFont="1" applyBorder="1" applyAlignment="1">
      <alignment horizontal="center" vertical="center"/>
    </xf>
    <xf numFmtId="0" fontId="21" fillId="0" borderId="73" xfId="16" applyFont="1" applyBorder="1" applyAlignment="1">
      <alignment horizontal="left" vertical="center"/>
    </xf>
    <xf numFmtId="0" fontId="28" fillId="0" borderId="77" xfId="1" applyFont="1" applyBorder="1" applyAlignment="1">
      <alignment horizontal="left"/>
    </xf>
    <xf numFmtId="0" fontId="28" fillId="0" borderId="78" xfId="1" applyFont="1" applyBorder="1" applyAlignment="1">
      <alignment horizontal="left"/>
    </xf>
    <xf numFmtId="0" fontId="21" fillId="0" borderId="80" xfId="16" applyFont="1" applyBorder="1" applyAlignment="1">
      <alignment horizontal="right" vertical="center"/>
    </xf>
    <xf numFmtId="0" fontId="21" fillId="0" borderId="81" xfId="16" applyFont="1" applyBorder="1" applyAlignment="1">
      <alignment horizontal="right" vertical="center"/>
    </xf>
    <xf numFmtId="0" fontId="28" fillId="11" borderId="84" xfId="16" applyFont="1" applyFill="1" applyBorder="1" applyAlignment="1">
      <alignment horizontal="center" vertical="center"/>
    </xf>
    <xf numFmtId="0" fontId="28" fillId="11" borderId="85" xfId="16" applyFont="1" applyFill="1" applyBorder="1" applyAlignment="1">
      <alignment horizontal="center" vertical="center"/>
    </xf>
    <xf numFmtId="0" fontId="21" fillId="0" borderId="72" xfId="16" applyFont="1" applyBorder="1" applyAlignment="1">
      <alignment horizontal="left" vertical="center"/>
    </xf>
    <xf numFmtId="0" fontId="21" fillId="0" borderId="20" xfId="16" applyFont="1" applyBorder="1" applyAlignment="1">
      <alignment horizontal="right" vertical="center"/>
    </xf>
    <xf numFmtId="0" fontId="21" fillId="0" borderId="3" xfId="16" applyFont="1" applyBorder="1" applyAlignment="1">
      <alignment horizontal="right" vertical="center"/>
    </xf>
    <xf numFmtId="0" fontId="28" fillId="0" borderId="73" xfId="1" applyFont="1" applyBorder="1" applyAlignment="1">
      <alignment horizontal="left" vertical="center"/>
    </xf>
    <xf numFmtId="0" fontId="28" fillId="0" borderId="77" xfId="16" applyFont="1" applyBorder="1" applyAlignment="1">
      <alignment horizontal="left" vertical="center" wrapText="1"/>
    </xf>
    <xf numFmtId="0" fontId="28" fillId="0" borderId="78" xfId="16" applyFont="1" applyBorder="1" applyAlignment="1">
      <alignment horizontal="left" vertical="center" wrapText="1"/>
    </xf>
    <xf numFmtId="0" fontId="28" fillId="0" borderId="88" xfId="16" applyFont="1" applyBorder="1" applyAlignment="1">
      <alignment horizontal="left" vertical="center" wrapText="1"/>
    </xf>
    <xf numFmtId="0" fontId="21" fillId="0" borderId="96" xfId="16" applyNumberFormat="1" applyFont="1" applyBorder="1" applyAlignment="1">
      <alignment horizontal="right" vertical="center"/>
    </xf>
    <xf numFmtId="0" fontId="21" fillId="0" borderId="97" xfId="16" applyNumberFormat="1" applyFont="1" applyBorder="1" applyAlignment="1">
      <alignment horizontal="right" vertical="center"/>
    </xf>
    <xf numFmtId="0" fontId="28" fillId="11" borderId="92" xfId="16" applyFont="1" applyFill="1" applyBorder="1" applyAlignment="1">
      <alignment horizontal="center" vertical="center"/>
    </xf>
    <xf numFmtId="0" fontId="28" fillId="11" borderId="93" xfId="16" applyFont="1" applyFill="1" applyBorder="1" applyAlignment="1">
      <alignment horizontal="center" vertical="center"/>
    </xf>
    <xf numFmtId="0" fontId="28" fillId="11" borderId="94" xfId="16" applyFont="1" applyFill="1" applyBorder="1" applyAlignment="1">
      <alignment horizontal="center" vertical="center"/>
    </xf>
    <xf numFmtId="0" fontId="28" fillId="0" borderId="73" xfId="16" applyFont="1" applyBorder="1" applyAlignment="1">
      <alignment horizontal="left" vertical="center"/>
    </xf>
    <xf numFmtId="0" fontId="37" fillId="14" borderId="45" xfId="11" applyFont="1" applyFill="1" applyBorder="1" applyAlignment="1">
      <alignment horizontal="center" vertical="center"/>
    </xf>
    <xf numFmtId="0" fontId="37" fillId="14" borderId="46" xfId="11" applyFont="1" applyFill="1" applyBorder="1" applyAlignment="1">
      <alignment horizontal="center" vertical="center"/>
    </xf>
    <xf numFmtId="0" fontId="37" fillId="14" borderId="47" xfId="11" applyFont="1" applyFill="1" applyBorder="1" applyAlignment="1">
      <alignment horizontal="center" vertical="center"/>
    </xf>
    <xf numFmtId="49" fontId="35" fillId="0" borderId="11" xfId="11" applyNumberFormat="1" applyFont="1" applyBorder="1" applyAlignment="1">
      <alignment horizontal="center" vertical="top" wrapText="1"/>
    </xf>
    <xf numFmtId="49" fontId="36" fillId="0" borderId="10" xfId="11" applyNumberFormat="1" applyFont="1" applyBorder="1" applyAlignment="1">
      <alignment horizontal="center" vertical="center" wrapText="1"/>
    </xf>
    <xf numFmtId="49" fontId="36" fillId="0" borderId="12" xfId="11" applyNumberFormat="1" applyFont="1" applyBorder="1" applyAlignment="1">
      <alignment horizontal="center" vertical="center" wrapText="1"/>
    </xf>
    <xf numFmtId="49" fontId="36" fillId="0" borderId="13" xfId="11" applyNumberFormat="1" applyFont="1" applyBorder="1" applyAlignment="1">
      <alignment horizontal="center" vertical="center" wrapText="1"/>
    </xf>
    <xf numFmtId="49" fontId="36" fillId="0" borderId="14" xfId="11" applyNumberFormat="1" applyFont="1" applyBorder="1" applyAlignment="1">
      <alignment horizontal="center" vertical="center" wrapText="1"/>
    </xf>
    <xf numFmtId="49" fontId="36" fillId="0" borderId="17" xfId="11" applyNumberFormat="1" applyFont="1" applyBorder="1" applyAlignment="1">
      <alignment horizontal="center" vertical="center" wrapText="1"/>
    </xf>
    <xf numFmtId="49" fontId="36" fillId="0" borderId="25" xfId="11" applyNumberFormat="1" applyFont="1" applyBorder="1" applyAlignment="1">
      <alignment horizontal="center" vertical="center" wrapText="1"/>
    </xf>
    <xf numFmtId="49" fontId="35" fillId="0" borderId="0" xfId="11" applyNumberFormat="1" applyFont="1" applyBorder="1" applyAlignment="1">
      <alignment horizontal="center" vertical="top" wrapText="1"/>
    </xf>
    <xf numFmtId="0" fontId="3" fillId="0" borderId="0" xfId="11" applyBorder="1" applyAlignment="1">
      <alignment horizontal="center"/>
    </xf>
    <xf numFmtId="0" fontId="3" fillId="0" borderId="14" xfId="11" applyBorder="1" applyAlignment="1">
      <alignment horizontal="center"/>
    </xf>
    <xf numFmtId="0" fontId="7" fillId="0" borderId="13" xfId="11" applyNumberFormat="1" applyFont="1" applyBorder="1" applyAlignment="1">
      <alignment horizontal="center" vertical="center" wrapText="1"/>
    </xf>
    <xf numFmtId="0" fontId="7" fillId="0" borderId="0" xfId="11" applyNumberFormat="1" applyFont="1" applyBorder="1" applyAlignment="1">
      <alignment horizontal="center" vertical="center" wrapText="1"/>
    </xf>
    <xf numFmtId="0" fontId="7" fillId="0" borderId="14" xfId="11" applyNumberFormat="1" applyFont="1" applyBorder="1" applyAlignment="1">
      <alignment horizontal="center" vertical="center" wrapText="1"/>
    </xf>
    <xf numFmtId="0" fontId="4" fillId="0" borderId="23" xfId="11" applyFont="1" applyBorder="1" applyAlignment="1">
      <alignment horizontal="center" vertical="center" wrapText="1"/>
    </xf>
    <xf numFmtId="0" fontId="4" fillId="0" borderId="26" xfId="11" applyFont="1" applyBorder="1" applyAlignment="1">
      <alignment horizontal="center" vertical="center" wrapText="1"/>
    </xf>
    <xf numFmtId="0" fontId="4" fillId="0" borderId="24" xfId="11" applyFont="1" applyBorder="1" applyAlignment="1">
      <alignment horizontal="center" vertical="center" wrapText="1"/>
    </xf>
    <xf numFmtId="0" fontId="0" fillId="0" borderId="0" xfId="0" applyFill="1"/>
    <xf numFmtId="164" fontId="23" fillId="0" borderId="1" xfId="11" applyNumberFormat="1" applyFont="1" applyFill="1" applyBorder="1"/>
    <xf numFmtId="0" fontId="8" fillId="0" borderId="21" xfId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1" applyFont="1" applyFill="1"/>
  </cellXfs>
  <cellStyles count="20">
    <cellStyle name="Excel Built-in Normal" xfId="8"/>
    <cellStyle name="Moeda" xfId="4" builtinId="4"/>
    <cellStyle name="Moeda 2" xfId="3"/>
    <cellStyle name="Normal" xfId="0" builtinId="0"/>
    <cellStyle name="Normal 2" xfId="1"/>
    <cellStyle name="Normal 2 2" xfId="19"/>
    <cellStyle name="Normal 3" xfId="5"/>
    <cellStyle name="Normal 4" xfId="11"/>
    <cellStyle name="Normal 6" xfId="14"/>
    <cellStyle name="Normal_Pesquisa no referencial 10 de maio de 2013" xfId="7"/>
    <cellStyle name="Normal_PP-II" xfId="17"/>
    <cellStyle name="Normal_PP-VI" xfId="16"/>
    <cellStyle name="Porcentagem" xfId="13" builtinId="5"/>
    <cellStyle name="Porcentagem 2" xfId="18"/>
    <cellStyle name="Separador de milhares 10" xfId="9"/>
    <cellStyle name="Separador de milhares 2" xfId="2"/>
    <cellStyle name="Separador de milhares 2 2" xfId="12"/>
    <cellStyle name="Vírgula" xfId="10" builtinId="3"/>
    <cellStyle name="Vírgula 2" xfId="6"/>
    <cellStyle name="Vírgula 6" xfId="15"/>
  </cellStyles>
  <dxfs count="1094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63504</xdr:colOff>
      <xdr:row>1</xdr:row>
      <xdr:rowOff>84138</xdr:rowOff>
    </xdr:from>
    <xdr:to>
      <xdr:col>2</xdr:col>
      <xdr:colOff>1057276</xdr:colOff>
      <xdr:row>4</xdr:row>
      <xdr:rowOff>9525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6854" y="169863"/>
          <a:ext cx="1622422" cy="5445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733426</xdr:colOff>
      <xdr:row>3</xdr:row>
      <xdr:rowOff>66675</xdr:rowOff>
    </xdr:to>
    <xdr:pic>
      <xdr:nvPicPr>
        <xdr:cNvPr id="2" name="Imagem 1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2573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733426</xdr:colOff>
      <xdr:row>3</xdr:row>
      <xdr:rowOff>66675</xdr:rowOff>
    </xdr:to>
    <xdr:pic>
      <xdr:nvPicPr>
        <xdr:cNvPr id="2" name="Imagem 1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12192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4083</xdr:rowOff>
    </xdr:from>
    <xdr:to>
      <xdr:col>3</xdr:col>
      <xdr:colOff>866776</xdr:colOff>
      <xdr:row>3</xdr:row>
      <xdr:rowOff>19051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127908"/>
          <a:ext cx="1828800" cy="434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4083</xdr:rowOff>
    </xdr:from>
    <xdr:to>
      <xdr:col>3</xdr:col>
      <xdr:colOff>866776</xdr:colOff>
      <xdr:row>3</xdr:row>
      <xdr:rowOff>19051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127908"/>
          <a:ext cx="1828800" cy="434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4083</xdr:rowOff>
    </xdr:from>
    <xdr:to>
      <xdr:col>3</xdr:col>
      <xdr:colOff>866776</xdr:colOff>
      <xdr:row>3</xdr:row>
      <xdr:rowOff>19051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6" y="127908"/>
          <a:ext cx="1828800" cy="434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133351</xdr:rowOff>
    </xdr:from>
    <xdr:to>
      <xdr:col>3</xdr:col>
      <xdr:colOff>342900</xdr:colOff>
      <xdr:row>6</xdr:row>
      <xdr:rowOff>9526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466726"/>
          <a:ext cx="1876425" cy="5238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2</xdr:row>
      <xdr:rowOff>76201</xdr:rowOff>
    </xdr:from>
    <xdr:to>
      <xdr:col>3</xdr:col>
      <xdr:colOff>409575</xdr:colOff>
      <xdr:row>5</xdr:row>
      <xdr:rowOff>114301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409576"/>
          <a:ext cx="1981200" cy="523875"/>
        </a:xfrm>
        <a:prstGeom prst="rect">
          <a:avLst/>
        </a:prstGeom>
        <a:blipFill dpi="0" rotWithShape="0">
          <a:blip xmlns:r="http://schemas.openxmlformats.org/officeDocument/2006/relationships" cstate="print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0</xdr:row>
      <xdr:rowOff>57150</xdr:rowOff>
    </xdr:from>
    <xdr:to>
      <xdr:col>2</xdr:col>
      <xdr:colOff>742949</xdr:colOff>
      <xdr:row>2</xdr:row>
      <xdr:rowOff>190500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4" y="57150"/>
          <a:ext cx="13525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37572</xdr:colOff>
      <xdr:row>1</xdr:row>
      <xdr:rowOff>64030</xdr:rowOff>
    </xdr:from>
    <xdr:to>
      <xdr:col>2</xdr:col>
      <xdr:colOff>579438</xdr:colOff>
      <xdr:row>3</xdr:row>
      <xdr:rowOff>125413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7597" y="159280"/>
          <a:ext cx="1151466" cy="4709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771526</xdr:colOff>
      <xdr:row>3</xdr:row>
      <xdr:rowOff>66675</xdr:rowOff>
    </xdr:to>
    <xdr:pic>
      <xdr:nvPicPr>
        <xdr:cNvPr id="3" name="Imagem 2" descr="Logotipo CODEVASF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316230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KP_Marcelo\MARCELO%20RIBEIRO\GRD\AGUADAS\NOVO%20CONTRATO\Planilhas%20Or&#231;ament&#225;rias%20CODEVAS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Cronograma"/>
      <sheetName val="Mobilização"/>
      <sheetName val="CPUs"/>
      <sheetName val="CPUs AUXILIARES"/>
      <sheetName val="INSUMOS"/>
      <sheetName val="CPU VEÍCULO LEVE"/>
    </sheetNames>
    <sheetDataSet>
      <sheetData sheetId="0">
        <row r="13">
          <cell r="A13">
            <v>1</v>
          </cell>
          <cell r="B13" t="str">
            <v>SERVIÇOS PRELIMINARES</v>
          </cell>
        </row>
        <row r="20">
          <cell r="A20">
            <v>2</v>
          </cell>
          <cell r="B20" t="str">
            <v>SERVIÇOS DE ESCAVAÇÃO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1"/>
  <sheetViews>
    <sheetView tabSelected="1" zoomScaleSheetLayoutView="110" workbookViewId="0">
      <selection activeCell="G43" sqref="G43"/>
    </sheetView>
  </sheetViews>
  <sheetFormatPr defaultRowHeight="12.75"/>
  <cols>
    <col min="1" max="1" width="2" customWidth="1"/>
    <col min="2" max="2" width="9.42578125" bestFit="1" customWidth="1"/>
    <col min="3" max="3" width="57.85546875" customWidth="1"/>
    <col min="4" max="4" width="6.7109375" customWidth="1"/>
    <col min="5" max="5" width="17" bestFit="1" customWidth="1"/>
    <col min="6" max="6" width="9.85546875" bestFit="1" customWidth="1"/>
    <col min="7" max="7" width="18" bestFit="1" customWidth="1"/>
    <col min="9" max="9" width="17.42578125" bestFit="1" customWidth="1"/>
    <col min="10" max="10" width="11.28515625" bestFit="1" customWidth="1"/>
    <col min="11" max="11" width="22.140625" bestFit="1" customWidth="1"/>
    <col min="12" max="12" width="12.7109375" customWidth="1"/>
    <col min="13" max="13" width="14.7109375" bestFit="1" customWidth="1"/>
    <col min="14" max="14" width="18.7109375" customWidth="1"/>
  </cols>
  <sheetData>
    <row r="1" spans="2:14" ht="6.75" customHeight="1" thickBot="1"/>
    <row r="2" spans="2:14" s="3" customFormat="1" ht="15.75" customHeight="1">
      <c r="B2" s="300" t="s">
        <v>82</v>
      </c>
      <c r="C2" s="301"/>
      <c r="D2" s="301"/>
      <c r="E2" s="301"/>
      <c r="F2" s="301"/>
      <c r="G2" s="302"/>
      <c r="L2" s="157" t="s">
        <v>2</v>
      </c>
      <c r="M2" s="157" t="s">
        <v>231</v>
      </c>
      <c r="N2" s="157" t="s">
        <v>232</v>
      </c>
    </row>
    <row r="3" spans="2:14" s="3" customFormat="1" ht="16.5" customHeight="1">
      <c r="B3" s="303" t="s">
        <v>83</v>
      </c>
      <c r="C3" s="304"/>
      <c r="D3" s="304"/>
      <c r="E3" s="304"/>
      <c r="F3" s="304"/>
      <c r="G3" s="305"/>
      <c r="J3" s="157" t="s">
        <v>227</v>
      </c>
      <c r="L3" s="3">
        <f>37+32</f>
        <v>69</v>
      </c>
      <c r="M3" s="3">
        <v>2</v>
      </c>
      <c r="N3" s="3">
        <f>L3-M3</f>
        <v>67</v>
      </c>
    </row>
    <row r="4" spans="2:14" s="3" customFormat="1" ht="16.5">
      <c r="B4" s="303" t="s">
        <v>85</v>
      </c>
      <c r="C4" s="304"/>
      <c r="D4" s="304"/>
      <c r="E4" s="304"/>
      <c r="F4" s="304"/>
      <c r="G4" s="305"/>
      <c r="J4" s="157" t="s">
        <v>228</v>
      </c>
      <c r="L4" s="3">
        <v>52</v>
      </c>
      <c r="M4" s="3">
        <v>2</v>
      </c>
      <c r="N4" s="3">
        <f t="shared" ref="N4:N5" si="0">L4-M4</f>
        <v>50</v>
      </c>
    </row>
    <row r="5" spans="2:14" s="4" customFormat="1" ht="15" customHeight="1">
      <c r="B5" s="303" t="s">
        <v>84</v>
      </c>
      <c r="C5" s="304"/>
      <c r="D5" s="304"/>
      <c r="E5" s="304"/>
      <c r="F5" s="304"/>
      <c r="G5" s="305"/>
      <c r="J5" s="157" t="s">
        <v>229</v>
      </c>
      <c r="L5" s="4">
        <v>91</v>
      </c>
      <c r="M5" s="4">
        <v>1</v>
      </c>
      <c r="N5" s="3">
        <f t="shared" si="0"/>
        <v>90</v>
      </c>
    </row>
    <row r="6" spans="2:14" s="4" customFormat="1" ht="15" customHeight="1">
      <c r="B6" s="40"/>
      <c r="C6" s="37"/>
      <c r="D6" s="37"/>
      <c r="E6" s="37"/>
      <c r="F6" s="37"/>
      <c r="G6" s="39"/>
    </row>
    <row r="7" spans="2:14" ht="38.25" customHeight="1">
      <c r="B7" s="306" t="s">
        <v>88</v>
      </c>
      <c r="C7" s="307"/>
      <c r="D7" s="307"/>
      <c r="E7" s="307"/>
      <c r="F7" s="307"/>
      <c r="G7" s="308"/>
    </row>
    <row r="8" spans="2:14" ht="24" customHeight="1" thickBot="1">
      <c r="B8" s="309"/>
      <c r="C8" s="310"/>
      <c r="D8" s="310"/>
      <c r="E8" s="310"/>
      <c r="F8" s="310"/>
      <c r="G8" s="311"/>
      <c r="J8" s="157" t="s">
        <v>230</v>
      </c>
      <c r="M8">
        <v>5</v>
      </c>
    </row>
    <row r="9" spans="2:14" ht="17.25" customHeight="1" thickBot="1">
      <c r="B9" s="318" t="s">
        <v>81</v>
      </c>
      <c r="C9" s="319"/>
      <c r="D9" s="319"/>
      <c r="E9" s="319"/>
      <c r="F9" s="319"/>
      <c r="G9" s="320"/>
    </row>
    <row r="10" spans="2:14" ht="21.95" customHeight="1">
      <c r="B10" s="12"/>
      <c r="C10" s="321" t="s">
        <v>9</v>
      </c>
      <c r="D10" s="321"/>
      <c r="E10" s="321"/>
      <c r="F10" s="322"/>
      <c r="G10" s="150">
        <f>BDI!D41</f>
        <v>0.24047324874876841</v>
      </c>
      <c r="N10">
        <f>11.01/1.1</f>
        <v>10.009090909090908</v>
      </c>
    </row>
    <row r="11" spans="2:14" ht="21.95" customHeight="1">
      <c r="B11" s="27"/>
      <c r="C11" s="321" t="s">
        <v>10</v>
      </c>
      <c r="D11" s="321"/>
      <c r="E11" s="321"/>
      <c r="F11" s="322"/>
      <c r="G11" s="142">
        <f>'Encargos Sociais'!G50</f>
        <v>1.1402000000000001</v>
      </c>
      <c r="N11">
        <f>10.8*0.9</f>
        <v>9.7200000000000006</v>
      </c>
    </row>
    <row r="12" spans="2:14" ht="21.95" customHeight="1">
      <c r="B12" s="28"/>
      <c r="C12" s="321" t="s">
        <v>246</v>
      </c>
      <c r="D12" s="321"/>
      <c r="E12" s="321"/>
      <c r="F12" s="321"/>
      <c r="G12" s="323"/>
      <c r="N12">
        <f>16.86*0.9</f>
        <v>15.173999999999999</v>
      </c>
    </row>
    <row r="13" spans="2:14" ht="21.95" customHeight="1">
      <c r="B13" s="28"/>
      <c r="C13" s="324" t="s">
        <v>76</v>
      </c>
      <c r="D13" s="324"/>
      <c r="E13" s="324"/>
      <c r="F13" s="324"/>
      <c r="G13" s="325"/>
    </row>
    <row r="14" spans="2:14" s="1" customFormat="1" ht="15.75">
      <c r="B14" s="326" t="s">
        <v>77</v>
      </c>
      <c r="C14" s="327"/>
      <c r="D14" s="327"/>
      <c r="E14" s="327"/>
      <c r="F14" s="327"/>
      <c r="G14" s="328"/>
      <c r="J14" s="1" t="s">
        <v>247</v>
      </c>
      <c r="M14" s="159">
        <f>(E17*F17+E18*F18+E19*F19)/(E17+E18+E19)</f>
        <v>10.518839511278534</v>
      </c>
    </row>
    <row r="15" spans="2:14" s="1" customFormat="1" ht="20.100000000000001" customHeight="1">
      <c r="B15" s="13" t="s">
        <v>36</v>
      </c>
      <c r="C15" s="38" t="s">
        <v>69</v>
      </c>
      <c r="D15" s="6" t="s">
        <v>1</v>
      </c>
      <c r="E15" s="7" t="s">
        <v>51</v>
      </c>
      <c r="F15" s="7" t="s">
        <v>78</v>
      </c>
      <c r="G15" s="14" t="s">
        <v>2</v>
      </c>
    </row>
    <row r="16" spans="2:14" s="1" customFormat="1" ht="13.5">
      <c r="B16" s="314"/>
      <c r="C16" s="315"/>
      <c r="D16" s="315"/>
      <c r="E16" s="315"/>
      <c r="F16" s="315"/>
      <c r="G16" s="508"/>
    </row>
    <row r="17" spans="2:13" s="1" customFormat="1" ht="18" customHeight="1">
      <c r="B17" s="15">
        <v>1</v>
      </c>
      <c r="C17" s="29" t="s">
        <v>211</v>
      </c>
      <c r="D17" s="11" t="s">
        <v>71</v>
      </c>
      <c r="E17" s="9">
        <f>'Planilha Sintética - Lote 1'!F20</f>
        <v>277500</v>
      </c>
      <c r="F17" s="30">
        <f>'Planilha Sintética - Lote 1'!H9</f>
        <v>9.92</v>
      </c>
      <c r="G17" s="16">
        <f>E17*F17</f>
        <v>2752800</v>
      </c>
      <c r="I17" s="159"/>
      <c r="K17" s="290"/>
      <c r="M17" s="290"/>
    </row>
    <row r="18" spans="2:13" s="1" customFormat="1" ht="18" customHeight="1">
      <c r="B18" s="15">
        <v>2</v>
      </c>
      <c r="C18" s="29" t="s">
        <v>212</v>
      </c>
      <c r="D18" s="11" t="s">
        <v>71</v>
      </c>
      <c r="E18" s="30">
        <v>221250</v>
      </c>
      <c r="F18" s="30">
        <f>'Planilha Sintética - Lote 2'!H9</f>
        <v>9.76</v>
      </c>
      <c r="G18" s="16">
        <f>ROUND(E18*F18,2)</f>
        <v>2159400</v>
      </c>
      <c r="I18" s="289"/>
      <c r="M18" s="290"/>
    </row>
    <row r="19" spans="2:13" s="1" customFormat="1" ht="18" customHeight="1" thickBot="1">
      <c r="B19" s="15">
        <v>3</v>
      </c>
      <c r="C19" s="29" t="s">
        <v>213</v>
      </c>
      <c r="D19" s="11" t="s">
        <v>71</v>
      </c>
      <c r="E19" s="9">
        <v>168624</v>
      </c>
      <c r="F19" s="30">
        <f>'Planilha Sintética - Lote 3'!H9</f>
        <v>12.5</v>
      </c>
      <c r="G19" s="16">
        <f>ROUND(E19*F19,2)</f>
        <v>2107800</v>
      </c>
      <c r="I19" s="159"/>
      <c r="K19" s="295"/>
      <c r="M19" s="290"/>
    </row>
    <row r="20" spans="2:13" s="1" customFormat="1" ht="27" customHeight="1" thickBot="1">
      <c r="B20" s="316" t="s">
        <v>79</v>
      </c>
      <c r="C20" s="317"/>
      <c r="D20" s="32" t="s">
        <v>71</v>
      </c>
      <c r="E20" s="33">
        <f>ROUND((SUM(E17:E19)),2)</f>
        <v>667374</v>
      </c>
      <c r="F20" s="34" t="s">
        <v>80</v>
      </c>
      <c r="G20" s="35">
        <f>ROUND((SUM(G17:G19)),2)</f>
        <v>7020000</v>
      </c>
      <c r="I20" s="292"/>
      <c r="J20" s="312"/>
      <c r="K20" s="313"/>
      <c r="M20" s="290"/>
    </row>
    <row r="21" spans="2:13">
      <c r="D21" s="18"/>
      <c r="I21" s="291"/>
      <c r="J21" s="36"/>
      <c r="K21" s="297"/>
    </row>
    <row r="22" spans="2:13">
      <c r="D22" s="18"/>
      <c r="I22" s="298"/>
      <c r="J22" s="36"/>
      <c r="K22" s="296"/>
    </row>
    <row r="23" spans="2:13">
      <c r="D23" s="18"/>
      <c r="G23" s="18"/>
      <c r="I23" s="298"/>
      <c r="J23" s="36"/>
      <c r="K23" s="296"/>
    </row>
    <row r="24" spans="2:13">
      <c r="D24" s="18"/>
      <c r="I24" s="298"/>
      <c r="J24" s="36"/>
      <c r="K24" s="296"/>
    </row>
    <row r="25" spans="2:13">
      <c r="G25" s="506"/>
      <c r="I25" s="298"/>
      <c r="J25" s="36"/>
      <c r="K25" s="296"/>
    </row>
    <row r="26" spans="2:13">
      <c r="I26" s="298"/>
      <c r="J26" s="36"/>
      <c r="K26" s="296"/>
    </row>
    <row r="27" spans="2:13">
      <c r="E27" s="506"/>
      <c r="I27" s="298"/>
      <c r="J27" s="36"/>
      <c r="K27" s="296"/>
    </row>
    <row r="28" spans="2:13">
      <c r="I28" s="298"/>
      <c r="J28" s="36"/>
      <c r="K28" s="296"/>
    </row>
    <row r="29" spans="2:13">
      <c r="I29" s="298"/>
      <c r="J29" s="36"/>
      <c r="K29" s="296"/>
    </row>
    <row r="30" spans="2:13">
      <c r="I30" s="298"/>
      <c r="J30" s="36"/>
      <c r="K30" s="296"/>
    </row>
    <row r="31" spans="2:13">
      <c r="E31" s="299"/>
      <c r="I31" s="298"/>
      <c r="J31" s="36"/>
      <c r="K31" s="296"/>
    </row>
    <row r="32" spans="2:13">
      <c r="I32" s="298"/>
      <c r="J32" s="36"/>
      <c r="K32" s="296"/>
    </row>
    <row r="33" spans="5:11">
      <c r="I33" s="298"/>
      <c r="J33" s="36"/>
      <c r="K33" s="296"/>
    </row>
    <row r="34" spans="5:11">
      <c r="G34" s="506"/>
      <c r="I34" s="298"/>
      <c r="J34" s="36"/>
      <c r="K34" s="296"/>
    </row>
    <row r="35" spans="5:11">
      <c r="I35" s="298"/>
      <c r="J35" s="36"/>
      <c r="K35" s="296"/>
    </row>
    <row r="36" spans="5:11">
      <c r="E36" s="506"/>
      <c r="I36" s="298"/>
      <c r="J36" s="36"/>
      <c r="K36" s="296"/>
    </row>
    <row r="37" spans="5:11">
      <c r="I37" s="298"/>
      <c r="J37" s="36"/>
      <c r="K37" s="296"/>
    </row>
    <row r="38" spans="5:11">
      <c r="I38" s="298"/>
      <c r="J38" s="36"/>
      <c r="K38" s="296"/>
    </row>
    <row r="39" spans="5:11">
      <c r="I39" s="298"/>
      <c r="J39" s="36"/>
      <c r="K39" s="296"/>
    </row>
    <row r="40" spans="5:11">
      <c r="I40" s="298"/>
      <c r="J40" s="36"/>
      <c r="K40" s="296"/>
    </row>
    <row r="41" spans="5:11">
      <c r="I41" s="298"/>
      <c r="J41" s="36"/>
      <c r="K41" s="296"/>
    </row>
    <row r="42" spans="5:11">
      <c r="I42" s="298"/>
      <c r="J42" s="36"/>
      <c r="K42" s="296"/>
    </row>
    <row r="43" spans="5:11">
      <c r="G43" s="506"/>
      <c r="J43" s="36"/>
      <c r="K43" s="296"/>
    </row>
    <row r="44" spans="5:11">
      <c r="J44" s="36"/>
      <c r="K44" s="296"/>
    </row>
    <row r="45" spans="5:11">
      <c r="E45" s="506"/>
      <c r="J45" s="36"/>
      <c r="K45" s="296"/>
    </row>
    <row r="46" spans="5:11">
      <c r="J46" s="36"/>
      <c r="K46" s="296"/>
    </row>
    <row r="47" spans="5:11">
      <c r="J47" s="36"/>
      <c r="K47" s="296"/>
    </row>
    <row r="48" spans="5:11">
      <c r="J48" s="36"/>
      <c r="K48" s="296"/>
    </row>
    <row r="49" spans="10:11">
      <c r="J49" s="36"/>
      <c r="K49" s="296"/>
    </row>
    <row r="50" spans="10:11">
      <c r="J50" s="36"/>
      <c r="K50" s="296"/>
    </row>
    <row r="51" spans="10:11">
      <c r="J51" s="36"/>
      <c r="K51" s="296"/>
    </row>
  </sheetData>
  <mergeCells count="14">
    <mergeCell ref="J20:K20"/>
    <mergeCell ref="B16:G16"/>
    <mergeCell ref="B20:C20"/>
    <mergeCell ref="B9:G9"/>
    <mergeCell ref="C10:F10"/>
    <mergeCell ref="C11:F11"/>
    <mergeCell ref="C12:G12"/>
    <mergeCell ref="C13:G13"/>
    <mergeCell ref="B14:G14"/>
    <mergeCell ref="B2:G2"/>
    <mergeCell ref="B3:G3"/>
    <mergeCell ref="B4:G4"/>
    <mergeCell ref="B5:G5"/>
    <mergeCell ref="B7:G8"/>
  </mergeCells>
  <conditionalFormatting sqref="B17:B20">
    <cfRule type="expression" dxfId="1093" priority="5" stopIfTrue="1">
      <formula>RIGHT(B17,2)="00"</formula>
    </cfRule>
  </conditionalFormatting>
  <conditionalFormatting sqref="C17:C19">
    <cfRule type="expression" dxfId="1092" priority="4" stopIfTrue="1">
      <formula>OR(RIGHT($B17,2)="00",$B17="")</formula>
    </cfRule>
  </conditionalFormatting>
  <conditionalFormatting sqref="C18:C19">
    <cfRule type="expression" dxfId="1091" priority="3" stopIfTrue="1">
      <formula>OR(RIGHT(#REF!,2)="00",#REF!="")</formula>
    </cfRule>
  </conditionalFormatting>
  <conditionalFormatting sqref="G18:G20">
    <cfRule type="expression" dxfId="1090" priority="2" stopIfTrue="1">
      <formula>OR(RIGHT(#REF!,2)="00",LEFT($C18,5)="Total")</formula>
    </cfRule>
  </conditionalFormatting>
  <conditionalFormatting sqref="G17:G20">
    <cfRule type="expression" dxfId="1089" priority="1" stopIfTrue="1">
      <formula>OR(RIGHT($B17,2)="00",LEFT($C17,5)="Total")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colBreaks count="1" manualBreakCount="1">
    <brk id="7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topLeftCell="C1" workbookViewId="0">
      <selection activeCell="G43" sqref="G43"/>
    </sheetView>
  </sheetViews>
  <sheetFormatPr defaultRowHeight="12.75"/>
  <cols>
    <col min="1" max="1" width="7.28515625" bestFit="1" customWidth="1"/>
    <col min="2" max="2" width="30.140625" bestFit="1" customWidth="1"/>
    <col min="3" max="3" width="16.140625" bestFit="1" customWidth="1"/>
    <col min="4" max="4" width="10.5703125" bestFit="1" customWidth="1"/>
    <col min="5" max="5" width="14.28515625" bestFit="1" customWidth="1"/>
    <col min="6" max="16" width="16.140625" bestFit="1" customWidth="1"/>
  </cols>
  <sheetData>
    <row r="1" spans="1:16" ht="15.75">
      <c r="A1" s="162"/>
      <c r="B1" s="163"/>
      <c r="C1" s="490" t="s">
        <v>255</v>
      </c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1"/>
      <c r="P1" s="492"/>
    </row>
    <row r="2" spans="1:16" ht="15.75">
      <c r="A2" s="164"/>
      <c r="B2" s="165"/>
      <c r="C2" s="497" t="s">
        <v>256</v>
      </c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3"/>
      <c r="P2" s="494"/>
    </row>
    <row r="3" spans="1:16" ht="13.5" thickBot="1">
      <c r="A3" s="161"/>
      <c r="B3" s="166"/>
      <c r="C3" s="498" t="s">
        <v>269</v>
      </c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9"/>
      <c r="O3" s="495"/>
      <c r="P3" s="496"/>
    </row>
    <row r="4" spans="1:16" ht="54" customHeight="1">
      <c r="A4" s="500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501"/>
      <c r="P4" s="502"/>
    </row>
    <row r="5" spans="1:16" ht="13.5" thickBot="1">
      <c r="A5" s="161"/>
      <c r="B5" s="166"/>
      <c r="C5" s="167"/>
      <c r="D5" s="167"/>
      <c r="E5" s="167"/>
      <c r="F5" s="168"/>
      <c r="G5" s="169"/>
      <c r="H5" s="170"/>
      <c r="I5" s="170"/>
      <c r="J5" s="170"/>
      <c r="K5" s="170"/>
      <c r="L5" s="170"/>
      <c r="M5" s="171"/>
      <c r="N5" s="171"/>
      <c r="O5" s="171"/>
      <c r="P5" s="172"/>
    </row>
    <row r="6" spans="1:16" ht="27" customHeight="1" thickBot="1">
      <c r="A6" s="503" t="s">
        <v>270</v>
      </c>
      <c r="B6" s="504"/>
      <c r="C6" s="504"/>
      <c r="D6" s="504"/>
      <c r="E6" s="504"/>
      <c r="F6" s="504"/>
      <c r="G6" s="504"/>
      <c r="H6" s="504"/>
      <c r="I6" s="504"/>
      <c r="J6" s="504"/>
      <c r="K6" s="504"/>
      <c r="L6" s="504"/>
      <c r="M6" s="504"/>
      <c r="N6" s="504"/>
      <c r="O6" s="504"/>
      <c r="P6" s="505"/>
    </row>
    <row r="7" spans="1:16" ht="20.25">
      <c r="A7" s="487" t="s">
        <v>272</v>
      </c>
      <c r="B7" s="488"/>
      <c r="C7" s="488"/>
      <c r="D7" s="488"/>
      <c r="E7" s="488"/>
      <c r="F7" s="488"/>
      <c r="G7" s="488"/>
      <c r="H7" s="488"/>
      <c r="I7" s="488"/>
      <c r="J7" s="488"/>
      <c r="K7" s="488"/>
      <c r="L7" s="488"/>
      <c r="M7" s="488"/>
      <c r="N7" s="488"/>
      <c r="O7" s="488"/>
      <c r="P7" s="489"/>
    </row>
    <row r="8" spans="1:16" ht="20.100000000000001" customHeight="1">
      <c r="A8" s="173" t="s">
        <v>249</v>
      </c>
      <c r="B8" s="174" t="s">
        <v>69</v>
      </c>
      <c r="C8" s="174" t="s">
        <v>257</v>
      </c>
      <c r="D8" s="174" t="s">
        <v>146</v>
      </c>
      <c r="E8" s="174" t="s">
        <v>250</v>
      </c>
      <c r="F8" s="175" t="s">
        <v>258</v>
      </c>
      <c r="G8" s="176" t="s">
        <v>259</v>
      </c>
      <c r="H8" s="174" t="s">
        <v>260</v>
      </c>
      <c r="I8" s="175" t="s">
        <v>261</v>
      </c>
      <c r="J8" s="175" t="s">
        <v>262</v>
      </c>
      <c r="K8" s="174" t="s">
        <v>263</v>
      </c>
      <c r="L8" s="174" t="s">
        <v>264</v>
      </c>
      <c r="M8" s="174" t="s">
        <v>265</v>
      </c>
      <c r="N8" s="174" t="s">
        <v>266</v>
      </c>
      <c r="O8" s="174" t="s">
        <v>267</v>
      </c>
      <c r="P8" s="177" t="s">
        <v>268</v>
      </c>
    </row>
    <row r="9" spans="1:16" ht="20.100000000000001" customHeight="1">
      <c r="A9" s="178">
        <f>[1]Planilha!A13</f>
        <v>1</v>
      </c>
      <c r="B9" s="179" t="str">
        <f>[1]Planilha!B13</f>
        <v>SERVIÇOS PRELIMINARES</v>
      </c>
      <c r="C9" s="180">
        <f>'Planilha Sintética - Lote 2'!H12</f>
        <v>510275.59</v>
      </c>
      <c r="D9" s="208">
        <f>C9/C13</f>
        <v>0.2363043391682875</v>
      </c>
      <c r="E9" s="181">
        <f>C9*0.12</f>
        <v>61233.070800000001</v>
      </c>
      <c r="F9" s="181">
        <f>C9*0.08</f>
        <v>40822.047200000001</v>
      </c>
      <c r="G9" s="181">
        <f>C9*0.08</f>
        <v>40822.047200000001</v>
      </c>
      <c r="H9" s="181">
        <f>C9*0.08</f>
        <v>40822.047200000001</v>
      </c>
      <c r="I9" s="181">
        <f>C9*0.08</f>
        <v>40822.047200000001</v>
      </c>
      <c r="J9" s="181">
        <f>C9*0.08</f>
        <v>40822.047200000001</v>
      </c>
      <c r="K9" s="181">
        <f>C9*0.08</f>
        <v>40822.047200000001</v>
      </c>
      <c r="L9" s="181">
        <f>C9*0.08</f>
        <v>40822.047200000001</v>
      </c>
      <c r="M9" s="181">
        <f>C9*0.08</f>
        <v>40822.047200000001</v>
      </c>
      <c r="N9" s="181">
        <f>C9*0.08</f>
        <v>40822.047200000001</v>
      </c>
      <c r="O9" s="181">
        <f>C9*0.08</f>
        <v>40822.047200000001</v>
      </c>
      <c r="P9" s="182">
        <f>C9*0.08</f>
        <v>40822.047200000001</v>
      </c>
    </row>
    <row r="10" spans="1:16" ht="20.100000000000001" customHeight="1">
      <c r="A10" s="178"/>
      <c r="B10" s="183" t="s">
        <v>254</v>
      </c>
      <c r="C10" s="184"/>
      <c r="D10" s="209"/>
      <c r="E10" s="185">
        <f>E9/C9</f>
        <v>0.12</v>
      </c>
      <c r="F10" s="185">
        <f>F9/C9</f>
        <v>0.08</v>
      </c>
      <c r="G10" s="185">
        <f>G9/C9</f>
        <v>0.08</v>
      </c>
      <c r="H10" s="185">
        <f>H9/C9</f>
        <v>0.08</v>
      </c>
      <c r="I10" s="185">
        <f>I9/C9</f>
        <v>0.08</v>
      </c>
      <c r="J10" s="185">
        <f>J9/C9</f>
        <v>0.08</v>
      </c>
      <c r="K10" s="185">
        <f>K9/C9</f>
        <v>0.08</v>
      </c>
      <c r="L10" s="185">
        <f>L9/C9</f>
        <v>0.08</v>
      </c>
      <c r="M10" s="185">
        <f>M9/C9</f>
        <v>0.08</v>
      </c>
      <c r="N10" s="185">
        <f>N9/C9</f>
        <v>0.08</v>
      </c>
      <c r="O10" s="185">
        <f>O9/C9</f>
        <v>0.08</v>
      </c>
      <c r="P10" s="186">
        <f>P9/C9</f>
        <v>0.08</v>
      </c>
    </row>
    <row r="11" spans="1:16" ht="20.100000000000001" customHeight="1">
      <c r="A11" s="178">
        <f>[1]Planilha!A20</f>
        <v>2</v>
      </c>
      <c r="B11" s="179" t="str">
        <f>[1]Planilha!B20</f>
        <v>SERVIÇOS DE ESCAVAÇÃO</v>
      </c>
      <c r="C11" s="180">
        <f>'Planilha Sintética - Lote 2'!H18</f>
        <v>1649124.41</v>
      </c>
      <c r="D11" s="208">
        <f>C11/C13</f>
        <v>0.76369566083171248</v>
      </c>
      <c r="E11" s="181">
        <f>C11*0.12</f>
        <v>197894.92919999998</v>
      </c>
      <c r="F11" s="181">
        <f>C11*0.08</f>
        <v>131929.9528</v>
      </c>
      <c r="G11" s="181">
        <f>C11*0.08</f>
        <v>131929.9528</v>
      </c>
      <c r="H11" s="181">
        <f>C11*0.08</f>
        <v>131929.9528</v>
      </c>
      <c r="I11" s="181">
        <f>C11*0.08</f>
        <v>131929.9528</v>
      </c>
      <c r="J11" s="181">
        <f>C11*0.08</f>
        <v>131929.9528</v>
      </c>
      <c r="K11" s="181">
        <f>C11*0.08</f>
        <v>131929.9528</v>
      </c>
      <c r="L11" s="181">
        <f>C11*0.08</f>
        <v>131929.9528</v>
      </c>
      <c r="M11" s="181">
        <f>C11*0.08</f>
        <v>131929.9528</v>
      </c>
      <c r="N11" s="181">
        <f>C11*0.08</f>
        <v>131929.9528</v>
      </c>
      <c r="O11" s="181">
        <f>C11*0.08</f>
        <v>131929.9528</v>
      </c>
      <c r="P11" s="182">
        <f>C11*0.08</f>
        <v>131929.9528</v>
      </c>
    </row>
    <row r="12" spans="1:16" ht="20.100000000000001" customHeight="1">
      <c r="A12" s="187"/>
      <c r="B12" s="183" t="s">
        <v>254</v>
      </c>
      <c r="C12" s="184"/>
      <c r="D12" s="184"/>
      <c r="E12" s="185">
        <f>E11/C11</f>
        <v>0.12</v>
      </c>
      <c r="F12" s="185">
        <f>F11/C11</f>
        <v>0.08</v>
      </c>
      <c r="G12" s="185">
        <f>G11/C11</f>
        <v>0.08</v>
      </c>
      <c r="H12" s="185">
        <f>H11/C11</f>
        <v>0.08</v>
      </c>
      <c r="I12" s="185">
        <f>I11/C11</f>
        <v>0.08</v>
      </c>
      <c r="J12" s="185">
        <f>J11/C11</f>
        <v>0.08</v>
      </c>
      <c r="K12" s="185">
        <f>K11/C11</f>
        <v>0.08</v>
      </c>
      <c r="L12" s="185">
        <f>L11/C11</f>
        <v>0.08</v>
      </c>
      <c r="M12" s="185">
        <f>M11/C11</f>
        <v>0.08</v>
      </c>
      <c r="N12" s="185">
        <f>N11/C11</f>
        <v>0.08</v>
      </c>
      <c r="O12" s="185">
        <f>O11/C11</f>
        <v>0.08</v>
      </c>
      <c r="P12" s="186">
        <f>P11/C11</f>
        <v>0.08</v>
      </c>
    </row>
    <row r="13" spans="1:16" ht="20.100000000000001" customHeight="1">
      <c r="A13" s="188"/>
      <c r="B13" s="189" t="s">
        <v>251</v>
      </c>
      <c r="C13" s="190">
        <f>SUM(C9:C12)</f>
        <v>2159400</v>
      </c>
      <c r="D13" s="210">
        <f>D9+D11</f>
        <v>1</v>
      </c>
      <c r="E13" s="191">
        <f t="shared" ref="E13:P13" si="0">SUM(E9,E11)</f>
        <v>259128</v>
      </c>
      <c r="F13" s="191">
        <f t="shared" si="0"/>
        <v>172752</v>
      </c>
      <c r="G13" s="191">
        <f t="shared" si="0"/>
        <v>172752</v>
      </c>
      <c r="H13" s="191">
        <f t="shared" si="0"/>
        <v>172752</v>
      </c>
      <c r="I13" s="191">
        <f t="shared" si="0"/>
        <v>172752</v>
      </c>
      <c r="J13" s="191">
        <f t="shared" si="0"/>
        <v>172752</v>
      </c>
      <c r="K13" s="191">
        <f t="shared" si="0"/>
        <v>172752</v>
      </c>
      <c r="L13" s="191">
        <f t="shared" si="0"/>
        <v>172752</v>
      </c>
      <c r="M13" s="191">
        <f t="shared" si="0"/>
        <v>172752</v>
      </c>
      <c r="N13" s="191">
        <f t="shared" si="0"/>
        <v>172752</v>
      </c>
      <c r="O13" s="191">
        <f t="shared" si="0"/>
        <v>172752</v>
      </c>
      <c r="P13" s="283">
        <f t="shared" si="0"/>
        <v>172752</v>
      </c>
    </row>
    <row r="14" spans="1:16" ht="20.100000000000001" customHeight="1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4"/>
    </row>
    <row r="15" spans="1:16" ht="20.100000000000001" customHeight="1">
      <c r="A15" s="195"/>
      <c r="B15" s="196" t="s">
        <v>252</v>
      </c>
      <c r="C15" s="197"/>
      <c r="D15" s="197"/>
      <c r="E15" s="198">
        <f>E13/C13</f>
        <v>0.12</v>
      </c>
      <c r="F15" s="198">
        <f>F13/C13</f>
        <v>0.08</v>
      </c>
      <c r="G15" s="198">
        <f>G13/C13</f>
        <v>0.08</v>
      </c>
      <c r="H15" s="198">
        <f>H13/C13</f>
        <v>0.08</v>
      </c>
      <c r="I15" s="198">
        <f>I13/C13</f>
        <v>0.08</v>
      </c>
      <c r="J15" s="198">
        <f>J13/C13</f>
        <v>0.08</v>
      </c>
      <c r="K15" s="198">
        <f>K13/C13</f>
        <v>0.08</v>
      </c>
      <c r="L15" s="198">
        <f>L13/C13</f>
        <v>0.08</v>
      </c>
      <c r="M15" s="198">
        <f>M13/C13</f>
        <v>0.08</v>
      </c>
      <c r="N15" s="198">
        <f>N13/C13</f>
        <v>0.08</v>
      </c>
      <c r="O15" s="198">
        <f>O13/C13</f>
        <v>0.08</v>
      </c>
      <c r="P15" s="199">
        <f>P13/C13</f>
        <v>0.08</v>
      </c>
    </row>
    <row r="16" spans="1:16" ht="20.100000000000001" customHeight="1">
      <c r="A16" s="195"/>
      <c r="B16" s="196" t="s">
        <v>253</v>
      </c>
      <c r="C16" s="197"/>
      <c r="D16" s="197"/>
      <c r="E16" s="200">
        <f>E13</f>
        <v>259128</v>
      </c>
      <c r="F16" s="201">
        <f t="shared" ref="F16:P16" si="1">E16+F13</f>
        <v>431880</v>
      </c>
      <c r="G16" s="507">
        <f t="shared" si="1"/>
        <v>604632</v>
      </c>
      <c r="H16" s="200">
        <f t="shared" si="1"/>
        <v>777384</v>
      </c>
      <c r="I16" s="201">
        <f t="shared" si="1"/>
        <v>950136</v>
      </c>
      <c r="J16" s="201">
        <f t="shared" si="1"/>
        <v>1122888</v>
      </c>
      <c r="K16" s="201">
        <f t="shared" si="1"/>
        <v>1295640</v>
      </c>
      <c r="L16" s="201">
        <f t="shared" si="1"/>
        <v>1468392</v>
      </c>
      <c r="M16" s="201">
        <f t="shared" si="1"/>
        <v>1641144</v>
      </c>
      <c r="N16" s="201">
        <f t="shared" si="1"/>
        <v>1813896</v>
      </c>
      <c r="O16" s="201">
        <f t="shared" si="1"/>
        <v>1986648</v>
      </c>
      <c r="P16" s="202">
        <f t="shared" si="1"/>
        <v>2159400</v>
      </c>
    </row>
    <row r="17" spans="1:16" ht="20.100000000000001" customHeight="1" thickBot="1">
      <c r="A17" s="203"/>
      <c r="B17" s="204" t="s">
        <v>254</v>
      </c>
      <c r="C17" s="205"/>
      <c r="D17" s="205"/>
      <c r="E17" s="206">
        <f>E16/C13</f>
        <v>0.12</v>
      </c>
      <c r="F17" s="206">
        <f t="shared" ref="F17:P17" si="2">E17+F15</f>
        <v>0.2</v>
      </c>
      <c r="G17" s="206">
        <f t="shared" si="2"/>
        <v>0.28000000000000003</v>
      </c>
      <c r="H17" s="206">
        <f t="shared" si="2"/>
        <v>0.36000000000000004</v>
      </c>
      <c r="I17" s="206">
        <f t="shared" si="2"/>
        <v>0.44000000000000006</v>
      </c>
      <c r="J17" s="206">
        <f t="shared" si="2"/>
        <v>0.52</v>
      </c>
      <c r="K17" s="206">
        <f t="shared" si="2"/>
        <v>0.6</v>
      </c>
      <c r="L17" s="206">
        <f t="shared" si="2"/>
        <v>0.67999999999999994</v>
      </c>
      <c r="M17" s="206">
        <f t="shared" si="2"/>
        <v>0.7599999999999999</v>
      </c>
      <c r="N17" s="206">
        <f t="shared" si="2"/>
        <v>0.83999999999999986</v>
      </c>
      <c r="O17" s="206">
        <f t="shared" si="2"/>
        <v>0.91999999999999982</v>
      </c>
      <c r="P17" s="207">
        <f t="shared" si="2"/>
        <v>0.99999999999999978</v>
      </c>
    </row>
    <row r="18" spans="1:16">
      <c r="E18" s="506"/>
    </row>
    <row r="25" spans="1:16">
      <c r="G25" s="506"/>
    </row>
    <row r="27" spans="1:16">
      <c r="E27" s="506"/>
    </row>
    <row r="34" spans="5:7">
      <c r="G34" s="506"/>
    </row>
    <row r="36" spans="5:7">
      <c r="E36" s="506"/>
    </row>
    <row r="43" spans="5:7">
      <c r="G43" s="506"/>
    </row>
    <row r="45" spans="5:7">
      <c r="E45" s="506"/>
    </row>
  </sheetData>
  <mergeCells count="7">
    <mergeCell ref="A7:P7"/>
    <mergeCell ref="C1:N1"/>
    <mergeCell ref="O1:P3"/>
    <mergeCell ref="C2:N2"/>
    <mergeCell ref="C3:N3"/>
    <mergeCell ref="A4:P4"/>
    <mergeCell ref="A6:P6"/>
  </mergeCells>
  <pageMargins left="0.39370078740157483" right="0.39370078740157483" top="0.78740157480314965" bottom="0.78740157480314965" header="0.31496062992125984" footer="0.31496062992125984"/>
  <pageSetup paperSize="9" scale="55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topLeftCell="C1" workbookViewId="0">
      <selection activeCell="G43" sqref="G43"/>
    </sheetView>
  </sheetViews>
  <sheetFormatPr defaultRowHeight="12.75"/>
  <cols>
    <col min="1" max="1" width="7.28515625" bestFit="1" customWidth="1"/>
    <col min="2" max="2" width="30.140625" bestFit="1" customWidth="1"/>
    <col min="3" max="3" width="16.140625" bestFit="1" customWidth="1"/>
    <col min="4" max="4" width="10.5703125" bestFit="1" customWidth="1"/>
    <col min="5" max="5" width="14.28515625" bestFit="1" customWidth="1"/>
    <col min="6" max="16" width="16.140625" bestFit="1" customWidth="1"/>
  </cols>
  <sheetData>
    <row r="1" spans="1:16" ht="15.75">
      <c r="A1" s="162"/>
      <c r="B1" s="163"/>
      <c r="C1" s="490" t="s">
        <v>255</v>
      </c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1" t="s">
        <v>277</v>
      </c>
      <c r="P1" s="492"/>
    </row>
    <row r="2" spans="1:16" ht="15.75">
      <c r="A2" s="164"/>
      <c r="B2" s="165"/>
      <c r="C2" s="497" t="s">
        <v>256</v>
      </c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3"/>
      <c r="P2" s="494"/>
    </row>
    <row r="3" spans="1:16" ht="13.5" thickBot="1">
      <c r="A3" s="161"/>
      <c r="B3" s="166"/>
      <c r="C3" s="498" t="s">
        <v>269</v>
      </c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9"/>
      <c r="O3" s="495"/>
      <c r="P3" s="496"/>
    </row>
    <row r="4" spans="1:16" ht="54" customHeight="1">
      <c r="A4" s="500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501"/>
      <c r="P4" s="502"/>
    </row>
    <row r="5" spans="1:16" ht="13.5" thickBot="1">
      <c r="A5" s="161"/>
      <c r="B5" s="166"/>
      <c r="C5" s="167"/>
      <c r="D5" s="167"/>
      <c r="E5" s="167"/>
      <c r="F5" s="168"/>
      <c r="G5" s="169"/>
      <c r="H5" s="170"/>
      <c r="I5" s="170"/>
      <c r="J5" s="170"/>
      <c r="K5" s="170"/>
      <c r="L5" s="170"/>
      <c r="M5" s="171"/>
      <c r="N5" s="171"/>
      <c r="O5" s="171"/>
      <c r="P5" s="172"/>
    </row>
    <row r="6" spans="1:16" ht="27" customHeight="1" thickBot="1">
      <c r="A6" s="503" t="s">
        <v>270</v>
      </c>
      <c r="B6" s="504"/>
      <c r="C6" s="504"/>
      <c r="D6" s="504"/>
      <c r="E6" s="504"/>
      <c r="F6" s="504"/>
      <c r="G6" s="504"/>
      <c r="H6" s="504"/>
      <c r="I6" s="504"/>
      <c r="J6" s="504"/>
      <c r="K6" s="504"/>
      <c r="L6" s="504"/>
      <c r="M6" s="504"/>
      <c r="N6" s="504"/>
      <c r="O6" s="504"/>
      <c r="P6" s="505"/>
    </row>
    <row r="7" spans="1:16" ht="20.25">
      <c r="A7" s="487" t="s">
        <v>273</v>
      </c>
      <c r="B7" s="488"/>
      <c r="C7" s="488"/>
      <c r="D7" s="488"/>
      <c r="E7" s="488"/>
      <c r="F7" s="488"/>
      <c r="G7" s="488"/>
      <c r="H7" s="488"/>
      <c r="I7" s="488"/>
      <c r="J7" s="488"/>
      <c r="K7" s="488"/>
      <c r="L7" s="488"/>
      <c r="M7" s="488"/>
      <c r="N7" s="488"/>
      <c r="O7" s="488"/>
      <c r="P7" s="489"/>
    </row>
    <row r="8" spans="1:16" ht="20.100000000000001" customHeight="1">
      <c r="A8" s="173" t="s">
        <v>249</v>
      </c>
      <c r="B8" s="174" t="s">
        <v>69</v>
      </c>
      <c r="C8" s="174" t="s">
        <v>257</v>
      </c>
      <c r="D8" s="174" t="s">
        <v>146</v>
      </c>
      <c r="E8" s="174" t="s">
        <v>250</v>
      </c>
      <c r="F8" s="175" t="s">
        <v>258</v>
      </c>
      <c r="G8" s="176" t="s">
        <v>259</v>
      </c>
      <c r="H8" s="174" t="s">
        <v>260</v>
      </c>
      <c r="I8" s="175" t="s">
        <v>261</v>
      </c>
      <c r="J8" s="175" t="s">
        <v>262</v>
      </c>
      <c r="K8" s="174" t="s">
        <v>263</v>
      </c>
      <c r="L8" s="174" t="s">
        <v>264</v>
      </c>
      <c r="M8" s="174" t="s">
        <v>265</v>
      </c>
      <c r="N8" s="174" t="s">
        <v>266</v>
      </c>
      <c r="O8" s="174" t="s">
        <v>267</v>
      </c>
      <c r="P8" s="177" t="s">
        <v>268</v>
      </c>
    </row>
    <row r="9" spans="1:16" ht="20.100000000000001" customHeight="1">
      <c r="A9" s="178">
        <f>[1]Planilha!A13</f>
        <v>1</v>
      </c>
      <c r="B9" s="179" t="str">
        <f>[1]Planilha!B13</f>
        <v>SERVIÇOS PRELIMINARES</v>
      </c>
      <c r="C9" s="180">
        <f>'Planilha Sintética - Lote 3'!H12</f>
        <v>895121.3</v>
      </c>
      <c r="D9" s="208">
        <f>C9/C13</f>
        <v>0.42467088907866024</v>
      </c>
      <c r="E9" s="181">
        <f>C9*0.12</f>
        <v>107414.556</v>
      </c>
      <c r="F9" s="181">
        <f>C9*0.08</f>
        <v>71609.704000000012</v>
      </c>
      <c r="G9" s="181">
        <f>C9*0.08</f>
        <v>71609.704000000012</v>
      </c>
      <c r="H9" s="181">
        <f>C9*0.08</f>
        <v>71609.704000000012</v>
      </c>
      <c r="I9" s="181">
        <f>C9*0.08</f>
        <v>71609.704000000012</v>
      </c>
      <c r="J9" s="181">
        <f>C9*0.08</f>
        <v>71609.704000000012</v>
      </c>
      <c r="K9" s="181">
        <f>C9*0.08</f>
        <v>71609.704000000012</v>
      </c>
      <c r="L9" s="181">
        <f>C9*0.08</f>
        <v>71609.704000000012</v>
      </c>
      <c r="M9" s="181">
        <f>C9*0.08</f>
        <v>71609.704000000012</v>
      </c>
      <c r="N9" s="181">
        <f>C9*0.08</f>
        <v>71609.704000000012</v>
      </c>
      <c r="O9" s="181">
        <f>C9*0.08</f>
        <v>71609.704000000012</v>
      </c>
      <c r="P9" s="182">
        <f>C9*0.08</f>
        <v>71609.704000000012</v>
      </c>
    </row>
    <row r="10" spans="1:16" ht="20.100000000000001" customHeight="1">
      <c r="A10" s="178"/>
      <c r="B10" s="183" t="s">
        <v>254</v>
      </c>
      <c r="C10" s="184"/>
      <c r="D10" s="209"/>
      <c r="E10" s="185">
        <f>E9/C9</f>
        <v>0.12</v>
      </c>
      <c r="F10" s="185">
        <f>F9/C9</f>
        <v>8.0000000000000016E-2</v>
      </c>
      <c r="G10" s="185">
        <f>G9/C9</f>
        <v>8.0000000000000016E-2</v>
      </c>
      <c r="H10" s="185">
        <f>H9/C9</f>
        <v>8.0000000000000016E-2</v>
      </c>
      <c r="I10" s="185">
        <f>I9/C9</f>
        <v>8.0000000000000016E-2</v>
      </c>
      <c r="J10" s="185">
        <f>J9/C9</f>
        <v>8.0000000000000016E-2</v>
      </c>
      <c r="K10" s="185">
        <f>K9/C9</f>
        <v>8.0000000000000016E-2</v>
      </c>
      <c r="L10" s="185">
        <f>L9/C9</f>
        <v>8.0000000000000016E-2</v>
      </c>
      <c r="M10" s="185">
        <f>M9/C9</f>
        <v>8.0000000000000016E-2</v>
      </c>
      <c r="N10" s="185">
        <f>N9/C9</f>
        <v>8.0000000000000016E-2</v>
      </c>
      <c r="O10" s="185">
        <f>O9/C9</f>
        <v>8.0000000000000016E-2</v>
      </c>
      <c r="P10" s="186">
        <f>P9/C9</f>
        <v>8.0000000000000016E-2</v>
      </c>
    </row>
    <row r="11" spans="1:16" ht="20.100000000000001" customHeight="1">
      <c r="A11" s="178">
        <f>[1]Planilha!A20</f>
        <v>2</v>
      </c>
      <c r="B11" s="179" t="str">
        <f>[1]Planilha!B20</f>
        <v>SERVIÇOS DE ESCAVAÇÃO</v>
      </c>
      <c r="C11" s="180">
        <f>'Planilha Sintética - Lote 3'!H18</f>
        <v>1212678.7</v>
      </c>
      <c r="D11" s="208">
        <f>C11/C13</f>
        <v>0.57532911092133976</v>
      </c>
      <c r="E11" s="181">
        <f>C11*0.12</f>
        <v>145521.44399999999</v>
      </c>
      <c r="F11" s="181">
        <f>C11*0.08</f>
        <v>97014.296000000002</v>
      </c>
      <c r="G11" s="181">
        <f>C11*0.08</f>
        <v>97014.296000000002</v>
      </c>
      <c r="H11" s="181">
        <f>C11*0.08</f>
        <v>97014.296000000002</v>
      </c>
      <c r="I11" s="181">
        <f>C11*0.08</f>
        <v>97014.296000000002</v>
      </c>
      <c r="J11" s="181">
        <f>C11*0.08</f>
        <v>97014.296000000002</v>
      </c>
      <c r="K11" s="181">
        <f>C11*0.08</f>
        <v>97014.296000000002</v>
      </c>
      <c r="L11" s="181">
        <f>C11*0.08</f>
        <v>97014.296000000002</v>
      </c>
      <c r="M11" s="181">
        <f>C11*0.08</f>
        <v>97014.296000000002</v>
      </c>
      <c r="N11" s="181">
        <f>C11*0.08</f>
        <v>97014.296000000002</v>
      </c>
      <c r="O11" s="181">
        <f>C11*0.08</f>
        <v>97014.296000000002</v>
      </c>
      <c r="P11" s="182">
        <f>C11*0.08</f>
        <v>97014.296000000002</v>
      </c>
    </row>
    <row r="12" spans="1:16" ht="20.100000000000001" customHeight="1">
      <c r="A12" s="187"/>
      <c r="B12" s="183" t="s">
        <v>254</v>
      </c>
      <c r="C12" s="184"/>
      <c r="D12" s="184"/>
      <c r="E12" s="185">
        <f>E11/C11</f>
        <v>0.12</v>
      </c>
      <c r="F12" s="185">
        <f>F11/C11</f>
        <v>0.08</v>
      </c>
      <c r="G12" s="185">
        <f>G11/C11</f>
        <v>0.08</v>
      </c>
      <c r="H12" s="185">
        <f>H11/C11</f>
        <v>0.08</v>
      </c>
      <c r="I12" s="185">
        <f>I11/C11</f>
        <v>0.08</v>
      </c>
      <c r="J12" s="185">
        <f>J11/C11</f>
        <v>0.08</v>
      </c>
      <c r="K12" s="185">
        <f>K11/C11</f>
        <v>0.08</v>
      </c>
      <c r="L12" s="185">
        <f>L11/C11</f>
        <v>0.08</v>
      </c>
      <c r="M12" s="185">
        <f>M11/C11</f>
        <v>0.08</v>
      </c>
      <c r="N12" s="185">
        <f>N11/C11</f>
        <v>0.08</v>
      </c>
      <c r="O12" s="185">
        <f>O11/C11</f>
        <v>0.08</v>
      </c>
      <c r="P12" s="186">
        <f>P11/C11</f>
        <v>0.08</v>
      </c>
    </row>
    <row r="13" spans="1:16" ht="20.100000000000001" customHeight="1">
      <c r="A13" s="188"/>
      <c r="B13" s="189" t="s">
        <v>251</v>
      </c>
      <c r="C13" s="190">
        <f>SUM(C9:C12)</f>
        <v>2107800</v>
      </c>
      <c r="D13" s="210">
        <f>D9+D11</f>
        <v>1</v>
      </c>
      <c r="E13" s="191">
        <f t="shared" ref="E13:P13" si="0">SUM(E9,E11)</f>
        <v>252936</v>
      </c>
      <c r="F13" s="191">
        <f t="shared" si="0"/>
        <v>168624</v>
      </c>
      <c r="G13" s="191">
        <f t="shared" si="0"/>
        <v>168624</v>
      </c>
      <c r="H13" s="191">
        <f t="shared" si="0"/>
        <v>168624</v>
      </c>
      <c r="I13" s="191">
        <f t="shared" si="0"/>
        <v>168624</v>
      </c>
      <c r="J13" s="191">
        <f t="shared" si="0"/>
        <v>168624</v>
      </c>
      <c r="K13" s="191">
        <f t="shared" si="0"/>
        <v>168624</v>
      </c>
      <c r="L13" s="191">
        <f t="shared" si="0"/>
        <v>168624</v>
      </c>
      <c r="M13" s="191">
        <f t="shared" si="0"/>
        <v>168624</v>
      </c>
      <c r="N13" s="191">
        <f t="shared" si="0"/>
        <v>168624</v>
      </c>
      <c r="O13" s="191">
        <f t="shared" si="0"/>
        <v>168624</v>
      </c>
      <c r="P13" s="283">
        <f t="shared" si="0"/>
        <v>168624</v>
      </c>
    </row>
    <row r="14" spans="1:16" ht="20.100000000000001" customHeight="1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4"/>
    </row>
    <row r="15" spans="1:16" ht="20.100000000000001" customHeight="1">
      <c r="A15" s="195"/>
      <c r="B15" s="196" t="s">
        <v>252</v>
      </c>
      <c r="C15" s="197"/>
      <c r="D15" s="197"/>
      <c r="E15" s="198">
        <f>E13/C13</f>
        <v>0.12</v>
      </c>
      <c r="F15" s="198">
        <f>F13/C13</f>
        <v>0.08</v>
      </c>
      <c r="G15" s="198">
        <f>G13/C13</f>
        <v>0.08</v>
      </c>
      <c r="H15" s="198">
        <f>H13/C13</f>
        <v>0.08</v>
      </c>
      <c r="I15" s="198">
        <f>I13/C13</f>
        <v>0.08</v>
      </c>
      <c r="J15" s="198">
        <f>J13/C13</f>
        <v>0.08</v>
      </c>
      <c r="K15" s="198">
        <f>K13/C13</f>
        <v>0.08</v>
      </c>
      <c r="L15" s="198">
        <f>L13/C13</f>
        <v>0.08</v>
      </c>
      <c r="M15" s="198">
        <f>M13/C13</f>
        <v>0.08</v>
      </c>
      <c r="N15" s="198">
        <f>N13/C13</f>
        <v>0.08</v>
      </c>
      <c r="O15" s="198">
        <f>O13/C13</f>
        <v>0.08</v>
      </c>
      <c r="P15" s="199">
        <f>P13/C13</f>
        <v>0.08</v>
      </c>
    </row>
    <row r="16" spans="1:16" ht="20.100000000000001" customHeight="1">
      <c r="A16" s="195"/>
      <c r="B16" s="196" t="s">
        <v>253</v>
      </c>
      <c r="C16" s="197"/>
      <c r="D16" s="197"/>
      <c r="E16" s="200">
        <f>E13</f>
        <v>252936</v>
      </c>
      <c r="F16" s="201">
        <f t="shared" ref="F16:P16" si="1">E16+F13</f>
        <v>421560</v>
      </c>
      <c r="G16" s="507">
        <f t="shared" si="1"/>
        <v>590184</v>
      </c>
      <c r="H16" s="200">
        <f t="shared" si="1"/>
        <v>758808</v>
      </c>
      <c r="I16" s="201">
        <f t="shared" si="1"/>
        <v>927432</v>
      </c>
      <c r="J16" s="201">
        <f t="shared" si="1"/>
        <v>1096056</v>
      </c>
      <c r="K16" s="201">
        <f t="shared" si="1"/>
        <v>1264680</v>
      </c>
      <c r="L16" s="201">
        <f t="shared" si="1"/>
        <v>1433304</v>
      </c>
      <c r="M16" s="201">
        <f t="shared" si="1"/>
        <v>1601928</v>
      </c>
      <c r="N16" s="201">
        <f t="shared" si="1"/>
        <v>1770552</v>
      </c>
      <c r="O16" s="201">
        <f t="shared" si="1"/>
        <v>1939176</v>
      </c>
      <c r="P16" s="202">
        <f t="shared" si="1"/>
        <v>2107800</v>
      </c>
    </row>
    <row r="17" spans="1:16" ht="20.100000000000001" customHeight="1" thickBot="1">
      <c r="A17" s="203"/>
      <c r="B17" s="204" t="s">
        <v>254</v>
      </c>
      <c r="C17" s="205"/>
      <c r="D17" s="205"/>
      <c r="E17" s="206">
        <f>E16/C13</f>
        <v>0.12</v>
      </c>
      <c r="F17" s="206">
        <f t="shared" ref="F17:P17" si="2">E17+F15</f>
        <v>0.2</v>
      </c>
      <c r="G17" s="206">
        <f t="shared" si="2"/>
        <v>0.28000000000000003</v>
      </c>
      <c r="H17" s="206">
        <f t="shared" si="2"/>
        <v>0.36000000000000004</v>
      </c>
      <c r="I17" s="206">
        <f t="shared" si="2"/>
        <v>0.44000000000000006</v>
      </c>
      <c r="J17" s="206">
        <f t="shared" si="2"/>
        <v>0.52</v>
      </c>
      <c r="K17" s="206">
        <f t="shared" si="2"/>
        <v>0.6</v>
      </c>
      <c r="L17" s="206">
        <f t="shared" si="2"/>
        <v>0.67999999999999994</v>
      </c>
      <c r="M17" s="206">
        <f t="shared" si="2"/>
        <v>0.7599999999999999</v>
      </c>
      <c r="N17" s="206">
        <f t="shared" si="2"/>
        <v>0.83999999999999986</v>
      </c>
      <c r="O17" s="206">
        <f t="shared" si="2"/>
        <v>0.91999999999999982</v>
      </c>
      <c r="P17" s="207">
        <f t="shared" si="2"/>
        <v>0.99999999999999978</v>
      </c>
    </row>
    <row r="18" spans="1:16">
      <c r="E18" s="506"/>
    </row>
    <row r="25" spans="1:16">
      <c r="G25" s="506"/>
    </row>
    <row r="27" spans="1:16">
      <c r="E27" s="506"/>
    </row>
    <row r="34" spans="5:7">
      <c r="G34" s="506"/>
    </row>
    <row r="36" spans="5:7">
      <c r="E36" s="506"/>
    </row>
    <row r="43" spans="5:7">
      <c r="G43" s="506"/>
    </row>
    <row r="45" spans="5:7">
      <c r="E45" s="506"/>
    </row>
  </sheetData>
  <mergeCells count="7">
    <mergeCell ref="A7:P7"/>
    <mergeCell ref="C1:N1"/>
    <mergeCell ref="O1:P3"/>
    <mergeCell ref="C2:N2"/>
    <mergeCell ref="C3:N3"/>
    <mergeCell ref="A4:P4"/>
    <mergeCell ref="A6:P6"/>
  </mergeCells>
  <pageMargins left="0.39370078740157483" right="0.39370078740157483" top="0.78740157480314965" bottom="0.78740157480314965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45"/>
  <sheetViews>
    <sheetView tabSelected="1" view="pageBreakPreview" zoomScaleSheetLayoutView="100" workbookViewId="0">
      <selection activeCell="G43" sqref="G43"/>
    </sheetView>
  </sheetViews>
  <sheetFormatPr defaultRowHeight="12.75"/>
  <cols>
    <col min="1" max="1" width="1.5703125" style="1" customWidth="1"/>
    <col min="2" max="2" width="5.7109375" style="1" bestFit="1" customWidth="1"/>
    <col min="3" max="3" width="14.85546875" style="1" bestFit="1" customWidth="1"/>
    <col min="4" max="4" width="84.140625" style="1" customWidth="1"/>
    <col min="5" max="5" width="5.28515625" style="1" bestFit="1" customWidth="1"/>
    <col min="6" max="6" width="15.140625" style="2" bestFit="1" customWidth="1"/>
    <col min="7" max="7" width="21.140625" style="1" bestFit="1" customWidth="1"/>
    <col min="8" max="8" width="16.28515625" style="1" bestFit="1" customWidth="1"/>
    <col min="9" max="16384" width="9.140625" style="1"/>
  </cols>
  <sheetData>
    <row r="1" spans="2:8" ht="9.75" customHeight="1" thickBot="1"/>
    <row r="2" spans="2:8" s="3" customFormat="1" ht="16.5" customHeight="1">
      <c r="B2" s="300" t="s">
        <v>70</v>
      </c>
      <c r="C2" s="301"/>
      <c r="D2" s="301"/>
      <c r="E2" s="301"/>
      <c r="F2" s="301"/>
      <c r="G2" s="301"/>
      <c r="H2" s="302"/>
    </row>
    <row r="3" spans="2:8" s="3" customFormat="1" ht="16.5" customHeight="1">
      <c r="B3" s="303" t="s">
        <v>52</v>
      </c>
      <c r="C3" s="304"/>
      <c r="D3" s="304"/>
      <c r="E3" s="304"/>
      <c r="F3" s="304"/>
      <c r="G3" s="304"/>
      <c r="H3" s="305"/>
    </row>
    <row r="4" spans="2:8" s="3" customFormat="1" ht="17.25" customHeight="1">
      <c r="B4" s="303" t="s">
        <v>73</v>
      </c>
      <c r="C4" s="304"/>
      <c r="D4" s="304"/>
      <c r="E4" s="304"/>
      <c r="F4" s="304"/>
      <c r="G4" s="304"/>
      <c r="H4" s="305"/>
    </row>
    <row r="5" spans="2:8" s="4" customFormat="1" ht="16.5" customHeight="1">
      <c r="B5" s="303" t="s">
        <v>86</v>
      </c>
      <c r="C5" s="304"/>
      <c r="D5" s="304"/>
      <c r="E5" s="304"/>
      <c r="F5" s="304"/>
      <c r="G5" s="304"/>
      <c r="H5" s="305"/>
    </row>
    <row r="6" spans="2:8" s="4" customFormat="1" ht="6" customHeight="1" thickBot="1">
      <c r="B6" s="246"/>
      <c r="C6" s="247"/>
      <c r="D6" s="247"/>
      <c r="E6" s="247"/>
      <c r="F6" s="247"/>
      <c r="G6" s="247"/>
      <c r="H6" s="17"/>
    </row>
    <row r="7" spans="2:8" customFormat="1" ht="37.5" customHeight="1">
      <c r="B7" s="332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7" s="333"/>
      <c r="D7" s="333"/>
      <c r="E7" s="333"/>
      <c r="F7" s="333"/>
      <c r="G7" s="333"/>
      <c r="H7" s="334"/>
    </row>
    <row r="8" spans="2:8" customFormat="1" ht="6" customHeight="1" thickBot="1">
      <c r="B8" s="309"/>
      <c r="C8" s="310"/>
      <c r="D8" s="310"/>
      <c r="E8" s="310"/>
      <c r="F8" s="310"/>
      <c r="G8" s="310"/>
      <c r="H8" s="311"/>
    </row>
    <row r="9" spans="2:8" ht="18.75" thickBot="1">
      <c r="B9" s="337" t="s">
        <v>240</v>
      </c>
      <c r="C9" s="338"/>
      <c r="D9" s="338"/>
      <c r="E9" s="338"/>
      <c r="F9" s="338"/>
      <c r="G9" s="158" t="s">
        <v>242</v>
      </c>
      <c r="H9" s="294">
        <f>H23/F20</f>
        <v>9.92</v>
      </c>
    </row>
    <row r="10" spans="2:8">
      <c r="B10" s="335" t="s">
        <v>241</v>
      </c>
      <c r="C10" s="336"/>
      <c r="D10" s="336"/>
      <c r="E10" s="143" t="s">
        <v>137</v>
      </c>
      <c r="F10" s="144">
        <f>BDI!D41</f>
        <v>0.24047324874876841</v>
      </c>
      <c r="G10" s="248" t="s">
        <v>206</v>
      </c>
      <c r="H10" s="155">
        <f>'Encargos Sociais'!G50</f>
        <v>1.1402000000000001</v>
      </c>
    </row>
    <row r="11" spans="2:8" ht="21.75" customHeight="1">
      <c r="B11" s="270" t="s">
        <v>36</v>
      </c>
      <c r="C11" s="6" t="s">
        <v>226</v>
      </c>
      <c r="D11" s="156" t="s">
        <v>0</v>
      </c>
      <c r="E11" s="6" t="s">
        <v>1</v>
      </c>
      <c r="F11" s="249" t="s">
        <v>72</v>
      </c>
      <c r="G11" s="249" t="s">
        <v>224</v>
      </c>
      <c r="H11" s="14" t="s">
        <v>225</v>
      </c>
    </row>
    <row r="12" spans="2:8" ht="20.100000000000001" customHeight="1">
      <c r="B12" s="15">
        <v>1</v>
      </c>
      <c r="C12" s="330" t="s">
        <v>3</v>
      </c>
      <c r="D12" s="331"/>
      <c r="E12" s="11"/>
      <c r="F12" s="252"/>
      <c r="G12" s="250"/>
      <c r="H12" s="41">
        <f>ROUND(SUM(H13:H17),2)</f>
        <v>677655.89</v>
      </c>
    </row>
    <row r="13" spans="2:8" ht="25.5">
      <c r="B13" s="15" t="s">
        <v>41</v>
      </c>
      <c r="C13" s="5" t="str">
        <f>'CPUs - Codevasf'!B15</f>
        <v>CPU -01</v>
      </c>
      <c r="D13" s="8" t="s">
        <v>219</v>
      </c>
      <c r="E13" s="11" t="s">
        <v>223</v>
      </c>
      <c r="F13" s="9">
        <f>Resumo!N3</f>
        <v>67</v>
      </c>
      <c r="G13" s="251">
        <f>'CPUs - Codevasf'!H22</f>
        <v>2102.85</v>
      </c>
      <c r="H13" s="41">
        <f>ROUND(F13*G13,2)</f>
        <v>140890.95000000001</v>
      </c>
    </row>
    <row r="14" spans="2:8" ht="25.5">
      <c r="B14" s="15" t="s">
        <v>42</v>
      </c>
      <c r="C14" s="5" t="str">
        <f>'CPUs - Codevasf'!B24</f>
        <v>CPU -02</v>
      </c>
      <c r="D14" s="8" t="s">
        <v>220</v>
      </c>
      <c r="E14" s="11" t="s">
        <v>223</v>
      </c>
      <c r="F14" s="9">
        <f>Resumo!N3</f>
        <v>67</v>
      </c>
      <c r="G14" s="251">
        <f>'CPUs - Codevasf'!H31</f>
        <v>2102.85</v>
      </c>
      <c r="H14" s="41">
        <f t="shared" ref="H14:H22" si="0">ROUND(F14*G14,2)</f>
        <v>140890.95000000001</v>
      </c>
    </row>
    <row r="15" spans="2:8" ht="25.5">
      <c r="B15" s="15" t="s">
        <v>41</v>
      </c>
      <c r="C15" s="5" t="str">
        <f>'CPUs - Codevasf'!B33</f>
        <v>CPU - 03</v>
      </c>
      <c r="D15" s="8" t="s">
        <v>222</v>
      </c>
      <c r="E15" s="11" t="s">
        <v>223</v>
      </c>
      <c r="F15" s="9">
        <f>Resumo!L3*Resumo!M8</f>
        <v>345</v>
      </c>
      <c r="G15" s="251">
        <f>'CPUs - Codevasf'!H40</f>
        <v>564.02</v>
      </c>
      <c r="H15" s="41">
        <f t="shared" si="0"/>
        <v>194586.9</v>
      </c>
    </row>
    <row r="16" spans="2:8" ht="25.5">
      <c r="B16" s="15" t="s">
        <v>42</v>
      </c>
      <c r="C16" s="5" t="s">
        <v>5</v>
      </c>
      <c r="D16" s="8" t="s">
        <v>221</v>
      </c>
      <c r="E16" s="11" t="s">
        <v>223</v>
      </c>
      <c r="F16" s="9">
        <f>Resumo!L3*Resumo!M8</f>
        <v>345</v>
      </c>
      <c r="G16" s="251">
        <f>'CPUs - Codevasf'!H49</f>
        <v>564.02</v>
      </c>
      <c r="H16" s="41">
        <f t="shared" si="0"/>
        <v>194586.9</v>
      </c>
    </row>
    <row r="17" spans="2:8" ht="27" customHeight="1">
      <c r="B17" s="15" t="s">
        <v>49</v>
      </c>
      <c r="C17" s="5" t="str">
        <f>'CPUs - Codevasf'!B51</f>
        <v>CPU - 05</v>
      </c>
      <c r="D17" s="8" t="s">
        <v>234</v>
      </c>
      <c r="E17" s="11" t="s">
        <v>233</v>
      </c>
      <c r="F17" s="9">
        <f>3.6*1.8*2</f>
        <v>12.96</v>
      </c>
      <c r="G17" s="251">
        <f>'CPUs - Codevasf'!H61</f>
        <v>516.99</v>
      </c>
      <c r="H17" s="41">
        <f t="shared" si="0"/>
        <v>6700.19</v>
      </c>
    </row>
    <row r="18" spans="2:8" ht="20.100000000000001" customHeight="1">
      <c r="B18" s="15">
        <v>2</v>
      </c>
      <c r="C18" s="330" t="s">
        <v>43</v>
      </c>
      <c r="D18" s="331"/>
      <c r="E18" s="275"/>
      <c r="F18" s="276"/>
      <c r="G18" s="250"/>
      <c r="H18" s="41">
        <f>ROUND(SUM(H19:H22),2)</f>
        <v>2075144.11</v>
      </c>
    </row>
    <row r="19" spans="2:8" ht="31.5" customHeight="1">
      <c r="B19" s="15" t="s">
        <v>38</v>
      </c>
      <c r="C19" s="5" t="str">
        <f>'CPUs - Codevasf'!B63</f>
        <v>CPU - 06</v>
      </c>
      <c r="D19" s="10" t="s">
        <v>235</v>
      </c>
      <c r="E19" s="11" t="s">
        <v>233</v>
      </c>
      <c r="F19" s="9">
        <f>F20*0.5</f>
        <v>138750</v>
      </c>
      <c r="G19" s="251">
        <f>'CPUs - Codevasf'!H68</f>
        <v>0.61</v>
      </c>
      <c r="H19" s="41">
        <f t="shared" si="0"/>
        <v>84637.5</v>
      </c>
    </row>
    <row r="20" spans="2:8" ht="40.5" customHeight="1">
      <c r="B20" s="15" t="s">
        <v>39</v>
      </c>
      <c r="C20" s="5" t="str">
        <f>'CPUs - Codevasf'!B70</f>
        <v>CPU - 07</v>
      </c>
      <c r="D20" s="10" t="s">
        <v>67</v>
      </c>
      <c r="E20" s="11" t="s">
        <v>236</v>
      </c>
      <c r="F20" s="9">
        <v>277500</v>
      </c>
      <c r="G20" s="251">
        <f>'CPUs - Codevasf'!H77</f>
        <v>4.71</v>
      </c>
      <c r="H20" s="41">
        <f t="shared" si="0"/>
        <v>1307025</v>
      </c>
    </row>
    <row r="21" spans="2:8" ht="30" customHeight="1">
      <c r="B21" s="15" t="s">
        <v>40</v>
      </c>
      <c r="C21" s="5" t="str">
        <f>'CPUs - Codevasf'!B79</f>
        <v>CPU - 08</v>
      </c>
      <c r="D21" s="10" t="s">
        <v>68</v>
      </c>
      <c r="E21" s="11" t="s">
        <v>44</v>
      </c>
      <c r="F21" s="9">
        <v>112230.15</v>
      </c>
      <c r="G21" s="251">
        <f>'CPUs - Codevasf'!H83</f>
        <v>4.42</v>
      </c>
      <c r="H21" s="41">
        <f t="shared" si="0"/>
        <v>496057.26</v>
      </c>
    </row>
    <row r="22" spans="2:8" ht="36.75" customHeight="1">
      <c r="B22" s="15" t="s">
        <v>48</v>
      </c>
      <c r="C22" s="262" t="s">
        <v>239</v>
      </c>
      <c r="D22" s="10" t="s">
        <v>210</v>
      </c>
      <c r="E22" s="11" t="s">
        <v>44</v>
      </c>
      <c r="F22" s="9">
        <f>F21</f>
        <v>112230.15</v>
      </c>
      <c r="G22" s="253">
        <f>'CPU - Sinapi'!H21</f>
        <v>1.67</v>
      </c>
      <c r="H22" s="41">
        <f t="shared" si="0"/>
        <v>187424.35</v>
      </c>
    </row>
    <row r="23" spans="2:8" ht="16.5" thickBot="1">
      <c r="B23" s="259"/>
      <c r="C23" s="260"/>
      <c r="D23" s="260"/>
      <c r="E23" s="260"/>
      <c r="F23" s="329" t="s">
        <v>243</v>
      </c>
      <c r="G23" s="329"/>
      <c r="H23" s="261">
        <f>ROUND(H18+H12,2)</f>
        <v>2752800</v>
      </c>
    </row>
    <row r="25" spans="2:8">
      <c r="G25" s="510"/>
    </row>
    <row r="26" spans="2:8">
      <c r="H26" s="2"/>
    </row>
    <row r="27" spans="2:8">
      <c r="E27" s="510"/>
    </row>
    <row r="28" spans="2:8">
      <c r="H28" s="2"/>
    </row>
    <row r="32" spans="2:8">
      <c r="H32" s="2">
        <f>H28+'Planilha Sintética - Lote 2'!H29+'Planilha Sintética - Lote 3'!H29</f>
        <v>600</v>
      </c>
    </row>
    <row r="34" spans="5:7">
      <c r="G34" s="510"/>
    </row>
    <row r="36" spans="5:7">
      <c r="E36" s="510"/>
    </row>
    <row r="43" spans="5:7">
      <c r="G43" s="510"/>
    </row>
    <row r="45" spans="5:7">
      <c r="E45" s="510"/>
    </row>
  </sheetData>
  <mergeCells count="10">
    <mergeCell ref="F23:G23"/>
    <mergeCell ref="C18:D18"/>
    <mergeCell ref="B7:H8"/>
    <mergeCell ref="C12:D12"/>
    <mergeCell ref="B2:H2"/>
    <mergeCell ref="B3:H3"/>
    <mergeCell ref="B4:H4"/>
    <mergeCell ref="B5:H5"/>
    <mergeCell ref="B10:D10"/>
    <mergeCell ref="B9:F9"/>
  </mergeCells>
  <conditionalFormatting sqref="D19:D22 D13:D17">
    <cfRule type="expression" dxfId="1088" priority="24" stopIfTrue="1">
      <formula>OR(RIGHT($B13,2)="00",$B13="")</formula>
    </cfRule>
  </conditionalFormatting>
  <conditionalFormatting sqref="C13:C17 B12:B22 B15:C16">
    <cfRule type="expression" dxfId="1087" priority="22" stopIfTrue="1">
      <formula>RIGHT(B12,2)="00"</formula>
    </cfRule>
  </conditionalFormatting>
  <conditionalFormatting sqref="D17">
    <cfRule type="expression" dxfId="1086" priority="15" stopIfTrue="1">
      <formula>OR(RIGHT(#REF!,2)="00",#REF!="")</formula>
    </cfRule>
  </conditionalFormatting>
  <printOptions horizontalCentered="1"/>
  <pageMargins left="0.59055118110236227" right="0.39370078740157483" top="0.78740157480314965" bottom="0" header="0.31496062992125984" footer="0.31496062992125984"/>
  <pageSetup paperSize="9" scale="8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45"/>
  <sheetViews>
    <sheetView tabSelected="1" view="pageBreakPreview" topLeftCell="A6" zoomScaleSheetLayoutView="100" workbookViewId="0">
      <selection activeCell="G43" sqref="G43"/>
    </sheetView>
  </sheetViews>
  <sheetFormatPr defaultRowHeight="12.75"/>
  <cols>
    <col min="1" max="1" width="1.5703125" style="1" customWidth="1"/>
    <col min="2" max="2" width="5.7109375" style="1" bestFit="1" customWidth="1"/>
    <col min="3" max="3" width="14.85546875" style="1" bestFit="1" customWidth="1"/>
    <col min="4" max="4" width="84.140625" style="1" customWidth="1"/>
    <col min="5" max="5" width="5.28515625" style="1" bestFit="1" customWidth="1"/>
    <col min="6" max="6" width="15.140625" style="2" bestFit="1" customWidth="1"/>
    <col min="7" max="7" width="21.140625" style="1" bestFit="1" customWidth="1"/>
    <col min="8" max="8" width="15" style="1" bestFit="1" customWidth="1"/>
    <col min="9" max="9" width="9.140625" style="1"/>
    <col min="10" max="10" width="12" style="1" bestFit="1" customWidth="1"/>
    <col min="11" max="16384" width="9.140625" style="1"/>
  </cols>
  <sheetData>
    <row r="1" spans="2:10" ht="9.75" customHeight="1" thickBot="1"/>
    <row r="2" spans="2:10" s="3" customFormat="1" ht="16.5" customHeight="1">
      <c r="B2" s="300" t="s">
        <v>70</v>
      </c>
      <c r="C2" s="301"/>
      <c r="D2" s="301"/>
      <c r="E2" s="301"/>
      <c r="F2" s="301"/>
      <c r="G2" s="301"/>
      <c r="H2" s="302"/>
    </row>
    <row r="3" spans="2:10" s="3" customFormat="1" ht="16.5" customHeight="1">
      <c r="B3" s="303" t="s">
        <v>52</v>
      </c>
      <c r="C3" s="304"/>
      <c r="D3" s="304"/>
      <c r="E3" s="304"/>
      <c r="F3" s="304"/>
      <c r="G3" s="304"/>
      <c r="H3" s="305"/>
    </row>
    <row r="4" spans="2:10" s="3" customFormat="1" ht="17.25" customHeight="1">
      <c r="B4" s="303" t="s">
        <v>73</v>
      </c>
      <c r="C4" s="304"/>
      <c r="D4" s="304"/>
      <c r="E4" s="304"/>
      <c r="F4" s="304"/>
      <c r="G4" s="304"/>
      <c r="H4" s="305"/>
    </row>
    <row r="5" spans="2:10" s="4" customFormat="1" ht="16.5" customHeight="1">
      <c r="B5" s="303" t="s">
        <v>86</v>
      </c>
      <c r="C5" s="304"/>
      <c r="D5" s="304"/>
      <c r="E5" s="304"/>
      <c r="F5" s="304"/>
      <c r="G5" s="304"/>
      <c r="H5" s="305"/>
    </row>
    <row r="6" spans="2:10" s="4" customFormat="1" ht="6" customHeight="1" thickBot="1">
      <c r="B6" s="246"/>
      <c r="C6" s="247"/>
      <c r="D6" s="247"/>
      <c r="E6" s="247"/>
      <c r="F6" s="247"/>
      <c r="G6" s="247"/>
      <c r="H6" s="17"/>
    </row>
    <row r="7" spans="2:10" customFormat="1" ht="37.5" customHeight="1">
      <c r="B7" s="332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7" s="333"/>
      <c r="D7" s="333"/>
      <c r="E7" s="333"/>
      <c r="F7" s="333"/>
      <c r="G7" s="333"/>
      <c r="H7" s="334"/>
    </row>
    <row r="8" spans="2:10" customFormat="1" ht="6" customHeight="1" thickBot="1">
      <c r="B8" s="309"/>
      <c r="C8" s="310"/>
      <c r="D8" s="310"/>
      <c r="E8" s="310"/>
      <c r="F8" s="310"/>
      <c r="G8" s="310"/>
      <c r="H8" s="311"/>
    </row>
    <row r="9" spans="2:10" ht="18.75" thickBot="1">
      <c r="B9" s="337" t="s">
        <v>244</v>
      </c>
      <c r="C9" s="338"/>
      <c r="D9" s="338"/>
      <c r="E9" s="338"/>
      <c r="F9" s="338"/>
      <c r="G9" s="158" t="s">
        <v>242</v>
      </c>
      <c r="H9" s="293">
        <f>H23/F20</f>
        <v>9.76</v>
      </c>
    </row>
    <row r="10" spans="2:10">
      <c r="B10" s="339" t="s">
        <v>241</v>
      </c>
      <c r="C10" s="340"/>
      <c r="D10" s="340"/>
      <c r="E10" s="263" t="s">
        <v>137</v>
      </c>
      <c r="F10" s="264">
        <f>BDI!D41</f>
        <v>0.24047324874876841</v>
      </c>
      <c r="G10" s="271" t="s">
        <v>206</v>
      </c>
      <c r="H10" s="265">
        <f>'Encargos Sociais'!G50</f>
        <v>1.1402000000000001</v>
      </c>
    </row>
    <row r="11" spans="2:10" ht="21.75" customHeight="1">
      <c r="B11" s="13" t="s">
        <v>36</v>
      </c>
      <c r="C11" s="6" t="s">
        <v>226</v>
      </c>
      <c r="D11" s="273" t="s">
        <v>0</v>
      </c>
      <c r="E11" s="6" t="s">
        <v>1</v>
      </c>
      <c r="F11" s="249" t="s">
        <v>72</v>
      </c>
      <c r="G11" s="249" t="s">
        <v>224</v>
      </c>
      <c r="H11" s="14" t="s">
        <v>225</v>
      </c>
    </row>
    <row r="12" spans="2:10" ht="20.100000000000001" customHeight="1">
      <c r="B12" s="266">
        <v>1</v>
      </c>
      <c r="C12" s="330" t="s">
        <v>3</v>
      </c>
      <c r="D12" s="331"/>
      <c r="E12" s="267"/>
      <c r="F12" s="268"/>
      <c r="G12" s="272"/>
      <c r="H12" s="269">
        <f>ROUND(SUM(H13:H17),2)</f>
        <v>510275.59</v>
      </c>
    </row>
    <row r="13" spans="2:10" ht="25.5">
      <c r="B13" s="15" t="s">
        <v>41</v>
      </c>
      <c r="C13" s="5" t="str">
        <f>'CPUs - Codevasf'!B15</f>
        <v>CPU -01</v>
      </c>
      <c r="D13" s="8" t="s">
        <v>219</v>
      </c>
      <c r="E13" s="11" t="s">
        <v>223</v>
      </c>
      <c r="F13" s="9">
        <f>Resumo!N4</f>
        <v>50</v>
      </c>
      <c r="G13" s="251">
        <f>'CPUs - Codevasf'!H22</f>
        <v>2102.85</v>
      </c>
      <c r="H13" s="41">
        <f>ROUND(F13*G13,2)</f>
        <v>105142.5</v>
      </c>
      <c r="J13" s="2"/>
    </row>
    <row r="14" spans="2:10" ht="25.5">
      <c r="B14" s="15" t="s">
        <v>42</v>
      </c>
      <c r="C14" s="5" t="str">
        <f>'CPUs - Codevasf'!B24</f>
        <v>CPU -02</v>
      </c>
      <c r="D14" s="8" t="s">
        <v>220</v>
      </c>
      <c r="E14" s="11" t="s">
        <v>223</v>
      </c>
      <c r="F14" s="9">
        <f>Resumo!N4</f>
        <v>50</v>
      </c>
      <c r="G14" s="251">
        <f>'CPUs - Codevasf'!H31</f>
        <v>2102.85</v>
      </c>
      <c r="H14" s="41">
        <f t="shared" ref="H14:H22" si="0">ROUND(F14*G14,2)</f>
        <v>105142.5</v>
      </c>
      <c r="J14" s="2"/>
    </row>
    <row r="15" spans="2:10" ht="25.5">
      <c r="B15" s="15" t="s">
        <v>41</v>
      </c>
      <c r="C15" s="5" t="str">
        <f>'CPUs - Codevasf'!B33</f>
        <v>CPU - 03</v>
      </c>
      <c r="D15" s="8" t="s">
        <v>222</v>
      </c>
      <c r="E15" s="11" t="s">
        <v>223</v>
      </c>
      <c r="F15" s="9">
        <f>Resumo!L4*Resumo!M8</f>
        <v>260</v>
      </c>
      <c r="G15" s="251">
        <f>'CPUs - Codevasf'!H40</f>
        <v>564.02</v>
      </c>
      <c r="H15" s="41">
        <f t="shared" si="0"/>
        <v>146645.20000000001</v>
      </c>
      <c r="J15" s="2"/>
    </row>
    <row r="16" spans="2:10" ht="25.5">
      <c r="B16" s="15" t="s">
        <v>42</v>
      </c>
      <c r="C16" s="5" t="s">
        <v>5</v>
      </c>
      <c r="D16" s="8" t="s">
        <v>221</v>
      </c>
      <c r="E16" s="11" t="s">
        <v>223</v>
      </c>
      <c r="F16" s="9">
        <f>Resumo!L4*Resumo!M8</f>
        <v>260</v>
      </c>
      <c r="G16" s="251">
        <f>'CPUs - Codevasf'!H49</f>
        <v>564.02</v>
      </c>
      <c r="H16" s="41">
        <f t="shared" si="0"/>
        <v>146645.20000000001</v>
      </c>
      <c r="J16" s="2"/>
    </row>
    <row r="17" spans="2:10" ht="27" customHeight="1">
      <c r="B17" s="15" t="s">
        <v>49</v>
      </c>
      <c r="C17" s="5" t="str">
        <f>'CPUs - Codevasf'!B51</f>
        <v>CPU - 05</v>
      </c>
      <c r="D17" s="8" t="s">
        <v>234</v>
      </c>
      <c r="E17" s="11" t="s">
        <v>233</v>
      </c>
      <c r="F17" s="9">
        <f>3.6*1.8*2</f>
        <v>12.96</v>
      </c>
      <c r="G17" s="251">
        <f>'CPUs - Codevasf'!H61</f>
        <v>516.99</v>
      </c>
      <c r="H17" s="41">
        <f t="shared" si="0"/>
        <v>6700.19</v>
      </c>
      <c r="J17" s="2"/>
    </row>
    <row r="18" spans="2:10" ht="20.100000000000001" customHeight="1">
      <c r="B18" s="15">
        <v>2</v>
      </c>
      <c r="C18" s="330" t="s">
        <v>43</v>
      </c>
      <c r="D18" s="331"/>
      <c r="E18" s="275"/>
      <c r="F18" s="276"/>
      <c r="G18" s="250"/>
      <c r="H18" s="41">
        <f>ROUND(SUM(H19:H22),2)</f>
        <v>1649124.41</v>
      </c>
      <c r="J18" s="2"/>
    </row>
    <row r="19" spans="2:10" ht="31.5" customHeight="1">
      <c r="B19" s="15" t="s">
        <v>38</v>
      </c>
      <c r="C19" s="5" t="str">
        <f>'CPUs - Codevasf'!B63</f>
        <v>CPU - 06</v>
      </c>
      <c r="D19" s="10" t="s">
        <v>235</v>
      </c>
      <c r="E19" s="11" t="s">
        <v>233</v>
      </c>
      <c r="F19" s="9">
        <f>F20*0.5</f>
        <v>110625</v>
      </c>
      <c r="G19" s="251">
        <f>'CPUs - Codevasf'!H68</f>
        <v>0.61</v>
      </c>
      <c r="H19" s="41">
        <f t="shared" si="0"/>
        <v>67481.25</v>
      </c>
      <c r="J19" s="2"/>
    </row>
    <row r="20" spans="2:10" ht="40.5" customHeight="1">
      <c r="B20" s="15" t="s">
        <v>39</v>
      </c>
      <c r="C20" s="5" t="str">
        <f>'CPUs - Codevasf'!B70</f>
        <v>CPU - 07</v>
      </c>
      <c r="D20" s="10" t="s">
        <v>67</v>
      </c>
      <c r="E20" s="11" t="s">
        <v>236</v>
      </c>
      <c r="F20" s="9">
        <v>221250</v>
      </c>
      <c r="G20" s="251">
        <f>'CPUs - Codevasf'!H77</f>
        <v>4.71</v>
      </c>
      <c r="H20" s="41">
        <f t="shared" si="0"/>
        <v>1042087.5</v>
      </c>
      <c r="J20" s="2"/>
    </row>
    <row r="21" spans="2:10" ht="30" customHeight="1">
      <c r="B21" s="15" t="s">
        <v>40</v>
      </c>
      <c r="C21" s="5" t="str">
        <f>'CPUs - Codevasf'!B79</f>
        <v>CPU - 08</v>
      </c>
      <c r="D21" s="10" t="s">
        <v>68</v>
      </c>
      <c r="E21" s="11" t="s">
        <v>44</v>
      </c>
      <c r="F21" s="9">
        <v>88596.99</v>
      </c>
      <c r="G21" s="251">
        <f>'CPUs - Codevasf'!H83</f>
        <v>4.42</v>
      </c>
      <c r="H21" s="41">
        <f t="shared" si="0"/>
        <v>391598.7</v>
      </c>
      <c r="J21" s="2"/>
    </row>
    <row r="22" spans="2:10" ht="36.75" customHeight="1">
      <c r="B22" s="15" t="s">
        <v>48</v>
      </c>
      <c r="C22" s="262" t="s">
        <v>239</v>
      </c>
      <c r="D22" s="10" t="s">
        <v>210</v>
      </c>
      <c r="E22" s="11" t="s">
        <v>44</v>
      </c>
      <c r="F22" s="31">
        <v>88596.98</v>
      </c>
      <c r="G22" s="253">
        <f>'CPU - Sinapi'!H21</f>
        <v>1.67</v>
      </c>
      <c r="H22" s="41">
        <f t="shared" si="0"/>
        <v>147956.96</v>
      </c>
      <c r="J22" s="2"/>
    </row>
    <row r="23" spans="2:10" ht="16.5" thickBot="1">
      <c r="B23" s="259"/>
      <c r="C23" s="260"/>
      <c r="D23" s="260"/>
      <c r="E23" s="260"/>
      <c r="F23" s="329"/>
      <c r="G23" s="329"/>
      <c r="H23" s="261">
        <f>ROUND(H18+H12,2)</f>
        <v>2159400</v>
      </c>
      <c r="J23" s="2"/>
    </row>
    <row r="25" spans="2:10">
      <c r="G25" s="510"/>
    </row>
    <row r="27" spans="2:10">
      <c r="E27" s="510"/>
      <c r="H27" s="2">
        <v>2160000</v>
      </c>
      <c r="J27" s="1">
        <f>F21/F20</f>
        <v>0.40043837288135598</v>
      </c>
    </row>
    <row r="29" spans="2:10">
      <c r="H29" s="2">
        <f>H27-H23</f>
        <v>600</v>
      </c>
    </row>
    <row r="34" spans="5:7">
      <c r="G34" s="510"/>
    </row>
    <row r="36" spans="5:7">
      <c r="E36" s="510"/>
    </row>
    <row r="43" spans="5:7">
      <c r="G43" s="510"/>
    </row>
    <row r="45" spans="5:7">
      <c r="E45" s="510"/>
    </row>
  </sheetData>
  <mergeCells count="10">
    <mergeCell ref="F23:G23"/>
    <mergeCell ref="C18:D18"/>
    <mergeCell ref="B10:D10"/>
    <mergeCell ref="C12:D12"/>
    <mergeCell ref="B2:H2"/>
    <mergeCell ref="B3:H3"/>
    <mergeCell ref="B4:H4"/>
    <mergeCell ref="B5:H5"/>
    <mergeCell ref="B7:H8"/>
    <mergeCell ref="B9:F9"/>
  </mergeCells>
  <conditionalFormatting sqref="D19:D22 D13:D17">
    <cfRule type="expression" dxfId="1085" priority="3" stopIfTrue="1">
      <formula>OR(RIGHT($B13,2)="00",$B13="")</formula>
    </cfRule>
  </conditionalFormatting>
  <conditionalFormatting sqref="C13:C17 B12:B22">
    <cfRule type="expression" dxfId="1084" priority="2" stopIfTrue="1">
      <formula>RIGHT(B12,2)="00"</formula>
    </cfRule>
  </conditionalFormatting>
  <conditionalFormatting sqref="D17">
    <cfRule type="expression" dxfId="1083" priority="1" stopIfTrue="1">
      <formula>OR(RIGHT(#REF!,2)="00",#REF!="")</formula>
    </cfRule>
  </conditionalFormatting>
  <printOptions horizontalCentered="1"/>
  <pageMargins left="0.59055118110236227" right="0.39370078740157483" top="0.78740157480314965" bottom="0" header="0.31496062992125984" footer="0.31496062992125984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45"/>
  <sheetViews>
    <sheetView tabSelected="1" view="pageBreakPreview" topLeftCell="A7" zoomScaleSheetLayoutView="100" workbookViewId="0">
      <selection activeCell="G43" sqref="G43"/>
    </sheetView>
  </sheetViews>
  <sheetFormatPr defaultRowHeight="12.75"/>
  <cols>
    <col min="1" max="1" width="1.5703125" style="1" customWidth="1"/>
    <col min="2" max="2" width="5.7109375" style="1" bestFit="1" customWidth="1"/>
    <col min="3" max="3" width="14.85546875" style="1" bestFit="1" customWidth="1"/>
    <col min="4" max="4" width="84.140625" style="1" customWidth="1"/>
    <col min="5" max="5" width="5.28515625" style="1" bestFit="1" customWidth="1"/>
    <col min="6" max="6" width="15.140625" style="2" bestFit="1" customWidth="1"/>
    <col min="7" max="7" width="21.140625" style="1" bestFit="1" customWidth="1"/>
    <col min="8" max="8" width="16.28515625" style="1" bestFit="1" customWidth="1"/>
    <col min="9" max="9" width="9.140625" style="1"/>
    <col min="10" max="10" width="12" style="1" bestFit="1" customWidth="1"/>
    <col min="11" max="16384" width="9.140625" style="1"/>
  </cols>
  <sheetData>
    <row r="1" spans="2:10" ht="9.75" customHeight="1" thickBot="1"/>
    <row r="2" spans="2:10" s="3" customFormat="1" ht="16.5" customHeight="1">
      <c r="B2" s="300" t="s">
        <v>70</v>
      </c>
      <c r="C2" s="301"/>
      <c r="D2" s="301"/>
      <c r="E2" s="301"/>
      <c r="F2" s="301"/>
      <c r="G2" s="301"/>
      <c r="H2" s="302"/>
    </row>
    <row r="3" spans="2:10" s="3" customFormat="1" ht="16.5" customHeight="1">
      <c r="B3" s="303" t="s">
        <v>52</v>
      </c>
      <c r="C3" s="304"/>
      <c r="D3" s="304"/>
      <c r="E3" s="304"/>
      <c r="F3" s="304"/>
      <c r="G3" s="304"/>
      <c r="H3" s="305"/>
    </row>
    <row r="4" spans="2:10" s="3" customFormat="1" ht="17.25" customHeight="1">
      <c r="B4" s="303" t="s">
        <v>73</v>
      </c>
      <c r="C4" s="304"/>
      <c r="D4" s="304"/>
      <c r="E4" s="304"/>
      <c r="F4" s="304"/>
      <c r="G4" s="304"/>
      <c r="H4" s="305"/>
    </row>
    <row r="5" spans="2:10" s="4" customFormat="1" ht="16.5" customHeight="1">
      <c r="B5" s="303" t="s">
        <v>86</v>
      </c>
      <c r="C5" s="304"/>
      <c r="D5" s="304"/>
      <c r="E5" s="304"/>
      <c r="F5" s="304"/>
      <c r="G5" s="304"/>
      <c r="H5" s="305"/>
    </row>
    <row r="6" spans="2:10" s="4" customFormat="1" ht="6" customHeight="1" thickBot="1">
      <c r="B6" s="246"/>
      <c r="C6" s="247"/>
      <c r="D6" s="247"/>
      <c r="E6" s="247"/>
      <c r="F6" s="247"/>
      <c r="G6" s="247"/>
      <c r="H6" s="17"/>
    </row>
    <row r="7" spans="2:10" customFormat="1" ht="37.5" customHeight="1">
      <c r="B7" s="332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7" s="333"/>
      <c r="D7" s="333"/>
      <c r="E7" s="333"/>
      <c r="F7" s="333"/>
      <c r="G7" s="333"/>
      <c r="H7" s="334"/>
    </row>
    <row r="8" spans="2:10" customFormat="1" ht="6" customHeight="1" thickBot="1">
      <c r="B8" s="309"/>
      <c r="C8" s="310"/>
      <c r="D8" s="310"/>
      <c r="E8" s="310"/>
      <c r="F8" s="310"/>
      <c r="G8" s="310"/>
      <c r="H8" s="311"/>
    </row>
    <row r="9" spans="2:10" ht="18.75" thickBot="1">
      <c r="B9" s="337" t="s">
        <v>245</v>
      </c>
      <c r="C9" s="338"/>
      <c r="D9" s="338"/>
      <c r="E9" s="338"/>
      <c r="F9" s="338"/>
      <c r="G9" s="158" t="s">
        <v>242</v>
      </c>
      <c r="H9" s="294">
        <f>H23/F20</f>
        <v>12.5</v>
      </c>
    </row>
    <row r="10" spans="2:10">
      <c r="B10" s="335" t="s">
        <v>241</v>
      </c>
      <c r="C10" s="336"/>
      <c r="D10" s="336"/>
      <c r="E10" s="143" t="s">
        <v>137</v>
      </c>
      <c r="F10" s="144">
        <f>BDI!D41</f>
        <v>0.24047324874876841</v>
      </c>
      <c r="G10" s="248" t="s">
        <v>206</v>
      </c>
      <c r="H10" s="155">
        <f>'Encargos Sociais'!G50</f>
        <v>1.1402000000000001</v>
      </c>
    </row>
    <row r="11" spans="2:10" ht="21.75" customHeight="1">
      <c r="B11" s="270" t="s">
        <v>36</v>
      </c>
      <c r="C11" s="6" t="s">
        <v>226</v>
      </c>
      <c r="D11" s="156" t="s">
        <v>0</v>
      </c>
      <c r="E11" s="6" t="s">
        <v>1</v>
      </c>
      <c r="F11" s="249" t="s">
        <v>72</v>
      </c>
      <c r="G11" s="274" t="s">
        <v>224</v>
      </c>
      <c r="H11" s="14" t="s">
        <v>225</v>
      </c>
    </row>
    <row r="12" spans="2:10" ht="20.100000000000001" customHeight="1">
      <c r="B12" s="15">
        <v>1</v>
      </c>
      <c r="C12" s="330" t="s">
        <v>3</v>
      </c>
      <c r="D12" s="331"/>
      <c r="E12" s="11"/>
      <c r="F12" s="252"/>
      <c r="G12" s="250"/>
      <c r="H12" s="41">
        <f>ROUND(SUM(H13:H17),2)</f>
        <v>895121.3</v>
      </c>
    </row>
    <row r="13" spans="2:10" ht="25.5">
      <c r="B13" s="15" t="s">
        <v>41</v>
      </c>
      <c r="C13" s="5" t="str">
        <f>'CPUs - Codevasf'!B15</f>
        <v>CPU -01</v>
      </c>
      <c r="D13" s="8" t="s">
        <v>219</v>
      </c>
      <c r="E13" s="11" t="s">
        <v>223</v>
      </c>
      <c r="F13" s="9">
        <f>Resumo!N5</f>
        <v>90</v>
      </c>
      <c r="G13" s="251">
        <f>'CPUs - Codevasf'!H22</f>
        <v>2102.85</v>
      </c>
      <c r="H13" s="41">
        <f>ROUND(F13*G13,2)</f>
        <v>189256.5</v>
      </c>
      <c r="J13" s="2"/>
    </row>
    <row r="14" spans="2:10" ht="25.5">
      <c r="B14" s="15" t="s">
        <v>42</v>
      </c>
      <c r="C14" s="5" t="str">
        <f>'CPUs - Codevasf'!B24</f>
        <v>CPU -02</v>
      </c>
      <c r="D14" s="8" t="s">
        <v>220</v>
      </c>
      <c r="E14" s="11" t="s">
        <v>223</v>
      </c>
      <c r="F14" s="9">
        <f>Resumo!N5</f>
        <v>90</v>
      </c>
      <c r="G14" s="251">
        <f>'CPUs - Codevasf'!H31</f>
        <v>2102.85</v>
      </c>
      <c r="H14" s="41">
        <f t="shared" ref="H14:H22" si="0">ROUND(F14*G14,2)</f>
        <v>189256.5</v>
      </c>
      <c r="J14" s="2"/>
    </row>
    <row r="15" spans="2:10" ht="25.5">
      <c r="B15" s="15" t="s">
        <v>41</v>
      </c>
      <c r="C15" s="5" t="str">
        <f>'CPUs - Codevasf'!B33</f>
        <v>CPU - 03</v>
      </c>
      <c r="D15" s="8" t="s">
        <v>222</v>
      </c>
      <c r="E15" s="11" t="s">
        <v>223</v>
      </c>
      <c r="F15" s="9">
        <f>Resumo!L5*Resumo!M8</f>
        <v>455</v>
      </c>
      <c r="G15" s="251">
        <f>'CPUs - Codevasf'!H40</f>
        <v>564.02</v>
      </c>
      <c r="H15" s="41">
        <f t="shared" si="0"/>
        <v>256629.1</v>
      </c>
      <c r="J15" s="2"/>
    </row>
    <row r="16" spans="2:10" ht="25.5">
      <c r="B16" s="15" t="s">
        <v>42</v>
      </c>
      <c r="C16" s="5" t="s">
        <v>5</v>
      </c>
      <c r="D16" s="8" t="s">
        <v>221</v>
      </c>
      <c r="E16" s="11" t="s">
        <v>223</v>
      </c>
      <c r="F16" s="9">
        <f>Resumo!L5*Resumo!M8</f>
        <v>455</v>
      </c>
      <c r="G16" s="251">
        <f>'CPUs - Codevasf'!H49</f>
        <v>564.02</v>
      </c>
      <c r="H16" s="41">
        <f t="shared" si="0"/>
        <v>256629.1</v>
      </c>
      <c r="J16" s="2"/>
    </row>
    <row r="17" spans="2:10" ht="27" customHeight="1">
      <c r="B17" s="15" t="s">
        <v>49</v>
      </c>
      <c r="C17" s="5" t="str">
        <f>'CPUs - Codevasf'!B51</f>
        <v>CPU - 05</v>
      </c>
      <c r="D17" s="8" t="s">
        <v>234</v>
      </c>
      <c r="E17" s="11" t="s">
        <v>233</v>
      </c>
      <c r="F17" s="9">
        <f>3.6*1.8</f>
        <v>6.48</v>
      </c>
      <c r="G17" s="251">
        <f>'CPUs - Codevasf'!H61</f>
        <v>516.99</v>
      </c>
      <c r="H17" s="41">
        <f t="shared" si="0"/>
        <v>3350.1</v>
      </c>
      <c r="J17" s="2"/>
    </row>
    <row r="18" spans="2:10" ht="20.100000000000001" customHeight="1">
      <c r="B18" s="15">
        <v>2</v>
      </c>
      <c r="C18" s="330" t="s">
        <v>43</v>
      </c>
      <c r="D18" s="331"/>
      <c r="E18" s="276"/>
      <c r="F18" s="276"/>
      <c r="G18" s="250"/>
      <c r="H18" s="41">
        <f>ROUND(SUM(H19:H22),2)</f>
        <v>1212678.7</v>
      </c>
      <c r="J18" s="2"/>
    </row>
    <row r="19" spans="2:10" ht="31.5" customHeight="1">
      <c r="B19" s="15" t="s">
        <v>38</v>
      </c>
      <c r="C19" s="5" t="str">
        <f>'CPUs - Codevasf'!B63</f>
        <v>CPU - 06</v>
      </c>
      <c r="D19" s="10" t="s">
        <v>235</v>
      </c>
      <c r="E19" s="11" t="s">
        <v>233</v>
      </c>
      <c r="F19" s="9">
        <f>F20*0.5</f>
        <v>84312</v>
      </c>
      <c r="G19" s="251">
        <f>'CPUs - Codevasf'!H68</f>
        <v>0.61</v>
      </c>
      <c r="H19" s="41">
        <f t="shared" si="0"/>
        <v>51430.32</v>
      </c>
      <c r="J19" s="2"/>
    </row>
    <row r="20" spans="2:10" ht="40.5" customHeight="1">
      <c r="B20" s="15" t="s">
        <v>39</v>
      </c>
      <c r="C20" s="5" t="str">
        <f>'CPUs - Codevasf'!B70</f>
        <v>CPU - 07</v>
      </c>
      <c r="D20" s="10" t="s">
        <v>67</v>
      </c>
      <c r="E20" s="11" t="s">
        <v>236</v>
      </c>
      <c r="F20" s="9">
        <v>168624</v>
      </c>
      <c r="G20" s="251">
        <f>'CPUs - Codevasf'!H77</f>
        <v>4.71</v>
      </c>
      <c r="H20" s="41">
        <f t="shared" si="0"/>
        <v>794219.04</v>
      </c>
      <c r="J20" s="2"/>
    </row>
    <row r="21" spans="2:10" ht="30" customHeight="1">
      <c r="B21" s="15" t="s">
        <v>40</v>
      </c>
      <c r="C21" s="5" t="str">
        <f>'CPUs - Codevasf'!B79</f>
        <v>CPU - 08</v>
      </c>
      <c r="D21" s="10" t="s">
        <v>68</v>
      </c>
      <c r="E21" s="11" t="s">
        <v>44</v>
      </c>
      <c r="F21" s="9">
        <v>60267.543513957418</v>
      </c>
      <c r="G21" s="251">
        <f>'CPUs - Codevasf'!H83</f>
        <v>4.42</v>
      </c>
      <c r="H21" s="41">
        <f t="shared" si="0"/>
        <v>266382.53999999998</v>
      </c>
      <c r="J21" s="2"/>
    </row>
    <row r="22" spans="2:10" ht="36.75" customHeight="1">
      <c r="B22" s="15" t="s">
        <v>48</v>
      </c>
      <c r="C22" s="262" t="s">
        <v>239</v>
      </c>
      <c r="D22" s="10" t="s">
        <v>210</v>
      </c>
      <c r="E22" s="11" t="s">
        <v>44</v>
      </c>
      <c r="F22" s="31">
        <f>F21</f>
        <v>60267.543513957418</v>
      </c>
      <c r="G22" s="251">
        <f>'CPU - Sinapi'!H21</f>
        <v>1.67</v>
      </c>
      <c r="H22" s="41">
        <f t="shared" si="0"/>
        <v>100646.8</v>
      </c>
      <c r="J22" s="2"/>
    </row>
    <row r="23" spans="2:10" ht="16.5" thickBot="1">
      <c r="B23" s="259"/>
      <c r="C23" s="260"/>
      <c r="D23" s="260"/>
      <c r="E23" s="260"/>
      <c r="F23" s="329" t="s">
        <v>278</v>
      </c>
      <c r="G23" s="329"/>
      <c r="H23" s="261">
        <f>ROUND(H18+H12,2)</f>
        <v>2107800</v>
      </c>
      <c r="J23" s="2"/>
    </row>
    <row r="25" spans="2:10">
      <c r="G25" s="510"/>
    </row>
    <row r="27" spans="2:10">
      <c r="E27" s="510"/>
      <c r="H27" s="2"/>
    </row>
    <row r="29" spans="2:10">
      <c r="H29" s="2"/>
    </row>
    <row r="34" spans="5:7">
      <c r="G34" s="510"/>
    </row>
    <row r="36" spans="5:7">
      <c r="E36" s="510"/>
    </row>
    <row r="43" spans="5:7">
      <c r="G43" s="510"/>
    </row>
    <row r="45" spans="5:7">
      <c r="E45" s="510"/>
    </row>
  </sheetData>
  <mergeCells count="10">
    <mergeCell ref="C12:D12"/>
    <mergeCell ref="B10:D10"/>
    <mergeCell ref="B9:F9"/>
    <mergeCell ref="F23:G23"/>
    <mergeCell ref="C18:D18"/>
    <mergeCell ref="B2:H2"/>
    <mergeCell ref="B3:H3"/>
    <mergeCell ref="B4:H4"/>
    <mergeCell ref="B5:H5"/>
    <mergeCell ref="B7:H8"/>
  </mergeCells>
  <conditionalFormatting sqref="D19:D22 D13:D17">
    <cfRule type="expression" dxfId="1082" priority="3" stopIfTrue="1">
      <formula>OR(RIGHT($B13,2)="00",$B13="")</formula>
    </cfRule>
  </conditionalFormatting>
  <conditionalFormatting sqref="C13:C17 B12:B22">
    <cfRule type="expression" dxfId="1081" priority="2" stopIfTrue="1">
      <formula>RIGHT(B12,2)="00"</formula>
    </cfRule>
  </conditionalFormatting>
  <conditionalFormatting sqref="D17">
    <cfRule type="expression" dxfId="1080" priority="1" stopIfTrue="1">
      <formula>OR(RIGHT(#REF!,2)="00",#REF!="")</formula>
    </cfRule>
  </conditionalFormatting>
  <printOptions horizontalCentered="1"/>
  <pageMargins left="0.59055118110236227" right="0.39370078740157483" top="0.78740157480314965" bottom="0" header="0.31496062992125984" footer="0.31496062992125984"/>
  <pageSetup paperSize="9" scale="80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5"/>
  <sheetViews>
    <sheetView tabSelected="1" view="pageBreakPreview" zoomScaleSheetLayoutView="100" workbookViewId="0">
      <selection activeCell="G43" sqref="G43"/>
    </sheetView>
  </sheetViews>
  <sheetFormatPr defaultRowHeight="12.75"/>
  <cols>
    <col min="1" max="1" width="3.140625" style="19" customWidth="1"/>
    <col min="2" max="2" width="12.42578125" style="19" bestFit="1" customWidth="1"/>
    <col min="3" max="3" width="11" style="19" customWidth="1"/>
    <col min="4" max="4" width="61.140625" style="19" customWidth="1"/>
    <col min="5" max="5" width="6.7109375" style="19" bestFit="1" customWidth="1"/>
    <col min="6" max="6" width="15" style="19" bestFit="1" customWidth="1"/>
    <col min="7" max="7" width="19.7109375" style="19" bestFit="1" customWidth="1"/>
    <col min="8" max="8" width="14.5703125" style="19" bestFit="1" customWidth="1"/>
    <col min="9" max="10" width="9.140625" style="19"/>
    <col min="11" max="11" width="39.85546875" style="19" customWidth="1"/>
    <col min="12" max="16384" width="9.140625" style="19"/>
  </cols>
  <sheetData>
    <row r="1" spans="2:11" ht="13.5" thickBot="1"/>
    <row r="2" spans="2:11">
      <c r="B2" s="211"/>
      <c r="C2" s="212"/>
      <c r="D2" s="356" t="s">
        <v>75</v>
      </c>
      <c r="E2" s="356"/>
      <c r="F2" s="356"/>
      <c r="G2" s="356"/>
      <c r="H2" s="357"/>
      <c r="K2" s="19">
        <f>1734.21/220</f>
        <v>7.8827727272727275</v>
      </c>
    </row>
    <row r="3" spans="2:11">
      <c r="B3" s="213"/>
      <c r="C3" s="43"/>
      <c r="D3" s="352" t="s">
        <v>53</v>
      </c>
      <c r="E3" s="352"/>
      <c r="F3" s="352"/>
      <c r="G3" s="352"/>
      <c r="H3" s="358"/>
      <c r="K3" s="19">
        <f>1079.55/220</f>
        <v>4.9070454545454547</v>
      </c>
    </row>
    <row r="4" spans="2:11">
      <c r="B4" s="213"/>
      <c r="C4" s="43"/>
      <c r="D4" s="352" t="s">
        <v>74</v>
      </c>
      <c r="E4" s="352"/>
      <c r="F4" s="352"/>
      <c r="G4" s="352"/>
      <c r="H4" s="358"/>
      <c r="K4" s="19">
        <f>1024.14/220</f>
        <v>4.655181818181819</v>
      </c>
    </row>
    <row r="5" spans="2:11">
      <c r="B5" s="213"/>
      <c r="C5" s="43"/>
      <c r="D5" s="352" t="s">
        <v>87</v>
      </c>
      <c r="E5" s="352"/>
      <c r="F5" s="352"/>
      <c r="G5" s="352"/>
      <c r="H5" s="254"/>
    </row>
    <row r="6" spans="2:11">
      <c r="B6" s="359"/>
      <c r="C6" s="360"/>
      <c r="D6" s="360"/>
      <c r="E6" s="360"/>
      <c r="F6" s="360"/>
      <c r="G6" s="360"/>
      <c r="H6" s="361"/>
    </row>
    <row r="7" spans="2:11" ht="14.25" customHeight="1">
      <c r="B7" s="255"/>
      <c r="C7" s="256"/>
      <c r="D7" s="256"/>
      <c r="E7" s="256"/>
      <c r="F7" s="256"/>
      <c r="G7" s="256"/>
      <c r="H7" s="257"/>
    </row>
    <row r="8" spans="2:11" ht="32.25" customHeight="1">
      <c r="B8" s="306" t="str">
        <f>'Planilha Sintética - Lote 1'!B7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8" s="307"/>
      <c r="D8" s="307"/>
      <c r="E8" s="307"/>
      <c r="F8" s="307"/>
      <c r="G8" s="307"/>
      <c r="H8" s="308"/>
    </row>
    <row r="9" spans="2:11" ht="16.5" customHeight="1" thickBot="1">
      <c r="B9" s="306"/>
      <c r="C9" s="307"/>
      <c r="D9" s="307"/>
      <c r="E9" s="307"/>
      <c r="F9" s="307"/>
      <c r="G9" s="307"/>
      <c r="H9" s="308"/>
    </row>
    <row r="10" spans="2:11" ht="20.100000000000001" customHeight="1" thickTop="1">
      <c r="B10" s="214"/>
      <c r="C10" s="42"/>
      <c r="D10" s="42"/>
      <c r="E10" s="42"/>
      <c r="F10" s="354" t="s">
        <v>9</v>
      </c>
      <c r="G10" s="355"/>
      <c r="H10" s="215">
        <f>BDI!D41</f>
        <v>0.24047324874876841</v>
      </c>
    </row>
    <row r="11" spans="2:11" ht="20.100000000000001" customHeight="1">
      <c r="B11" s="214"/>
      <c r="C11" s="352" t="s">
        <v>275</v>
      </c>
      <c r="D11" s="352"/>
      <c r="E11" s="353"/>
      <c r="F11" s="344" t="s">
        <v>10</v>
      </c>
      <c r="G11" s="345"/>
      <c r="H11" s="216">
        <f>'Encargos Sociais'!G50</f>
        <v>1.1402000000000001</v>
      </c>
    </row>
    <row r="12" spans="2:11" ht="20.100000000000001" customHeight="1" thickBot="1">
      <c r="B12" s="214"/>
      <c r="C12" s="42"/>
      <c r="D12" s="42"/>
      <c r="E12" s="42"/>
      <c r="F12" s="346" t="s">
        <v>207</v>
      </c>
      <c r="G12" s="347"/>
      <c r="H12" s="348"/>
    </row>
    <row r="13" spans="2:11" ht="13.5" thickTop="1">
      <c r="B13" s="214"/>
      <c r="C13" s="42"/>
      <c r="D13" s="42"/>
      <c r="E13" s="42"/>
      <c r="F13" s="42"/>
      <c r="G13" s="42"/>
      <c r="H13" s="244"/>
    </row>
    <row r="14" spans="2:11">
      <c r="B14" s="214"/>
      <c r="C14" s="42"/>
      <c r="D14" s="42"/>
      <c r="E14" s="42"/>
      <c r="F14" s="42"/>
      <c r="G14" s="42"/>
      <c r="H14" s="234"/>
    </row>
    <row r="15" spans="2:11" ht="34.5" customHeight="1">
      <c r="B15" s="227" t="s">
        <v>214</v>
      </c>
      <c r="C15" s="153">
        <v>100574</v>
      </c>
      <c r="D15" s="21" t="s">
        <v>210</v>
      </c>
      <c r="E15" s="20" t="s">
        <v>18</v>
      </c>
      <c r="F15" s="22" t="s">
        <v>12</v>
      </c>
      <c r="G15" s="22" t="s">
        <v>13</v>
      </c>
      <c r="H15" s="245" t="s">
        <v>14</v>
      </c>
    </row>
    <row r="16" spans="2:11" ht="39.75" customHeight="1">
      <c r="B16" s="227" t="s">
        <v>17</v>
      </c>
      <c r="C16" s="23" t="s">
        <v>31</v>
      </c>
      <c r="D16" s="21" t="s">
        <v>61</v>
      </c>
      <c r="E16" s="20" t="s">
        <v>7</v>
      </c>
      <c r="F16" s="152">
        <v>3.0000000000000001E-3</v>
      </c>
      <c r="G16" s="288">
        <v>230.56</v>
      </c>
      <c r="H16" s="228">
        <f>ROUND(F16*G16,2)</f>
        <v>0.69</v>
      </c>
      <c r="J16" s="154"/>
    </row>
    <row r="17" spans="2:8" ht="42" customHeight="1">
      <c r="B17" s="227" t="s">
        <v>17</v>
      </c>
      <c r="C17" s="23">
        <v>5853</v>
      </c>
      <c r="D17" s="21" t="s">
        <v>64</v>
      </c>
      <c r="E17" s="20" t="s">
        <v>8</v>
      </c>
      <c r="F17" s="152">
        <v>6.0000000000000001E-3</v>
      </c>
      <c r="G17" s="26">
        <v>83.38</v>
      </c>
      <c r="H17" s="228">
        <f>ROUND(F17*G17,2)</f>
        <v>0.5</v>
      </c>
    </row>
    <row r="18" spans="2:8" ht="18" customHeight="1">
      <c r="B18" s="227" t="s">
        <v>17</v>
      </c>
      <c r="C18" s="23" t="s">
        <v>29</v>
      </c>
      <c r="D18" s="21" t="s">
        <v>26</v>
      </c>
      <c r="E18" s="285" t="s">
        <v>25</v>
      </c>
      <c r="F18" s="152">
        <v>8.9999999999999993E-3</v>
      </c>
      <c r="G18" s="26">
        <v>17.579999999999998</v>
      </c>
      <c r="H18" s="228">
        <f>ROUND(F18*G18,2)</f>
        <v>0.16</v>
      </c>
    </row>
    <row r="19" spans="2:8" ht="20.100000000000001" customHeight="1">
      <c r="B19" s="214"/>
      <c r="C19" s="42"/>
      <c r="D19" s="42"/>
      <c r="E19" s="349" t="s">
        <v>19</v>
      </c>
      <c r="F19" s="350"/>
      <c r="G19" s="351"/>
      <c r="H19" s="229">
        <f>ROUND(SUM(H16:H18),2)</f>
        <v>1.35</v>
      </c>
    </row>
    <row r="20" spans="2:8" ht="20.100000000000001" customHeight="1">
      <c r="B20" s="214"/>
      <c r="C20" s="42"/>
      <c r="D20" s="42"/>
      <c r="E20" s="148"/>
      <c r="F20" s="258" t="s">
        <v>137</v>
      </c>
      <c r="G20" s="149">
        <f>BDI!$D$41</f>
        <v>0.24047324874876841</v>
      </c>
      <c r="H20" s="230">
        <f>ROUND(H19*G20,2)</f>
        <v>0.32</v>
      </c>
    </row>
    <row r="21" spans="2:8" ht="20.100000000000001" customHeight="1" thickBot="1">
      <c r="B21" s="218"/>
      <c r="C21" s="219"/>
      <c r="D21" s="219"/>
      <c r="E21" s="341" t="s">
        <v>20</v>
      </c>
      <c r="F21" s="342"/>
      <c r="G21" s="343"/>
      <c r="H21" s="231">
        <f>ROUND(SUM(H19:H20),2)</f>
        <v>1.67</v>
      </c>
    </row>
    <row r="25" spans="2:8">
      <c r="G25" s="509"/>
    </row>
    <row r="27" spans="2:8">
      <c r="E27" s="509"/>
    </row>
    <row r="34" spans="5:7">
      <c r="G34" s="509"/>
    </row>
    <row r="36" spans="5:7">
      <c r="E36" s="509"/>
    </row>
    <row r="43" spans="5:7">
      <c r="G43" s="509"/>
    </row>
    <row r="45" spans="5:7">
      <c r="E45" s="509"/>
    </row>
  </sheetData>
  <mergeCells count="12">
    <mergeCell ref="F10:G10"/>
    <mergeCell ref="D2:H2"/>
    <mergeCell ref="D3:H3"/>
    <mergeCell ref="D4:H4"/>
    <mergeCell ref="B6:H6"/>
    <mergeCell ref="D5:G5"/>
    <mergeCell ref="B8:H9"/>
    <mergeCell ref="E21:G21"/>
    <mergeCell ref="F11:G11"/>
    <mergeCell ref="F12:H12"/>
    <mergeCell ref="E19:G19"/>
    <mergeCell ref="C11:E11"/>
  </mergeCells>
  <conditionalFormatting sqref="B15:H18">
    <cfRule type="expression" dxfId="1079" priority="369" stopIfTrue="1">
      <formula>AND($B15&lt;&gt;"COMPOSICAO",$B15&lt;&gt;"INSUMO",$B15&lt;&gt;"")</formula>
    </cfRule>
    <cfRule type="expression" dxfId="1078" priority="370" stopIfTrue="1">
      <formula>AND(OR($B15="COMPOSICAO",$B15="INSUMO",$B15&lt;&gt;""),$B15&lt;&gt;"")</formula>
    </cfRule>
  </conditionalFormatting>
  <conditionalFormatting sqref="G15:H15">
    <cfRule type="expression" dxfId="1077" priority="367" stopIfTrue="1">
      <formula>AND($B15&lt;&gt;"COMPOSICAO",$B15&lt;&gt;"INSUMO",$B15&lt;&gt;"")</formula>
    </cfRule>
    <cfRule type="expression" dxfId="1076" priority="368" stopIfTrue="1">
      <formula>AND(OR($B15="COMPOSICAO",$B15="INSUMO",$B15&lt;&gt;""),$B15&lt;&gt;"")</formula>
    </cfRule>
  </conditionalFormatting>
  <conditionalFormatting sqref="B15:H15">
    <cfRule type="expression" dxfId="1075" priority="365" stopIfTrue="1">
      <formula>AND($B15&lt;&gt;"COMPOSICAO",$B15&lt;&gt;"INSUMO",$B15&lt;&gt;"")</formula>
    </cfRule>
    <cfRule type="expression" dxfId="1074" priority="366" stopIfTrue="1">
      <formula>AND(OR($B15="COMPOSICAO",$B15="INSUMO",$B15&lt;&gt;""),$B15&lt;&gt;"")</formula>
    </cfRule>
  </conditionalFormatting>
  <conditionalFormatting sqref="F15:H15">
    <cfRule type="expression" dxfId="1073" priority="363" stopIfTrue="1">
      <formula>AND($B15&lt;&gt;"COMPOSICAO",$B15&lt;&gt;"INSUMO",$B15&lt;&gt;"")</formula>
    </cfRule>
    <cfRule type="expression" dxfId="1072" priority="364" stopIfTrue="1">
      <formula>AND(OR($B15="COMPOSICAO",$B15="INSUMO",$B15&lt;&gt;""),$B15&lt;&gt;"")</formula>
    </cfRule>
  </conditionalFormatting>
  <conditionalFormatting sqref="B15:F18">
    <cfRule type="expression" dxfId="1071" priority="361" stopIfTrue="1">
      <formula>AND($B15&lt;&gt;"COMPOSICAO",$B15&lt;&gt;"INSUMO",$B15&lt;&gt;"")</formula>
    </cfRule>
    <cfRule type="expression" dxfId="1070" priority="362" stopIfTrue="1">
      <formula>AND(OR($B15="COMPOSICAO",$B15="INSUMO",$B15&lt;&gt;""),$B15&lt;&gt;"")</formula>
    </cfRule>
  </conditionalFormatting>
  <conditionalFormatting sqref="F15">
    <cfRule type="expression" dxfId="1069" priority="359" stopIfTrue="1">
      <formula>AND($B15&lt;&gt;"COMPOSICAO",$B15&lt;&gt;"INSUMO",$B15&lt;&gt;"")</formula>
    </cfRule>
    <cfRule type="expression" dxfId="1068" priority="360" stopIfTrue="1">
      <formula>AND(OR($B15="COMPOSICAO",$B15="INSUMO",$B15&lt;&gt;""),$B15&lt;&gt;"")</formula>
    </cfRule>
  </conditionalFormatting>
  <conditionalFormatting sqref="F15:H15">
    <cfRule type="expression" dxfId="1067" priority="357" stopIfTrue="1">
      <formula>AND($B15&lt;&gt;"COMPOSICAO",$B15&lt;&gt;"INSUMO",$B15&lt;&gt;"")</formula>
    </cfRule>
    <cfRule type="expression" dxfId="1066" priority="358" stopIfTrue="1">
      <formula>AND(OR($B15="COMPOSICAO",$B15="INSUMO",$B15&lt;&gt;""),$B15&lt;&gt;"")</formula>
    </cfRule>
  </conditionalFormatting>
  <conditionalFormatting sqref="G15:H15">
    <cfRule type="expression" dxfId="1065" priority="355" stopIfTrue="1">
      <formula>AND($B15&lt;&gt;"COMPOSICAO",$B15&lt;&gt;"INSUMO",$B15&lt;&gt;"")</formula>
    </cfRule>
    <cfRule type="expression" dxfId="1064" priority="356" stopIfTrue="1">
      <formula>AND(OR($B15="COMPOSICAO",$B15="INSUMO",$B15&lt;&gt;""),$B15&lt;&gt;"")</formula>
    </cfRule>
  </conditionalFormatting>
  <conditionalFormatting sqref="F15:H15">
    <cfRule type="expression" dxfId="1063" priority="353" stopIfTrue="1">
      <formula>AND($B15&lt;&gt;"COMPOSICAO",$B15&lt;&gt;"INSUMO",$B15&lt;&gt;"")</formula>
    </cfRule>
    <cfRule type="expression" dxfId="1062" priority="354" stopIfTrue="1">
      <formula>AND(OR($B15="COMPOSICAO",$B15="INSUMO",$B15&lt;&gt;""),$B15&lt;&gt;"")</formula>
    </cfRule>
  </conditionalFormatting>
  <conditionalFormatting sqref="F15:H15">
    <cfRule type="expression" dxfId="1061" priority="351" stopIfTrue="1">
      <formula>AND($B15&lt;&gt;"COMPOSICAO",$B15&lt;&gt;"INSUMO",$B15&lt;&gt;"")</formula>
    </cfRule>
    <cfRule type="expression" dxfId="1060" priority="352" stopIfTrue="1">
      <formula>AND(OR($B15="COMPOSICAO",$B15="INSUMO",$B15&lt;&gt;""),$B15&lt;&gt;"")</formula>
    </cfRule>
  </conditionalFormatting>
  <conditionalFormatting sqref="F15">
    <cfRule type="expression" dxfId="1059" priority="349" stopIfTrue="1">
      <formula>AND($B15&lt;&gt;"COMPOSICAO",$B15&lt;&gt;"INSUMO",$B15&lt;&gt;"")</formula>
    </cfRule>
    <cfRule type="expression" dxfId="1058" priority="350" stopIfTrue="1">
      <formula>AND(OR($B15="COMPOSICAO",$B15="INSUMO",$B15&lt;&gt;""),$B15&lt;&gt;"")</formula>
    </cfRule>
  </conditionalFormatting>
  <conditionalFormatting sqref="F15:H15">
    <cfRule type="expression" dxfId="1057" priority="347" stopIfTrue="1">
      <formula>AND($B15&lt;&gt;"COMPOSICAO",$B15&lt;&gt;"INSUMO",$B15&lt;&gt;"")</formula>
    </cfRule>
    <cfRule type="expression" dxfId="1056" priority="348" stopIfTrue="1">
      <formula>AND(OR($B15="COMPOSICAO",$B15="INSUMO",$B15&lt;&gt;""),$B15&lt;&gt;"")</formula>
    </cfRule>
  </conditionalFormatting>
  <conditionalFormatting sqref="F15">
    <cfRule type="expression" dxfId="1055" priority="345" stopIfTrue="1">
      <formula>AND($B15&lt;&gt;"COMPOSICAO",$B15&lt;&gt;"INSUMO",$B15&lt;&gt;"")</formula>
    </cfRule>
    <cfRule type="expression" dxfId="1054" priority="346" stopIfTrue="1">
      <formula>AND(OR($B15="COMPOSICAO",$B15="INSUMO",$B15&lt;&gt;""),$B15&lt;&gt;"")</formula>
    </cfRule>
  </conditionalFormatting>
  <conditionalFormatting sqref="G15:H15">
    <cfRule type="expression" dxfId="1053" priority="343" stopIfTrue="1">
      <formula>AND($B15&lt;&gt;"COMPOSICAO",$B15&lt;&gt;"INSUMO",$B15&lt;&gt;"")</formula>
    </cfRule>
    <cfRule type="expression" dxfId="1052" priority="344" stopIfTrue="1">
      <formula>AND(OR($B15="COMPOSICAO",$B15="INSUMO",$B15&lt;&gt;""),$B15&lt;&gt;"")</formula>
    </cfRule>
  </conditionalFormatting>
  <conditionalFormatting sqref="F15:H15">
    <cfRule type="expression" dxfId="1051" priority="341" stopIfTrue="1">
      <formula>AND($B15&lt;&gt;"COMPOSICAO",$B15&lt;&gt;"INSUMO",$B15&lt;&gt;"")</formula>
    </cfRule>
    <cfRule type="expression" dxfId="1050" priority="342" stopIfTrue="1">
      <formula>AND(OR($B15="COMPOSICAO",$B15="INSUMO",$B15&lt;&gt;""),$B15&lt;&gt;"")</formula>
    </cfRule>
  </conditionalFormatting>
  <conditionalFormatting sqref="F15:H15">
    <cfRule type="expression" dxfId="1049" priority="339" stopIfTrue="1">
      <formula>AND($B15&lt;&gt;"COMPOSICAO",$B15&lt;&gt;"INSUMO",$B15&lt;&gt;"")</formula>
    </cfRule>
    <cfRule type="expression" dxfId="1048" priority="340" stopIfTrue="1">
      <formula>AND(OR($B15="COMPOSICAO",$B15="INSUMO",$B15&lt;&gt;""),$B15&lt;&gt;"")</formula>
    </cfRule>
  </conditionalFormatting>
  <conditionalFormatting sqref="G16:H16 H17:H18">
    <cfRule type="expression" dxfId="1047" priority="337" stopIfTrue="1">
      <formula>AND($B16&lt;&gt;"COMPOSICAO",$B16&lt;&gt;"INSUMO",$B16&lt;&gt;"")</formula>
    </cfRule>
    <cfRule type="expression" dxfId="1046" priority="338" stopIfTrue="1">
      <formula>AND(OR($B16="COMPOSICAO",$B16="INSUMO",$B16&lt;&gt;""),$B16&lt;&gt;"")</formula>
    </cfRule>
  </conditionalFormatting>
  <conditionalFormatting sqref="H16:H18">
    <cfRule type="expression" dxfId="1045" priority="335" stopIfTrue="1">
      <formula>AND($B16&lt;&gt;"COMPOSICAO",$B16&lt;&gt;"INSUMO",$B16&lt;&gt;"")</formula>
    </cfRule>
    <cfRule type="expression" dxfId="1044" priority="336" stopIfTrue="1">
      <formula>AND(OR($B16="COMPOSICAO",$B16="INSUMO",$B16&lt;&gt;""),$B16&lt;&gt;"")</formula>
    </cfRule>
  </conditionalFormatting>
  <conditionalFormatting sqref="G17:H17 H18">
    <cfRule type="expression" dxfId="1043" priority="333" stopIfTrue="1">
      <formula>AND($B17&lt;&gt;"COMPOSICAO",$B17&lt;&gt;"INSUMO",$B17&lt;&gt;"")</formula>
    </cfRule>
    <cfRule type="expression" dxfId="1042" priority="334" stopIfTrue="1">
      <formula>AND(OR($B17="COMPOSICAO",$B17="INSUMO",$B17&lt;&gt;""),$B17&lt;&gt;"")</formula>
    </cfRule>
  </conditionalFormatting>
  <conditionalFormatting sqref="H17:H18">
    <cfRule type="expression" dxfId="1041" priority="331" stopIfTrue="1">
      <formula>AND($B17&lt;&gt;"COMPOSICAO",$B17&lt;&gt;"INSUMO",$B17&lt;&gt;"")</formula>
    </cfRule>
    <cfRule type="expression" dxfId="1040" priority="332" stopIfTrue="1">
      <formula>AND(OR($B17="COMPOSICAO",$B17="INSUMO",$B17&lt;&gt;""),$B17&lt;&gt;"")</formula>
    </cfRule>
  </conditionalFormatting>
  <conditionalFormatting sqref="G16:G18">
    <cfRule type="expression" dxfId="1039" priority="329" stopIfTrue="1">
      <formula>AND($B16&lt;&gt;"COMPOSICAO",$B16&lt;&gt;"INSUMO",$B16&lt;&gt;"")</formula>
    </cfRule>
    <cfRule type="expression" dxfId="1038" priority="330" stopIfTrue="1">
      <formula>AND(OR($B16="COMPOSICAO",$B16="INSUMO",$B16&lt;&gt;""),$B16&lt;&gt;"")</formula>
    </cfRule>
  </conditionalFormatting>
  <conditionalFormatting sqref="G16:G18">
    <cfRule type="expression" dxfId="1037" priority="327" stopIfTrue="1">
      <formula>AND($B16&lt;&gt;"COMPOSICAO",$B16&lt;&gt;"INSUMO",$B16&lt;&gt;"")</formula>
    </cfRule>
    <cfRule type="expression" dxfId="1036" priority="328" stopIfTrue="1">
      <formula>AND(OR($B16="COMPOSICAO",$B16="INSUMO",$B16&lt;&gt;""),$B16&lt;&gt;"")</formula>
    </cfRule>
  </conditionalFormatting>
  <conditionalFormatting sqref="G16:G18">
    <cfRule type="expression" dxfId="1035" priority="325" stopIfTrue="1">
      <formula>AND($B16&lt;&gt;"COMPOSICAO",$B16&lt;&gt;"INSUMO",$B16&lt;&gt;"")</formula>
    </cfRule>
    <cfRule type="expression" dxfId="1034" priority="326" stopIfTrue="1">
      <formula>AND(OR($B16="COMPOSICAO",$B16="INSUMO",$B16&lt;&gt;""),$B16&lt;&gt;"")</formula>
    </cfRule>
  </conditionalFormatting>
  <conditionalFormatting sqref="H18">
    <cfRule type="expression" dxfId="1033" priority="323" stopIfTrue="1">
      <formula>AND($B18&lt;&gt;"COMPOSICAO",$B18&lt;&gt;"INSUMO",$B18&lt;&gt;"")</formula>
    </cfRule>
    <cfRule type="expression" dxfId="1032" priority="324" stopIfTrue="1">
      <formula>AND(OR($B18="COMPOSICAO",$B18="INSUMO",$B18&lt;&gt;""),$B18&lt;&gt;"")</formula>
    </cfRule>
  </conditionalFormatting>
  <conditionalFormatting sqref="H18">
    <cfRule type="expression" dxfId="1031" priority="321" stopIfTrue="1">
      <formula>AND($B18&lt;&gt;"COMPOSICAO",$B18&lt;&gt;"INSUMO",$B18&lt;&gt;"")</formula>
    </cfRule>
    <cfRule type="expression" dxfId="1030" priority="322" stopIfTrue="1">
      <formula>AND(OR($B18="COMPOSICAO",$B18="INSUMO",$B18&lt;&gt;""),$B18&lt;&gt;"")</formula>
    </cfRule>
  </conditionalFormatting>
  <printOptions horizontalCentered="1"/>
  <pageMargins left="0.51181102362204722" right="0.51181102362204722" top="1.1811023622047245" bottom="0.78740157480314965" header="0.31496062992125984" footer="0.31496062992125984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83"/>
  <sheetViews>
    <sheetView tabSelected="1" view="pageBreakPreview" topLeftCell="A22" zoomScaleSheetLayoutView="100" workbookViewId="0">
      <selection activeCell="G43" sqref="G43"/>
    </sheetView>
  </sheetViews>
  <sheetFormatPr defaultRowHeight="12.75"/>
  <cols>
    <col min="1" max="1" width="3.140625" style="19" customWidth="1"/>
    <col min="2" max="2" width="12.42578125" style="19" bestFit="1" customWidth="1"/>
    <col min="3" max="3" width="12.5703125" style="19" bestFit="1" customWidth="1"/>
    <col min="4" max="4" width="61.140625" style="19" customWidth="1"/>
    <col min="5" max="5" width="9" style="19" customWidth="1"/>
    <col min="6" max="6" width="15" style="19" bestFit="1" customWidth="1"/>
    <col min="7" max="7" width="19.7109375" style="19" bestFit="1" customWidth="1"/>
    <col min="8" max="8" width="14.5703125" style="19" bestFit="1" customWidth="1"/>
    <col min="9" max="10" width="9.140625" style="19"/>
    <col min="11" max="11" width="39.85546875" style="19" customWidth="1"/>
    <col min="12" max="16384" width="9.140625" style="19"/>
  </cols>
  <sheetData>
    <row r="1" spans="2:11" ht="13.5" thickBot="1"/>
    <row r="2" spans="2:11">
      <c r="B2" s="211"/>
      <c r="C2" s="212"/>
      <c r="D2" s="356" t="s">
        <v>75</v>
      </c>
      <c r="E2" s="356"/>
      <c r="F2" s="356"/>
      <c r="G2" s="356"/>
      <c r="H2" s="357"/>
      <c r="K2" s="19">
        <f>1734.21/220</f>
        <v>7.8827727272727275</v>
      </c>
    </row>
    <row r="3" spans="2:11">
      <c r="B3" s="213"/>
      <c r="C3" s="43"/>
      <c r="D3" s="352" t="s">
        <v>53</v>
      </c>
      <c r="E3" s="352"/>
      <c r="F3" s="352"/>
      <c r="G3" s="352"/>
      <c r="H3" s="358"/>
      <c r="K3" s="19">
        <f>1079.55/220</f>
        <v>4.9070454545454547</v>
      </c>
    </row>
    <row r="4" spans="2:11">
      <c r="B4" s="213"/>
      <c r="C4" s="43"/>
      <c r="D4" s="352" t="s">
        <v>74</v>
      </c>
      <c r="E4" s="352"/>
      <c r="F4" s="352"/>
      <c r="G4" s="352"/>
      <c r="H4" s="358"/>
      <c r="K4" s="19">
        <f>1024.14/220</f>
        <v>4.655181818181819</v>
      </c>
    </row>
    <row r="5" spans="2:11">
      <c r="B5" s="213"/>
      <c r="C5" s="43"/>
      <c r="D5" s="352" t="s">
        <v>87</v>
      </c>
      <c r="E5" s="352"/>
      <c r="F5" s="352"/>
      <c r="G5" s="352"/>
      <c r="H5" s="254"/>
    </row>
    <row r="6" spans="2:11">
      <c r="B6" s="359"/>
      <c r="C6" s="360"/>
      <c r="D6" s="360"/>
      <c r="E6" s="360"/>
      <c r="F6" s="360"/>
      <c r="G6" s="360"/>
      <c r="H6" s="361"/>
    </row>
    <row r="7" spans="2:11" ht="14.25" customHeight="1">
      <c r="B7" s="255"/>
      <c r="C7" s="256"/>
      <c r="D7" s="256"/>
      <c r="E7" s="256"/>
      <c r="F7" s="256"/>
      <c r="G7" s="256"/>
      <c r="H7" s="257"/>
    </row>
    <row r="8" spans="2:11" ht="32.25" customHeight="1">
      <c r="B8" s="306" t="str">
        <f>'Planilha Sintética - Lote 1'!B7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C8" s="307"/>
      <c r="D8" s="307"/>
      <c r="E8" s="307"/>
      <c r="F8" s="307"/>
      <c r="G8" s="307"/>
      <c r="H8" s="308"/>
    </row>
    <row r="9" spans="2:11" ht="16.5" customHeight="1" thickBot="1">
      <c r="B9" s="306"/>
      <c r="C9" s="307"/>
      <c r="D9" s="307"/>
      <c r="E9" s="307"/>
      <c r="F9" s="307"/>
      <c r="G9" s="307"/>
      <c r="H9" s="308"/>
    </row>
    <row r="10" spans="2:11" ht="20.100000000000001" customHeight="1" thickTop="1">
      <c r="B10" s="214"/>
      <c r="C10" s="42"/>
      <c r="D10" s="42"/>
      <c r="E10" s="42"/>
      <c r="F10" s="354" t="s">
        <v>9</v>
      </c>
      <c r="G10" s="355"/>
      <c r="H10" s="215">
        <f>BDI!D41</f>
        <v>0.24047324874876841</v>
      </c>
    </row>
    <row r="11" spans="2:11" ht="20.100000000000001" customHeight="1">
      <c r="B11" s="214"/>
      <c r="C11" s="352" t="s">
        <v>274</v>
      </c>
      <c r="D11" s="352"/>
      <c r="E11" s="353"/>
      <c r="F11" s="344" t="s">
        <v>10</v>
      </c>
      <c r="G11" s="345"/>
      <c r="H11" s="216">
        <f>'Encargos Sociais'!G50</f>
        <v>1.1402000000000001</v>
      </c>
    </row>
    <row r="12" spans="2:11" ht="27.75" customHeight="1" thickBot="1">
      <c r="B12" s="214"/>
      <c r="C12" s="42"/>
      <c r="D12" s="42"/>
      <c r="E12" s="42"/>
      <c r="F12" s="362" t="s">
        <v>248</v>
      </c>
      <c r="G12" s="363"/>
      <c r="H12" s="364"/>
    </row>
    <row r="13" spans="2:11" ht="13.5" thickTop="1">
      <c r="B13" s="214"/>
      <c r="C13" s="42"/>
      <c r="D13" s="42"/>
      <c r="E13" s="42"/>
      <c r="F13" s="160"/>
      <c r="G13" s="160"/>
      <c r="H13" s="217"/>
    </row>
    <row r="14" spans="2:11" ht="13.5" thickBot="1">
      <c r="B14" s="218"/>
      <c r="C14" s="219"/>
      <c r="D14" s="219"/>
      <c r="E14" s="219"/>
      <c r="F14" s="219"/>
      <c r="G14" s="219"/>
      <c r="H14" s="220"/>
    </row>
    <row r="15" spans="2:11" ht="34.5" customHeight="1">
      <c r="B15" s="221" t="s">
        <v>237</v>
      </c>
      <c r="C15" s="222" t="s">
        <v>208</v>
      </c>
      <c r="D15" s="223" t="s">
        <v>219</v>
      </c>
      <c r="E15" s="224" t="s">
        <v>216</v>
      </c>
      <c r="F15" s="225" t="s">
        <v>12</v>
      </c>
      <c r="G15" s="225" t="s">
        <v>13</v>
      </c>
      <c r="H15" s="226" t="s">
        <v>14</v>
      </c>
    </row>
    <row r="16" spans="2:11" ht="39.75" customHeight="1">
      <c r="B16" s="227" t="s">
        <v>17</v>
      </c>
      <c r="C16" s="284">
        <v>5853</v>
      </c>
      <c r="D16" s="21" t="s">
        <v>61</v>
      </c>
      <c r="E16" s="285" t="s">
        <v>8</v>
      </c>
      <c r="F16" s="286">
        <v>3.5</v>
      </c>
      <c r="G16" s="288">
        <v>83.38</v>
      </c>
      <c r="H16" s="228">
        <f>ROUND(F16*G16,2)</f>
        <v>291.83</v>
      </c>
      <c r="J16" s="154"/>
    </row>
    <row r="17" spans="2:10" ht="38.25">
      <c r="B17" s="227" t="s">
        <v>17</v>
      </c>
      <c r="C17" s="23">
        <v>5946</v>
      </c>
      <c r="D17" s="21" t="s">
        <v>63</v>
      </c>
      <c r="E17" s="285" t="s">
        <v>8</v>
      </c>
      <c r="F17" s="287">
        <v>3.5</v>
      </c>
      <c r="G17" s="288">
        <v>80.37</v>
      </c>
      <c r="H17" s="228">
        <f>ROUND(F17*G17,2)</f>
        <v>281.3</v>
      </c>
    </row>
    <row r="18" spans="2:10" ht="51">
      <c r="B18" s="227" t="s">
        <v>17</v>
      </c>
      <c r="C18" s="23">
        <v>67826</v>
      </c>
      <c r="D18" s="235" t="s">
        <v>215</v>
      </c>
      <c r="E18" s="285" t="s">
        <v>7</v>
      </c>
      <c r="F18" s="286">
        <v>2.5</v>
      </c>
      <c r="G18" s="288">
        <v>138.41999999999999</v>
      </c>
      <c r="H18" s="228">
        <f>ROUND(F18*G18,2)</f>
        <v>346.05</v>
      </c>
    </row>
    <row r="19" spans="2:10" ht="25.5">
      <c r="B19" s="227" t="s">
        <v>17</v>
      </c>
      <c r="C19" s="23" t="s">
        <v>217</v>
      </c>
      <c r="D19" s="21" t="s">
        <v>218</v>
      </c>
      <c r="E19" s="285" t="s">
        <v>7</v>
      </c>
      <c r="F19" s="286">
        <v>3.5</v>
      </c>
      <c r="G19" s="288">
        <v>221.72</v>
      </c>
      <c r="H19" s="228">
        <f>ROUND(F19*G19,2)</f>
        <v>776.02</v>
      </c>
    </row>
    <row r="20" spans="2:10" ht="20.100000000000001" customHeight="1">
      <c r="B20" s="214"/>
      <c r="C20" s="42"/>
      <c r="D20" s="42"/>
      <c r="E20" s="349" t="s">
        <v>19</v>
      </c>
      <c r="F20" s="350"/>
      <c r="G20" s="351"/>
      <c r="H20" s="229">
        <f>ROUND(SUM(H16:H19),2)</f>
        <v>1695.2</v>
      </c>
    </row>
    <row r="21" spans="2:10" ht="20.100000000000001" customHeight="1">
      <c r="B21" s="214"/>
      <c r="C21" s="42"/>
      <c r="D21" s="42"/>
      <c r="E21" s="148"/>
      <c r="F21" s="258" t="s">
        <v>137</v>
      </c>
      <c r="G21" s="149">
        <f>BDI!$D$41</f>
        <v>0.24047324874876841</v>
      </c>
      <c r="H21" s="230">
        <f>ROUND(H20*G21,2)</f>
        <v>407.65</v>
      </c>
    </row>
    <row r="22" spans="2:10" ht="20.100000000000001" customHeight="1" thickBot="1">
      <c r="B22" s="218"/>
      <c r="C22" s="219"/>
      <c r="D22" s="219"/>
      <c r="E22" s="341" t="s">
        <v>20</v>
      </c>
      <c r="F22" s="342"/>
      <c r="G22" s="343"/>
      <c r="H22" s="231">
        <f>ROUND(SUM(H20:H21),2)</f>
        <v>2102.85</v>
      </c>
    </row>
    <row r="23" spans="2:10" ht="13.5" thickBot="1">
      <c r="B23" s="277"/>
      <c r="C23" s="278"/>
      <c r="D23" s="278"/>
      <c r="E23" s="278"/>
      <c r="F23" s="278"/>
      <c r="G23" s="278"/>
      <c r="H23" s="279"/>
    </row>
    <row r="24" spans="2:10" ht="34.5" customHeight="1">
      <c r="B24" s="221" t="s">
        <v>238</v>
      </c>
      <c r="C24" s="222" t="s">
        <v>208</v>
      </c>
      <c r="D24" s="223" t="s">
        <v>220</v>
      </c>
      <c r="E24" s="224" t="s">
        <v>216</v>
      </c>
      <c r="F24" s="225" t="s">
        <v>12</v>
      </c>
      <c r="G24" s="225" t="s">
        <v>13</v>
      </c>
      <c r="H24" s="226" t="s">
        <v>14</v>
      </c>
    </row>
    <row r="25" spans="2:10" ht="39.75" customHeight="1">
      <c r="B25" s="227" t="s">
        <v>17</v>
      </c>
      <c r="C25" s="284">
        <v>5853</v>
      </c>
      <c r="D25" s="21" t="s">
        <v>61</v>
      </c>
      <c r="E25" s="20" t="s">
        <v>8</v>
      </c>
      <c r="F25" s="152">
        <v>3.5</v>
      </c>
      <c r="G25" s="288">
        <v>83.38</v>
      </c>
      <c r="H25" s="228">
        <f>ROUND(F25*G25,2)</f>
        <v>291.83</v>
      </c>
      <c r="J25" s="154"/>
    </row>
    <row r="26" spans="2:10" ht="38.25">
      <c r="B26" s="227" t="s">
        <v>17</v>
      </c>
      <c r="C26" s="23">
        <v>5946</v>
      </c>
      <c r="D26" s="21" t="s">
        <v>63</v>
      </c>
      <c r="E26" s="20" t="s">
        <v>8</v>
      </c>
      <c r="F26" s="24">
        <v>3.5</v>
      </c>
      <c r="G26" s="26">
        <v>80.37</v>
      </c>
      <c r="H26" s="228">
        <f>ROUND(F26*G26,2)</f>
        <v>281.3</v>
      </c>
    </row>
    <row r="27" spans="2:10" ht="51">
      <c r="B27" s="227" t="s">
        <v>17</v>
      </c>
      <c r="C27" s="23">
        <v>67826</v>
      </c>
      <c r="D27" s="235" t="s">
        <v>215</v>
      </c>
      <c r="E27" s="285" t="s">
        <v>7</v>
      </c>
      <c r="F27" s="152">
        <v>2.5</v>
      </c>
      <c r="G27" s="26">
        <v>138.41999999999999</v>
      </c>
      <c r="H27" s="228">
        <f>ROUND(F27*G27,2)</f>
        <v>346.05</v>
      </c>
    </row>
    <row r="28" spans="2:10" ht="26.25" thickBot="1">
      <c r="B28" s="237" t="s">
        <v>17</v>
      </c>
      <c r="C28" s="238" t="s">
        <v>217</v>
      </c>
      <c r="D28" s="239" t="s">
        <v>218</v>
      </c>
      <c r="E28" s="240" t="s">
        <v>7</v>
      </c>
      <c r="F28" s="241">
        <v>3.5</v>
      </c>
      <c r="G28" s="242">
        <v>221.72</v>
      </c>
      <c r="H28" s="243">
        <f>ROUND(F28*G28,2)</f>
        <v>776.02</v>
      </c>
    </row>
    <row r="29" spans="2:10" ht="20.100000000000001" customHeight="1">
      <c r="B29" s="214"/>
      <c r="C29" s="42"/>
      <c r="D29" s="42"/>
      <c r="E29" s="365" t="s">
        <v>19</v>
      </c>
      <c r="F29" s="366"/>
      <c r="G29" s="367"/>
      <c r="H29" s="236">
        <f>ROUND(SUM(H25:H28),2)</f>
        <v>1695.2</v>
      </c>
    </row>
    <row r="30" spans="2:10" ht="20.100000000000001" customHeight="1">
      <c r="B30" s="214"/>
      <c r="C30" s="42"/>
      <c r="D30" s="42"/>
      <c r="E30" s="148"/>
      <c r="F30" s="258" t="s">
        <v>137</v>
      </c>
      <c r="G30" s="149">
        <f>BDI!$D$41</f>
        <v>0.24047324874876841</v>
      </c>
      <c r="H30" s="230">
        <f>ROUND(H29*G30,2)</f>
        <v>407.65</v>
      </c>
    </row>
    <row r="31" spans="2:10" ht="20.100000000000001" customHeight="1" thickBot="1">
      <c r="B31" s="218"/>
      <c r="C31" s="219"/>
      <c r="D31" s="219"/>
      <c r="E31" s="341" t="s">
        <v>20</v>
      </c>
      <c r="F31" s="342"/>
      <c r="G31" s="343"/>
      <c r="H31" s="231">
        <f>ROUND(SUM(H29:H30),2)</f>
        <v>2102.85</v>
      </c>
    </row>
    <row r="32" spans="2:10">
      <c r="B32" s="277"/>
      <c r="C32" s="278"/>
      <c r="D32" s="278"/>
      <c r="E32" s="278"/>
      <c r="F32" s="278"/>
      <c r="G32" s="278"/>
      <c r="H32" s="279"/>
    </row>
    <row r="33" spans="2:10" ht="34.5" customHeight="1">
      <c r="B33" s="227" t="s">
        <v>4</v>
      </c>
      <c r="C33" s="153" t="s">
        <v>208</v>
      </c>
      <c r="D33" s="21" t="s">
        <v>222</v>
      </c>
      <c r="E33" s="20" t="s">
        <v>216</v>
      </c>
      <c r="F33" s="22" t="s">
        <v>12</v>
      </c>
      <c r="G33" s="22" t="s">
        <v>13</v>
      </c>
      <c r="H33" s="245" t="s">
        <v>14</v>
      </c>
    </row>
    <row r="34" spans="2:10" ht="39.75" customHeight="1">
      <c r="B34" s="227" t="s">
        <v>17</v>
      </c>
      <c r="C34" s="284">
        <v>5853</v>
      </c>
      <c r="D34" s="21" t="s">
        <v>61</v>
      </c>
      <c r="E34" s="20" t="s">
        <v>8</v>
      </c>
      <c r="F34" s="152">
        <v>1</v>
      </c>
      <c r="G34" s="288">
        <v>83.38</v>
      </c>
      <c r="H34" s="228">
        <f>ROUND(F34*G34,2)</f>
        <v>83.38</v>
      </c>
      <c r="J34" s="154"/>
    </row>
    <row r="35" spans="2:10" ht="38.25">
      <c r="B35" s="227" t="s">
        <v>17</v>
      </c>
      <c r="C35" s="23">
        <v>5946</v>
      </c>
      <c r="D35" s="21" t="s">
        <v>63</v>
      </c>
      <c r="E35" s="20" t="s">
        <v>8</v>
      </c>
      <c r="F35" s="24">
        <v>1</v>
      </c>
      <c r="G35" s="26">
        <v>80.37</v>
      </c>
      <c r="H35" s="228">
        <f>ROUND(F35*G35,2)</f>
        <v>80.37</v>
      </c>
    </row>
    <row r="36" spans="2:10" ht="51">
      <c r="B36" s="227" t="s">
        <v>17</v>
      </c>
      <c r="C36" s="23">
        <v>67826</v>
      </c>
      <c r="D36" s="235" t="s">
        <v>215</v>
      </c>
      <c r="E36" s="285" t="s">
        <v>7</v>
      </c>
      <c r="F36" s="152">
        <v>0.5</v>
      </c>
      <c r="G36" s="26">
        <v>138.41999999999999</v>
      </c>
      <c r="H36" s="228">
        <f>ROUND(F36*G36,2)</f>
        <v>69.209999999999994</v>
      </c>
    </row>
    <row r="37" spans="2:10" ht="25.5">
      <c r="B37" s="227" t="s">
        <v>17</v>
      </c>
      <c r="C37" s="23" t="s">
        <v>217</v>
      </c>
      <c r="D37" s="21" t="s">
        <v>218</v>
      </c>
      <c r="E37" s="20" t="s">
        <v>7</v>
      </c>
      <c r="F37" s="152">
        <v>1</v>
      </c>
      <c r="G37" s="26">
        <v>221.72</v>
      </c>
      <c r="H37" s="228">
        <f>ROUND(F37*G37,2)</f>
        <v>221.72</v>
      </c>
    </row>
    <row r="38" spans="2:10" ht="20.100000000000001" customHeight="1">
      <c r="B38" s="214"/>
      <c r="C38" s="42"/>
      <c r="D38" s="42"/>
      <c r="E38" s="349" t="s">
        <v>19</v>
      </c>
      <c r="F38" s="350"/>
      <c r="G38" s="351"/>
      <c r="H38" s="229">
        <f>ROUND(SUM(H34:H37),2)</f>
        <v>454.68</v>
      </c>
    </row>
    <row r="39" spans="2:10" ht="20.100000000000001" customHeight="1">
      <c r="B39" s="214"/>
      <c r="C39" s="42"/>
      <c r="D39" s="42"/>
      <c r="E39" s="148"/>
      <c r="F39" s="258" t="s">
        <v>137</v>
      </c>
      <c r="G39" s="149">
        <f>BDI!$D$41</f>
        <v>0.24047324874876841</v>
      </c>
      <c r="H39" s="230">
        <f>ROUND(H38*G39,2)</f>
        <v>109.34</v>
      </c>
    </row>
    <row r="40" spans="2:10" ht="20.100000000000001" customHeight="1" thickBot="1">
      <c r="B40" s="218"/>
      <c r="C40" s="219"/>
      <c r="D40" s="219"/>
      <c r="E40" s="341" t="s">
        <v>20</v>
      </c>
      <c r="F40" s="342"/>
      <c r="G40" s="343"/>
      <c r="H40" s="231">
        <f>ROUND(SUM(H38:H39),2)</f>
        <v>564.02</v>
      </c>
    </row>
    <row r="41" spans="2:10">
      <c r="B41" s="277"/>
      <c r="C41" s="278"/>
      <c r="D41" s="278"/>
      <c r="E41" s="278"/>
      <c r="F41" s="278"/>
      <c r="G41" s="278"/>
      <c r="H41" s="279"/>
    </row>
    <row r="42" spans="2:10" ht="34.5" customHeight="1">
      <c r="B42" s="227" t="s">
        <v>5</v>
      </c>
      <c r="C42" s="153" t="s">
        <v>208</v>
      </c>
      <c r="D42" s="21" t="s">
        <v>221</v>
      </c>
      <c r="E42" s="20" t="s">
        <v>216</v>
      </c>
      <c r="F42" s="22" t="s">
        <v>12</v>
      </c>
      <c r="G42" s="22" t="s">
        <v>13</v>
      </c>
      <c r="H42" s="245" t="s">
        <v>14</v>
      </c>
    </row>
    <row r="43" spans="2:10" ht="39.75" customHeight="1">
      <c r="B43" s="227" t="s">
        <v>17</v>
      </c>
      <c r="C43" s="284">
        <v>5853</v>
      </c>
      <c r="D43" s="21" t="s">
        <v>61</v>
      </c>
      <c r="E43" s="20" t="s">
        <v>8</v>
      </c>
      <c r="F43" s="152">
        <v>1</v>
      </c>
      <c r="G43" s="288">
        <v>83.38</v>
      </c>
      <c r="H43" s="228">
        <f>ROUND(F43*G43,2)</f>
        <v>83.38</v>
      </c>
      <c r="J43" s="154"/>
    </row>
    <row r="44" spans="2:10" ht="38.25">
      <c r="B44" s="227" t="s">
        <v>17</v>
      </c>
      <c r="C44" s="23">
        <v>5946</v>
      </c>
      <c r="D44" s="21" t="s">
        <v>63</v>
      </c>
      <c r="E44" s="20" t="s">
        <v>8</v>
      </c>
      <c r="F44" s="24">
        <v>1</v>
      </c>
      <c r="G44" s="26">
        <v>80.37</v>
      </c>
      <c r="H44" s="228">
        <f>ROUND(F44*G44,2)</f>
        <v>80.37</v>
      </c>
    </row>
    <row r="45" spans="2:10" ht="51">
      <c r="B45" s="227" t="s">
        <v>17</v>
      </c>
      <c r="C45" s="23">
        <v>67826</v>
      </c>
      <c r="D45" s="235" t="s">
        <v>215</v>
      </c>
      <c r="E45" s="285" t="s">
        <v>7</v>
      </c>
      <c r="F45" s="152">
        <v>0.5</v>
      </c>
      <c r="G45" s="26">
        <v>138.41999999999999</v>
      </c>
      <c r="H45" s="228">
        <f>ROUND(F45*G45,2)</f>
        <v>69.209999999999994</v>
      </c>
    </row>
    <row r="46" spans="2:10" ht="25.5">
      <c r="B46" s="227" t="s">
        <v>17</v>
      </c>
      <c r="C46" s="23" t="s">
        <v>217</v>
      </c>
      <c r="D46" s="21" t="s">
        <v>218</v>
      </c>
      <c r="E46" s="20" t="s">
        <v>7</v>
      </c>
      <c r="F46" s="152">
        <v>1</v>
      </c>
      <c r="G46" s="26">
        <v>221.72</v>
      </c>
      <c r="H46" s="228">
        <f>ROUND(F46*G46,2)</f>
        <v>221.72</v>
      </c>
    </row>
    <row r="47" spans="2:10" ht="20.100000000000001" customHeight="1">
      <c r="B47" s="214"/>
      <c r="C47" s="42"/>
      <c r="D47" s="42"/>
      <c r="E47" s="349" t="s">
        <v>19</v>
      </c>
      <c r="F47" s="350"/>
      <c r="G47" s="351"/>
      <c r="H47" s="229">
        <f>ROUND(SUM(H43:H46),2)</f>
        <v>454.68</v>
      </c>
    </row>
    <row r="48" spans="2:10" ht="20.100000000000001" customHeight="1">
      <c r="B48" s="214"/>
      <c r="C48" s="42"/>
      <c r="D48" s="42"/>
      <c r="E48" s="148"/>
      <c r="F48" s="258" t="s">
        <v>137</v>
      </c>
      <c r="G48" s="149">
        <f>BDI!$D$41</f>
        <v>0.24047324874876841</v>
      </c>
      <c r="H48" s="230">
        <f>ROUND(H47*G48,2)</f>
        <v>109.34</v>
      </c>
    </row>
    <row r="49" spans="2:8" ht="20.100000000000001" customHeight="1" thickBot="1">
      <c r="B49" s="218"/>
      <c r="C49" s="219"/>
      <c r="D49" s="219"/>
      <c r="E49" s="341" t="s">
        <v>20</v>
      </c>
      <c r="F49" s="342"/>
      <c r="G49" s="343"/>
      <c r="H49" s="231">
        <f>ROUND(SUM(H47:H48),2)</f>
        <v>564.02</v>
      </c>
    </row>
    <row r="50" spans="2:8">
      <c r="B50" s="277"/>
      <c r="C50" s="278"/>
      <c r="D50" s="278"/>
      <c r="E50" s="278"/>
      <c r="F50" s="278"/>
      <c r="G50" s="278"/>
      <c r="H50" s="279"/>
    </row>
    <row r="51" spans="2:8" ht="38.25" customHeight="1">
      <c r="B51" s="280" t="s">
        <v>6</v>
      </c>
      <c r="C51" s="153" t="s">
        <v>208</v>
      </c>
      <c r="D51" s="21" t="s">
        <v>65</v>
      </c>
      <c r="E51" s="20" t="s">
        <v>11</v>
      </c>
      <c r="F51" s="22" t="s">
        <v>12</v>
      </c>
      <c r="G51" s="22" t="s">
        <v>13</v>
      </c>
      <c r="H51" s="245" t="s">
        <v>14</v>
      </c>
    </row>
    <row r="52" spans="2:8" ht="25.5">
      <c r="B52" s="227" t="s">
        <v>15</v>
      </c>
      <c r="C52" s="20">
        <v>4417</v>
      </c>
      <c r="D52" s="21" t="s">
        <v>55</v>
      </c>
      <c r="E52" s="20" t="s">
        <v>16</v>
      </c>
      <c r="F52" s="25" t="s">
        <v>21</v>
      </c>
      <c r="G52" s="26">
        <v>8.75</v>
      </c>
      <c r="H52" s="228">
        <f t="shared" ref="H52:H58" si="0">ROUND(F52*G52,2)</f>
        <v>8.75</v>
      </c>
    </row>
    <row r="53" spans="2:8" ht="25.5">
      <c r="B53" s="227" t="s">
        <v>15</v>
      </c>
      <c r="C53" s="20">
        <v>4491</v>
      </c>
      <c r="D53" s="21" t="s">
        <v>58</v>
      </c>
      <c r="E53" s="20" t="s">
        <v>16</v>
      </c>
      <c r="F53" s="25" t="s">
        <v>22</v>
      </c>
      <c r="G53" s="26">
        <v>8.6199999999999992</v>
      </c>
      <c r="H53" s="228">
        <f t="shared" si="0"/>
        <v>34.479999999999997</v>
      </c>
    </row>
    <row r="54" spans="2:8" ht="25.5">
      <c r="B54" s="227" t="s">
        <v>15</v>
      </c>
      <c r="C54" s="20">
        <v>4813</v>
      </c>
      <c r="D54" s="21" t="s">
        <v>56</v>
      </c>
      <c r="E54" s="20" t="s">
        <v>11</v>
      </c>
      <c r="F54" s="25" t="s">
        <v>21</v>
      </c>
      <c r="G54" s="26">
        <v>307.5</v>
      </c>
      <c r="H54" s="228">
        <f t="shared" si="0"/>
        <v>307.5</v>
      </c>
    </row>
    <row r="55" spans="2:8">
      <c r="B55" s="227" t="s">
        <v>15</v>
      </c>
      <c r="C55" s="20">
        <v>5075</v>
      </c>
      <c r="D55" s="21" t="s">
        <v>57</v>
      </c>
      <c r="E55" s="20" t="s">
        <v>23</v>
      </c>
      <c r="F55" s="25" t="s">
        <v>24</v>
      </c>
      <c r="G55" s="26">
        <v>19.739999999999998</v>
      </c>
      <c r="H55" s="228">
        <f t="shared" si="0"/>
        <v>2.17</v>
      </c>
    </row>
    <row r="56" spans="2:8" ht="12.75" customHeight="1">
      <c r="B56" s="227" t="s">
        <v>17</v>
      </c>
      <c r="C56" s="20">
        <v>88262</v>
      </c>
      <c r="D56" s="21" t="s">
        <v>59</v>
      </c>
      <c r="E56" s="20" t="s">
        <v>25</v>
      </c>
      <c r="F56" s="25" t="s">
        <v>21</v>
      </c>
      <c r="G56" s="26">
        <v>25.18</v>
      </c>
      <c r="H56" s="228">
        <f t="shared" si="0"/>
        <v>25.18</v>
      </c>
    </row>
    <row r="57" spans="2:8">
      <c r="B57" s="227" t="s">
        <v>17</v>
      </c>
      <c r="C57" s="20">
        <v>88316</v>
      </c>
      <c r="D57" s="21" t="s">
        <v>26</v>
      </c>
      <c r="E57" s="20" t="s">
        <v>25</v>
      </c>
      <c r="F57" s="25" t="s">
        <v>27</v>
      </c>
      <c r="G57" s="26">
        <v>17.579999999999998</v>
      </c>
      <c r="H57" s="228">
        <f t="shared" si="0"/>
        <v>35.159999999999997</v>
      </c>
    </row>
    <row r="58" spans="2:8" ht="38.25">
      <c r="B58" s="227" t="s">
        <v>17</v>
      </c>
      <c r="C58" s="20">
        <v>94962</v>
      </c>
      <c r="D58" s="21" t="s">
        <v>60</v>
      </c>
      <c r="E58" s="20" t="s">
        <v>18</v>
      </c>
      <c r="F58" s="25" t="s">
        <v>28</v>
      </c>
      <c r="G58" s="26">
        <v>353.34</v>
      </c>
      <c r="H58" s="228">
        <f t="shared" si="0"/>
        <v>3.53</v>
      </c>
    </row>
    <row r="59" spans="2:8" ht="20.100000000000001" customHeight="1">
      <c r="B59" s="214"/>
      <c r="C59" s="42"/>
      <c r="D59" s="42"/>
      <c r="E59" s="349" t="s">
        <v>19</v>
      </c>
      <c r="F59" s="350"/>
      <c r="G59" s="351"/>
      <c r="H59" s="229">
        <f>ROUND(SUM(H52:H58),2)</f>
        <v>416.77</v>
      </c>
    </row>
    <row r="60" spans="2:8" ht="20.100000000000001" customHeight="1">
      <c r="B60" s="214"/>
      <c r="C60" s="42"/>
      <c r="D60" s="42"/>
      <c r="E60" s="148"/>
      <c r="F60" s="258" t="s">
        <v>137</v>
      </c>
      <c r="G60" s="149">
        <f>BDI!$D$41</f>
        <v>0.24047324874876841</v>
      </c>
      <c r="H60" s="230">
        <f>ROUND(H59*G60,2)</f>
        <v>100.22</v>
      </c>
    </row>
    <row r="61" spans="2:8" ht="20.100000000000001" customHeight="1" thickBot="1">
      <c r="B61" s="218"/>
      <c r="C61" s="219"/>
      <c r="D61" s="219"/>
      <c r="E61" s="341" t="s">
        <v>20</v>
      </c>
      <c r="F61" s="342"/>
      <c r="G61" s="343"/>
      <c r="H61" s="231">
        <f>ROUND(SUM(H59:H60),2)</f>
        <v>516.99</v>
      </c>
    </row>
    <row r="62" spans="2:8" ht="20.100000000000001" customHeight="1">
      <c r="B62" s="277"/>
      <c r="C62" s="278"/>
      <c r="D62" s="278"/>
      <c r="E62" s="278"/>
      <c r="F62" s="278"/>
      <c r="G62" s="278"/>
      <c r="H62" s="279"/>
    </row>
    <row r="63" spans="2:8" ht="25.5">
      <c r="B63" s="280" t="s">
        <v>45</v>
      </c>
      <c r="C63" s="153" t="s">
        <v>208</v>
      </c>
      <c r="D63" s="21" t="s">
        <v>66</v>
      </c>
      <c r="E63" s="20" t="s">
        <v>11</v>
      </c>
      <c r="F63" s="22" t="s">
        <v>12</v>
      </c>
      <c r="G63" s="22" t="s">
        <v>13</v>
      </c>
      <c r="H63" s="245" t="s">
        <v>14</v>
      </c>
    </row>
    <row r="64" spans="2:8" ht="38.25">
      <c r="B64" s="227" t="s">
        <v>17</v>
      </c>
      <c r="C64" s="23">
        <v>5851</v>
      </c>
      <c r="D64" s="21" t="s">
        <v>61</v>
      </c>
      <c r="E64" s="20" t="s">
        <v>7</v>
      </c>
      <c r="F64" s="24" t="s">
        <v>30</v>
      </c>
      <c r="G64" s="26">
        <v>230.56</v>
      </c>
      <c r="H64" s="228">
        <f>ROUND(F64*G64,2)</f>
        <v>0.46</v>
      </c>
    </row>
    <row r="65" spans="2:10">
      <c r="B65" s="227" t="s">
        <v>17</v>
      </c>
      <c r="C65" s="23" t="s">
        <v>29</v>
      </c>
      <c r="D65" s="21" t="s">
        <v>26</v>
      </c>
      <c r="E65" s="20" t="s">
        <v>25</v>
      </c>
      <c r="F65" s="24" t="s">
        <v>37</v>
      </c>
      <c r="G65" s="26">
        <v>17.579999999999998</v>
      </c>
      <c r="H65" s="228">
        <f>ROUND(F65*G65,2)</f>
        <v>0.03</v>
      </c>
    </row>
    <row r="66" spans="2:10" ht="20.100000000000001" customHeight="1">
      <c r="B66" s="214"/>
      <c r="C66" s="42"/>
      <c r="D66" s="42"/>
      <c r="E66" s="349" t="s">
        <v>19</v>
      </c>
      <c r="F66" s="350"/>
      <c r="G66" s="351"/>
      <c r="H66" s="229">
        <f>ROUND((SUM(H64:H65)),2)</f>
        <v>0.49</v>
      </c>
    </row>
    <row r="67" spans="2:10" ht="20.100000000000001" customHeight="1">
      <c r="B67" s="214"/>
      <c r="C67" s="42"/>
      <c r="D67" s="42"/>
      <c r="E67" s="148"/>
      <c r="F67" s="258" t="s">
        <v>137</v>
      </c>
      <c r="G67" s="149">
        <f>BDI!$D$41</f>
        <v>0.24047324874876841</v>
      </c>
      <c r="H67" s="230">
        <f>ROUND(H66*G67,2)</f>
        <v>0.12</v>
      </c>
    </row>
    <row r="68" spans="2:10" ht="20.100000000000001" customHeight="1" thickBot="1">
      <c r="B68" s="218"/>
      <c r="C68" s="219"/>
      <c r="D68" s="219"/>
      <c r="E68" s="341" t="s">
        <v>20</v>
      </c>
      <c r="F68" s="342"/>
      <c r="G68" s="343"/>
      <c r="H68" s="231">
        <f>ROUND(SUM(H66:H67),2)</f>
        <v>0.61</v>
      </c>
    </row>
    <row r="69" spans="2:10" ht="20.100000000000001" customHeight="1">
      <c r="B69" s="277"/>
      <c r="C69" s="278"/>
      <c r="D69" s="278"/>
      <c r="E69" s="278"/>
      <c r="F69" s="278"/>
      <c r="G69" s="278"/>
      <c r="H69" s="279"/>
    </row>
    <row r="70" spans="2:10" ht="38.25">
      <c r="B70" s="280" t="s">
        <v>47</v>
      </c>
      <c r="C70" s="151" t="s">
        <v>209</v>
      </c>
      <c r="D70" s="21" t="s">
        <v>67</v>
      </c>
      <c r="E70" s="20" t="s">
        <v>18</v>
      </c>
      <c r="F70" s="22" t="s">
        <v>12</v>
      </c>
      <c r="G70" s="22" t="s">
        <v>13</v>
      </c>
      <c r="H70" s="245" t="s">
        <v>14</v>
      </c>
    </row>
    <row r="71" spans="2:10" ht="38.25">
      <c r="B71" s="227" t="s">
        <v>17</v>
      </c>
      <c r="C71" s="23">
        <v>5851</v>
      </c>
      <c r="D71" s="21" t="s">
        <v>61</v>
      </c>
      <c r="E71" s="20" t="s">
        <v>7</v>
      </c>
      <c r="F71" s="24" t="s">
        <v>32</v>
      </c>
      <c r="G71" s="26">
        <v>230.56</v>
      </c>
      <c r="H71" s="228">
        <f>ROUND(F71*G71,2)</f>
        <v>2.15</v>
      </c>
    </row>
    <row r="72" spans="2:10" ht="38.25">
      <c r="B72" s="227" t="s">
        <v>17</v>
      </c>
      <c r="C72" s="23">
        <v>5944</v>
      </c>
      <c r="D72" s="21" t="s">
        <v>62</v>
      </c>
      <c r="E72" s="20" t="s">
        <v>7</v>
      </c>
      <c r="F72" s="24" t="s">
        <v>33</v>
      </c>
      <c r="G72" s="26">
        <v>184.7</v>
      </c>
      <c r="H72" s="228">
        <f>ROUND(F72*G72,2)</f>
        <v>1</v>
      </c>
    </row>
    <row r="73" spans="2:10" ht="38.25">
      <c r="B73" s="227" t="s">
        <v>17</v>
      </c>
      <c r="C73" s="23">
        <v>5946</v>
      </c>
      <c r="D73" s="21" t="s">
        <v>63</v>
      </c>
      <c r="E73" s="20" t="s">
        <v>8</v>
      </c>
      <c r="F73" s="24" t="s">
        <v>34</v>
      </c>
      <c r="G73" s="26">
        <v>80.37</v>
      </c>
      <c r="H73" s="228">
        <f>ROUND(F73*G73,2)</f>
        <v>0.32</v>
      </c>
    </row>
    <row r="74" spans="2:10">
      <c r="B74" s="227" t="s">
        <v>17</v>
      </c>
      <c r="C74" s="23" t="s">
        <v>29</v>
      </c>
      <c r="D74" s="21" t="s">
        <v>26</v>
      </c>
      <c r="E74" s="20" t="s">
        <v>25</v>
      </c>
      <c r="F74" s="24" t="s">
        <v>35</v>
      </c>
      <c r="G74" s="26">
        <v>17.579999999999998</v>
      </c>
      <c r="H74" s="228">
        <f>ROUND(F74*G74,2)</f>
        <v>0.33</v>
      </c>
    </row>
    <row r="75" spans="2:10" ht="20.100000000000001" customHeight="1">
      <c r="B75" s="214"/>
      <c r="C75" s="42"/>
      <c r="D75" s="42"/>
      <c r="E75" s="349" t="s">
        <v>19</v>
      </c>
      <c r="F75" s="350"/>
      <c r="G75" s="351"/>
      <c r="H75" s="229">
        <f>ROUND(SUM(H71:H74),2)</f>
        <v>3.8</v>
      </c>
    </row>
    <row r="76" spans="2:10" ht="20.100000000000001" customHeight="1">
      <c r="B76" s="214"/>
      <c r="C76" s="42"/>
      <c r="D76" s="42"/>
      <c r="E76" s="148"/>
      <c r="F76" s="258" t="s">
        <v>137</v>
      </c>
      <c r="G76" s="149">
        <f>BDI!$D$41</f>
        <v>0.24047324874876841</v>
      </c>
      <c r="H76" s="230">
        <f>ROUND(H75*G76,2)</f>
        <v>0.91</v>
      </c>
    </row>
    <row r="77" spans="2:10" ht="20.100000000000001" customHeight="1" thickBot="1">
      <c r="B77" s="218"/>
      <c r="C77" s="219"/>
      <c r="D77" s="219"/>
      <c r="E77" s="341" t="s">
        <v>20</v>
      </c>
      <c r="F77" s="342"/>
      <c r="G77" s="343"/>
      <c r="H77" s="231">
        <f>ROUND(SUM(H75:H76),2)</f>
        <v>4.71</v>
      </c>
    </row>
    <row r="78" spans="2:10" ht="20.100000000000001" customHeight="1">
      <c r="B78" s="277"/>
      <c r="C78" s="278"/>
      <c r="D78" s="278"/>
      <c r="E78" s="278"/>
      <c r="F78" s="278"/>
      <c r="G78" s="278"/>
      <c r="H78" s="279"/>
    </row>
    <row r="79" spans="2:10" ht="33" customHeight="1">
      <c r="B79" s="281" t="s">
        <v>50</v>
      </c>
      <c r="C79" s="153" t="s">
        <v>208</v>
      </c>
      <c r="D79" s="146" t="s">
        <v>68</v>
      </c>
      <c r="E79" s="145" t="s">
        <v>18</v>
      </c>
      <c r="F79" s="147" t="s">
        <v>12</v>
      </c>
      <c r="G79" s="147" t="s">
        <v>13</v>
      </c>
      <c r="H79" s="282" t="s">
        <v>14</v>
      </c>
    </row>
    <row r="80" spans="2:10" ht="39.75" customHeight="1">
      <c r="B80" s="227" t="s">
        <v>17</v>
      </c>
      <c r="C80" s="23">
        <v>5811</v>
      </c>
      <c r="D80" s="21" t="s">
        <v>54</v>
      </c>
      <c r="E80" s="20" t="s">
        <v>7</v>
      </c>
      <c r="F80" s="152" t="s">
        <v>46</v>
      </c>
      <c r="G80" s="26">
        <v>156.29</v>
      </c>
      <c r="H80" s="228">
        <f>ROUND(F80*G80,2)</f>
        <v>3.56</v>
      </c>
      <c r="J80" s="154"/>
    </row>
    <row r="81" spans="2:8" ht="20.100000000000001" customHeight="1">
      <c r="B81" s="232"/>
      <c r="C81" s="42"/>
      <c r="D81" s="42"/>
      <c r="E81" s="349" t="s">
        <v>19</v>
      </c>
      <c r="F81" s="350"/>
      <c r="G81" s="351"/>
      <c r="H81" s="229">
        <f>ROUND((SUM(H80)),2)</f>
        <v>3.56</v>
      </c>
    </row>
    <row r="82" spans="2:8" ht="20.100000000000001" customHeight="1">
      <c r="B82" s="232"/>
      <c r="C82" s="42"/>
      <c r="D82" s="42"/>
      <c r="E82" s="148"/>
      <c r="F82" s="258" t="s">
        <v>137</v>
      </c>
      <c r="G82" s="149">
        <f>BDI!$D$41</f>
        <v>0.24047324874876841</v>
      </c>
      <c r="H82" s="230">
        <f>ROUND(H81*G82,2)</f>
        <v>0.86</v>
      </c>
    </row>
    <row r="83" spans="2:8" ht="20.100000000000001" customHeight="1" thickBot="1">
      <c r="B83" s="233"/>
      <c r="C83" s="219"/>
      <c r="D83" s="219"/>
      <c r="E83" s="341" t="s">
        <v>20</v>
      </c>
      <c r="F83" s="342"/>
      <c r="G83" s="343"/>
      <c r="H83" s="231">
        <f>ROUND(SUM(H81:H82),2)</f>
        <v>4.42</v>
      </c>
    </row>
  </sheetData>
  <mergeCells count="26">
    <mergeCell ref="E83:G83"/>
    <mergeCell ref="E20:G20"/>
    <mergeCell ref="E22:G22"/>
    <mergeCell ref="E29:G29"/>
    <mergeCell ref="E31:G31"/>
    <mergeCell ref="E38:G38"/>
    <mergeCell ref="E77:G77"/>
    <mergeCell ref="E40:G40"/>
    <mergeCell ref="E47:G47"/>
    <mergeCell ref="E49:G49"/>
    <mergeCell ref="E81:G81"/>
    <mergeCell ref="E59:G59"/>
    <mergeCell ref="E61:G61"/>
    <mergeCell ref="E66:G66"/>
    <mergeCell ref="E68:G68"/>
    <mergeCell ref="E75:G75"/>
    <mergeCell ref="F10:G10"/>
    <mergeCell ref="C11:E11"/>
    <mergeCell ref="F11:G11"/>
    <mergeCell ref="F12:H12"/>
    <mergeCell ref="D2:H2"/>
    <mergeCell ref="D3:H3"/>
    <mergeCell ref="D4:H4"/>
    <mergeCell ref="D5:G5"/>
    <mergeCell ref="B6:H6"/>
    <mergeCell ref="B8:H9"/>
  </mergeCells>
  <conditionalFormatting sqref="D15:D17 D19 B15:C19 E15:H19 E24:H28 B24:C28 B33:C37 E33:H37 B42:C46 E42:H46">
    <cfRule type="expression" dxfId="1029" priority="1591" stopIfTrue="1">
      <formula>AND($B15&lt;&gt;"COMPOSICAO",$B15&lt;&gt;"INSUMO",$B15&lt;&gt;"")</formula>
    </cfRule>
    <cfRule type="expression" dxfId="1028" priority="1592" stopIfTrue="1">
      <formula>AND(OR($B15="COMPOSICAO",$B15="INSUMO",$B15&lt;&gt;""),$B15&lt;&gt;"")</formula>
    </cfRule>
  </conditionalFormatting>
  <conditionalFormatting sqref="G15:H15">
    <cfRule type="expression" dxfId="1027" priority="1589" stopIfTrue="1">
      <formula>AND($B15&lt;&gt;"COMPOSICAO",$B15&lt;&gt;"INSUMO",$B15&lt;&gt;"")</formula>
    </cfRule>
    <cfRule type="expression" dxfId="1026" priority="1590" stopIfTrue="1">
      <formula>AND(OR($B15="COMPOSICAO",$B15="INSUMO",$B15&lt;&gt;""),$B15&lt;&gt;"")</formula>
    </cfRule>
  </conditionalFormatting>
  <conditionalFormatting sqref="B15:H15">
    <cfRule type="expression" dxfId="1025" priority="1587" stopIfTrue="1">
      <formula>AND($B15&lt;&gt;"COMPOSICAO",$B15&lt;&gt;"INSUMO",$B15&lt;&gt;"")</formula>
    </cfRule>
    <cfRule type="expression" dxfId="1024" priority="1588" stopIfTrue="1">
      <formula>AND(OR($B15="COMPOSICAO",$B15="INSUMO",$B15&lt;&gt;""),$B15&lt;&gt;"")</formula>
    </cfRule>
  </conditionalFormatting>
  <conditionalFormatting sqref="F15:H15">
    <cfRule type="expression" dxfId="1023" priority="1585" stopIfTrue="1">
      <formula>AND($B15&lt;&gt;"COMPOSICAO",$B15&lt;&gt;"INSUMO",$B15&lt;&gt;"")</formula>
    </cfRule>
    <cfRule type="expression" dxfId="1022" priority="1586" stopIfTrue="1">
      <formula>AND(OR($B15="COMPOSICAO",$B15="INSUMO",$B15&lt;&gt;""),$B15&lt;&gt;"")</formula>
    </cfRule>
  </conditionalFormatting>
  <conditionalFormatting sqref="D15:D17 D19">
    <cfRule type="expression" dxfId="1021" priority="1583" stopIfTrue="1">
      <formula>AND($B15&lt;&gt;"COMPOSICAO",$B15&lt;&gt;"INSUMO",$B15&lt;&gt;"")</formula>
    </cfRule>
    <cfRule type="expression" dxfId="1020" priority="1584" stopIfTrue="1">
      <formula>AND(OR($B15="COMPOSICAO",$B15="INSUMO",$B15&lt;&gt;""),$B15&lt;&gt;"")</formula>
    </cfRule>
  </conditionalFormatting>
  <conditionalFormatting sqref="F15">
    <cfRule type="expression" dxfId="1019" priority="1581" stopIfTrue="1">
      <formula>AND($B15&lt;&gt;"COMPOSICAO",$B15&lt;&gt;"INSUMO",$B15&lt;&gt;"")</formula>
    </cfRule>
    <cfRule type="expression" dxfId="1018" priority="1582" stopIfTrue="1">
      <formula>AND(OR($B15="COMPOSICAO",$B15="INSUMO",$B15&lt;&gt;""),$B15&lt;&gt;"")</formula>
    </cfRule>
  </conditionalFormatting>
  <conditionalFormatting sqref="F15:H15">
    <cfRule type="expression" dxfId="1017" priority="1579" stopIfTrue="1">
      <formula>AND($B15&lt;&gt;"COMPOSICAO",$B15&lt;&gt;"INSUMO",$B15&lt;&gt;"")</formula>
    </cfRule>
    <cfRule type="expression" dxfId="1016" priority="1580" stopIfTrue="1">
      <formula>AND(OR($B15="COMPOSICAO",$B15="INSUMO",$B15&lt;&gt;""),$B15&lt;&gt;"")</formula>
    </cfRule>
  </conditionalFormatting>
  <conditionalFormatting sqref="G15:H15">
    <cfRule type="expression" dxfId="1015" priority="1577" stopIfTrue="1">
      <formula>AND($B15&lt;&gt;"COMPOSICAO",$B15&lt;&gt;"INSUMO",$B15&lt;&gt;"")</formula>
    </cfRule>
    <cfRule type="expression" dxfId="1014" priority="1578" stopIfTrue="1">
      <formula>AND(OR($B15="COMPOSICAO",$B15="INSUMO",$B15&lt;&gt;""),$B15&lt;&gt;"")</formula>
    </cfRule>
  </conditionalFormatting>
  <conditionalFormatting sqref="F15:H15">
    <cfRule type="expression" dxfId="1013" priority="1575" stopIfTrue="1">
      <formula>AND($B15&lt;&gt;"COMPOSICAO",$B15&lt;&gt;"INSUMO",$B15&lt;&gt;"")</formula>
    </cfRule>
    <cfRule type="expression" dxfId="1012" priority="1576" stopIfTrue="1">
      <formula>AND(OR($B15="COMPOSICAO",$B15="INSUMO",$B15&lt;&gt;""),$B15&lt;&gt;"")</formula>
    </cfRule>
  </conditionalFormatting>
  <conditionalFormatting sqref="F15:H15">
    <cfRule type="expression" dxfId="1011" priority="1573" stopIfTrue="1">
      <formula>AND($B15&lt;&gt;"COMPOSICAO",$B15&lt;&gt;"INSUMO",$B15&lt;&gt;"")</formula>
    </cfRule>
    <cfRule type="expression" dxfId="1010" priority="1574" stopIfTrue="1">
      <formula>AND(OR($B15="COMPOSICAO",$B15="INSUMO",$B15&lt;&gt;""),$B15&lt;&gt;"")</formula>
    </cfRule>
  </conditionalFormatting>
  <conditionalFormatting sqref="F15">
    <cfRule type="expression" dxfId="1009" priority="1571" stopIfTrue="1">
      <formula>AND($B15&lt;&gt;"COMPOSICAO",$B15&lt;&gt;"INSUMO",$B15&lt;&gt;"")</formula>
    </cfRule>
    <cfRule type="expression" dxfId="1008" priority="1572" stopIfTrue="1">
      <formula>AND(OR($B15="COMPOSICAO",$B15="INSUMO",$B15&lt;&gt;""),$B15&lt;&gt;"")</formula>
    </cfRule>
  </conditionalFormatting>
  <conditionalFormatting sqref="F15:H15">
    <cfRule type="expression" dxfId="1007" priority="1569" stopIfTrue="1">
      <formula>AND($B15&lt;&gt;"COMPOSICAO",$B15&lt;&gt;"INSUMO",$B15&lt;&gt;"")</formula>
    </cfRule>
    <cfRule type="expression" dxfId="1006" priority="1570" stopIfTrue="1">
      <formula>AND(OR($B15="COMPOSICAO",$B15="INSUMO",$B15&lt;&gt;""),$B15&lt;&gt;"")</formula>
    </cfRule>
  </conditionalFormatting>
  <conditionalFormatting sqref="F15">
    <cfRule type="expression" dxfId="1005" priority="1567" stopIfTrue="1">
      <formula>AND($B15&lt;&gt;"COMPOSICAO",$B15&lt;&gt;"INSUMO",$B15&lt;&gt;"")</formula>
    </cfRule>
    <cfRule type="expression" dxfId="1004" priority="1568" stopIfTrue="1">
      <formula>AND(OR($B15="COMPOSICAO",$B15="INSUMO",$B15&lt;&gt;""),$B15&lt;&gt;"")</formula>
    </cfRule>
  </conditionalFormatting>
  <conditionalFormatting sqref="G15:H15">
    <cfRule type="expression" dxfId="1003" priority="1565" stopIfTrue="1">
      <formula>AND($B15&lt;&gt;"COMPOSICAO",$B15&lt;&gt;"INSUMO",$B15&lt;&gt;"")</formula>
    </cfRule>
    <cfRule type="expression" dxfId="1002" priority="1566" stopIfTrue="1">
      <formula>AND(OR($B15="COMPOSICAO",$B15="INSUMO",$B15&lt;&gt;""),$B15&lt;&gt;"")</formula>
    </cfRule>
  </conditionalFormatting>
  <conditionalFormatting sqref="F15:H15">
    <cfRule type="expression" dxfId="1001" priority="1563" stopIfTrue="1">
      <formula>AND($B15&lt;&gt;"COMPOSICAO",$B15&lt;&gt;"INSUMO",$B15&lt;&gt;"")</formula>
    </cfRule>
    <cfRule type="expression" dxfId="1000" priority="1564" stopIfTrue="1">
      <formula>AND(OR($B15="COMPOSICAO",$B15="INSUMO",$B15&lt;&gt;""),$B15&lt;&gt;"")</formula>
    </cfRule>
  </conditionalFormatting>
  <conditionalFormatting sqref="F15:H15">
    <cfRule type="expression" dxfId="999" priority="1561" stopIfTrue="1">
      <formula>AND($B15&lt;&gt;"COMPOSICAO",$B15&lt;&gt;"INSUMO",$B15&lt;&gt;"")</formula>
    </cfRule>
    <cfRule type="expression" dxfId="998" priority="1562" stopIfTrue="1">
      <formula>AND(OR($B15="COMPOSICAO",$B15="INSUMO",$B15&lt;&gt;""),$B15&lt;&gt;"")</formula>
    </cfRule>
  </conditionalFormatting>
  <conditionalFormatting sqref="G16:H17">
    <cfRule type="expression" dxfId="997" priority="1559" stopIfTrue="1">
      <formula>AND($B16&lt;&gt;"COMPOSICAO",$B16&lt;&gt;"INSUMO",$B16&lt;&gt;"")</formula>
    </cfRule>
    <cfRule type="expression" dxfId="996" priority="1560" stopIfTrue="1">
      <formula>AND(OR($B16="COMPOSICAO",$B16="INSUMO",$B16&lt;&gt;""),$B16&lt;&gt;"")</formula>
    </cfRule>
  </conditionalFormatting>
  <conditionalFormatting sqref="H19">
    <cfRule type="expression" dxfId="995" priority="1545" stopIfTrue="1">
      <formula>AND($B19&lt;&gt;"COMPOSICAO",$B19&lt;&gt;"INSUMO",$B19&lt;&gt;"")</formula>
    </cfRule>
    <cfRule type="expression" dxfId="994" priority="1546" stopIfTrue="1">
      <formula>AND(OR($B19="COMPOSICAO",$B19="INSUMO",$B19&lt;&gt;""),$B19&lt;&gt;"")</formula>
    </cfRule>
  </conditionalFormatting>
  <conditionalFormatting sqref="H19">
    <cfRule type="expression" dxfId="993" priority="1543" stopIfTrue="1">
      <formula>AND($B19&lt;&gt;"COMPOSICAO",$B19&lt;&gt;"INSUMO",$B19&lt;&gt;"")</formula>
    </cfRule>
    <cfRule type="expression" dxfId="992" priority="1544" stopIfTrue="1">
      <formula>AND(OR($B19="COMPOSICAO",$B19="INSUMO",$B19&lt;&gt;""),$B19&lt;&gt;"")</formula>
    </cfRule>
  </conditionalFormatting>
  <conditionalFormatting sqref="D24:D26 D28">
    <cfRule type="expression" dxfId="991" priority="1235" stopIfTrue="1">
      <formula>AND($B24&lt;&gt;"COMPOSICAO",$B24&lt;&gt;"INSUMO",$B24&lt;&gt;"")</formula>
    </cfRule>
    <cfRule type="expression" dxfId="990" priority="1236" stopIfTrue="1">
      <formula>AND(OR($B24="COMPOSICAO",$B24="INSUMO",$B24&lt;&gt;""),$B24&lt;&gt;"")</formula>
    </cfRule>
  </conditionalFormatting>
  <conditionalFormatting sqref="G24:H24">
    <cfRule type="expression" dxfId="989" priority="1233" stopIfTrue="1">
      <formula>AND($B24&lt;&gt;"COMPOSICAO",$B24&lt;&gt;"INSUMO",$B24&lt;&gt;"")</formula>
    </cfRule>
    <cfRule type="expression" dxfId="988" priority="1234" stopIfTrue="1">
      <formula>AND(OR($B24="COMPOSICAO",$B24="INSUMO",$B24&lt;&gt;""),$B24&lt;&gt;"")</formula>
    </cfRule>
  </conditionalFormatting>
  <conditionalFormatting sqref="B24:H24">
    <cfRule type="expression" dxfId="987" priority="1231" stopIfTrue="1">
      <formula>AND($B24&lt;&gt;"COMPOSICAO",$B24&lt;&gt;"INSUMO",$B24&lt;&gt;"")</formula>
    </cfRule>
    <cfRule type="expression" dxfId="986" priority="1232" stopIfTrue="1">
      <formula>AND(OR($B24="COMPOSICAO",$B24="INSUMO",$B24&lt;&gt;""),$B24&lt;&gt;"")</formula>
    </cfRule>
  </conditionalFormatting>
  <conditionalFormatting sqref="F24:H24">
    <cfRule type="expression" dxfId="985" priority="1229" stopIfTrue="1">
      <formula>AND($B24&lt;&gt;"COMPOSICAO",$B24&lt;&gt;"INSUMO",$B24&lt;&gt;"")</formula>
    </cfRule>
    <cfRule type="expression" dxfId="984" priority="1230" stopIfTrue="1">
      <formula>AND(OR($B24="COMPOSICAO",$B24="INSUMO",$B24&lt;&gt;""),$B24&lt;&gt;"")</formula>
    </cfRule>
  </conditionalFormatting>
  <conditionalFormatting sqref="D24:D26 D28">
    <cfRule type="expression" dxfId="983" priority="1227" stopIfTrue="1">
      <formula>AND($B24&lt;&gt;"COMPOSICAO",$B24&lt;&gt;"INSUMO",$B24&lt;&gt;"")</formula>
    </cfRule>
    <cfRule type="expression" dxfId="982" priority="1228" stopIfTrue="1">
      <formula>AND(OR($B24="COMPOSICAO",$B24="INSUMO",$B24&lt;&gt;""),$B24&lt;&gt;"")</formula>
    </cfRule>
  </conditionalFormatting>
  <conditionalFormatting sqref="F24">
    <cfRule type="expression" dxfId="981" priority="1225" stopIfTrue="1">
      <formula>AND($B24&lt;&gt;"COMPOSICAO",$B24&lt;&gt;"INSUMO",$B24&lt;&gt;"")</formula>
    </cfRule>
    <cfRule type="expression" dxfId="980" priority="1226" stopIfTrue="1">
      <formula>AND(OR($B24="COMPOSICAO",$B24="INSUMO",$B24&lt;&gt;""),$B24&lt;&gt;"")</formula>
    </cfRule>
  </conditionalFormatting>
  <conditionalFormatting sqref="F24:H24">
    <cfRule type="expression" dxfId="979" priority="1223" stopIfTrue="1">
      <formula>AND($B24&lt;&gt;"COMPOSICAO",$B24&lt;&gt;"INSUMO",$B24&lt;&gt;"")</formula>
    </cfRule>
    <cfRule type="expression" dxfId="978" priority="1224" stopIfTrue="1">
      <formula>AND(OR($B24="COMPOSICAO",$B24="INSUMO",$B24&lt;&gt;""),$B24&lt;&gt;"")</formula>
    </cfRule>
  </conditionalFormatting>
  <conditionalFormatting sqref="G24:H24">
    <cfRule type="expression" dxfId="977" priority="1221" stopIfTrue="1">
      <formula>AND($B24&lt;&gt;"COMPOSICAO",$B24&lt;&gt;"INSUMO",$B24&lt;&gt;"")</formula>
    </cfRule>
    <cfRule type="expression" dxfId="976" priority="1222" stopIfTrue="1">
      <formula>AND(OR($B24="COMPOSICAO",$B24="INSUMO",$B24&lt;&gt;""),$B24&lt;&gt;"")</formula>
    </cfRule>
  </conditionalFormatting>
  <conditionalFormatting sqref="F24:H24">
    <cfRule type="expression" dxfId="975" priority="1219" stopIfTrue="1">
      <formula>AND($B24&lt;&gt;"COMPOSICAO",$B24&lt;&gt;"INSUMO",$B24&lt;&gt;"")</formula>
    </cfRule>
    <cfRule type="expression" dxfId="974" priority="1220" stopIfTrue="1">
      <formula>AND(OR($B24="COMPOSICAO",$B24="INSUMO",$B24&lt;&gt;""),$B24&lt;&gt;"")</formula>
    </cfRule>
  </conditionalFormatting>
  <conditionalFormatting sqref="F24:H24">
    <cfRule type="expression" dxfId="973" priority="1217" stopIfTrue="1">
      <formula>AND($B24&lt;&gt;"COMPOSICAO",$B24&lt;&gt;"INSUMO",$B24&lt;&gt;"")</formula>
    </cfRule>
    <cfRule type="expression" dxfId="972" priority="1218" stopIfTrue="1">
      <formula>AND(OR($B24="COMPOSICAO",$B24="INSUMO",$B24&lt;&gt;""),$B24&lt;&gt;"")</formula>
    </cfRule>
  </conditionalFormatting>
  <conditionalFormatting sqref="F24">
    <cfRule type="expression" dxfId="971" priority="1215" stopIfTrue="1">
      <formula>AND($B24&lt;&gt;"COMPOSICAO",$B24&lt;&gt;"INSUMO",$B24&lt;&gt;"")</formula>
    </cfRule>
    <cfRule type="expression" dxfId="970" priority="1216" stopIfTrue="1">
      <formula>AND(OR($B24="COMPOSICAO",$B24="INSUMO",$B24&lt;&gt;""),$B24&lt;&gt;"")</formula>
    </cfRule>
  </conditionalFormatting>
  <conditionalFormatting sqref="F24:H24">
    <cfRule type="expression" dxfId="969" priority="1213" stopIfTrue="1">
      <formula>AND($B24&lt;&gt;"COMPOSICAO",$B24&lt;&gt;"INSUMO",$B24&lt;&gt;"")</formula>
    </cfRule>
    <cfRule type="expression" dxfId="968" priority="1214" stopIfTrue="1">
      <formula>AND(OR($B24="COMPOSICAO",$B24="INSUMO",$B24&lt;&gt;""),$B24&lt;&gt;"")</formula>
    </cfRule>
  </conditionalFormatting>
  <conditionalFormatting sqref="F24">
    <cfRule type="expression" dxfId="967" priority="1211" stopIfTrue="1">
      <formula>AND($B24&lt;&gt;"COMPOSICAO",$B24&lt;&gt;"INSUMO",$B24&lt;&gt;"")</formula>
    </cfRule>
    <cfRule type="expression" dxfId="966" priority="1212" stopIfTrue="1">
      <formula>AND(OR($B24="COMPOSICAO",$B24="INSUMO",$B24&lt;&gt;""),$B24&lt;&gt;"")</formula>
    </cfRule>
  </conditionalFormatting>
  <conditionalFormatting sqref="G24:H24">
    <cfRule type="expression" dxfId="965" priority="1209" stopIfTrue="1">
      <formula>AND($B24&lt;&gt;"COMPOSICAO",$B24&lt;&gt;"INSUMO",$B24&lt;&gt;"")</formula>
    </cfRule>
    <cfRule type="expression" dxfId="964" priority="1210" stopIfTrue="1">
      <formula>AND(OR($B24="COMPOSICAO",$B24="INSUMO",$B24&lt;&gt;""),$B24&lt;&gt;"")</formula>
    </cfRule>
  </conditionalFormatting>
  <conditionalFormatting sqref="F24:H24">
    <cfRule type="expression" dxfId="963" priority="1207" stopIfTrue="1">
      <formula>AND($B24&lt;&gt;"COMPOSICAO",$B24&lt;&gt;"INSUMO",$B24&lt;&gt;"")</formula>
    </cfRule>
    <cfRule type="expression" dxfId="962" priority="1208" stopIfTrue="1">
      <formula>AND(OR($B24="COMPOSICAO",$B24="INSUMO",$B24&lt;&gt;""),$B24&lt;&gt;"")</formula>
    </cfRule>
  </conditionalFormatting>
  <conditionalFormatting sqref="F24:H24">
    <cfRule type="expression" dxfId="961" priority="1205" stopIfTrue="1">
      <formula>AND($B24&lt;&gt;"COMPOSICAO",$B24&lt;&gt;"INSUMO",$B24&lt;&gt;"")</formula>
    </cfRule>
    <cfRule type="expression" dxfId="960" priority="1206" stopIfTrue="1">
      <formula>AND(OR($B24="COMPOSICAO",$B24="INSUMO",$B24&lt;&gt;""),$B24&lt;&gt;"")</formula>
    </cfRule>
  </conditionalFormatting>
  <conditionalFormatting sqref="G25:H26">
    <cfRule type="expression" dxfId="959" priority="1203" stopIfTrue="1">
      <formula>AND($B25&lt;&gt;"COMPOSICAO",$B25&lt;&gt;"INSUMO",$B25&lt;&gt;"")</formula>
    </cfRule>
    <cfRule type="expression" dxfId="958" priority="1204" stopIfTrue="1">
      <formula>AND(OR($B25="COMPOSICAO",$B25="INSUMO",$B25&lt;&gt;""),$B25&lt;&gt;"")</formula>
    </cfRule>
  </conditionalFormatting>
  <conditionalFormatting sqref="H28">
    <cfRule type="expression" dxfId="957" priority="1189" stopIfTrue="1">
      <formula>AND($B28&lt;&gt;"COMPOSICAO",$B28&lt;&gt;"INSUMO",$B28&lt;&gt;"")</formula>
    </cfRule>
    <cfRule type="expression" dxfId="956" priority="1190" stopIfTrue="1">
      <formula>AND(OR($B28="COMPOSICAO",$B28="INSUMO",$B28&lt;&gt;""),$B28&lt;&gt;"")</formula>
    </cfRule>
  </conditionalFormatting>
  <conditionalFormatting sqref="H28">
    <cfRule type="expression" dxfId="955" priority="1187" stopIfTrue="1">
      <formula>AND($B28&lt;&gt;"COMPOSICAO",$B28&lt;&gt;"INSUMO",$B28&lt;&gt;"")</formula>
    </cfRule>
    <cfRule type="expression" dxfId="954" priority="1188" stopIfTrue="1">
      <formula>AND(OR($B28="COMPOSICAO",$B28="INSUMO",$B28&lt;&gt;""),$B28&lt;&gt;"")</formula>
    </cfRule>
  </conditionalFormatting>
  <conditionalFormatting sqref="D33:D35 D37">
    <cfRule type="expression" dxfId="953" priority="1185" stopIfTrue="1">
      <formula>AND($B33&lt;&gt;"COMPOSICAO",$B33&lt;&gt;"INSUMO",$B33&lt;&gt;"")</formula>
    </cfRule>
    <cfRule type="expression" dxfId="952" priority="1186" stopIfTrue="1">
      <formula>AND(OR($B33="COMPOSICAO",$B33="INSUMO",$B33&lt;&gt;""),$B33&lt;&gt;"")</formula>
    </cfRule>
  </conditionalFormatting>
  <conditionalFormatting sqref="G33:H33">
    <cfRule type="expression" dxfId="951" priority="1183" stopIfTrue="1">
      <formula>AND($B33&lt;&gt;"COMPOSICAO",$B33&lt;&gt;"INSUMO",$B33&lt;&gt;"")</formula>
    </cfRule>
    <cfRule type="expression" dxfId="950" priority="1184" stopIfTrue="1">
      <formula>AND(OR($B33="COMPOSICAO",$B33="INSUMO",$B33&lt;&gt;""),$B33&lt;&gt;"")</formula>
    </cfRule>
  </conditionalFormatting>
  <conditionalFormatting sqref="B33:H33">
    <cfRule type="expression" dxfId="949" priority="1181" stopIfTrue="1">
      <formula>AND($B33&lt;&gt;"COMPOSICAO",$B33&lt;&gt;"INSUMO",$B33&lt;&gt;"")</formula>
    </cfRule>
    <cfRule type="expression" dxfId="948" priority="1182" stopIfTrue="1">
      <formula>AND(OR($B33="COMPOSICAO",$B33="INSUMO",$B33&lt;&gt;""),$B33&lt;&gt;"")</formula>
    </cfRule>
  </conditionalFormatting>
  <conditionalFormatting sqref="F33:H33">
    <cfRule type="expression" dxfId="947" priority="1179" stopIfTrue="1">
      <formula>AND($B33&lt;&gt;"COMPOSICAO",$B33&lt;&gt;"INSUMO",$B33&lt;&gt;"")</formula>
    </cfRule>
    <cfRule type="expression" dxfId="946" priority="1180" stopIfTrue="1">
      <formula>AND(OR($B33="COMPOSICAO",$B33="INSUMO",$B33&lt;&gt;""),$B33&lt;&gt;"")</formula>
    </cfRule>
  </conditionalFormatting>
  <conditionalFormatting sqref="D33:D35 D37">
    <cfRule type="expression" dxfId="945" priority="1177" stopIfTrue="1">
      <formula>AND($B33&lt;&gt;"COMPOSICAO",$B33&lt;&gt;"INSUMO",$B33&lt;&gt;"")</formula>
    </cfRule>
    <cfRule type="expression" dxfId="944" priority="1178" stopIfTrue="1">
      <formula>AND(OR($B33="COMPOSICAO",$B33="INSUMO",$B33&lt;&gt;""),$B33&lt;&gt;"")</formula>
    </cfRule>
  </conditionalFormatting>
  <conditionalFormatting sqref="F33">
    <cfRule type="expression" dxfId="943" priority="1175" stopIfTrue="1">
      <formula>AND($B33&lt;&gt;"COMPOSICAO",$B33&lt;&gt;"INSUMO",$B33&lt;&gt;"")</formula>
    </cfRule>
    <cfRule type="expression" dxfId="942" priority="1176" stopIfTrue="1">
      <formula>AND(OR($B33="COMPOSICAO",$B33="INSUMO",$B33&lt;&gt;""),$B33&lt;&gt;"")</formula>
    </cfRule>
  </conditionalFormatting>
  <conditionalFormatting sqref="F33:H33">
    <cfRule type="expression" dxfId="941" priority="1173" stopIfTrue="1">
      <formula>AND($B33&lt;&gt;"COMPOSICAO",$B33&lt;&gt;"INSUMO",$B33&lt;&gt;"")</formula>
    </cfRule>
    <cfRule type="expression" dxfId="940" priority="1174" stopIfTrue="1">
      <formula>AND(OR($B33="COMPOSICAO",$B33="INSUMO",$B33&lt;&gt;""),$B33&lt;&gt;"")</formula>
    </cfRule>
  </conditionalFormatting>
  <conditionalFormatting sqref="G33:H33">
    <cfRule type="expression" dxfId="939" priority="1171" stopIfTrue="1">
      <formula>AND($B33&lt;&gt;"COMPOSICAO",$B33&lt;&gt;"INSUMO",$B33&lt;&gt;"")</formula>
    </cfRule>
    <cfRule type="expression" dxfId="938" priority="1172" stopIfTrue="1">
      <formula>AND(OR($B33="COMPOSICAO",$B33="INSUMO",$B33&lt;&gt;""),$B33&lt;&gt;"")</formula>
    </cfRule>
  </conditionalFormatting>
  <conditionalFormatting sqref="F33:H33">
    <cfRule type="expression" dxfId="937" priority="1169" stopIfTrue="1">
      <formula>AND($B33&lt;&gt;"COMPOSICAO",$B33&lt;&gt;"INSUMO",$B33&lt;&gt;"")</formula>
    </cfRule>
    <cfRule type="expression" dxfId="936" priority="1170" stopIfTrue="1">
      <formula>AND(OR($B33="COMPOSICAO",$B33="INSUMO",$B33&lt;&gt;""),$B33&lt;&gt;"")</formula>
    </cfRule>
  </conditionalFormatting>
  <conditionalFormatting sqref="F33:H33">
    <cfRule type="expression" dxfId="935" priority="1167" stopIfTrue="1">
      <formula>AND($B33&lt;&gt;"COMPOSICAO",$B33&lt;&gt;"INSUMO",$B33&lt;&gt;"")</formula>
    </cfRule>
    <cfRule type="expression" dxfId="934" priority="1168" stopIfTrue="1">
      <formula>AND(OR($B33="COMPOSICAO",$B33="INSUMO",$B33&lt;&gt;""),$B33&lt;&gt;"")</formula>
    </cfRule>
  </conditionalFormatting>
  <conditionalFormatting sqref="F33">
    <cfRule type="expression" dxfId="933" priority="1165" stopIfTrue="1">
      <formula>AND($B33&lt;&gt;"COMPOSICAO",$B33&lt;&gt;"INSUMO",$B33&lt;&gt;"")</formula>
    </cfRule>
    <cfRule type="expression" dxfId="932" priority="1166" stopIfTrue="1">
      <formula>AND(OR($B33="COMPOSICAO",$B33="INSUMO",$B33&lt;&gt;""),$B33&lt;&gt;"")</formula>
    </cfRule>
  </conditionalFormatting>
  <conditionalFormatting sqref="F33:H33">
    <cfRule type="expression" dxfId="931" priority="1163" stopIfTrue="1">
      <formula>AND($B33&lt;&gt;"COMPOSICAO",$B33&lt;&gt;"INSUMO",$B33&lt;&gt;"")</formula>
    </cfRule>
    <cfRule type="expression" dxfId="930" priority="1164" stopIfTrue="1">
      <formula>AND(OR($B33="COMPOSICAO",$B33="INSUMO",$B33&lt;&gt;""),$B33&lt;&gt;"")</formula>
    </cfRule>
  </conditionalFormatting>
  <conditionalFormatting sqref="F33">
    <cfRule type="expression" dxfId="929" priority="1161" stopIfTrue="1">
      <formula>AND($B33&lt;&gt;"COMPOSICAO",$B33&lt;&gt;"INSUMO",$B33&lt;&gt;"")</formula>
    </cfRule>
    <cfRule type="expression" dxfId="928" priority="1162" stopIfTrue="1">
      <formula>AND(OR($B33="COMPOSICAO",$B33="INSUMO",$B33&lt;&gt;""),$B33&lt;&gt;"")</formula>
    </cfRule>
  </conditionalFormatting>
  <conditionalFormatting sqref="G33:H33">
    <cfRule type="expression" dxfId="927" priority="1159" stopIfTrue="1">
      <formula>AND($B33&lt;&gt;"COMPOSICAO",$B33&lt;&gt;"INSUMO",$B33&lt;&gt;"")</formula>
    </cfRule>
    <cfRule type="expression" dxfId="926" priority="1160" stopIfTrue="1">
      <formula>AND(OR($B33="COMPOSICAO",$B33="INSUMO",$B33&lt;&gt;""),$B33&lt;&gt;"")</formula>
    </cfRule>
  </conditionalFormatting>
  <conditionalFormatting sqref="F33:H33">
    <cfRule type="expression" dxfId="925" priority="1157" stopIfTrue="1">
      <formula>AND($B33&lt;&gt;"COMPOSICAO",$B33&lt;&gt;"INSUMO",$B33&lt;&gt;"")</formula>
    </cfRule>
    <cfRule type="expression" dxfId="924" priority="1158" stopIfTrue="1">
      <formula>AND(OR($B33="COMPOSICAO",$B33="INSUMO",$B33&lt;&gt;""),$B33&lt;&gt;"")</formula>
    </cfRule>
  </conditionalFormatting>
  <conditionalFormatting sqref="F33:H33">
    <cfRule type="expression" dxfId="923" priority="1155" stopIfTrue="1">
      <formula>AND($B33&lt;&gt;"COMPOSICAO",$B33&lt;&gt;"INSUMO",$B33&lt;&gt;"")</formula>
    </cfRule>
    <cfRule type="expression" dxfId="922" priority="1156" stopIfTrue="1">
      <formula>AND(OR($B33="COMPOSICAO",$B33="INSUMO",$B33&lt;&gt;""),$B33&lt;&gt;"")</formula>
    </cfRule>
  </conditionalFormatting>
  <conditionalFormatting sqref="G34:H35">
    <cfRule type="expression" dxfId="921" priority="1153" stopIfTrue="1">
      <formula>AND($B34&lt;&gt;"COMPOSICAO",$B34&lt;&gt;"INSUMO",$B34&lt;&gt;"")</formula>
    </cfRule>
    <cfRule type="expression" dxfId="920" priority="1154" stopIfTrue="1">
      <formula>AND(OR($B34="COMPOSICAO",$B34="INSUMO",$B34&lt;&gt;""),$B34&lt;&gt;"")</formula>
    </cfRule>
  </conditionalFormatting>
  <conditionalFormatting sqref="H37">
    <cfRule type="expression" dxfId="919" priority="1139" stopIfTrue="1">
      <formula>AND($B37&lt;&gt;"COMPOSICAO",$B37&lt;&gt;"INSUMO",$B37&lt;&gt;"")</formula>
    </cfRule>
    <cfRule type="expression" dxfId="918" priority="1140" stopIfTrue="1">
      <formula>AND(OR($B37="COMPOSICAO",$B37="INSUMO",$B37&lt;&gt;""),$B37&lt;&gt;"")</formula>
    </cfRule>
  </conditionalFormatting>
  <conditionalFormatting sqref="H37">
    <cfRule type="expression" dxfId="917" priority="1137" stopIfTrue="1">
      <formula>AND($B37&lt;&gt;"COMPOSICAO",$B37&lt;&gt;"INSUMO",$B37&lt;&gt;"")</formula>
    </cfRule>
    <cfRule type="expression" dxfId="916" priority="1138" stopIfTrue="1">
      <formula>AND(OR($B37="COMPOSICAO",$B37="INSUMO",$B37&lt;&gt;""),$B37&lt;&gt;"")</formula>
    </cfRule>
  </conditionalFormatting>
  <conditionalFormatting sqref="D24">
    <cfRule type="expression" dxfId="915" priority="1135" stopIfTrue="1">
      <formula>AND($B24&lt;&gt;"COMPOSICAO",$B24&lt;&gt;"INSUMO",$B24&lt;&gt;"")</formula>
    </cfRule>
    <cfRule type="expression" dxfId="914" priority="1136" stopIfTrue="1">
      <formula>AND(OR($B24="COMPOSICAO",$B24="INSUMO",$B24&lt;&gt;""),$B24&lt;&gt;"")</formula>
    </cfRule>
  </conditionalFormatting>
  <conditionalFormatting sqref="D24">
    <cfRule type="expression" dxfId="913" priority="1133" stopIfTrue="1">
      <formula>AND($B24&lt;&gt;"COMPOSICAO",$B24&lt;&gt;"INSUMO",$B24&lt;&gt;"")</formula>
    </cfRule>
    <cfRule type="expression" dxfId="912" priority="1134" stopIfTrue="1">
      <formula>AND(OR($B24="COMPOSICAO",$B24="INSUMO",$B24&lt;&gt;""),$B24&lt;&gt;"")</formula>
    </cfRule>
  </conditionalFormatting>
  <conditionalFormatting sqref="D24">
    <cfRule type="expression" dxfId="911" priority="1131" stopIfTrue="1">
      <formula>AND($B24&lt;&gt;"COMPOSICAO",$B24&lt;&gt;"INSUMO",$B24&lt;&gt;"")</formula>
    </cfRule>
    <cfRule type="expression" dxfId="910" priority="1132" stopIfTrue="1">
      <formula>AND(OR($B24="COMPOSICAO",$B24="INSUMO",$B24&lt;&gt;""),$B24&lt;&gt;"")</formula>
    </cfRule>
  </conditionalFormatting>
  <conditionalFormatting sqref="D33">
    <cfRule type="expression" dxfId="909" priority="1129" stopIfTrue="1">
      <formula>AND($B33&lt;&gt;"COMPOSICAO",$B33&lt;&gt;"INSUMO",$B33&lt;&gt;"")</formula>
    </cfRule>
    <cfRule type="expression" dxfId="908" priority="1130" stopIfTrue="1">
      <formula>AND(OR($B33="COMPOSICAO",$B33="INSUMO",$B33&lt;&gt;""),$B33&lt;&gt;"")</formula>
    </cfRule>
  </conditionalFormatting>
  <conditionalFormatting sqref="D33">
    <cfRule type="expression" dxfId="907" priority="1127" stopIfTrue="1">
      <formula>AND($B33&lt;&gt;"COMPOSICAO",$B33&lt;&gt;"INSUMO",$B33&lt;&gt;"")</formula>
    </cfRule>
    <cfRule type="expression" dxfId="906" priority="1128" stopIfTrue="1">
      <formula>AND(OR($B33="COMPOSICAO",$B33="INSUMO",$B33&lt;&gt;""),$B33&lt;&gt;"")</formula>
    </cfRule>
  </conditionalFormatting>
  <conditionalFormatting sqref="D33">
    <cfRule type="expression" dxfId="905" priority="1125" stopIfTrue="1">
      <formula>AND($B33&lt;&gt;"COMPOSICAO",$B33&lt;&gt;"INSUMO",$B33&lt;&gt;"")</formula>
    </cfRule>
    <cfRule type="expression" dxfId="904" priority="1126" stopIfTrue="1">
      <formula>AND(OR($B33="COMPOSICAO",$B33="INSUMO",$B33&lt;&gt;""),$B33&lt;&gt;"")</formula>
    </cfRule>
  </conditionalFormatting>
  <conditionalFormatting sqref="D42:D44 D46">
    <cfRule type="expression" dxfId="903" priority="1123" stopIfTrue="1">
      <formula>AND($B42&lt;&gt;"COMPOSICAO",$B42&lt;&gt;"INSUMO",$B42&lt;&gt;"")</formula>
    </cfRule>
    <cfRule type="expression" dxfId="902" priority="1124" stopIfTrue="1">
      <formula>AND(OR($B42="COMPOSICAO",$B42="INSUMO",$B42&lt;&gt;""),$B42&lt;&gt;"")</formula>
    </cfRule>
  </conditionalFormatting>
  <conditionalFormatting sqref="G42:H42">
    <cfRule type="expression" dxfId="901" priority="1121" stopIfTrue="1">
      <formula>AND($B42&lt;&gt;"COMPOSICAO",$B42&lt;&gt;"INSUMO",$B42&lt;&gt;"")</formula>
    </cfRule>
    <cfRule type="expression" dxfId="900" priority="1122" stopIfTrue="1">
      <formula>AND(OR($B42="COMPOSICAO",$B42="INSUMO",$B42&lt;&gt;""),$B42&lt;&gt;"")</formula>
    </cfRule>
  </conditionalFormatting>
  <conditionalFormatting sqref="B42:H42">
    <cfRule type="expression" dxfId="899" priority="1119" stopIfTrue="1">
      <formula>AND($B42&lt;&gt;"COMPOSICAO",$B42&lt;&gt;"INSUMO",$B42&lt;&gt;"")</formula>
    </cfRule>
    <cfRule type="expression" dxfId="898" priority="1120" stopIfTrue="1">
      <formula>AND(OR($B42="COMPOSICAO",$B42="INSUMO",$B42&lt;&gt;""),$B42&lt;&gt;"")</formula>
    </cfRule>
  </conditionalFormatting>
  <conditionalFormatting sqref="F42:H42">
    <cfRule type="expression" dxfId="897" priority="1117" stopIfTrue="1">
      <formula>AND($B42&lt;&gt;"COMPOSICAO",$B42&lt;&gt;"INSUMO",$B42&lt;&gt;"")</formula>
    </cfRule>
    <cfRule type="expression" dxfId="896" priority="1118" stopIfTrue="1">
      <formula>AND(OR($B42="COMPOSICAO",$B42="INSUMO",$B42&lt;&gt;""),$B42&lt;&gt;"")</formula>
    </cfRule>
  </conditionalFormatting>
  <conditionalFormatting sqref="D42:D44 D46">
    <cfRule type="expression" dxfId="895" priority="1115" stopIfTrue="1">
      <formula>AND($B42&lt;&gt;"COMPOSICAO",$B42&lt;&gt;"INSUMO",$B42&lt;&gt;"")</formula>
    </cfRule>
    <cfRule type="expression" dxfId="894" priority="1116" stopIfTrue="1">
      <formula>AND(OR($B42="COMPOSICAO",$B42="INSUMO",$B42&lt;&gt;""),$B42&lt;&gt;"")</formula>
    </cfRule>
  </conditionalFormatting>
  <conditionalFormatting sqref="F42">
    <cfRule type="expression" dxfId="893" priority="1113" stopIfTrue="1">
      <formula>AND($B42&lt;&gt;"COMPOSICAO",$B42&lt;&gt;"INSUMO",$B42&lt;&gt;"")</formula>
    </cfRule>
    <cfRule type="expression" dxfId="892" priority="1114" stopIfTrue="1">
      <formula>AND(OR($B42="COMPOSICAO",$B42="INSUMO",$B42&lt;&gt;""),$B42&lt;&gt;"")</formula>
    </cfRule>
  </conditionalFormatting>
  <conditionalFormatting sqref="F42:H42">
    <cfRule type="expression" dxfId="891" priority="1111" stopIfTrue="1">
      <formula>AND($B42&lt;&gt;"COMPOSICAO",$B42&lt;&gt;"INSUMO",$B42&lt;&gt;"")</formula>
    </cfRule>
    <cfRule type="expression" dxfId="890" priority="1112" stopIfTrue="1">
      <formula>AND(OR($B42="COMPOSICAO",$B42="INSUMO",$B42&lt;&gt;""),$B42&lt;&gt;"")</formula>
    </cfRule>
  </conditionalFormatting>
  <conditionalFormatting sqref="G42:H42">
    <cfRule type="expression" dxfId="889" priority="1109" stopIfTrue="1">
      <formula>AND($B42&lt;&gt;"COMPOSICAO",$B42&lt;&gt;"INSUMO",$B42&lt;&gt;"")</formula>
    </cfRule>
    <cfRule type="expression" dxfId="888" priority="1110" stopIfTrue="1">
      <formula>AND(OR($B42="COMPOSICAO",$B42="INSUMO",$B42&lt;&gt;""),$B42&lt;&gt;"")</formula>
    </cfRule>
  </conditionalFormatting>
  <conditionalFormatting sqref="F42:H42">
    <cfRule type="expression" dxfId="887" priority="1107" stopIfTrue="1">
      <formula>AND($B42&lt;&gt;"COMPOSICAO",$B42&lt;&gt;"INSUMO",$B42&lt;&gt;"")</formula>
    </cfRule>
    <cfRule type="expression" dxfId="886" priority="1108" stopIfTrue="1">
      <formula>AND(OR($B42="COMPOSICAO",$B42="INSUMO",$B42&lt;&gt;""),$B42&lt;&gt;"")</formula>
    </cfRule>
  </conditionalFormatting>
  <conditionalFormatting sqref="F42:H42">
    <cfRule type="expression" dxfId="885" priority="1105" stopIfTrue="1">
      <formula>AND($B42&lt;&gt;"COMPOSICAO",$B42&lt;&gt;"INSUMO",$B42&lt;&gt;"")</formula>
    </cfRule>
    <cfRule type="expression" dxfId="884" priority="1106" stopIfTrue="1">
      <formula>AND(OR($B42="COMPOSICAO",$B42="INSUMO",$B42&lt;&gt;""),$B42&lt;&gt;"")</formula>
    </cfRule>
  </conditionalFormatting>
  <conditionalFormatting sqref="F42">
    <cfRule type="expression" dxfId="883" priority="1103" stopIfTrue="1">
      <formula>AND($B42&lt;&gt;"COMPOSICAO",$B42&lt;&gt;"INSUMO",$B42&lt;&gt;"")</formula>
    </cfRule>
    <cfRule type="expression" dxfId="882" priority="1104" stopIfTrue="1">
      <formula>AND(OR($B42="COMPOSICAO",$B42="INSUMO",$B42&lt;&gt;""),$B42&lt;&gt;"")</formula>
    </cfRule>
  </conditionalFormatting>
  <conditionalFormatting sqref="F42:H42">
    <cfRule type="expression" dxfId="881" priority="1101" stopIfTrue="1">
      <formula>AND($B42&lt;&gt;"COMPOSICAO",$B42&lt;&gt;"INSUMO",$B42&lt;&gt;"")</formula>
    </cfRule>
    <cfRule type="expression" dxfId="880" priority="1102" stopIfTrue="1">
      <formula>AND(OR($B42="COMPOSICAO",$B42="INSUMO",$B42&lt;&gt;""),$B42&lt;&gt;"")</formula>
    </cfRule>
  </conditionalFormatting>
  <conditionalFormatting sqref="F42">
    <cfRule type="expression" dxfId="879" priority="1099" stopIfTrue="1">
      <formula>AND($B42&lt;&gt;"COMPOSICAO",$B42&lt;&gt;"INSUMO",$B42&lt;&gt;"")</formula>
    </cfRule>
    <cfRule type="expression" dxfId="878" priority="1100" stopIfTrue="1">
      <formula>AND(OR($B42="COMPOSICAO",$B42="INSUMO",$B42&lt;&gt;""),$B42&lt;&gt;"")</formula>
    </cfRule>
  </conditionalFormatting>
  <conditionalFormatting sqref="G42:H42">
    <cfRule type="expression" dxfId="877" priority="1097" stopIfTrue="1">
      <formula>AND($B42&lt;&gt;"COMPOSICAO",$B42&lt;&gt;"INSUMO",$B42&lt;&gt;"")</formula>
    </cfRule>
    <cfRule type="expression" dxfId="876" priority="1098" stopIfTrue="1">
      <formula>AND(OR($B42="COMPOSICAO",$B42="INSUMO",$B42&lt;&gt;""),$B42&lt;&gt;"")</formula>
    </cfRule>
  </conditionalFormatting>
  <conditionalFormatting sqref="F42:H42">
    <cfRule type="expression" dxfId="875" priority="1095" stopIfTrue="1">
      <formula>AND($B42&lt;&gt;"COMPOSICAO",$B42&lt;&gt;"INSUMO",$B42&lt;&gt;"")</formula>
    </cfRule>
    <cfRule type="expression" dxfId="874" priority="1096" stopIfTrue="1">
      <formula>AND(OR($B42="COMPOSICAO",$B42="INSUMO",$B42&lt;&gt;""),$B42&lt;&gt;"")</formula>
    </cfRule>
  </conditionalFormatting>
  <conditionalFormatting sqref="F42:H42">
    <cfRule type="expression" dxfId="873" priority="1093" stopIfTrue="1">
      <formula>AND($B42&lt;&gt;"COMPOSICAO",$B42&lt;&gt;"INSUMO",$B42&lt;&gt;"")</formula>
    </cfRule>
    <cfRule type="expression" dxfId="872" priority="1094" stopIfTrue="1">
      <formula>AND(OR($B42="COMPOSICAO",$B42="INSUMO",$B42&lt;&gt;""),$B42&lt;&gt;"")</formula>
    </cfRule>
  </conditionalFormatting>
  <conditionalFormatting sqref="G43:H44">
    <cfRule type="expression" dxfId="871" priority="1091" stopIfTrue="1">
      <formula>AND($B43&lt;&gt;"COMPOSICAO",$B43&lt;&gt;"INSUMO",$B43&lt;&gt;"")</formula>
    </cfRule>
    <cfRule type="expression" dxfId="870" priority="1092" stopIfTrue="1">
      <formula>AND(OR($B43="COMPOSICAO",$B43="INSUMO",$B43&lt;&gt;""),$B43&lt;&gt;"")</formula>
    </cfRule>
  </conditionalFormatting>
  <conditionalFormatting sqref="H46">
    <cfRule type="expression" dxfId="869" priority="1077" stopIfTrue="1">
      <formula>AND($B46&lt;&gt;"COMPOSICAO",$B46&lt;&gt;"INSUMO",$B46&lt;&gt;"")</formula>
    </cfRule>
    <cfRule type="expression" dxfId="868" priority="1078" stopIfTrue="1">
      <formula>AND(OR($B46="COMPOSICAO",$B46="INSUMO",$B46&lt;&gt;""),$B46&lt;&gt;"")</formula>
    </cfRule>
  </conditionalFormatting>
  <conditionalFormatting sqref="H46">
    <cfRule type="expression" dxfId="867" priority="1075" stopIfTrue="1">
      <formula>AND($B46&lt;&gt;"COMPOSICAO",$B46&lt;&gt;"INSUMO",$B46&lt;&gt;"")</formula>
    </cfRule>
    <cfRule type="expression" dxfId="866" priority="1076" stopIfTrue="1">
      <formula>AND(OR($B46="COMPOSICAO",$B46="INSUMO",$B46&lt;&gt;""),$B46&lt;&gt;"")</formula>
    </cfRule>
  </conditionalFormatting>
  <conditionalFormatting sqref="D42">
    <cfRule type="expression" dxfId="865" priority="1073" stopIfTrue="1">
      <formula>AND($B42&lt;&gt;"COMPOSICAO",$B42&lt;&gt;"INSUMO",$B42&lt;&gt;"")</formula>
    </cfRule>
    <cfRule type="expression" dxfId="864" priority="1074" stopIfTrue="1">
      <formula>AND(OR($B42="COMPOSICAO",$B42="INSUMO",$B42&lt;&gt;""),$B42&lt;&gt;"")</formula>
    </cfRule>
  </conditionalFormatting>
  <conditionalFormatting sqref="D42">
    <cfRule type="expression" dxfId="863" priority="1071" stopIfTrue="1">
      <formula>AND($B42&lt;&gt;"COMPOSICAO",$B42&lt;&gt;"INSUMO",$B42&lt;&gt;"")</formula>
    </cfRule>
    <cfRule type="expression" dxfId="862" priority="1072" stopIfTrue="1">
      <formula>AND(OR($B42="COMPOSICAO",$B42="INSUMO",$B42&lt;&gt;""),$B42&lt;&gt;"")</formula>
    </cfRule>
  </conditionalFormatting>
  <conditionalFormatting sqref="D42">
    <cfRule type="expression" dxfId="861" priority="1069" stopIfTrue="1">
      <formula>AND($B42&lt;&gt;"COMPOSICAO",$B42&lt;&gt;"INSUMO",$B42&lt;&gt;"")</formula>
    </cfRule>
    <cfRule type="expression" dxfId="860" priority="1070" stopIfTrue="1">
      <formula>AND(OR($B42="COMPOSICAO",$B42="INSUMO",$B42&lt;&gt;""),$B42&lt;&gt;"")</formula>
    </cfRule>
  </conditionalFormatting>
  <conditionalFormatting sqref="B79:F80">
    <cfRule type="expression" dxfId="859" priority="1067" stopIfTrue="1">
      <formula>AND($B79&lt;&gt;"COMPOSICAO",$B79&lt;&gt;"INSUMO",$B79&lt;&gt;"")</formula>
    </cfRule>
    <cfRule type="expression" dxfId="858" priority="1068" stopIfTrue="1">
      <formula>AND(OR($B79="COMPOSICAO",$B79="INSUMO",$B79&lt;&gt;""),$B79&lt;&gt;"")</formula>
    </cfRule>
  </conditionalFormatting>
  <conditionalFormatting sqref="F79:H79">
    <cfRule type="expression" dxfId="857" priority="1065" stopIfTrue="1">
      <formula>AND($B79&lt;&gt;"COMPOSICAO",$B79&lt;&gt;"INSUMO",$B79&lt;&gt;"")</formula>
    </cfRule>
    <cfRule type="expression" dxfId="856" priority="1066" stopIfTrue="1">
      <formula>AND(OR($B79="COMPOSICAO",$B79="INSUMO",$B79&lt;&gt;""),$B79&lt;&gt;"")</formula>
    </cfRule>
  </conditionalFormatting>
  <conditionalFormatting sqref="G79:H79">
    <cfRule type="expression" dxfId="855" priority="1063" stopIfTrue="1">
      <formula>AND($B79&lt;&gt;"COMPOSICAO",$B79&lt;&gt;"INSUMO",$B79&lt;&gt;"")</formula>
    </cfRule>
    <cfRule type="expression" dxfId="854" priority="1064" stopIfTrue="1">
      <formula>AND(OR($B79="COMPOSICAO",$B79="INSUMO",$B79&lt;&gt;""),$B79&lt;&gt;"")</formula>
    </cfRule>
  </conditionalFormatting>
  <conditionalFormatting sqref="F79:H79">
    <cfRule type="expression" dxfId="853" priority="1061" stopIfTrue="1">
      <formula>AND($B79&lt;&gt;"COMPOSICAO",$B79&lt;&gt;"INSUMO",$B79&lt;&gt;"")</formula>
    </cfRule>
    <cfRule type="expression" dxfId="852" priority="1062" stopIfTrue="1">
      <formula>AND(OR($B79="COMPOSICAO",$B79="INSUMO",$B79&lt;&gt;""),$B79&lt;&gt;"")</formula>
    </cfRule>
  </conditionalFormatting>
  <conditionalFormatting sqref="F79:H79">
    <cfRule type="expression" dxfId="851" priority="1059" stopIfTrue="1">
      <formula>AND($B79&lt;&gt;"COMPOSICAO",$B79&lt;&gt;"INSUMO",$B79&lt;&gt;"")</formula>
    </cfRule>
    <cfRule type="expression" dxfId="850" priority="1060" stopIfTrue="1">
      <formula>AND(OR($B79="COMPOSICAO",$B79="INSUMO",$B79&lt;&gt;""),$B79&lt;&gt;"")</formula>
    </cfRule>
  </conditionalFormatting>
  <conditionalFormatting sqref="F79">
    <cfRule type="expression" dxfId="849" priority="1057" stopIfTrue="1">
      <formula>AND($B79&lt;&gt;"COMPOSICAO",$B79&lt;&gt;"INSUMO",$B79&lt;&gt;"")</formula>
    </cfRule>
    <cfRule type="expression" dxfId="848" priority="1058" stopIfTrue="1">
      <formula>AND(OR($B79="COMPOSICAO",$B79="INSUMO",$B79&lt;&gt;""),$B79&lt;&gt;"")</formula>
    </cfRule>
  </conditionalFormatting>
  <conditionalFormatting sqref="F79:H79">
    <cfRule type="expression" dxfId="847" priority="1055" stopIfTrue="1">
      <formula>AND($B79&lt;&gt;"COMPOSICAO",$B79&lt;&gt;"INSUMO",$B79&lt;&gt;"")</formula>
    </cfRule>
    <cfRule type="expression" dxfId="846" priority="1056" stopIfTrue="1">
      <formula>AND(OR($B79="COMPOSICAO",$B79="INSUMO",$B79&lt;&gt;""),$B79&lt;&gt;"")</formula>
    </cfRule>
  </conditionalFormatting>
  <conditionalFormatting sqref="F79">
    <cfRule type="expression" dxfId="845" priority="1053" stopIfTrue="1">
      <formula>AND($B79&lt;&gt;"COMPOSICAO",$B79&lt;&gt;"INSUMO",$B79&lt;&gt;"")</formula>
    </cfRule>
    <cfRule type="expression" dxfId="844" priority="1054" stopIfTrue="1">
      <formula>AND(OR($B79="COMPOSICAO",$B79="INSUMO",$B79&lt;&gt;""),$B79&lt;&gt;"")</formula>
    </cfRule>
  </conditionalFormatting>
  <conditionalFormatting sqref="G79:H79">
    <cfRule type="expression" dxfId="843" priority="1051" stopIfTrue="1">
      <formula>AND($B79&lt;&gt;"COMPOSICAO",$B79&lt;&gt;"INSUMO",$B79&lt;&gt;"")</formula>
    </cfRule>
    <cfRule type="expression" dxfId="842" priority="1052" stopIfTrue="1">
      <formula>AND(OR($B79="COMPOSICAO",$B79="INSUMO",$B79&lt;&gt;""),$B79&lt;&gt;"")</formula>
    </cfRule>
  </conditionalFormatting>
  <conditionalFormatting sqref="F79:H79">
    <cfRule type="expression" dxfId="841" priority="1049" stopIfTrue="1">
      <formula>AND($B79&lt;&gt;"COMPOSICAO",$B79&lt;&gt;"INSUMO",$B79&lt;&gt;"")</formula>
    </cfRule>
    <cfRule type="expression" dxfId="840" priority="1050" stopIfTrue="1">
      <formula>AND(OR($B79="COMPOSICAO",$B79="INSUMO",$B79&lt;&gt;""),$B79&lt;&gt;"")</formula>
    </cfRule>
  </conditionalFormatting>
  <conditionalFormatting sqref="F79:H79">
    <cfRule type="expression" dxfId="839" priority="1047" stopIfTrue="1">
      <formula>AND($B79&lt;&gt;"COMPOSICAO",$B79&lt;&gt;"INSUMO",$B79&lt;&gt;"")</formula>
    </cfRule>
    <cfRule type="expression" dxfId="838" priority="1048" stopIfTrue="1">
      <formula>AND(OR($B79="COMPOSICAO",$B79="INSUMO",$B79&lt;&gt;""),$B79&lt;&gt;"")</formula>
    </cfRule>
  </conditionalFormatting>
  <conditionalFormatting sqref="G80:H80">
    <cfRule type="expression" dxfId="837" priority="1045" stopIfTrue="1">
      <formula>AND($B80&lt;&gt;"COMPOSICAO",$B80&lt;&gt;"INSUMO",$B80&lt;&gt;"")</formula>
    </cfRule>
    <cfRule type="expression" dxfId="836" priority="1046" stopIfTrue="1">
      <formula>AND(OR($B80="COMPOSICAO",$B80="INSUMO",$B80&lt;&gt;""),$B80&lt;&gt;"")</formula>
    </cfRule>
  </conditionalFormatting>
  <conditionalFormatting sqref="G80:H80">
    <cfRule type="expression" dxfId="835" priority="1043" stopIfTrue="1">
      <formula>AND($B80&lt;&gt;"COMPOSICAO",$B80&lt;&gt;"INSUMO",$B80&lt;&gt;"")</formula>
    </cfRule>
    <cfRule type="expression" dxfId="834" priority="1044" stopIfTrue="1">
      <formula>AND(OR($B80="COMPOSICAO",$B80="INSUMO",$B80&lt;&gt;""),$B80&lt;&gt;"")</formula>
    </cfRule>
  </conditionalFormatting>
  <conditionalFormatting sqref="H80">
    <cfRule type="expression" dxfId="833" priority="1041" stopIfTrue="1">
      <formula>AND($B80&lt;&gt;"COMPOSICAO",$B80&lt;&gt;"INSUMO",$B80&lt;&gt;"")</formula>
    </cfRule>
    <cfRule type="expression" dxfId="832" priority="1042" stopIfTrue="1">
      <formula>AND(OR($B80="COMPOSICAO",$B80="INSUMO",$B80&lt;&gt;""),$B80&lt;&gt;"")</formula>
    </cfRule>
  </conditionalFormatting>
  <conditionalFormatting sqref="G80">
    <cfRule type="expression" dxfId="831" priority="1039" stopIfTrue="1">
      <formula>AND($B80&lt;&gt;"COMPOSICAO",$B80&lt;&gt;"INSUMO",$B80&lt;&gt;"")</formula>
    </cfRule>
    <cfRule type="expression" dxfId="830" priority="1040" stopIfTrue="1">
      <formula>AND(OR($B80="COMPOSICAO",$B80="INSUMO",$B80&lt;&gt;""),$B80&lt;&gt;"")</formula>
    </cfRule>
  </conditionalFormatting>
  <conditionalFormatting sqref="G80">
    <cfRule type="expression" dxfId="829" priority="1037" stopIfTrue="1">
      <formula>AND($B80&lt;&gt;"COMPOSICAO",$B80&lt;&gt;"INSUMO",$B80&lt;&gt;"")</formula>
    </cfRule>
    <cfRule type="expression" dxfId="828" priority="1038" stopIfTrue="1">
      <formula>AND(OR($B80="COMPOSICAO",$B80="INSUMO",$B80&lt;&gt;""),$B80&lt;&gt;"")</formula>
    </cfRule>
  </conditionalFormatting>
  <conditionalFormatting sqref="G80">
    <cfRule type="expression" dxfId="827" priority="1035" stopIfTrue="1">
      <formula>AND($B80&lt;&gt;"COMPOSICAO",$B80&lt;&gt;"INSUMO",$B80&lt;&gt;"")</formula>
    </cfRule>
    <cfRule type="expression" dxfId="826" priority="1036" stopIfTrue="1">
      <formula>AND(OR($B80="COMPOSICAO",$B80="INSUMO",$B80&lt;&gt;""),$B80&lt;&gt;"")</formula>
    </cfRule>
  </conditionalFormatting>
  <conditionalFormatting sqref="G80">
    <cfRule type="expression" dxfId="825" priority="1033" stopIfTrue="1">
      <formula>AND($B80&lt;&gt;"COMPOSICAO",$B80&lt;&gt;"INSUMO",$B80&lt;&gt;"")</formula>
    </cfRule>
    <cfRule type="expression" dxfId="824" priority="1034" stopIfTrue="1">
      <formula>AND(OR($B80="COMPOSICAO",$B80="INSUMO",$B80&lt;&gt;""),$B80&lt;&gt;"")</formula>
    </cfRule>
  </conditionalFormatting>
  <conditionalFormatting sqref="G80">
    <cfRule type="expression" dxfId="823" priority="1031" stopIfTrue="1">
      <formula>AND($B80&lt;&gt;"COMPOSICAO",$B80&lt;&gt;"INSUMO",$B80&lt;&gt;"")</formula>
    </cfRule>
    <cfRule type="expression" dxfId="822" priority="1032" stopIfTrue="1">
      <formula>AND(OR($B80="COMPOSICAO",$B80="INSUMO",$B80&lt;&gt;""),$B80&lt;&gt;"")</formula>
    </cfRule>
  </conditionalFormatting>
  <conditionalFormatting sqref="G80">
    <cfRule type="expression" dxfId="821" priority="1029" stopIfTrue="1">
      <formula>AND($B80&lt;&gt;"COMPOSICAO",$B80&lt;&gt;"INSUMO",$B80&lt;&gt;"")</formula>
    </cfRule>
    <cfRule type="expression" dxfId="820" priority="1030" stopIfTrue="1">
      <formula>AND(OR($B80="COMPOSICAO",$B80="INSUMO",$B80&lt;&gt;""),$B80&lt;&gt;"")</formula>
    </cfRule>
  </conditionalFormatting>
  <conditionalFormatting sqref="G80">
    <cfRule type="expression" dxfId="819" priority="1027" stopIfTrue="1">
      <formula>AND($B80&lt;&gt;"COMPOSICAO",$B80&lt;&gt;"INSUMO",$B80&lt;&gt;"")</formula>
    </cfRule>
    <cfRule type="expression" dxfId="818" priority="1028" stopIfTrue="1">
      <formula>AND(OR($B80="COMPOSICAO",$B80="INSUMO",$B80&lt;&gt;""),$B80&lt;&gt;"")</formula>
    </cfRule>
  </conditionalFormatting>
  <conditionalFormatting sqref="H80">
    <cfRule type="expression" dxfId="817" priority="1025" stopIfTrue="1">
      <formula>AND($B80&lt;&gt;"COMPOSICAO",$B80&lt;&gt;"INSUMO",$B80&lt;&gt;"")</formula>
    </cfRule>
    <cfRule type="expression" dxfId="816" priority="1026" stopIfTrue="1">
      <formula>AND(OR($B80="COMPOSICAO",$B80="INSUMO",$B80&lt;&gt;""),$B80&lt;&gt;"")</formula>
    </cfRule>
  </conditionalFormatting>
  <conditionalFormatting sqref="H80">
    <cfRule type="expression" dxfId="815" priority="1023" stopIfTrue="1">
      <formula>AND($B80&lt;&gt;"COMPOSICAO",$B80&lt;&gt;"INSUMO",$B80&lt;&gt;"")</formula>
    </cfRule>
    <cfRule type="expression" dxfId="814" priority="1024" stopIfTrue="1">
      <formula>AND(OR($B80="COMPOSICAO",$B80="INSUMO",$B80&lt;&gt;""),$B80&lt;&gt;"")</formula>
    </cfRule>
  </conditionalFormatting>
  <conditionalFormatting sqref="H80">
    <cfRule type="expression" dxfId="813" priority="1021" stopIfTrue="1">
      <formula>AND($B80&lt;&gt;"COMPOSICAO",$B80&lt;&gt;"INSUMO",$B80&lt;&gt;"")</formula>
    </cfRule>
    <cfRule type="expression" dxfId="812" priority="1022" stopIfTrue="1">
      <formula>AND(OR($B80="COMPOSICAO",$B80="INSUMO",$B80&lt;&gt;""),$B80&lt;&gt;"")</formula>
    </cfRule>
  </conditionalFormatting>
  <conditionalFormatting sqref="B79">
    <cfRule type="expression" dxfId="811" priority="1019" stopIfTrue="1">
      <formula>AND($B79&lt;&gt;"COMPOSICAO",$B79&lt;&gt;"INSUMO",$B79&lt;&gt;"")</formula>
    </cfRule>
    <cfRule type="expression" dxfId="810" priority="1020" stopIfTrue="1">
      <formula>AND(OR($B79="COMPOSICAO",$B79="INSUMO",$B79&lt;&gt;""),$B79&lt;&gt;"")</formula>
    </cfRule>
  </conditionalFormatting>
  <conditionalFormatting sqref="B79">
    <cfRule type="expression" dxfId="809" priority="1017" stopIfTrue="1">
      <formula>AND($B79&lt;&gt;"COMPOSICAO",$B79&lt;&gt;"INSUMO",$B79&lt;&gt;"")</formula>
    </cfRule>
    <cfRule type="expression" dxfId="808" priority="1018" stopIfTrue="1">
      <formula>AND(OR($B79="COMPOSICAO",$B79="INSUMO",$B79&lt;&gt;""),$B79&lt;&gt;"")</formula>
    </cfRule>
  </conditionalFormatting>
  <conditionalFormatting sqref="B79">
    <cfRule type="expression" dxfId="807" priority="1015" stopIfTrue="1">
      <formula>AND($B79&lt;&gt;"COMPOSICAO",$B79&lt;&gt;"INSUMO",$B79&lt;&gt;"")</formula>
    </cfRule>
    <cfRule type="expression" dxfId="806" priority="1016" stopIfTrue="1">
      <formula>AND(OR($B79="COMPOSICAO",$B79="INSUMO",$B79&lt;&gt;""),$B79&lt;&gt;"")</formula>
    </cfRule>
  </conditionalFormatting>
  <conditionalFormatting sqref="B80:H80">
    <cfRule type="expression" dxfId="805" priority="1013" stopIfTrue="1">
      <formula>AND($B80&lt;&gt;"COMPOSICAO",$B80&lt;&gt;"INSUMO",$B80&lt;&gt;"")</formula>
    </cfRule>
    <cfRule type="expression" dxfId="804" priority="1014" stopIfTrue="1">
      <formula>AND(OR($B80="COMPOSICAO",$B80="INSUMO",$B80&lt;&gt;""),$B80&lt;&gt;"")</formula>
    </cfRule>
  </conditionalFormatting>
  <conditionalFormatting sqref="B80:F80">
    <cfRule type="expression" dxfId="803" priority="1011" stopIfTrue="1">
      <formula>AND($B80&lt;&gt;"COMPOSICAO",$B80&lt;&gt;"INSUMO",$B80&lt;&gt;"")</formula>
    </cfRule>
    <cfRule type="expression" dxfId="802" priority="1012" stopIfTrue="1">
      <formula>AND(OR($B80="COMPOSICAO",$B80="INSUMO",$B80&lt;&gt;""),$B80&lt;&gt;"")</formula>
    </cfRule>
  </conditionalFormatting>
  <conditionalFormatting sqref="G80:H80">
    <cfRule type="expression" dxfId="801" priority="1009" stopIfTrue="1">
      <formula>AND($B80&lt;&gt;"COMPOSICAO",$B80&lt;&gt;"INSUMO",$B80&lt;&gt;"")</formula>
    </cfRule>
    <cfRule type="expression" dxfId="800" priority="1010" stopIfTrue="1">
      <formula>AND(OR($B80="COMPOSICAO",$B80="INSUMO",$B80&lt;&gt;""),$B80&lt;&gt;"")</formula>
    </cfRule>
  </conditionalFormatting>
  <conditionalFormatting sqref="H80">
    <cfRule type="expression" dxfId="799" priority="1007" stopIfTrue="1">
      <formula>AND($B80&lt;&gt;"COMPOSICAO",$B80&lt;&gt;"INSUMO",$B80&lt;&gt;"")</formula>
    </cfRule>
    <cfRule type="expression" dxfId="798" priority="1008" stopIfTrue="1">
      <formula>AND(OR($B80="COMPOSICAO",$B80="INSUMO",$B80&lt;&gt;""),$B80&lt;&gt;"")</formula>
    </cfRule>
  </conditionalFormatting>
  <conditionalFormatting sqref="G80">
    <cfRule type="expression" dxfId="797" priority="1005" stopIfTrue="1">
      <formula>AND($B80&lt;&gt;"COMPOSICAO",$B80&lt;&gt;"INSUMO",$B80&lt;&gt;"")</formula>
    </cfRule>
    <cfRule type="expression" dxfId="796" priority="1006" stopIfTrue="1">
      <formula>AND(OR($B80="COMPOSICAO",$B80="INSUMO",$B80&lt;&gt;""),$B80&lt;&gt;"")</formula>
    </cfRule>
  </conditionalFormatting>
  <conditionalFormatting sqref="G80">
    <cfRule type="expression" dxfId="795" priority="1003" stopIfTrue="1">
      <formula>AND($B80&lt;&gt;"COMPOSICAO",$B80&lt;&gt;"INSUMO",$B80&lt;&gt;"")</formula>
    </cfRule>
    <cfRule type="expression" dxfId="794" priority="1004" stopIfTrue="1">
      <formula>AND(OR($B80="COMPOSICAO",$B80="INSUMO",$B80&lt;&gt;""),$B80&lt;&gt;"")</formula>
    </cfRule>
  </conditionalFormatting>
  <conditionalFormatting sqref="G80">
    <cfRule type="expression" dxfId="793" priority="1001" stopIfTrue="1">
      <formula>AND($B80&lt;&gt;"COMPOSICAO",$B80&lt;&gt;"INSUMO",$B80&lt;&gt;"")</formula>
    </cfRule>
    <cfRule type="expression" dxfId="792" priority="1002" stopIfTrue="1">
      <formula>AND(OR($B80="COMPOSICAO",$B80="INSUMO",$B80&lt;&gt;""),$B80&lt;&gt;"")</formula>
    </cfRule>
  </conditionalFormatting>
  <conditionalFormatting sqref="C79">
    <cfRule type="expression" dxfId="791" priority="999" stopIfTrue="1">
      <formula>AND($B79&lt;&gt;"COMPOSICAO",$B79&lt;&gt;"INSUMO",$B79&lt;&gt;"")</formula>
    </cfRule>
    <cfRule type="expression" dxfId="790" priority="1000" stopIfTrue="1">
      <formula>AND(OR($B79="COMPOSICAO",$B79="INSUMO",$B79&lt;&gt;""),$B79&lt;&gt;"")</formula>
    </cfRule>
  </conditionalFormatting>
  <conditionalFormatting sqref="C79">
    <cfRule type="expression" dxfId="789" priority="997" stopIfTrue="1">
      <formula>AND($B79&lt;&gt;"COMPOSICAO",$B79&lt;&gt;"INSUMO",$B79&lt;&gt;"")</formula>
    </cfRule>
    <cfRule type="expression" dxfId="788" priority="998" stopIfTrue="1">
      <formula>AND(OR($B79="COMPOSICAO",$B79="INSUMO",$B79&lt;&gt;""),$B79&lt;&gt;"")</formula>
    </cfRule>
  </conditionalFormatting>
  <conditionalFormatting sqref="C79">
    <cfRule type="expression" dxfId="787" priority="995" stopIfTrue="1">
      <formula>AND($B79&lt;&gt;"COMPOSICAO",$B79&lt;&gt;"INSUMO",$B79&lt;&gt;"")</formula>
    </cfRule>
    <cfRule type="expression" dxfId="786" priority="996" stopIfTrue="1">
      <formula>AND(OR($B79="COMPOSICAO",$B79="INSUMO",$B79&lt;&gt;""),$B79&lt;&gt;"")</formula>
    </cfRule>
  </conditionalFormatting>
  <conditionalFormatting sqref="B51:H58">
    <cfRule type="expression" dxfId="785" priority="913" stopIfTrue="1">
      <formula>AND($B51&lt;&gt;"COMPOSICAO",$B51&lt;&gt;"INSUMO",$B51&lt;&gt;"")</formula>
    </cfRule>
    <cfRule type="expression" dxfId="784" priority="914" stopIfTrue="1">
      <formula>AND(OR($B51="COMPOSICAO",$B51="INSUMO",$B51&lt;&gt;""),$B51&lt;&gt;"")</formula>
    </cfRule>
  </conditionalFormatting>
  <conditionalFormatting sqref="H52:H58">
    <cfRule type="expression" dxfId="783" priority="911" stopIfTrue="1">
      <formula>AND($B52&lt;&gt;"COMPOSICAO",$B52&lt;&gt;"INSUMO",$B52&lt;&gt;"")</formula>
    </cfRule>
    <cfRule type="expression" dxfId="782" priority="912" stopIfTrue="1">
      <formula>AND(OR($B52="COMPOSICAO",$B52="INSUMO",$B52&lt;&gt;""),$B52&lt;&gt;"")</formula>
    </cfRule>
  </conditionalFormatting>
  <conditionalFormatting sqref="G56:G58">
    <cfRule type="expression" dxfId="781" priority="909" stopIfTrue="1">
      <formula>AND($B56&lt;&gt;"COMPOSICAO",$B56&lt;&gt;"INSUMO",$B56&lt;&gt;"")</formula>
    </cfRule>
    <cfRule type="expression" dxfId="780" priority="910" stopIfTrue="1">
      <formula>AND(OR($B56="COMPOSICAO",$B56="INSUMO",$B56&lt;&gt;""),$B56&lt;&gt;"")</formula>
    </cfRule>
  </conditionalFormatting>
  <conditionalFormatting sqref="G56:G58">
    <cfRule type="expression" dxfId="779" priority="907" stopIfTrue="1">
      <formula>AND($B56&lt;&gt;"COMPOSICAO",$B56&lt;&gt;"INSUMO",$B56&lt;&gt;"")</formula>
    </cfRule>
    <cfRule type="expression" dxfId="778" priority="908" stopIfTrue="1">
      <formula>AND(OR($B56="COMPOSICAO",$B56="INSUMO",$B56&lt;&gt;""),$B56&lt;&gt;"")</formula>
    </cfRule>
  </conditionalFormatting>
  <conditionalFormatting sqref="B63:F65">
    <cfRule type="expression" dxfId="777" priority="831" stopIfTrue="1">
      <formula>AND($B63&lt;&gt;"COMPOSICAO",$B63&lt;&gt;"INSUMO",$B63&lt;&gt;"")</formula>
    </cfRule>
    <cfRule type="expression" dxfId="776" priority="832" stopIfTrue="1">
      <formula>AND(OR($B63="COMPOSICAO",$B63="INSUMO",$B63&lt;&gt;""),$B63&lt;&gt;"")</formula>
    </cfRule>
  </conditionalFormatting>
  <conditionalFormatting sqref="F63:H63">
    <cfRule type="expression" dxfId="775" priority="829" stopIfTrue="1">
      <formula>AND($B63&lt;&gt;"COMPOSICAO",$B63&lt;&gt;"INSUMO",$B63&lt;&gt;"")</formula>
    </cfRule>
    <cfRule type="expression" dxfId="774" priority="830" stopIfTrue="1">
      <formula>AND(OR($B63="COMPOSICAO",$B63="INSUMO",$B63&lt;&gt;""),$B63&lt;&gt;"")</formula>
    </cfRule>
  </conditionalFormatting>
  <conditionalFormatting sqref="F63">
    <cfRule type="expression" dxfId="773" priority="827" stopIfTrue="1">
      <formula>AND($B63&lt;&gt;"COMPOSICAO",$B63&lt;&gt;"INSUMO",$B63&lt;&gt;"")</formula>
    </cfRule>
    <cfRule type="expression" dxfId="772" priority="828" stopIfTrue="1">
      <formula>AND(OR($B63="COMPOSICAO",$B63="INSUMO",$B63&lt;&gt;""),$B63&lt;&gt;"")</formula>
    </cfRule>
  </conditionalFormatting>
  <conditionalFormatting sqref="G63:H63">
    <cfRule type="expression" dxfId="771" priority="825" stopIfTrue="1">
      <formula>AND($B63&lt;&gt;"COMPOSICAO",$B63&lt;&gt;"INSUMO",$B63&lt;&gt;"")</formula>
    </cfRule>
    <cfRule type="expression" dxfId="770" priority="826" stopIfTrue="1">
      <formula>AND(OR($B63="COMPOSICAO",$B63="INSUMO",$B63&lt;&gt;""),$B63&lt;&gt;"")</formula>
    </cfRule>
  </conditionalFormatting>
  <conditionalFormatting sqref="F63:H63">
    <cfRule type="expression" dxfId="769" priority="823" stopIfTrue="1">
      <formula>AND($B63&lt;&gt;"COMPOSICAO",$B63&lt;&gt;"INSUMO",$B63&lt;&gt;"")</formula>
    </cfRule>
    <cfRule type="expression" dxfId="768" priority="824" stopIfTrue="1">
      <formula>AND(OR($B63="COMPOSICAO",$B63="INSUMO",$B63&lt;&gt;""),$B63&lt;&gt;"")</formula>
    </cfRule>
  </conditionalFormatting>
  <conditionalFormatting sqref="F63:H63">
    <cfRule type="expression" dxfId="767" priority="821" stopIfTrue="1">
      <formula>AND($B63&lt;&gt;"COMPOSICAO",$B63&lt;&gt;"INSUMO",$B63&lt;&gt;"")</formula>
    </cfRule>
    <cfRule type="expression" dxfId="766" priority="822" stopIfTrue="1">
      <formula>AND(OR($B63="COMPOSICAO",$B63="INSUMO",$B63&lt;&gt;""),$B63&lt;&gt;"")</formula>
    </cfRule>
  </conditionalFormatting>
  <conditionalFormatting sqref="G64:H64">
    <cfRule type="expression" dxfId="765" priority="819" stopIfTrue="1">
      <formula>AND($B64&lt;&gt;"COMPOSICAO",$B64&lt;&gt;"INSUMO",$B64&lt;&gt;"")</formula>
    </cfRule>
    <cfRule type="expression" dxfId="764" priority="820" stopIfTrue="1">
      <formula>AND(OR($B64="COMPOSICAO",$B64="INSUMO",$B64&lt;&gt;""),$B64&lt;&gt;"")</formula>
    </cfRule>
  </conditionalFormatting>
  <conditionalFormatting sqref="G64:H64">
    <cfRule type="expression" dxfId="763" priority="817" stopIfTrue="1">
      <formula>AND($B64&lt;&gt;"COMPOSICAO",$B64&lt;&gt;"INSUMO",$B64&lt;&gt;"")</formula>
    </cfRule>
    <cfRule type="expression" dxfId="762" priority="818" stopIfTrue="1">
      <formula>AND(OR($B64="COMPOSICAO",$B64="INSUMO",$B64&lt;&gt;""),$B64&lt;&gt;"")</formula>
    </cfRule>
  </conditionalFormatting>
  <conditionalFormatting sqref="H64">
    <cfRule type="expression" dxfId="761" priority="815" stopIfTrue="1">
      <formula>AND($B64&lt;&gt;"COMPOSICAO",$B64&lt;&gt;"INSUMO",$B64&lt;&gt;"")</formula>
    </cfRule>
    <cfRule type="expression" dxfId="760" priority="816" stopIfTrue="1">
      <formula>AND(OR($B64="COMPOSICAO",$B64="INSUMO",$B64&lt;&gt;""),$B64&lt;&gt;"")</formula>
    </cfRule>
  </conditionalFormatting>
  <conditionalFormatting sqref="G65:H65">
    <cfRule type="expression" dxfId="759" priority="813" stopIfTrue="1">
      <formula>AND($B65&lt;&gt;"COMPOSICAO",$B65&lt;&gt;"INSUMO",$B65&lt;&gt;"")</formula>
    </cfRule>
    <cfRule type="expression" dxfId="758" priority="814" stopIfTrue="1">
      <formula>AND(OR($B65="COMPOSICAO",$B65="INSUMO",$B65&lt;&gt;""),$B65&lt;&gt;"")</formula>
    </cfRule>
  </conditionalFormatting>
  <conditionalFormatting sqref="G65:H65">
    <cfRule type="expression" dxfId="757" priority="811" stopIfTrue="1">
      <formula>AND($B65&lt;&gt;"COMPOSICAO",$B65&lt;&gt;"INSUMO",$B65&lt;&gt;"")</formula>
    </cfRule>
    <cfRule type="expression" dxfId="756" priority="812" stopIfTrue="1">
      <formula>AND(OR($B65="COMPOSICAO",$B65="INSUMO",$B65&lt;&gt;""),$B65&lt;&gt;"")</formula>
    </cfRule>
  </conditionalFormatting>
  <conditionalFormatting sqref="H65">
    <cfRule type="expression" dxfId="755" priority="809" stopIfTrue="1">
      <formula>AND($B65&lt;&gt;"COMPOSICAO",$B65&lt;&gt;"INSUMO",$B65&lt;&gt;"")</formula>
    </cfRule>
    <cfRule type="expression" dxfId="754" priority="810" stopIfTrue="1">
      <formula>AND(OR($B65="COMPOSICAO",$B65="INSUMO",$B65&lt;&gt;""),$B65&lt;&gt;"")</formula>
    </cfRule>
  </conditionalFormatting>
  <conditionalFormatting sqref="G64:G65">
    <cfRule type="expression" dxfId="753" priority="807" stopIfTrue="1">
      <formula>AND($B64&lt;&gt;"COMPOSICAO",$B64&lt;&gt;"INSUMO",$B64&lt;&gt;"")</formula>
    </cfRule>
    <cfRule type="expression" dxfId="752" priority="808" stopIfTrue="1">
      <formula>AND(OR($B64="COMPOSICAO",$B64="INSUMO",$B64&lt;&gt;""),$B64&lt;&gt;"")</formula>
    </cfRule>
  </conditionalFormatting>
  <conditionalFormatting sqref="G64:G65">
    <cfRule type="expression" dxfId="751" priority="805" stopIfTrue="1">
      <formula>AND($B64&lt;&gt;"COMPOSICAO",$B64&lt;&gt;"INSUMO",$B64&lt;&gt;"")</formula>
    </cfRule>
    <cfRule type="expression" dxfId="750" priority="806" stopIfTrue="1">
      <formula>AND(OR($B64="COMPOSICAO",$B64="INSUMO",$B64&lt;&gt;""),$B64&lt;&gt;"")</formula>
    </cfRule>
  </conditionalFormatting>
  <conditionalFormatting sqref="G64:G65">
    <cfRule type="expression" dxfId="749" priority="803" stopIfTrue="1">
      <formula>AND($B64&lt;&gt;"COMPOSICAO",$B64&lt;&gt;"INSUMO",$B64&lt;&gt;"")</formula>
    </cfRule>
    <cfRule type="expression" dxfId="748" priority="804" stopIfTrue="1">
      <formula>AND(OR($B64="COMPOSICAO",$B64="INSUMO",$B64&lt;&gt;""),$B64&lt;&gt;"")</formula>
    </cfRule>
  </conditionalFormatting>
  <conditionalFormatting sqref="G64:G65">
    <cfRule type="expression" dxfId="747" priority="801" stopIfTrue="1">
      <formula>AND($B64&lt;&gt;"COMPOSICAO",$B64&lt;&gt;"INSUMO",$B64&lt;&gt;"")</formula>
    </cfRule>
    <cfRule type="expression" dxfId="746" priority="802" stopIfTrue="1">
      <formula>AND(OR($B64="COMPOSICAO",$B64="INSUMO",$B64&lt;&gt;""),$B64&lt;&gt;"")</formula>
    </cfRule>
  </conditionalFormatting>
  <conditionalFormatting sqref="G64:G65">
    <cfRule type="expression" dxfId="745" priority="799" stopIfTrue="1">
      <formula>AND($B64&lt;&gt;"COMPOSICAO",$B64&lt;&gt;"INSUMO",$B64&lt;&gt;"")</formula>
    </cfRule>
    <cfRule type="expression" dxfId="744" priority="800" stopIfTrue="1">
      <formula>AND(OR($B64="COMPOSICAO",$B64="INSUMO",$B64&lt;&gt;""),$B64&lt;&gt;"")</formula>
    </cfRule>
  </conditionalFormatting>
  <conditionalFormatting sqref="B70:H74">
    <cfRule type="expression" dxfId="743" priority="797" stopIfTrue="1">
      <formula>AND($B70&lt;&gt;"COMPOSICAO",$B70&lt;&gt;"INSUMO",$B70&lt;&gt;"")</formula>
    </cfRule>
    <cfRule type="expression" dxfId="742" priority="798" stopIfTrue="1">
      <formula>AND(OR($B70="COMPOSICAO",$B70="INSUMO",$B70&lt;&gt;""),$B70&lt;&gt;"")</formula>
    </cfRule>
  </conditionalFormatting>
  <conditionalFormatting sqref="G70:H70">
    <cfRule type="expression" dxfId="741" priority="795" stopIfTrue="1">
      <formula>AND($B70&lt;&gt;"COMPOSICAO",$B70&lt;&gt;"INSUMO",$B70&lt;&gt;"")</formula>
    </cfRule>
    <cfRule type="expression" dxfId="740" priority="796" stopIfTrue="1">
      <formula>AND(OR($B70="COMPOSICAO",$B70="INSUMO",$B70&lt;&gt;""),$B70&lt;&gt;"")</formula>
    </cfRule>
  </conditionalFormatting>
  <conditionalFormatting sqref="B70:H70">
    <cfRule type="expression" dxfId="739" priority="793" stopIfTrue="1">
      <formula>AND($B70&lt;&gt;"COMPOSICAO",$B70&lt;&gt;"INSUMO",$B70&lt;&gt;"")</formula>
    </cfRule>
    <cfRule type="expression" dxfId="738" priority="794" stopIfTrue="1">
      <formula>AND(OR($B70="COMPOSICAO",$B70="INSUMO",$B70&lt;&gt;""),$B70&lt;&gt;"")</formula>
    </cfRule>
  </conditionalFormatting>
  <conditionalFormatting sqref="F70:H70">
    <cfRule type="expression" dxfId="737" priority="791" stopIfTrue="1">
      <formula>AND($B70&lt;&gt;"COMPOSICAO",$B70&lt;&gt;"INSUMO",$B70&lt;&gt;"")</formula>
    </cfRule>
    <cfRule type="expression" dxfId="736" priority="792" stopIfTrue="1">
      <formula>AND(OR($B70="COMPOSICAO",$B70="INSUMO",$B70&lt;&gt;""),$B70&lt;&gt;"")</formula>
    </cfRule>
  </conditionalFormatting>
  <conditionalFormatting sqref="B70:F74">
    <cfRule type="expression" dxfId="735" priority="789" stopIfTrue="1">
      <formula>AND($B70&lt;&gt;"COMPOSICAO",$B70&lt;&gt;"INSUMO",$B70&lt;&gt;"")</formula>
    </cfRule>
    <cfRule type="expression" dxfId="734" priority="790" stopIfTrue="1">
      <formula>AND(OR($B70="COMPOSICAO",$B70="INSUMO",$B70&lt;&gt;""),$B70&lt;&gt;"")</formula>
    </cfRule>
  </conditionalFormatting>
  <conditionalFormatting sqref="F70:H70">
    <cfRule type="expression" dxfId="733" priority="787" stopIfTrue="1">
      <formula>AND($B70&lt;&gt;"COMPOSICAO",$B70&lt;&gt;"INSUMO",$B70&lt;&gt;"")</formula>
    </cfRule>
    <cfRule type="expression" dxfId="732" priority="788" stopIfTrue="1">
      <formula>AND(OR($B70="COMPOSICAO",$B70="INSUMO",$B70&lt;&gt;""),$B70&lt;&gt;"")</formula>
    </cfRule>
  </conditionalFormatting>
  <conditionalFormatting sqref="F70">
    <cfRule type="expression" dxfId="731" priority="785" stopIfTrue="1">
      <formula>AND($B70&lt;&gt;"COMPOSICAO",$B70&lt;&gt;"INSUMO",$B70&lt;&gt;"")</formula>
    </cfRule>
    <cfRule type="expression" dxfId="730" priority="786" stopIfTrue="1">
      <formula>AND(OR($B70="COMPOSICAO",$B70="INSUMO",$B70&lt;&gt;""),$B70&lt;&gt;"")</formula>
    </cfRule>
  </conditionalFormatting>
  <conditionalFormatting sqref="G70:H70">
    <cfRule type="expression" dxfId="729" priority="783" stopIfTrue="1">
      <formula>AND($B70&lt;&gt;"COMPOSICAO",$B70&lt;&gt;"INSUMO",$B70&lt;&gt;"")</formula>
    </cfRule>
    <cfRule type="expression" dxfId="728" priority="784" stopIfTrue="1">
      <formula>AND(OR($B70="COMPOSICAO",$B70="INSUMO",$B70&lt;&gt;""),$B70&lt;&gt;"")</formula>
    </cfRule>
  </conditionalFormatting>
  <conditionalFormatting sqref="F70:H70">
    <cfRule type="expression" dxfId="727" priority="781" stopIfTrue="1">
      <formula>AND($B70&lt;&gt;"COMPOSICAO",$B70&lt;&gt;"INSUMO",$B70&lt;&gt;"")</formula>
    </cfRule>
    <cfRule type="expression" dxfId="726" priority="782" stopIfTrue="1">
      <formula>AND(OR($B70="COMPOSICAO",$B70="INSUMO",$B70&lt;&gt;""),$B70&lt;&gt;"")</formula>
    </cfRule>
  </conditionalFormatting>
  <conditionalFormatting sqref="F70:H70">
    <cfRule type="expression" dxfId="725" priority="779" stopIfTrue="1">
      <formula>AND($B70&lt;&gt;"COMPOSICAO",$B70&lt;&gt;"INSUMO",$B70&lt;&gt;"")</formula>
    </cfRule>
    <cfRule type="expression" dxfId="724" priority="780" stopIfTrue="1">
      <formula>AND(OR($B70="COMPOSICAO",$B70="INSUMO",$B70&lt;&gt;""),$B70&lt;&gt;"")</formula>
    </cfRule>
  </conditionalFormatting>
  <conditionalFormatting sqref="G71:H74">
    <cfRule type="expression" dxfId="723" priority="777" stopIfTrue="1">
      <formula>AND($B71&lt;&gt;"COMPOSICAO",$B71&lt;&gt;"INSUMO",$B71&lt;&gt;"")</formula>
    </cfRule>
    <cfRule type="expression" dxfId="722" priority="778" stopIfTrue="1">
      <formula>AND(OR($B71="COMPOSICAO",$B71="INSUMO",$B71&lt;&gt;""),$B71&lt;&gt;"")</formula>
    </cfRule>
  </conditionalFormatting>
  <conditionalFormatting sqref="H71:H74">
    <cfRule type="expression" dxfId="721" priority="775" stopIfTrue="1">
      <formula>AND($B71&lt;&gt;"COMPOSICAO",$B71&lt;&gt;"INSUMO",$B71&lt;&gt;"")</formula>
    </cfRule>
    <cfRule type="expression" dxfId="720" priority="776" stopIfTrue="1">
      <formula>AND(OR($B71="COMPOSICAO",$B71="INSUMO",$B71&lt;&gt;""),$B71&lt;&gt;"")</formula>
    </cfRule>
  </conditionalFormatting>
  <conditionalFormatting sqref="G71:G74">
    <cfRule type="expression" dxfId="719" priority="773" stopIfTrue="1">
      <formula>AND($B71&lt;&gt;"COMPOSICAO",$B71&lt;&gt;"INSUMO",$B71&lt;&gt;"")</formula>
    </cfRule>
    <cfRule type="expression" dxfId="718" priority="774" stopIfTrue="1">
      <formula>AND(OR($B71="COMPOSICAO",$B71="INSUMO",$B71&lt;&gt;""),$B71&lt;&gt;"")</formula>
    </cfRule>
  </conditionalFormatting>
  <conditionalFormatting sqref="G71:G74">
    <cfRule type="expression" dxfId="717" priority="771" stopIfTrue="1">
      <formula>AND($B71&lt;&gt;"COMPOSICAO",$B71&lt;&gt;"INSUMO",$B71&lt;&gt;"")</formula>
    </cfRule>
    <cfRule type="expression" dxfId="716" priority="772" stopIfTrue="1">
      <formula>AND(OR($B71="COMPOSICAO",$B71="INSUMO",$B71&lt;&gt;""),$B71&lt;&gt;"")</formula>
    </cfRule>
  </conditionalFormatting>
  <conditionalFormatting sqref="G71:G74">
    <cfRule type="expression" dxfId="715" priority="769" stopIfTrue="1">
      <formula>AND($B71&lt;&gt;"COMPOSICAO",$B71&lt;&gt;"INSUMO",$B71&lt;&gt;"")</formula>
    </cfRule>
    <cfRule type="expression" dxfId="714" priority="770" stopIfTrue="1">
      <formula>AND(OR($B71="COMPOSICAO",$B71="INSUMO",$B71&lt;&gt;""),$B71&lt;&gt;"")</formula>
    </cfRule>
  </conditionalFormatting>
  <conditionalFormatting sqref="G71:G74">
    <cfRule type="expression" dxfId="713" priority="767" stopIfTrue="1">
      <formula>AND($B71&lt;&gt;"COMPOSICAO",$B71&lt;&gt;"INSUMO",$B71&lt;&gt;"")</formula>
    </cfRule>
    <cfRule type="expression" dxfId="712" priority="768" stopIfTrue="1">
      <formula>AND(OR($B71="COMPOSICAO",$B71="INSUMO",$B71&lt;&gt;""),$B71&lt;&gt;"")</formula>
    </cfRule>
  </conditionalFormatting>
  <conditionalFormatting sqref="G71:G74">
    <cfRule type="expression" dxfId="711" priority="765" stopIfTrue="1">
      <formula>AND($B71&lt;&gt;"COMPOSICAO",$B71&lt;&gt;"INSUMO",$B71&lt;&gt;"")</formula>
    </cfRule>
    <cfRule type="expression" dxfId="710" priority="766" stopIfTrue="1">
      <formula>AND(OR($B71="COMPOSICAO",$B71="INSUMO",$B71&lt;&gt;""),$B71&lt;&gt;"")</formula>
    </cfRule>
  </conditionalFormatting>
  <conditionalFormatting sqref="G71:G74">
    <cfRule type="expression" dxfId="709" priority="763" stopIfTrue="1">
      <formula>AND($B71&lt;&gt;"COMPOSICAO",$B71&lt;&gt;"INSUMO",$B71&lt;&gt;"")</formula>
    </cfRule>
    <cfRule type="expression" dxfId="708" priority="764" stopIfTrue="1">
      <formula>AND(OR($B71="COMPOSICAO",$B71="INSUMO",$B71&lt;&gt;""),$B71&lt;&gt;"")</formula>
    </cfRule>
  </conditionalFormatting>
  <conditionalFormatting sqref="G71:G74">
    <cfRule type="expression" dxfId="707" priority="761" stopIfTrue="1">
      <formula>AND($B71&lt;&gt;"COMPOSICAO",$B71&lt;&gt;"INSUMO",$B71&lt;&gt;"")</formula>
    </cfRule>
    <cfRule type="expression" dxfId="706" priority="762" stopIfTrue="1">
      <formula>AND(OR($B71="COMPOSICAO",$B71="INSUMO",$B71&lt;&gt;""),$B71&lt;&gt;"")</formula>
    </cfRule>
  </conditionalFormatting>
  <conditionalFormatting sqref="C51">
    <cfRule type="expression" dxfId="705" priority="759" stopIfTrue="1">
      <formula>AND($B51&lt;&gt;"COMPOSICAO",$B51&lt;&gt;"INSUMO",$B51&lt;&gt;"")</formula>
    </cfRule>
    <cfRule type="expression" dxfId="704" priority="760" stopIfTrue="1">
      <formula>AND(OR($B51="COMPOSICAO",$B51="INSUMO",$B51&lt;&gt;""),$B51&lt;&gt;"")</formula>
    </cfRule>
  </conditionalFormatting>
  <conditionalFormatting sqref="C51">
    <cfRule type="expression" dxfId="703" priority="757" stopIfTrue="1">
      <formula>AND($B51&lt;&gt;"COMPOSICAO",$B51&lt;&gt;"INSUMO",$B51&lt;&gt;"")</formula>
    </cfRule>
    <cfRule type="expression" dxfId="702" priority="758" stopIfTrue="1">
      <formula>AND(OR($B51="COMPOSICAO",$B51="INSUMO",$B51&lt;&gt;""),$B51&lt;&gt;"")</formula>
    </cfRule>
  </conditionalFormatting>
  <conditionalFormatting sqref="C51">
    <cfRule type="expression" dxfId="701" priority="755" stopIfTrue="1">
      <formula>AND($B51&lt;&gt;"COMPOSICAO",$B51&lt;&gt;"INSUMO",$B51&lt;&gt;"")</formula>
    </cfRule>
    <cfRule type="expression" dxfId="700" priority="756" stopIfTrue="1">
      <formula>AND(OR($B51="COMPOSICAO",$B51="INSUMO",$B51&lt;&gt;""),$B51&lt;&gt;"")</formula>
    </cfRule>
  </conditionalFormatting>
  <conditionalFormatting sqref="C63">
    <cfRule type="expression" dxfId="699" priority="753" stopIfTrue="1">
      <formula>AND($B63&lt;&gt;"COMPOSICAO",$B63&lt;&gt;"INSUMO",$B63&lt;&gt;"")</formula>
    </cfRule>
    <cfRule type="expression" dxfId="698" priority="754" stopIfTrue="1">
      <formula>AND(OR($B63="COMPOSICAO",$B63="INSUMO",$B63&lt;&gt;""),$B63&lt;&gt;"")</formula>
    </cfRule>
  </conditionalFormatting>
  <conditionalFormatting sqref="C63">
    <cfRule type="expression" dxfId="697" priority="751" stopIfTrue="1">
      <formula>AND($B63&lt;&gt;"COMPOSICAO",$B63&lt;&gt;"INSUMO",$B63&lt;&gt;"")</formula>
    </cfRule>
    <cfRule type="expression" dxfId="696" priority="752" stopIfTrue="1">
      <formula>AND(OR($B63="COMPOSICAO",$B63="INSUMO",$B63&lt;&gt;""),$B63&lt;&gt;"")</formula>
    </cfRule>
  </conditionalFormatting>
  <conditionalFormatting sqref="C63">
    <cfRule type="expression" dxfId="695" priority="749" stopIfTrue="1">
      <formula>AND($B63&lt;&gt;"COMPOSICAO",$B63&lt;&gt;"INSUMO",$B63&lt;&gt;"")</formula>
    </cfRule>
    <cfRule type="expression" dxfId="694" priority="750" stopIfTrue="1">
      <formula>AND(OR($B63="COMPOSICAO",$B63="INSUMO",$B63&lt;&gt;""),$B63&lt;&gt;"")</formula>
    </cfRule>
  </conditionalFormatting>
  <conditionalFormatting sqref="H16:H17">
    <cfRule type="expression" dxfId="693" priority="747" stopIfTrue="1">
      <formula>AND($B16&lt;&gt;"COMPOSICAO",$B16&lt;&gt;"INSUMO",$B16&lt;&gt;"")</formula>
    </cfRule>
    <cfRule type="expression" dxfId="692" priority="748" stopIfTrue="1">
      <formula>AND(OR($B16="COMPOSICAO",$B16="INSUMO",$B16&lt;&gt;""),$B16&lt;&gt;"")</formula>
    </cfRule>
  </conditionalFormatting>
  <conditionalFormatting sqref="H16:H17">
    <cfRule type="expression" dxfId="691" priority="745" stopIfTrue="1">
      <formula>AND($B16&lt;&gt;"COMPOSICAO",$B16&lt;&gt;"INSUMO",$B16&lt;&gt;"")</formula>
    </cfRule>
    <cfRule type="expression" dxfId="690" priority="746" stopIfTrue="1">
      <formula>AND(OR($B16="COMPOSICAO",$B16="INSUMO",$B16&lt;&gt;""),$B16&lt;&gt;"")</formula>
    </cfRule>
  </conditionalFormatting>
  <conditionalFormatting sqref="H16:H17">
    <cfRule type="expression" dxfId="689" priority="743" stopIfTrue="1">
      <formula>AND($B16&lt;&gt;"COMPOSICAO",$B16&lt;&gt;"INSUMO",$B16&lt;&gt;"")</formula>
    </cfRule>
    <cfRule type="expression" dxfId="688" priority="744" stopIfTrue="1">
      <formula>AND(OR($B16="COMPOSICAO",$B16="INSUMO",$B16&lt;&gt;""),$B16&lt;&gt;"")</formula>
    </cfRule>
  </conditionalFormatting>
  <conditionalFormatting sqref="H18">
    <cfRule type="expression" dxfId="687" priority="735" stopIfTrue="1">
      <formula>AND($B18&lt;&gt;"COMPOSICAO",$B18&lt;&gt;"INSUMO",$B18&lt;&gt;"")</formula>
    </cfRule>
    <cfRule type="expression" dxfId="686" priority="736" stopIfTrue="1">
      <formula>AND(OR($B18="COMPOSICAO",$B18="INSUMO",$B18&lt;&gt;""),$B18&lt;&gt;"")</formula>
    </cfRule>
  </conditionalFormatting>
  <conditionalFormatting sqref="H18">
    <cfRule type="expression" dxfId="685" priority="733" stopIfTrue="1">
      <formula>AND($B18&lt;&gt;"COMPOSICAO",$B18&lt;&gt;"INSUMO",$B18&lt;&gt;"")</formula>
    </cfRule>
    <cfRule type="expression" dxfId="684" priority="734" stopIfTrue="1">
      <formula>AND(OR($B18="COMPOSICAO",$B18="INSUMO",$B18&lt;&gt;""),$B18&lt;&gt;"")</formula>
    </cfRule>
  </conditionalFormatting>
  <conditionalFormatting sqref="H18">
    <cfRule type="expression" dxfId="683" priority="731" stopIfTrue="1">
      <formula>AND($B18&lt;&gt;"COMPOSICAO",$B18&lt;&gt;"INSUMO",$B18&lt;&gt;"")</formula>
    </cfRule>
    <cfRule type="expression" dxfId="682" priority="732" stopIfTrue="1">
      <formula>AND(OR($B18="COMPOSICAO",$B18="INSUMO",$B18&lt;&gt;""),$B18&lt;&gt;"")</formula>
    </cfRule>
  </conditionalFormatting>
  <conditionalFormatting sqref="H19">
    <cfRule type="expression" dxfId="681" priority="729" stopIfTrue="1">
      <formula>AND($B19&lt;&gt;"COMPOSICAO",$B19&lt;&gt;"INSUMO",$B19&lt;&gt;"")</formula>
    </cfRule>
    <cfRule type="expression" dxfId="680" priority="730" stopIfTrue="1">
      <formula>AND(OR($B19="COMPOSICAO",$B19="INSUMO",$B19&lt;&gt;""),$B19&lt;&gt;"")</formula>
    </cfRule>
  </conditionalFormatting>
  <conditionalFormatting sqref="H19">
    <cfRule type="expression" dxfId="679" priority="727" stopIfTrue="1">
      <formula>AND($B19&lt;&gt;"COMPOSICAO",$B19&lt;&gt;"INSUMO",$B19&lt;&gt;"")</formula>
    </cfRule>
    <cfRule type="expression" dxfId="678" priority="728" stopIfTrue="1">
      <formula>AND(OR($B19="COMPOSICAO",$B19="INSUMO",$B19&lt;&gt;""),$B19&lt;&gt;"")</formula>
    </cfRule>
  </conditionalFormatting>
  <conditionalFormatting sqref="H19">
    <cfRule type="expression" dxfId="677" priority="725" stopIfTrue="1">
      <formula>AND($B19&lt;&gt;"COMPOSICAO",$B19&lt;&gt;"INSUMO",$B19&lt;&gt;"")</formula>
    </cfRule>
    <cfRule type="expression" dxfId="676" priority="726" stopIfTrue="1">
      <formula>AND(OR($B19="COMPOSICAO",$B19="INSUMO",$B19&lt;&gt;""),$B19&lt;&gt;"")</formula>
    </cfRule>
  </conditionalFormatting>
  <conditionalFormatting sqref="H25:H26">
    <cfRule type="expression" dxfId="675" priority="723" stopIfTrue="1">
      <formula>AND($B25&lt;&gt;"COMPOSICAO",$B25&lt;&gt;"INSUMO",$B25&lt;&gt;"")</formula>
    </cfRule>
    <cfRule type="expression" dxfId="674" priority="724" stopIfTrue="1">
      <formula>AND(OR($B25="COMPOSICAO",$B25="INSUMO",$B25&lt;&gt;""),$B25&lt;&gt;"")</formula>
    </cfRule>
  </conditionalFormatting>
  <conditionalFormatting sqref="H25:H26">
    <cfRule type="expression" dxfId="673" priority="721" stopIfTrue="1">
      <formula>AND($B25&lt;&gt;"COMPOSICAO",$B25&lt;&gt;"INSUMO",$B25&lt;&gt;"")</formula>
    </cfRule>
    <cfRule type="expression" dxfId="672" priority="722" stopIfTrue="1">
      <formula>AND(OR($B25="COMPOSICAO",$B25="INSUMO",$B25&lt;&gt;""),$B25&lt;&gt;"")</formula>
    </cfRule>
  </conditionalFormatting>
  <conditionalFormatting sqref="H25:H26">
    <cfRule type="expression" dxfId="671" priority="719" stopIfTrue="1">
      <formula>AND($B25&lt;&gt;"COMPOSICAO",$B25&lt;&gt;"INSUMO",$B25&lt;&gt;"")</formula>
    </cfRule>
    <cfRule type="expression" dxfId="670" priority="720" stopIfTrue="1">
      <formula>AND(OR($B25="COMPOSICAO",$B25="INSUMO",$B25&lt;&gt;""),$B25&lt;&gt;"")</formula>
    </cfRule>
  </conditionalFormatting>
  <conditionalFormatting sqref="H25:H26">
    <cfRule type="expression" dxfId="669" priority="717" stopIfTrue="1">
      <formula>AND($B25&lt;&gt;"COMPOSICAO",$B25&lt;&gt;"INSUMO",$B25&lt;&gt;"")</formula>
    </cfRule>
    <cfRule type="expression" dxfId="668" priority="718" stopIfTrue="1">
      <formula>AND(OR($B25="COMPOSICAO",$B25="INSUMO",$B25&lt;&gt;""),$B25&lt;&gt;"")</formula>
    </cfRule>
  </conditionalFormatting>
  <conditionalFormatting sqref="H25:H26">
    <cfRule type="expression" dxfId="667" priority="715" stopIfTrue="1">
      <formula>AND($B25&lt;&gt;"COMPOSICAO",$B25&lt;&gt;"INSUMO",$B25&lt;&gt;"")</formula>
    </cfRule>
    <cfRule type="expression" dxfId="666" priority="716" stopIfTrue="1">
      <formula>AND(OR($B25="COMPOSICAO",$B25="INSUMO",$B25&lt;&gt;""),$B25&lt;&gt;"")</formula>
    </cfRule>
  </conditionalFormatting>
  <conditionalFormatting sqref="H25:H26">
    <cfRule type="expression" dxfId="665" priority="713" stopIfTrue="1">
      <formula>AND($B25&lt;&gt;"COMPOSICAO",$B25&lt;&gt;"INSUMO",$B25&lt;&gt;"")</formula>
    </cfRule>
    <cfRule type="expression" dxfId="664" priority="714" stopIfTrue="1">
      <formula>AND(OR($B25="COMPOSICAO",$B25="INSUMO",$B25&lt;&gt;""),$B25&lt;&gt;"")</formula>
    </cfRule>
  </conditionalFormatting>
  <conditionalFormatting sqref="H25:H26">
    <cfRule type="expression" dxfId="663" priority="711" stopIfTrue="1">
      <formula>AND($B25&lt;&gt;"COMPOSICAO",$B25&lt;&gt;"INSUMO",$B25&lt;&gt;"")</formula>
    </cfRule>
    <cfRule type="expression" dxfId="662" priority="712" stopIfTrue="1">
      <formula>AND(OR($B25="COMPOSICAO",$B25="INSUMO",$B25&lt;&gt;""),$B25&lt;&gt;"")</formula>
    </cfRule>
  </conditionalFormatting>
  <conditionalFormatting sqref="H25:H26">
    <cfRule type="expression" dxfId="661" priority="709" stopIfTrue="1">
      <formula>AND($B25&lt;&gt;"COMPOSICAO",$B25&lt;&gt;"INSUMO",$B25&lt;&gt;"")</formula>
    </cfRule>
    <cfRule type="expression" dxfId="660" priority="710" stopIfTrue="1">
      <formula>AND(OR($B25="COMPOSICAO",$B25="INSUMO",$B25&lt;&gt;""),$B25&lt;&gt;"")</formula>
    </cfRule>
  </conditionalFormatting>
  <conditionalFormatting sqref="H27">
    <cfRule type="expression" dxfId="659" priority="691" stopIfTrue="1">
      <formula>AND($B27&lt;&gt;"COMPOSICAO",$B27&lt;&gt;"INSUMO",$B27&lt;&gt;"")</formula>
    </cfRule>
    <cfRule type="expression" dxfId="658" priority="692" stopIfTrue="1">
      <formula>AND(OR($B27="COMPOSICAO",$B27="INSUMO",$B27&lt;&gt;""),$B27&lt;&gt;"")</formula>
    </cfRule>
  </conditionalFormatting>
  <conditionalFormatting sqref="H27">
    <cfRule type="expression" dxfId="657" priority="689" stopIfTrue="1">
      <formula>AND($B27&lt;&gt;"COMPOSICAO",$B27&lt;&gt;"INSUMO",$B27&lt;&gt;"")</formula>
    </cfRule>
    <cfRule type="expression" dxfId="656" priority="690" stopIfTrue="1">
      <formula>AND(OR($B27="COMPOSICAO",$B27="INSUMO",$B27&lt;&gt;""),$B27&lt;&gt;"")</formula>
    </cfRule>
  </conditionalFormatting>
  <conditionalFormatting sqref="H27">
    <cfRule type="expression" dxfId="655" priority="687" stopIfTrue="1">
      <formula>AND($B27&lt;&gt;"COMPOSICAO",$B27&lt;&gt;"INSUMO",$B27&lt;&gt;"")</formula>
    </cfRule>
    <cfRule type="expression" dxfId="654" priority="688" stopIfTrue="1">
      <formula>AND(OR($B27="COMPOSICAO",$B27="INSUMO",$B27&lt;&gt;""),$B27&lt;&gt;"")</formula>
    </cfRule>
  </conditionalFormatting>
  <conditionalFormatting sqref="H27">
    <cfRule type="expression" dxfId="653" priority="685" stopIfTrue="1">
      <formula>AND($B27&lt;&gt;"COMPOSICAO",$B27&lt;&gt;"INSUMO",$B27&lt;&gt;"")</formula>
    </cfRule>
    <cfRule type="expression" dxfId="652" priority="686" stopIfTrue="1">
      <formula>AND(OR($B27="COMPOSICAO",$B27="INSUMO",$B27&lt;&gt;""),$B27&lt;&gt;"")</formula>
    </cfRule>
  </conditionalFormatting>
  <conditionalFormatting sqref="H27">
    <cfRule type="expression" dxfId="651" priority="683" stopIfTrue="1">
      <formula>AND($B27&lt;&gt;"COMPOSICAO",$B27&lt;&gt;"INSUMO",$B27&lt;&gt;"")</formula>
    </cfRule>
    <cfRule type="expression" dxfId="650" priority="684" stopIfTrue="1">
      <formula>AND(OR($B27="COMPOSICAO",$B27="INSUMO",$B27&lt;&gt;""),$B27&lt;&gt;"")</formula>
    </cfRule>
  </conditionalFormatting>
  <conditionalFormatting sqref="H27">
    <cfRule type="expression" dxfId="649" priority="681" stopIfTrue="1">
      <formula>AND($B27&lt;&gt;"COMPOSICAO",$B27&lt;&gt;"INSUMO",$B27&lt;&gt;"")</formula>
    </cfRule>
    <cfRule type="expression" dxfId="648" priority="682" stopIfTrue="1">
      <formula>AND(OR($B27="COMPOSICAO",$B27="INSUMO",$B27&lt;&gt;""),$B27&lt;&gt;"")</formula>
    </cfRule>
  </conditionalFormatting>
  <conditionalFormatting sqref="H27">
    <cfRule type="expression" dxfId="647" priority="679" stopIfTrue="1">
      <formula>AND($B27&lt;&gt;"COMPOSICAO",$B27&lt;&gt;"INSUMO",$B27&lt;&gt;"")</formula>
    </cfRule>
    <cfRule type="expression" dxfId="646" priority="680" stopIfTrue="1">
      <formula>AND(OR($B27="COMPOSICAO",$B27="INSUMO",$B27&lt;&gt;""),$B27&lt;&gt;"")</formula>
    </cfRule>
  </conditionalFormatting>
  <conditionalFormatting sqref="H27">
    <cfRule type="expression" dxfId="645" priority="677" stopIfTrue="1">
      <formula>AND($B27&lt;&gt;"COMPOSICAO",$B27&lt;&gt;"INSUMO",$B27&lt;&gt;"")</formula>
    </cfRule>
    <cfRule type="expression" dxfId="644" priority="678" stopIfTrue="1">
      <formula>AND(OR($B27="COMPOSICAO",$B27="INSUMO",$B27&lt;&gt;""),$B27&lt;&gt;"")</formula>
    </cfRule>
  </conditionalFormatting>
  <conditionalFormatting sqref="H28">
    <cfRule type="expression" dxfId="643" priority="675" stopIfTrue="1">
      <formula>AND($B28&lt;&gt;"COMPOSICAO",$B28&lt;&gt;"INSUMO",$B28&lt;&gt;"")</formula>
    </cfRule>
    <cfRule type="expression" dxfId="642" priority="676" stopIfTrue="1">
      <formula>AND(OR($B28="COMPOSICAO",$B28="INSUMO",$B28&lt;&gt;""),$B28&lt;&gt;"")</formula>
    </cfRule>
  </conditionalFormatting>
  <conditionalFormatting sqref="H28">
    <cfRule type="expression" dxfId="641" priority="673" stopIfTrue="1">
      <formula>AND($B28&lt;&gt;"COMPOSICAO",$B28&lt;&gt;"INSUMO",$B28&lt;&gt;"")</formula>
    </cfRule>
    <cfRule type="expression" dxfId="640" priority="674" stopIfTrue="1">
      <formula>AND(OR($B28="COMPOSICAO",$B28="INSUMO",$B28&lt;&gt;""),$B28&lt;&gt;"")</formula>
    </cfRule>
  </conditionalFormatting>
  <conditionalFormatting sqref="H28">
    <cfRule type="expression" dxfId="639" priority="671" stopIfTrue="1">
      <formula>AND($B28&lt;&gt;"COMPOSICAO",$B28&lt;&gt;"INSUMO",$B28&lt;&gt;"")</formula>
    </cfRule>
    <cfRule type="expression" dxfId="638" priority="672" stopIfTrue="1">
      <formula>AND(OR($B28="COMPOSICAO",$B28="INSUMO",$B28&lt;&gt;""),$B28&lt;&gt;"")</formula>
    </cfRule>
  </conditionalFormatting>
  <conditionalFormatting sqref="H28">
    <cfRule type="expression" dxfId="637" priority="669" stopIfTrue="1">
      <formula>AND($B28&lt;&gt;"COMPOSICAO",$B28&lt;&gt;"INSUMO",$B28&lt;&gt;"")</formula>
    </cfRule>
    <cfRule type="expression" dxfId="636" priority="670" stopIfTrue="1">
      <formula>AND(OR($B28="COMPOSICAO",$B28="INSUMO",$B28&lt;&gt;""),$B28&lt;&gt;"")</formula>
    </cfRule>
  </conditionalFormatting>
  <conditionalFormatting sqref="H28">
    <cfRule type="expression" dxfId="635" priority="667" stopIfTrue="1">
      <formula>AND($B28&lt;&gt;"COMPOSICAO",$B28&lt;&gt;"INSUMO",$B28&lt;&gt;"")</formula>
    </cfRule>
    <cfRule type="expression" dxfId="634" priority="668" stopIfTrue="1">
      <formula>AND(OR($B28="COMPOSICAO",$B28="INSUMO",$B28&lt;&gt;""),$B28&lt;&gt;"")</formula>
    </cfRule>
  </conditionalFormatting>
  <conditionalFormatting sqref="H28">
    <cfRule type="expression" dxfId="633" priority="665" stopIfTrue="1">
      <formula>AND($B28&lt;&gt;"COMPOSICAO",$B28&lt;&gt;"INSUMO",$B28&lt;&gt;"")</formula>
    </cfRule>
    <cfRule type="expression" dxfId="632" priority="666" stopIfTrue="1">
      <formula>AND(OR($B28="COMPOSICAO",$B28="INSUMO",$B28&lt;&gt;""),$B28&lt;&gt;"")</formula>
    </cfRule>
  </conditionalFormatting>
  <conditionalFormatting sqref="H28">
    <cfRule type="expression" dxfId="631" priority="663" stopIfTrue="1">
      <formula>AND($B28&lt;&gt;"COMPOSICAO",$B28&lt;&gt;"INSUMO",$B28&lt;&gt;"")</formula>
    </cfRule>
    <cfRule type="expression" dxfId="630" priority="664" stopIfTrue="1">
      <formula>AND(OR($B28="COMPOSICAO",$B28="INSUMO",$B28&lt;&gt;""),$B28&lt;&gt;"")</formula>
    </cfRule>
  </conditionalFormatting>
  <conditionalFormatting sqref="H28">
    <cfRule type="expression" dxfId="629" priority="661" stopIfTrue="1">
      <formula>AND($B28&lt;&gt;"COMPOSICAO",$B28&lt;&gt;"INSUMO",$B28&lt;&gt;"")</formula>
    </cfRule>
    <cfRule type="expression" dxfId="628" priority="662" stopIfTrue="1">
      <formula>AND(OR($B28="COMPOSICAO",$B28="INSUMO",$B28&lt;&gt;""),$B28&lt;&gt;"")</formula>
    </cfRule>
  </conditionalFormatting>
  <conditionalFormatting sqref="H34:H35">
    <cfRule type="expression" dxfId="627" priority="659" stopIfTrue="1">
      <formula>AND($B34&lt;&gt;"COMPOSICAO",$B34&lt;&gt;"INSUMO",$B34&lt;&gt;"")</formula>
    </cfRule>
    <cfRule type="expression" dxfId="626" priority="660" stopIfTrue="1">
      <formula>AND(OR($B34="COMPOSICAO",$B34="INSUMO",$B34&lt;&gt;""),$B34&lt;&gt;"")</formula>
    </cfRule>
  </conditionalFormatting>
  <conditionalFormatting sqref="H34:H35">
    <cfRule type="expression" dxfId="625" priority="657" stopIfTrue="1">
      <formula>AND($B34&lt;&gt;"COMPOSICAO",$B34&lt;&gt;"INSUMO",$B34&lt;&gt;"")</formula>
    </cfRule>
    <cfRule type="expression" dxfId="624" priority="658" stopIfTrue="1">
      <formula>AND(OR($B34="COMPOSICAO",$B34="INSUMO",$B34&lt;&gt;""),$B34&lt;&gt;"")</formula>
    </cfRule>
  </conditionalFormatting>
  <conditionalFormatting sqref="H34:H35">
    <cfRule type="expression" dxfId="623" priority="655" stopIfTrue="1">
      <formula>AND($B34&lt;&gt;"COMPOSICAO",$B34&lt;&gt;"INSUMO",$B34&lt;&gt;"")</formula>
    </cfRule>
    <cfRule type="expression" dxfId="622" priority="656" stopIfTrue="1">
      <formula>AND(OR($B34="COMPOSICAO",$B34="INSUMO",$B34&lt;&gt;""),$B34&lt;&gt;"")</formula>
    </cfRule>
  </conditionalFormatting>
  <conditionalFormatting sqref="H34:H35">
    <cfRule type="expression" dxfId="621" priority="653" stopIfTrue="1">
      <formula>AND($B34&lt;&gt;"COMPOSICAO",$B34&lt;&gt;"INSUMO",$B34&lt;&gt;"")</formula>
    </cfRule>
    <cfRule type="expression" dxfId="620" priority="654" stopIfTrue="1">
      <formula>AND(OR($B34="COMPOSICAO",$B34="INSUMO",$B34&lt;&gt;""),$B34&lt;&gt;"")</formula>
    </cfRule>
  </conditionalFormatting>
  <conditionalFormatting sqref="H34:H35">
    <cfRule type="expression" dxfId="619" priority="651" stopIfTrue="1">
      <formula>AND($B34&lt;&gt;"COMPOSICAO",$B34&lt;&gt;"INSUMO",$B34&lt;&gt;"")</formula>
    </cfRule>
    <cfRule type="expression" dxfId="618" priority="652" stopIfTrue="1">
      <formula>AND(OR($B34="COMPOSICAO",$B34="INSUMO",$B34&lt;&gt;""),$B34&lt;&gt;"")</formula>
    </cfRule>
  </conditionalFormatting>
  <conditionalFormatting sqref="H34:H35">
    <cfRule type="expression" dxfId="617" priority="649" stopIfTrue="1">
      <formula>AND($B34&lt;&gt;"COMPOSICAO",$B34&lt;&gt;"INSUMO",$B34&lt;&gt;"")</formula>
    </cfRule>
    <cfRule type="expression" dxfId="616" priority="650" stopIfTrue="1">
      <formula>AND(OR($B34="COMPOSICAO",$B34="INSUMO",$B34&lt;&gt;""),$B34&lt;&gt;"")</formula>
    </cfRule>
  </conditionalFormatting>
  <conditionalFormatting sqref="H34:H35">
    <cfRule type="expression" dxfId="615" priority="647" stopIfTrue="1">
      <formula>AND($B34&lt;&gt;"COMPOSICAO",$B34&lt;&gt;"INSUMO",$B34&lt;&gt;"")</formula>
    </cfRule>
    <cfRule type="expression" dxfId="614" priority="648" stopIfTrue="1">
      <formula>AND(OR($B34="COMPOSICAO",$B34="INSUMO",$B34&lt;&gt;""),$B34&lt;&gt;"")</formula>
    </cfRule>
  </conditionalFormatting>
  <conditionalFormatting sqref="H34:H35">
    <cfRule type="expression" dxfId="613" priority="645" stopIfTrue="1">
      <formula>AND($B34&lt;&gt;"COMPOSICAO",$B34&lt;&gt;"INSUMO",$B34&lt;&gt;"")</formula>
    </cfRule>
    <cfRule type="expression" dxfId="612" priority="646" stopIfTrue="1">
      <formula>AND(OR($B34="COMPOSICAO",$B34="INSUMO",$B34&lt;&gt;""),$B34&lt;&gt;"")</formula>
    </cfRule>
  </conditionalFormatting>
  <conditionalFormatting sqref="H36">
    <cfRule type="expression" dxfId="611" priority="627" stopIfTrue="1">
      <formula>AND($B36&lt;&gt;"COMPOSICAO",$B36&lt;&gt;"INSUMO",$B36&lt;&gt;"")</formula>
    </cfRule>
    <cfRule type="expression" dxfId="610" priority="628" stopIfTrue="1">
      <formula>AND(OR($B36="COMPOSICAO",$B36="INSUMO",$B36&lt;&gt;""),$B36&lt;&gt;"")</formula>
    </cfRule>
  </conditionalFormatting>
  <conditionalFormatting sqref="H36">
    <cfRule type="expression" dxfId="609" priority="625" stopIfTrue="1">
      <formula>AND($B36&lt;&gt;"COMPOSICAO",$B36&lt;&gt;"INSUMO",$B36&lt;&gt;"")</formula>
    </cfRule>
    <cfRule type="expression" dxfId="608" priority="626" stopIfTrue="1">
      <formula>AND(OR($B36="COMPOSICAO",$B36="INSUMO",$B36&lt;&gt;""),$B36&lt;&gt;"")</formula>
    </cfRule>
  </conditionalFormatting>
  <conditionalFormatting sqref="H36">
    <cfRule type="expression" dxfId="607" priority="623" stopIfTrue="1">
      <formula>AND($B36&lt;&gt;"COMPOSICAO",$B36&lt;&gt;"INSUMO",$B36&lt;&gt;"")</formula>
    </cfRule>
    <cfRule type="expression" dxfId="606" priority="624" stopIfTrue="1">
      <formula>AND(OR($B36="COMPOSICAO",$B36="INSUMO",$B36&lt;&gt;""),$B36&lt;&gt;"")</formula>
    </cfRule>
  </conditionalFormatting>
  <conditionalFormatting sqref="H36">
    <cfRule type="expression" dxfId="605" priority="621" stopIfTrue="1">
      <formula>AND($B36&lt;&gt;"COMPOSICAO",$B36&lt;&gt;"INSUMO",$B36&lt;&gt;"")</formula>
    </cfRule>
    <cfRule type="expression" dxfId="604" priority="622" stopIfTrue="1">
      <formula>AND(OR($B36="COMPOSICAO",$B36="INSUMO",$B36&lt;&gt;""),$B36&lt;&gt;"")</formula>
    </cfRule>
  </conditionalFormatting>
  <conditionalFormatting sqref="H36">
    <cfRule type="expression" dxfId="603" priority="619" stopIfTrue="1">
      <formula>AND($B36&lt;&gt;"COMPOSICAO",$B36&lt;&gt;"INSUMO",$B36&lt;&gt;"")</formula>
    </cfRule>
    <cfRule type="expression" dxfId="602" priority="620" stopIfTrue="1">
      <formula>AND(OR($B36="COMPOSICAO",$B36="INSUMO",$B36&lt;&gt;""),$B36&lt;&gt;"")</formula>
    </cfRule>
  </conditionalFormatting>
  <conditionalFormatting sqref="H36">
    <cfRule type="expression" dxfId="601" priority="617" stopIfTrue="1">
      <formula>AND($B36&lt;&gt;"COMPOSICAO",$B36&lt;&gt;"INSUMO",$B36&lt;&gt;"")</formula>
    </cfRule>
    <cfRule type="expression" dxfId="600" priority="618" stopIfTrue="1">
      <formula>AND(OR($B36="COMPOSICAO",$B36="INSUMO",$B36&lt;&gt;""),$B36&lt;&gt;"")</formula>
    </cfRule>
  </conditionalFormatting>
  <conditionalFormatting sqref="H36">
    <cfRule type="expression" dxfId="599" priority="615" stopIfTrue="1">
      <formula>AND($B36&lt;&gt;"COMPOSICAO",$B36&lt;&gt;"INSUMO",$B36&lt;&gt;"")</formula>
    </cfRule>
    <cfRule type="expression" dxfId="598" priority="616" stopIfTrue="1">
      <formula>AND(OR($B36="COMPOSICAO",$B36="INSUMO",$B36&lt;&gt;""),$B36&lt;&gt;"")</formula>
    </cfRule>
  </conditionalFormatting>
  <conditionalFormatting sqref="H36">
    <cfRule type="expression" dxfId="597" priority="613" stopIfTrue="1">
      <formula>AND($B36&lt;&gt;"COMPOSICAO",$B36&lt;&gt;"INSUMO",$B36&lt;&gt;"")</formula>
    </cfRule>
    <cfRule type="expression" dxfId="596" priority="614" stopIfTrue="1">
      <formula>AND(OR($B36="COMPOSICAO",$B36="INSUMO",$B36&lt;&gt;""),$B36&lt;&gt;"")</formula>
    </cfRule>
  </conditionalFormatting>
  <conditionalFormatting sqref="H37">
    <cfRule type="expression" dxfId="595" priority="611" stopIfTrue="1">
      <formula>AND($B37&lt;&gt;"COMPOSICAO",$B37&lt;&gt;"INSUMO",$B37&lt;&gt;"")</formula>
    </cfRule>
    <cfRule type="expression" dxfId="594" priority="612" stopIfTrue="1">
      <formula>AND(OR($B37="COMPOSICAO",$B37="INSUMO",$B37&lt;&gt;""),$B37&lt;&gt;"")</formula>
    </cfRule>
  </conditionalFormatting>
  <conditionalFormatting sqref="H37">
    <cfRule type="expression" dxfId="593" priority="609" stopIfTrue="1">
      <formula>AND($B37&lt;&gt;"COMPOSICAO",$B37&lt;&gt;"INSUMO",$B37&lt;&gt;"")</formula>
    </cfRule>
    <cfRule type="expression" dxfId="592" priority="610" stopIfTrue="1">
      <formula>AND(OR($B37="COMPOSICAO",$B37="INSUMO",$B37&lt;&gt;""),$B37&lt;&gt;"")</formula>
    </cfRule>
  </conditionalFormatting>
  <conditionalFormatting sqref="H37">
    <cfRule type="expression" dxfId="591" priority="607" stopIfTrue="1">
      <formula>AND($B37&lt;&gt;"COMPOSICAO",$B37&lt;&gt;"INSUMO",$B37&lt;&gt;"")</formula>
    </cfRule>
    <cfRule type="expression" dxfId="590" priority="608" stopIfTrue="1">
      <formula>AND(OR($B37="COMPOSICAO",$B37="INSUMO",$B37&lt;&gt;""),$B37&lt;&gt;"")</formula>
    </cfRule>
  </conditionalFormatting>
  <conditionalFormatting sqref="H37">
    <cfRule type="expression" dxfId="589" priority="605" stopIfTrue="1">
      <formula>AND($B37&lt;&gt;"COMPOSICAO",$B37&lt;&gt;"INSUMO",$B37&lt;&gt;"")</formula>
    </cfRule>
    <cfRule type="expression" dxfId="588" priority="606" stopIfTrue="1">
      <formula>AND(OR($B37="COMPOSICAO",$B37="INSUMO",$B37&lt;&gt;""),$B37&lt;&gt;"")</formula>
    </cfRule>
  </conditionalFormatting>
  <conditionalFormatting sqref="H37">
    <cfRule type="expression" dxfId="587" priority="603" stopIfTrue="1">
      <formula>AND($B37&lt;&gt;"COMPOSICAO",$B37&lt;&gt;"INSUMO",$B37&lt;&gt;"")</formula>
    </cfRule>
    <cfRule type="expression" dxfId="586" priority="604" stopIfTrue="1">
      <formula>AND(OR($B37="COMPOSICAO",$B37="INSUMO",$B37&lt;&gt;""),$B37&lt;&gt;"")</formula>
    </cfRule>
  </conditionalFormatting>
  <conditionalFormatting sqref="H37">
    <cfRule type="expression" dxfId="585" priority="601" stopIfTrue="1">
      <formula>AND($B37&lt;&gt;"COMPOSICAO",$B37&lt;&gt;"INSUMO",$B37&lt;&gt;"")</formula>
    </cfRule>
    <cfRule type="expression" dxfId="584" priority="602" stopIfTrue="1">
      <formula>AND(OR($B37="COMPOSICAO",$B37="INSUMO",$B37&lt;&gt;""),$B37&lt;&gt;"")</formula>
    </cfRule>
  </conditionalFormatting>
  <conditionalFormatting sqref="H37">
    <cfRule type="expression" dxfId="583" priority="599" stopIfTrue="1">
      <formula>AND($B37&lt;&gt;"COMPOSICAO",$B37&lt;&gt;"INSUMO",$B37&lt;&gt;"")</formula>
    </cfRule>
    <cfRule type="expression" dxfId="582" priority="600" stopIfTrue="1">
      <formula>AND(OR($B37="COMPOSICAO",$B37="INSUMO",$B37&lt;&gt;""),$B37&lt;&gt;"")</formula>
    </cfRule>
  </conditionalFormatting>
  <conditionalFormatting sqref="H37">
    <cfRule type="expression" dxfId="581" priority="597" stopIfTrue="1">
      <formula>AND($B37&lt;&gt;"COMPOSICAO",$B37&lt;&gt;"INSUMO",$B37&lt;&gt;"")</formula>
    </cfRule>
    <cfRule type="expression" dxfId="580" priority="598" stopIfTrue="1">
      <formula>AND(OR($B37="COMPOSICAO",$B37="INSUMO",$B37&lt;&gt;""),$B37&lt;&gt;"")</formula>
    </cfRule>
  </conditionalFormatting>
  <conditionalFormatting sqref="H43:H44">
    <cfRule type="expression" dxfId="579" priority="595" stopIfTrue="1">
      <formula>AND($B43&lt;&gt;"COMPOSICAO",$B43&lt;&gt;"INSUMO",$B43&lt;&gt;"")</formula>
    </cfRule>
    <cfRule type="expression" dxfId="578" priority="596" stopIfTrue="1">
      <formula>AND(OR($B43="COMPOSICAO",$B43="INSUMO",$B43&lt;&gt;""),$B43&lt;&gt;"")</formula>
    </cfRule>
  </conditionalFormatting>
  <conditionalFormatting sqref="H43:H44">
    <cfRule type="expression" dxfId="577" priority="593" stopIfTrue="1">
      <formula>AND($B43&lt;&gt;"COMPOSICAO",$B43&lt;&gt;"INSUMO",$B43&lt;&gt;"")</formula>
    </cfRule>
    <cfRule type="expression" dxfId="576" priority="594" stopIfTrue="1">
      <formula>AND(OR($B43="COMPOSICAO",$B43="INSUMO",$B43&lt;&gt;""),$B43&lt;&gt;"")</formula>
    </cfRule>
  </conditionalFormatting>
  <conditionalFormatting sqref="H43:H44">
    <cfRule type="expression" dxfId="575" priority="591" stopIfTrue="1">
      <formula>AND($B43&lt;&gt;"COMPOSICAO",$B43&lt;&gt;"INSUMO",$B43&lt;&gt;"")</formula>
    </cfRule>
    <cfRule type="expression" dxfId="574" priority="592" stopIfTrue="1">
      <formula>AND(OR($B43="COMPOSICAO",$B43="INSUMO",$B43&lt;&gt;""),$B43&lt;&gt;"")</formula>
    </cfRule>
  </conditionalFormatting>
  <conditionalFormatting sqref="H43:H44">
    <cfRule type="expression" dxfId="573" priority="589" stopIfTrue="1">
      <formula>AND($B43&lt;&gt;"COMPOSICAO",$B43&lt;&gt;"INSUMO",$B43&lt;&gt;"")</formula>
    </cfRule>
    <cfRule type="expression" dxfId="572" priority="590" stopIfTrue="1">
      <formula>AND(OR($B43="COMPOSICAO",$B43="INSUMO",$B43&lt;&gt;""),$B43&lt;&gt;"")</formula>
    </cfRule>
  </conditionalFormatting>
  <conditionalFormatting sqref="H43:H44">
    <cfRule type="expression" dxfId="571" priority="587" stopIfTrue="1">
      <formula>AND($B43&lt;&gt;"COMPOSICAO",$B43&lt;&gt;"INSUMO",$B43&lt;&gt;"")</formula>
    </cfRule>
    <cfRule type="expression" dxfId="570" priority="588" stopIfTrue="1">
      <formula>AND(OR($B43="COMPOSICAO",$B43="INSUMO",$B43&lt;&gt;""),$B43&lt;&gt;"")</formula>
    </cfRule>
  </conditionalFormatting>
  <conditionalFormatting sqref="H43:H44">
    <cfRule type="expression" dxfId="569" priority="585" stopIfTrue="1">
      <formula>AND($B43&lt;&gt;"COMPOSICAO",$B43&lt;&gt;"INSUMO",$B43&lt;&gt;"")</formula>
    </cfRule>
    <cfRule type="expression" dxfId="568" priority="586" stopIfTrue="1">
      <formula>AND(OR($B43="COMPOSICAO",$B43="INSUMO",$B43&lt;&gt;""),$B43&lt;&gt;"")</formula>
    </cfRule>
  </conditionalFormatting>
  <conditionalFormatting sqref="H43:H44">
    <cfRule type="expression" dxfId="567" priority="583" stopIfTrue="1">
      <formula>AND($B43&lt;&gt;"COMPOSICAO",$B43&lt;&gt;"INSUMO",$B43&lt;&gt;"")</formula>
    </cfRule>
    <cfRule type="expression" dxfId="566" priority="584" stopIfTrue="1">
      <formula>AND(OR($B43="COMPOSICAO",$B43="INSUMO",$B43&lt;&gt;""),$B43&lt;&gt;"")</formula>
    </cfRule>
  </conditionalFormatting>
  <conditionalFormatting sqref="H43:H44">
    <cfRule type="expression" dxfId="565" priority="581" stopIfTrue="1">
      <formula>AND($B43&lt;&gt;"COMPOSICAO",$B43&lt;&gt;"INSUMO",$B43&lt;&gt;"")</formula>
    </cfRule>
    <cfRule type="expression" dxfId="564" priority="582" stopIfTrue="1">
      <formula>AND(OR($B43="COMPOSICAO",$B43="INSUMO",$B43&lt;&gt;""),$B43&lt;&gt;"")</formula>
    </cfRule>
  </conditionalFormatting>
  <conditionalFormatting sqref="H45">
    <cfRule type="expression" dxfId="563" priority="563" stopIfTrue="1">
      <formula>AND($B45&lt;&gt;"COMPOSICAO",$B45&lt;&gt;"INSUMO",$B45&lt;&gt;"")</formula>
    </cfRule>
    <cfRule type="expression" dxfId="562" priority="564" stopIfTrue="1">
      <formula>AND(OR($B45="COMPOSICAO",$B45="INSUMO",$B45&lt;&gt;""),$B45&lt;&gt;"")</formula>
    </cfRule>
  </conditionalFormatting>
  <conditionalFormatting sqref="H45">
    <cfRule type="expression" dxfId="561" priority="561" stopIfTrue="1">
      <formula>AND($B45&lt;&gt;"COMPOSICAO",$B45&lt;&gt;"INSUMO",$B45&lt;&gt;"")</formula>
    </cfRule>
    <cfRule type="expression" dxfId="560" priority="562" stopIfTrue="1">
      <formula>AND(OR($B45="COMPOSICAO",$B45="INSUMO",$B45&lt;&gt;""),$B45&lt;&gt;"")</formula>
    </cfRule>
  </conditionalFormatting>
  <conditionalFormatting sqref="H45">
    <cfRule type="expression" dxfId="559" priority="559" stopIfTrue="1">
      <formula>AND($B45&lt;&gt;"COMPOSICAO",$B45&lt;&gt;"INSUMO",$B45&lt;&gt;"")</formula>
    </cfRule>
    <cfRule type="expression" dxfId="558" priority="560" stopIfTrue="1">
      <formula>AND(OR($B45="COMPOSICAO",$B45="INSUMO",$B45&lt;&gt;""),$B45&lt;&gt;"")</formula>
    </cfRule>
  </conditionalFormatting>
  <conditionalFormatting sqref="H45">
    <cfRule type="expression" dxfId="557" priority="557" stopIfTrue="1">
      <formula>AND($B45&lt;&gt;"COMPOSICAO",$B45&lt;&gt;"INSUMO",$B45&lt;&gt;"")</formula>
    </cfRule>
    <cfRule type="expression" dxfId="556" priority="558" stopIfTrue="1">
      <formula>AND(OR($B45="COMPOSICAO",$B45="INSUMO",$B45&lt;&gt;""),$B45&lt;&gt;"")</formula>
    </cfRule>
  </conditionalFormatting>
  <conditionalFormatting sqref="H45">
    <cfRule type="expression" dxfId="555" priority="555" stopIfTrue="1">
      <formula>AND($B45&lt;&gt;"COMPOSICAO",$B45&lt;&gt;"INSUMO",$B45&lt;&gt;"")</formula>
    </cfRule>
    <cfRule type="expression" dxfId="554" priority="556" stopIfTrue="1">
      <formula>AND(OR($B45="COMPOSICAO",$B45="INSUMO",$B45&lt;&gt;""),$B45&lt;&gt;"")</formula>
    </cfRule>
  </conditionalFormatting>
  <conditionalFormatting sqref="H45">
    <cfRule type="expression" dxfId="553" priority="553" stopIfTrue="1">
      <formula>AND($B45&lt;&gt;"COMPOSICAO",$B45&lt;&gt;"INSUMO",$B45&lt;&gt;"")</formula>
    </cfRule>
    <cfRule type="expression" dxfId="552" priority="554" stopIfTrue="1">
      <formula>AND(OR($B45="COMPOSICAO",$B45="INSUMO",$B45&lt;&gt;""),$B45&lt;&gt;"")</formula>
    </cfRule>
  </conditionalFormatting>
  <conditionalFormatting sqref="H45">
    <cfRule type="expression" dxfId="551" priority="551" stopIfTrue="1">
      <formula>AND($B45&lt;&gt;"COMPOSICAO",$B45&lt;&gt;"INSUMO",$B45&lt;&gt;"")</formula>
    </cfRule>
    <cfRule type="expression" dxfId="550" priority="552" stopIfTrue="1">
      <formula>AND(OR($B45="COMPOSICAO",$B45="INSUMO",$B45&lt;&gt;""),$B45&lt;&gt;"")</formula>
    </cfRule>
  </conditionalFormatting>
  <conditionalFormatting sqref="H45">
    <cfRule type="expression" dxfId="549" priority="549" stopIfTrue="1">
      <formula>AND($B45&lt;&gt;"COMPOSICAO",$B45&lt;&gt;"INSUMO",$B45&lt;&gt;"")</formula>
    </cfRule>
    <cfRule type="expression" dxfId="548" priority="550" stopIfTrue="1">
      <formula>AND(OR($B45="COMPOSICAO",$B45="INSUMO",$B45&lt;&gt;""),$B45&lt;&gt;"")</formula>
    </cfRule>
  </conditionalFormatting>
  <conditionalFormatting sqref="H46">
    <cfRule type="expression" dxfId="547" priority="547" stopIfTrue="1">
      <formula>AND($B46&lt;&gt;"COMPOSICAO",$B46&lt;&gt;"INSUMO",$B46&lt;&gt;"")</formula>
    </cfRule>
    <cfRule type="expression" dxfId="546" priority="548" stopIfTrue="1">
      <formula>AND(OR($B46="COMPOSICAO",$B46="INSUMO",$B46&lt;&gt;""),$B46&lt;&gt;"")</formula>
    </cfRule>
  </conditionalFormatting>
  <conditionalFormatting sqref="H46">
    <cfRule type="expression" dxfId="545" priority="545" stopIfTrue="1">
      <formula>AND($B46&lt;&gt;"COMPOSICAO",$B46&lt;&gt;"INSUMO",$B46&lt;&gt;"")</formula>
    </cfRule>
    <cfRule type="expression" dxfId="544" priority="546" stopIfTrue="1">
      <formula>AND(OR($B46="COMPOSICAO",$B46="INSUMO",$B46&lt;&gt;""),$B46&lt;&gt;"")</formula>
    </cfRule>
  </conditionalFormatting>
  <conditionalFormatting sqref="H46">
    <cfRule type="expression" dxfId="543" priority="543" stopIfTrue="1">
      <formula>AND($B46&lt;&gt;"COMPOSICAO",$B46&lt;&gt;"INSUMO",$B46&lt;&gt;"")</formula>
    </cfRule>
    <cfRule type="expression" dxfId="542" priority="544" stopIfTrue="1">
      <formula>AND(OR($B46="COMPOSICAO",$B46="INSUMO",$B46&lt;&gt;""),$B46&lt;&gt;"")</formula>
    </cfRule>
  </conditionalFormatting>
  <conditionalFormatting sqref="H46">
    <cfRule type="expression" dxfId="541" priority="541" stopIfTrue="1">
      <formula>AND($B46&lt;&gt;"COMPOSICAO",$B46&lt;&gt;"INSUMO",$B46&lt;&gt;"")</formula>
    </cfRule>
    <cfRule type="expression" dxfId="540" priority="542" stopIfTrue="1">
      <formula>AND(OR($B46="COMPOSICAO",$B46="INSUMO",$B46&lt;&gt;""),$B46&lt;&gt;"")</formula>
    </cfRule>
  </conditionalFormatting>
  <conditionalFormatting sqref="H46">
    <cfRule type="expression" dxfId="539" priority="539" stopIfTrue="1">
      <formula>AND($B46&lt;&gt;"COMPOSICAO",$B46&lt;&gt;"INSUMO",$B46&lt;&gt;"")</formula>
    </cfRule>
    <cfRule type="expression" dxfId="538" priority="540" stopIfTrue="1">
      <formula>AND(OR($B46="COMPOSICAO",$B46="INSUMO",$B46&lt;&gt;""),$B46&lt;&gt;"")</formula>
    </cfRule>
  </conditionalFormatting>
  <conditionalFormatting sqref="H46">
    <cfRule type="expression" dxfId="537" priority="537" stopIfTrue="1">
      <formula>AND($B46&lt;&gt;"COMPOSICAO",$B46&lt;&gt;"INSUMO",$B46&lt;&gt;"")</formula>
    </cfRule>
    <cfRule type="expression" dxfId="536" priority="538" stopIfTrue="1">
      <formula>AND(OR($B46="COMPOSICAO",$B46="INSUMO",$B46&lt;&gt;""),$B46&lt;&gt;"")</formula>
    </cfRule>
  </conditionalFormatting>
  <conditionalFormatting sqref="H46">
    <cfRule type="expression" dxfId="535" priority="535" stopIfTrue="1">
      <formula>AND($B46&lt;&gt;"COMPOSICAO",$B46&lt;&gt;"INSUMO",$B46&lt;&gt;"")</formula>
    </cfRule>
    <cfRule type="expression" dxfId="534" priority="536" stopIfTrue="1">
      <formula>AND(OR($B46="COMPOSICAO",$B46="INSUMO",$B46&lt;&gt;""),$B46&lt;&gt;"")</formula>
    </cfRule>
  </conditionalFormatting>
  <conditionalFormatting sqref="H46">
    <cfRule type="expression" dxfId="533" priority="533" stopIfTrue="1">
      <formula>AND($B46&lt;&gt;"COMPOSICAO",$B46&lt;&gt;"INSUMO",$B46&lt;&gt;"")</formula>
    </cfRule>
    <cfRule type="expression" dxfId="532" priority="534" stopIfTrue="1">
      <formula>AND(OR($B46="COMPOSICAO",$B46="INSUMO",$B46&lt;&gt;""),$B46&lt;&gt;"")</formula>
    </cfRule>
  </conditionalFormatting>
  <conditionalFormatting sqref="H52">
    <cfRule type="expression" dxfId="531" priority="531" stopIfTrue="1">
      <formula>AND($B52&lt;&gt;"COMPOSICAO",$B52&lt;&gt;"INSUMO",$B52&lt;&gt;"")</formula>
    </cfRule>
    <cfRule type="expression" dxfId="530" priority="532" stopIfTrue="1">
      <formula>AND(OR($B52="COMPOSICAO",$B52="INSUMO",$B52&lt;&gt;""),$B52&lt;&gt;"")</formula>
    </cfRule>
  </conditionalFormatting>
  <conditionalFormatting sqref="H52">
    <cfRule type="expression" dxfId="529" priority="529" stopIfTrue="1">
      <formula>AND($B52&lt;&gt;"COMPOSICAO",$B52&lt;&gt;"INSUMO",$B52&lt;&gt;"")</formula>
    </cfRule>
    <cfRule type="expression" dxfId="528" priority="530" stopIfTrue="1">
      <formula>AND(OR($B52="COMPOSICAO",$B52="INSUMO",$B52&lt;&gt;""),$B52&lt;&gt;"")</formula>
    </cfRule>
  </conditionalFormatting>
  <conditionalFormatting sqref="H52">
    <cfRule type="expression" dxfId="527" priority="527" stopIfTrue="1">
      <formula>AND($B52&lt;&gt;"COMPOSICAO",$B52&lt;&gt;"INSUMO",$B52&lt;&gt;"")</formula>
    </cfRule>
    <cfRule type="expression" dxfId="526" priority="528" stopIfTrue="1">
      <formula>AND(OR($B52="COMPOSICAO",$B52="INSUMO",$B52&lt;&gt;""),$B52&lt;&gt;"")</formula>
    </cfRule>
  </conditionalFormatting>
  <conditionalFormatting sqref="H52">
    <cfRule type="expression" dxfId="525" priority="525" stopIfTrue="1">
      <formula>AND($B52&lt;&gt;"COMPOSICAO",$B52&lt;&gt;"INSUMO",$B52&lt;&gt;"")</formula>
    </cfRule>
    <cfRule type="expression" dxfId="524" priority="526" stopIfTrue="1">
      <formula>AND(OR($B52="COMPOSICAO",$B52="INSUMO",$B52&lt;&gt;""),$B52&lt;&gt;"")</formula>
    </cfRule>
  </conditionalFormatting>
  <conditionalFormatting sqref="H52">
    <cfRule type="expression" dxfId="523" priority="523" stopIfTrue="1">
      <formula>AND($B52&lt;&gt;"COMPOSICAO",$B52&lt;&gt;"INSUMO",$B52&lt;&gt;"")</formula>
    </cfRule>
    <cfRule type="expression" dxfId="522" priority="524" stopIfTrue="1">
      <formula>AND(OR($B52="COMPOSICAO",$B52="INSUMO",$B52&lt;&gt;""),$B52&lt;&gt;"")</formula>
    </cfRule>
  </conditionalFormatting>
  <conditionalFormatting sqref="H52">
    <cfRule type="expression" dxfId="521" priority="521" stopIfTrue="1">
      <formula>AND($B52&lt;&gt;"COMPOSICAO",$B52&lt;&gt;"INSUMO",$B52&lt;&gt;"")</formula>
    </cfRule>
    <cfRule type="expression" dxfId="520" priority="522" stopIfTrue="1">
      <formula>AND(OR($B52="COMPOSICAO",$B52="INSUMO",$B52&lt;&gt;""),$B52&lt;&gt;"")</formula>
    </cfRule>
  </conditionalFormatting>
  <conditionalFormatting sqref="H52">
    <cfRule type="expression" dxfId="519" priority="519" stopIfTrue="1">
      <formula>AND($B52&lt;&gt;"COMPOSICAO",$B52&lt;&gt;"INSUMO",$B52&lt;&gt;"")</formula>
    </cfRule>
    <cfRule type="expression" dxfId="518" priority="520" stopIfTrue="1">
      <formula>AND(OR($B52="COMPOSICAO",$B52="INSUMO",$B52&lt;&gt;""),$B52&lt;&gt;"")</formula>
    </cfRule>
  </conditionalFormatting>
  <conditionalFormatting sqref="H52">
    <cfRule type="expression" dxfId="517" priority="517" stopIfTrue="1">
      <formula>AND($B52&lt;&gt;"COMPOSICAO",$B52&lt;&gt;"INSUMO",$B52&lt;&gt;"")</formula>
    </cfRule>
    <cfRule type="expression" dxfId="516" priority="518" stopIfTrue="1">
      <formula>AND(OR($B52="COMPOSICAO",$B52="INSUMO",$B52&lt;&gt;""),$B52&lt;&gt;"")</formula>
    </cfRule>
  </conditionalFormatting>
  <conditionalFormatting sqref="H53">
    <cfRule type="expression" dxfId="515" priority="515" stopIfTrue="1">
      <formula>AND($B53&lt;&gt;"COMPOSICAO",$B53&lt;&gt;"INSUMO",$B53&lt;&gt;"")</formula>
    </cfRule>
    <cfRule type="expression" dxfId="514" priority="516" stopIfTrue="1">
      <formula>AND(OR($B53="COMPOSICAO",$B53="INSUMO",$B53&lt;&gt;""),$B53&lt;&gt;"")</formula>
    </cfRule>
  </conditionalFormatting>
  <conditionalFormatting sqref="H53">
    <cfRule type="expression" dxfId="513" priority="513" stopIfTrue="1">
      <formula>AND($B53&lt;&gt;"COMPOSICAO",$B53&lt;&gt;"INSUMO",$B53&lt;&gt;"")</formula>
    </cfRule>
    <cfRule type="expression" dxfId="512" priority="514" stopIfTrue="1">
      <formula>AND(OR($B53="COMPOSICAO",$B53="INSUMO",$B53&lt;&gt;""),$B53&lt;&gt;"")</formula>
    </cfRule>
  </conditionalFormatting>
  <conditionalFormatting sqref="H53">
    <cfRule type="expression" dxfId="511" priority="511" stopIfTrue="1">
      <formula>AND($B53&lt;&gt;"COMPOSICAO",$B53&lt;&gt;"INSUMO",$B53&lt;&gt;"")</formula>
    </cfRule>
    <cfRule type="expression" dxfId="510" priority="512" stopIfTrue="1">
      <formula>AND(OR($B53="COMPOSICAO",$B53="INSUMO",$B53&lt;&gt;""),$B53&lt;&gt;"")</formula>
    </cfRule>
  </conditionalFormatting>
  <conditionalFormatting sqref="H53">
    <cfRule type="expression" dxfId="509" priority="509" stopIfTrue="1">
      <formula>AND($B53&lt;&gt;"COMPOSICAO",$B53&lt;&gt;"INSUMO",$B53&lt;&gt;"")</formula>
    </cfRule>
    <cfRule type="expression" dxfId="508" priority="510" stopIfTrue="1">
      <formula>AND(OR($B53="COMPOSICAO",$B53="INSUMO",$B53&lt;&gt;""),$B53&lt;&gt;"")</formula>
    </cfRule>
  </conditionalFormatting>
  <conditionalFormatting sqref="H53">
    <cfRule type="expression" dxfId="507" priority="507" stopIfTrue="1">
      <formula>AND($B53&lt;&gt;"COMPOSICAO",$B53&lt;&gt;"INSUMO",$B53&lt;&gt;"")</formula>
    </cfRule>
    <cfRule type="expression" dxfId="506" priority="508" stopIfTrue="1">
      <formula>AND(OR($B53="COMPOSICAO",$B53="INSUMO",$B53&lt;&gt;""),$B53&lt;&gt;"")</formula>
    </cfRule>
  </conditionalFormatting>
  <conditionalFormatting sqref="H53">
    <cfRule type="expression" dxfId="505" priority="505" stopIfTrue="1">
      <formula>AND($B53&lt;&gt;"COMPOSICAO",$B53&lt;&gt;"INSUMO",$B53&lt;&gt;"")</formula>
    </cfRule>
    <cfRule type="expression" dxfId="504" priority="506" stopIfTrue="1">
      <formula>AND(OR($B53="COMPOSICAO",$B53="INSUMO",$B53&lt;&gt;""),$B53&lt;&gt;"")</formula>
    </cfRule>
  </conditionalFormatting>
  <conditionalFormatting sqref="H53">
    <cfRule type="expression" dxfId="503" priority="503" stopIfTrue="1">
      <formula>AND($B53&lt;&gt;"COMPOSICAO",$B53&lt;&gt;"INSUMO",$B53&lt;&gt;"")</formula>
    </cfRule>
    <cfRule type="expression" dxfId="502" priority="504" stopIfTrue="1">
      <formula>AND(OR($B53="COMPOSICAO",$B53="INSUMO",$B53&lt;&gt;""),$B53&lt;&gt;"")</formula>
    </cfRule>
  </conditionalFormatting>
  <conditionalFormatting sqref="H53">
    <cfRule type="expression" dxfId="501" priority="501" stopIfTrue="1">
      <formula>AND($B53&lt;&gt;"COMPOSICAO",$B53&lt;&gt;"INSUMO",$B53&lt;&gt;"")</formula>
    </cfRule>
    <cfRule type="expression" dxfId="500" priority="502" stopIfTrue="1">
      <formula>AND(OR($B53="COMPOSICAO",$B53="INSUMO",$B53&lt;&gt;""),$B53&lt;&gt;"")</formula>
    </cfRule>
  </conditionalFormatting>
  <conditionalFormatting sqref="H54">
    <cfRule type="expression" dxfId="499" priority="499" stopIfTrue="1">
      <formula>AND($B54&lt;&gt;"COMPOSICAO",$B54&lt;&gt;"INSUMO",$B54&lt;&gt;"")</formula>
    </cfRule>
    <cfRule type="expression" dxfId="498" priority="500" stopIfTrue="1">
      <formula>AND(OR($B54="COMPOSICAO",$B54="INSUMO",$B54&lt;&gt;""),$B54&lt;&gt;"")</formula>
    </cfRule>
  </conditionalFormatting>
  <conditionalFormatting sqref="H54">
    <cfRule type="expression" dxfId="497" priority="497" stopIfTrue="1">
      <formula>AND($B54&lt;&gt;"COMPOSICAO",$B54&lt;&gt;"INSUMO",$B54&lt;&gt;"")</formula>
    </cfRule>
    <cfRule type="expression" dxfId="496" priority="498" stopIfTrue="1">
      <formula>AND(OR($B54="COMPOSICAO",$B54="INSUMO",$B54&lt;&gt;""),$B54&lt;&gt;"")</formula>
    </cfRule>
  </conditionalFormatting>
  <conditionalFormatting sqref="H54">
    <cfRule type="expression" dxfId="495" priority="495" stopIfTrue="1">
      <formula>AND($B54&lt;&gt;"COMPOSICAO",$B54&lt;&gt;"INSUMO",$B54&lt;&gt;"")</formula>
    </cfRule>
    <cfRule type="expression" dxfId="494" priority="496" stopIfTrue="1">
      <formula>AND(OR($B54="COMPOSICAO",$B54="INSUMO",$B54&lt;&gt;""),$B54&lt;&gt;"")</formula>
    </cfRule>
  </conditionalFormatting>
  <conditionalFormatting sqref="H54">
    <cfRule type="expression" dxfId="493" priority="493" stopIfTrue="1">
      <formula>AND($B54&lt;&gt;"COMPOSICAO",$B54&lt;&gt;"INSUMO",$B54&lt;&gt;"")</formula>
    </cfRule>
    <cfRule type="expression" dxfId="492" priority="494" stopIfTrue="1">
      <formula>AND(OR($B54="COMPOSICAO",$B54="INSUMO",$B54&lt;&gt;""),$B54&lt;&gt;"")</formula>
    </cfRule>
  </conditionalFormatting>
  <conditionalFormatting sqref="H54">
    <cfRule type="expression" dxfId="491" priority="491" stopIfTrue="1">
      <formula>AND($B54&lt;&gt;"COMPOSICAO",$B54&lt;&gt;"INSUMO",$B54&lt;&gt;"")</formula>
    </cfRule>
    <cfRule type="expression" dxfId="490" priority="492" stopIfTrue="1">
      <formula>AND(OR($B54="COMPOSICAO",$B54="INSUMO",$B54&lt;&gt;""),$B54&lt;&gt;"")</formula>
    </cfRule>
  </conditionalFormatting>
  <conditionalFormatting sqref="H54">
    <cfRule type="expression" dxfId="489" priority="489" stopIfTrue="1">
      <formula>AND($B54&lt;&gt;"COMPOSICAO",$B54&lt;&gt;"INSUMO",$B54&lt;&gt;"")</formula>
    </cfRule>
    <cfRule type="expression" dxfId="488" priority="490" stopIfTrue="1">
      <formula>AND(OR($B54="COMPOSICAO",$B54="INSUMO",$B54&lt;&gt;""),$B54&lt;&gt;"")</formula>
    </cfRule>
  </conditionalFormatting>
  <conditionalFormatting sqref="H54">
    <cfRule type="expression" dxfId="487" priority="487" stopIfTrue="1">
      <formula>AND($B54&lt;&gt;"COMPOSICAO",$B54&lt;&gt;"INSUMO",$B54&lt;&gt;"")</formula>
    </cfRule>
    <cfRule type="expression" dxfId="486" priority="488" stopIfTrue="1">
      <formula>AND(OR($B54="COMPOSICAO",$B54="INSUMO",$B54&lt;&gt;""),$B54&lt;&gt;"")</formula>
    </cfRule>
  </conditionalFormatting>
  <conditionalFormatting sqref="H54">
    <cfRule type="expression" dxfId="485" priority="485" stopIfTrue="1">
      <formula>AND($B54&lt;&gt;"COMPOSICAO",$B54&lt;&gt;"INSUMO",$B54&lt;&gt;"")</formula>
    </cfRule>
    <cfRule type="expression" dxfId="484" priority="486" stopIfTrue="1">
      <formula>AND(OR($B54="COMPOSICAO",$B54="INSUMO",$B54&lt;&gt;""),$B54&lt;&gt;"")</formula>
    </cfRule>
  </conditionalFormatting>
  <conditionalFormatting sqref="H55">
    <cfRule type="expression" dxfId="483" priority="483" stopIfTrue="1">
      <formula>AND($B55&lt;&gt;"COMPOSICAO",$B55&lt;&gt;"INSUMO",$B55&lt;&gt;"")</formula>
    </cfRule>
    <cfRule type="expression" dxfId="482" priority="484" stopIfTrue="1">
      <formula>AND(OR($B55="COMPOSICAO",$B55="INSUMO",$B55&lt;&gt;""),$B55&lt;&gt;"")</formula>
    </cfRule>
  </conditionalFormatting>
  <conditionalFormatting sqref="H55">
    <cfRule type="expression" dxfId="481" priority="481" stopIfTrue="1">
      <formula>AND($B55&lt;&gt;"COMPOSICAO",$B55&lt;&gt;"INSUMO",$B55&lt;&gt;"")</formula>
    </cfRule>
    <cfRule type="expression" dxfId="480" priority="482" stopIfTrue="1">
      <formula>AND(OR($B55="COMPOSICAO",$B55="INSUMO",$B55&lt;&gt;""),$B55&lt;&gt;"")</formula>
    </cfRule>
  </conditionalFormatting>
  <conditionalFormatting sqref="H55">
    <cfRule type="expression" dxfId="479" priority="479" stopIfTrue="1">
      <formula>AND($B55&lt;&gt;"COMPOSICAO",$B55&lt;&gt;"INSUMO",$B55&lt;&gt;"")</formula>
    </cfRule>
    <cfRule type="expression" dxfId="478" priority="480" stopIfTrue="1">
      <formula>AND(OR($B55="COMPOSICAO",$B55="INSUMO",$B55&lt;&gt;""),$B55&lt;&gt;"")</formula>
    </cfRule>
  </conditionalFormatting>
  <conditionalFormatting sqref="H55">
    <cfRule type="expression" dxfId="477" priority="477" stopIfTrue="1">
      <formula>AND($B55&lt;&gt;"COMPOSICAO",$B55&lt;&gt;"INSUMO",$B55&lt;&gt;"")</formula>
    </cfRule>
    <cfRule type="expression" dxfId="476" priority="478" stopIfTrue="1">
      <formula>AND(OR($B55="COMPOSICAO",$B55="INSUMO",$B55&lt;&gt;""),$B55&lt;&gt;"")</formula>
    </cfRule>
  </conditionalFormatting>
  <conditionalFormatting sqref="H55">
    <cfRule type="expression" dxfId="475" priority="475" stopIfTrue="1">
      <formula>AND($B55&lt;&gt;"COMPOSICAO",$B55&lt;&gt;"INSUMO",$B55&lt;&gt;"")</formula>
    </cfRule>
    <cfRule type="expression" dxfId="474" priority="476" stopIfTrue="1">
      <formula>AND(OR($B55="COMPOSICAO",$B55="INSUMO",$B55&lt;&gt;""),$B55&lt;&gt;"")</formula>
    </cfRule>
  </conditionalFormatting>
  <conditionalFormatting sqref="H55">
    <cfRule type="expression" dxfId="473" priority="473" stopIfTrue="1">
      <formula>AND($B55&lt;&gt;"COMPOSICAO",$B55&lt;&gt;"INSUMO",$B55&lt;&gt;"")</formula>
    </cfRule>
    <cfRule type="expression" dxfId="472" priority="474" stopIfTrue="1">
      <formula>AND(OR($B55="COMPOSICAO",$B55="INSUMO",$B55&lt;&gt;""),$B55&lt;&gt;"")</formula>
    </cfRule>
  </conditionalFormatting>
  <conditionalFormatting sqref="H55">
    <cfRule type="expression" dxfId="471" priority="471" stopIfTrue="1">
      <formula>AND($B55&lt;&gt;"COMPOSICAO",$B55&lt;&gt;"INSUMO",$B55&lt;&gt;"")</formula>
    </cfRule>
    <cfRule type="expression" dxfId="470" priority="472" stopIfTrue="1">
      <formula>AND(OR($B55="COMPOSICAO",$B55="INSUMO",$B55&lt;&gt;""),$B55&lt;&gt;"")</formula>
    </cfRule>
  </conditionalFormatting>
  <conditionalFormatting sqref="H55">
    <cfRule type="expression" dxfId="469" priority="469" stopIfTrue="1">
      <formula>AND($B55&lt;&gt;"COMPOSICAO",$B55&lt;&gt;"INSUMO",$B55&lt;&gt;"")</formula>
    </cfRule>
    <cfRule type="expression" dxfId="468" priority="470" stopIfTrue="1">
      <formula>AND(OR($B55="COMPOSICAO",$B55="INSUMO",$B55&lt;&gt;""),$B55&lt;&gt;"")</formula>
    </cfRule>
  </conditionalFormatting>
  <conditionalFormatting sqref="H56">
    <cfRule type="expression" dxfId="467" priority="467" stopIfTrue="1">
      <formula>AND($B56&lt;&gt;"COMPOSICAO",$B56&lt;&gt;"INSUMO",$B56&lt;&gt;"")</formula>
    </cfRule>
    <cfRule type="expression" dxfId="466" priority="468" stopIfTrue="1">
      <formula>AND(OR($B56="COMPOSICAO",$B56="INSUMO",$B56&lt;&gt;""),$B56&lt;&gt;"")</formula>
    </cfRule>
  </conditionalFormatting>
  <conditionalFormatting sqref="H56">
    <cfRule type="expression" dxfId="465" priority="465" stopIfTrue="1">
      <formula>AND($B56&lt;&gt;"COMPOSICAO",$B56&lt;&gt;"INSUMO",$B56&lt;&gt;"")</formula>
    </cfRule>
    <cfRule type="expression" dxfId="464" priority="466" stopIfTrue="1">
      <formula>AND(OR($B56="COMPOSICAO",$B56="INSUMO",$B56&lt;&gt;""),$B56&lt;&gt;"")</formula>
    </cfRule>
  </conditionalFormatting>
  <conditionalFormatting sqref="H56">
    <cfRule type="expression" dxfId="463" priority="463" stopIfTrue="1">
      <formula>AND($B56&lt;&gt;"COMPOSICAO",$B56&lt;&gt;"INSUMO",$B56&lt;&gt;"")</formula>
    </cfRule>
    <cfRule type="expression" dxfId="462" priority="464" stopIfTrue="1">
      <formula>AND(OR($B56="COMPOSICAO",$B56="INSUMO",$B56&lt;&gt;""),$B56&lt;&gt;"")</formula>
    </cfRule>
  </conditionalFormatting>
  <conditionalFormatting sqref="H56">
    <cfRule type="expression" dxfId="461" priority="461" stopIfTrue="1">
      <formula>AND($B56&lt;&gt;"COMPOSICAO",$B56&lt;&gt;"INSUMO",$B56&lt;&gt;"")</formula>
    </cfRule>
    <cfRule type="expression" dxfId="460" priority="462" stopIfTrue="1">
      <formula>AND(OR($B56="COMPOSICAO",$B56="INSUMO",$B56&lt;&gt;""),$B56&lt;&gt;"")</formula>
    </cfRule>
  </conditionalFormatting>
  <conditionalFormatting sqref="H56">
    <cfRule type="expression" dxfId="459" priority="459" stopIfTrue="1">
      <formula>AND($B56&lt;&gt;"COMPOSICAO",$B56&lt;&gt;"INSUMO",$B56&lt;&gt;"")</formula>
    </cfRule>
    <cfRule type="expression" dxfId="458" priority="460" stopIfTrue="1">
      <formula>AND(OR($B56="COMPOSICAO",$B56="INSUMO",$B56&lt;&gt;""),$B56&lt;&gt;"")</formula>
    </cfRule>
  </conditionalFormatting>
  <conditionalFormatting sqref="H56">
    <cfRule type="expression" dxfId="457" priority="457" stopIfTrue="1">
      <formula>AND($B56&lt;&gt;"COMPOSICAO",$B56&lt;&gt;"INSUMO",$B56&lt;&gt;"")</formula>
    </cfRule>
    <cfRule type="expression" dxfId="456" priority="458" stopIfTrue="1">
      <formula>AND(OR($B56="COMPOSICAO",$B56="INSUMO",$B56&lt;&gt;""),$B56&lt;&gt;"")</formula>
    </cfRule>
  </conditionalFormatting>
  <conditionalFormatting sqref="H56">
    <cfRule type="expression" dxfId="455" priority="455" stopIfTrue="1">
      <formula>AND($B56&lt;&gt;"COMPOSICAO",$B56&lt;&gt;"INSUMO",$B56&lt;&gt;"")</formula>
    </cfRule>
    <cfRule type="expression" dxfId="454" priority="456" stopIfTrue="1">
      <formula>AND(OR($B56="COMPOSICAO",$B56="INSUMO",$B56&lt;&gt;""),$B56&lt;&gt;"")</formula>
    </cfRule>
  </conditionalFormatting>
  <conditionalFormatting sqref="H56">
    <cfRule type="expression" dxfId="453" priority="453" stopIfTrue="1">
      <formula>AND($B56&lt;&gt;"COMPOSICAO",$B56&lt;&gt;"INSUMO",$B56&lt;&gt;"")</formula>
    </cfRule>
    <cfRule type="expression" dxfId="452" priority="454" stopIfTrue="1">
      <formula>AND(OR($B56="COMPOSICAO",$B56="INSUMO",$B56&lt;&gt;""),$B56&lt;&gt;"")</formula>
    </cfRule>
  </conditionalFormatting>
  <conditionalFormatting sqref="H57">
    <cfRule type="expression" dxfId="451" priority="451" stopIfTrue="1">
      <formula>AND($B57&lt;&gt;"COMPOSICAO",$B57&lt;&gt;"INSUMO",$B57&lt;&gt;"")</formula>
    </cfRule>
    <cfRule type="expression" dxfId="450" priority="452" stopIfTrue="1">
      <formula>AND(OR($B57="COMPOSICAO",$B57="INSUMO",$B57&lt;&gt;""),$B57&lt;&gt;"")</formula>
    </cfRule>
  </conditionalFormatting>
  <conditionalFormatting sqref="H57">
    <cfRule type="expression" dxfId="449" priority="449" stopIfTrue="1">
      <formula>AND($B57&lt;&gt;"COMPOSICAO",$B57&lt;&gt;"INSUMO",$B57&lt;&gt;"")</formula>
    </cfRule>
    <cfRule type="expression" dxfId="448" priority="450" stopIfTrue="1">
      <formula>AND(OR($B57="COMPOSICAO",$B57="INSUMO",$B57&lt;&gt;""),$B57&lt;&gt;"")</formula>
    </cfRule>
  </conditionalFormatting>
  <conditionalFormatting sqref="H57">
    <cfRule type="expression" dxfId="447" priority="447" stopIfTrue="1">
      <formula>AND($B57&lt;&gt;"COMPOSICAO",$B57&lt;&gt;"INSUMO",$B57&lt;&gt;"")</formula>
    </cfRule>
    <cfRule type="expression" dxfId="446" priority="448" stopIfTrue="1">
      <formula>AND(OR($B57="COMPOSICAO",$B57="INSUMO",$B57&lt;&gt;""),$B57&lt;&gt;"")</formula>
    </cfRule>
  </conditionalFormatting>
  <conditionalFormatting sqref="H57">
    <cfRule type="expression" dxfId="445" priority="445" stopIfTrue="1">
      <formula>AND($B57&lt;&gt;"COMPOSICAO",$B57&lt;&gt;"INSUMO",$B57&lt;&gt;"")</formula>
    </cfRule>
    <cfRule type="expression" dxfId="444" priority="446" stopIfTrue="1">
      <formula>AND(OR($B57="COMPOSICAO",$B57="INSUMO",$B57&lt;&gt;""),$B57&lt;&gt;"")</formula>
    </cfRule>
  </conditionalFormatting>
  <conditionalFormatting sqref="H57">
    <cfRule type="expression" dxfId="443" priority="443" stopIfTrue="1">
      <formula>AND($B57&lt;&gt;"COMPOSICAO",$B57&lt;&gt;"INSUMO",$B57&lt;&gt;"")</formula>
    </cfRule>
    <cfRule type="expression" dxfId="442" priority="444" stopIfTrue="1">
      <formula>AND(OR($B57="COMPOSICAO",$B57="INSUMO",$B57&lt;&gt;""),$B57&lt;&gt;"")</formula>
    </cfRule>
  </conditionalFormatting>
  <conditionalFormatting sqref="H57">
    <cfRule type="expression" dxfId="441" priority="441" stopIfTrue="1">
      <formula>AND($B57&lt;&gt;"COMPOSICAO",$B57&lt;&gt;"INSUMO",$B57&lt;&gt;"")</formula>
    </cfRule>
    <cfRule type="expression" dxfId="440" priority="442" stopIfTrue="1">
      <formula>AND(OR($B57="COMPOSICAO",$B57="INSUMO",$B57&lt;&gt;""),$B57&lt;&gt;"")</formula>
    </cfRule>
  </conditionalFormatting>
  <conditionalFormatting sqref="H57">
    <cfRule type="expression" dxfId="439" priority="439" stopIfTrue="1">
      <formula>AND($B57&lt;&gt;"COMPOSICAO",$B57&lt;&gt;"INSUMO",$B57&lt;&gt;"")</formula>
    </cfRule>
    <cfRule type="expression" dxfId="438" priority="440" stopIfTrue="1">
      <formula>AND(OR($B57="COMPOSICAO",$B57="INSUMO",$B57&lt;&gt;""),$B57&lt;&gt;"")</formula>
    </cfRule>
  </conditionalFormatting>
  <conditionalFormatting sqref="H57">
    <cfRule type="expression" dxfId="437" priority="437" stopIfTrue="1">
      <formula>AND($B57&lt;&gt;"COMPOSICAO",$B57&lt;&gt;"INSUMO",$B57&lt;&gt;"")</formula>
    </cfRule>
    <cfRule type="expression" dxfId="436" priority="438" stopIfTrue="1">
      <formula>AND(OR($B57="COMPOSICAO",$B57="INSUMO",$B57&lt;&gt;""),$B57&lt;&gt;"")</formula>
    </cfRule>
  </conditionalFormatting>
  <conditionalFormatting sqref="H58">
    <cfRule type="expression" dxfId="435" priority="435" stopIfTrue="1">
      <formula>AND($B58&lt;&gt;"COMPOSICAO",$B58&lt;&gt;"INSUMO",$B58&lt;&gt;"")</formula>
    </cfRule>
    <cfRule type="expression" dxfId="434" priority="436" stopIfTrue="1">
      <formula>AND(OR($B58="COMPOSICAO",$B58="INSUMO",$B58&lt;&gt;""),$B58&lt;&gt;"")</formula>
    </cfRule>
  </conditionalFormatting>
  <conditionalFormatting sqref="H58">
    <cfRule type="expression" dxfId="433" priority="433" stopIfTrue="1">
      <formula>AND($B58&lt;&gt;"COMPOSICAO",$B58&lt;&gt;"INSUMO",$B58&lt;&gt;"")</formula>
    </cfRule>
    <cfRule type="expression" dxfId="432" priority="434" stopIfTrue="1">
      <formula>AND(OR($B58="COMPOSICAO",$B58="INSUMO",$B58&lt;&gt;""),$B58&lt;&gt;"")</formula>
    </cfRule>
  </conditionalFormatting>
  <conditionalFormatting sqref="H58">
    <cfRule type="expression" dxfId="431" priority="431" stopIfTrue="1">
      <formula>AND($B58&lt;&gt;"COMPOSICAO",$B58&lt;&gt;"INSUMO",$B58&lt;&gt;"")</formula>
    </cfRule>
    <cfRule type="expression" dxfId="430" priority="432" stopIfTrue="1">
      <formula>AND(OR($B58="COMPOSICAO",$B58="INSUMO",$B58&lt;&gt;""),$B58&lt;&gt;"")</formula>
    </cfRule>
  </conditionalFormatting>
  <conditionalFormatting sqref="H58">
    <cfRule type="expression" dxfId="429" priority="429" stopIfTrue="1">
      <formula>AND($B58&lt;&gt;"COMPOSICAO",$B58&lt;&gt;"INSUMO",$B58&lt;&gt;"")</formula>
    </cfRule>
    <cfRule type="expression" dxfId="428" priority="430" stopIfTrue="1">
      <formula>AND(OR($B58="COMPOSICAO",$B58="INSUMO",$B58&lt;&gt;""),$B58&lt;&gt;"")</formula>
    </cfRule>
  </conditionalFormatting>
  <conditionalFormatting sqref="H58">
    <cfRule type="expression" dxfId="427" priority="427" stopIfTrue="1">
      <formula>AND($B58&lt;&gt;"COMPOSICAO",$B58&lt;&gt;"INSUMO",$B58&lt;&gt;"")</formula>
    </cfRule>
    <cfRule type="expression" dxfId="426" priority="428" stopIfTrue="1">
      <formula>AND(OR($B58="COMPOSICAO",$B58="INSUMO",$B58&lt;&gt;""),$B58&lt;&gt;"")</formula>
    </cfRule>
  </conditionalFormatting>
  <conditionalFormatting sqref="H58">
    <cfRule type="expression" dxfId="425" priority="425" stopIfTrue="1">
      <formula>AND($B58&lt;&gt;"COMPOSICAO",$B58&lt;&gt;"INSUMO",$B58&lt;&gt;"")</formula>
    </cfRule>
    <cfRule type="expression" dxfId="424" priority="426" stopIfTrue="1">
      <formula>AND(OR($B58="COMPOSICAO",$B58="INSUMO",$B58&lt;&gt;""),$B58&lt;&gt;"")</formula>
    </cfRule>
  </conditionalFormatting>
  <conditionalFormatting sqref="H58">
    <cfRule type="expression" dxfId="423" priority="423" stopIfTrue="1">
      <formula>AND($B58&lt;&gt;"COMPOSICAO",$B58&lt;&gt;"INSUMO",$B58&lt;&gt;"")</formula>
    </cfRule>
    <cfRule type="expression" dxfId="422" priority="424" stopIfTrue="1">
      <formula>AND(OR($B58="COMPOSICAO",$B58="INSUMO",$B58&lt;&gt;""),$B58&lt;&gt;"")</formula>
    </cfRule>
  </conditionalFormatting>
  <conditionalFormatting sqref="H58">
    <cfRule type="expression" dxfId="421" priority="421" stopIfTrue="1">
      <formula>AND($B58&lt;&gt;"COMPOSICAO",$B58&lt;&gt;"INSUMO",$B58&lt;&gt;"")</formula>
    </cfRule>
    <cfRule type="expression" dxfId="420" priority="422" stopIfTrue="1">
      <formula>AND(OR($B58="COMPOSICAO",$B58="INSUMO",$B58&lt;&gt;""),$B58&lt;&gt;"")</formula>
    </cfRule>
  </conditionalFormatting>
  <conditionalFormatting sqref="H64">
    <cfRule type="expression" dxfId="419" priority="419" stopIfTrue="1">
      <formula>AND($B64&lt;&gt;"COMPOSICAO",$B64&lt;&gt;"INSUMO",$B64&lt;&gt;"")</formula>
    </cfRule>
    <cfRule type="expression" dxfId="418" priority="420" stopIfTrue="1">
      <formula>AND(OR($B64="COMPOSICAO",$B64="INSUMO",$B64&lt;&gt;""),$B64&lt;&gt;"")</formula>
    </cfRule>
  </conditionalFormatting>
  <conditionalFormatting sqref="H64">
    <cfRule type="expression" dxfId="417" priority="417" stopIfTrue="1">
      <formula>AND($B64&lt;&gt;"COMPOSICAO",$B64&lt;&gt;"INSUMO",$B64&lt;&gt;"")</formula>
    </cfRule>
    <cfRule type="expression" dxfId="416" priority="418" stopIfTrue="1">
      <formula>AND(OR($B64="COMPOSICAO",$B64="INSUMO",$B64&lt;&gt;""),$B64&lt;&gt;"")</formula>
    </cfRule>
  </conditionalFormatting>
  <conditionalFormatting sqref="H64">
    <cfRule type="expression" dxfId="415" priority="415" stopIfTrue="1">
      <formula>AND($B64&lt;&gt;"COMPOSICAO",$B64&lt;&gt;"INSUMO",$B64&lt;&gt;"")</formula>
    </cfRule>
    <cfRule type="expression" dxfId="414" priority="416" stopIfTrue="1">
      <formula>AND(OR($B64="COMPOSICAO",$B64="INSUMO",$B64&lt;&gt;""),$B64&lt;&gt;"")</formula>
    </cfRule>
  </conditionalFormatting>
  <conditionalFormatting sqref="H64">
    <cfRule type="expression" dxfId="413" priority="413" stopIfTrue="1">
      <formula>AND($B64&lt;&gt;"COMPOSICAO",$B64&lt;&gt;"INSUMO",$B64&lt;&gt;"")</formula>
    </cfRule>
    <cfRule type="expression" dxfId="412" priority="414" stopIfTrue="1">
      <formula>AND(OR($B64="COMPOSICAO",$B64="INSUMO",$B64&lt;&gt;""),$B64&lt;&gt;"")</formula>
    </cfRule>
  </conditionalFormatting>
  <conditionalFormatting sqref="H64">
    <cfRule type="expression" dxfId="411" priority="411" stopIfTrue="1">
      <formula>AND($B64&lt;&gt;"COMPOSICAO",$B64&lt;&gt;"INSUMO",$B64&lt;&gt;"")</formula>
    </cfRule>
    <cfRule type="expression" dxfId="410" priority="412" stopIfTrue="1">
      <formula>AND(OR($B64="COMPOSICAO",$B64="INSUMO",$B64&lt;&gt;""),$B64&lt;&gt;"")</formula>
    </cfRule>
  </conditionalFormatting>
  <conditionalFormatting sqref="H64">
    <cfRule type="expression" dxfId="409" priority="409" stopIfTrue="1">
      <formula>AND($B64&lt;&gt;"COMPOSICAO",$B64&lt;&gt;"INSUMO",$B64&lt;&gt;"")</formula>
    </cfRule>
    <cfRule type="expression" dxfId="408" priority="410" stopIfTrue="1">
      <formula>AND(OR($B64="COMPOSICAO",$B64="INSUMO",$B64&lt;&gt;""),$B64&lt;&gt;"")</formula>
    </cfRule>
  </conditionalFormatting>
  <conditionalFormatting sqref="H64">
    <cfRule type="expression" dxfId="407" priority="407" stopIfTrue="1">
      <formula>AND($B64&lt;&gt;"COMPOSICAO",$B64&lt;&gt;"INSUMO",$B64&lt;&gt;"")</formula>
    </cfRule>
    <cfRule type="expression" dxfId="406" priority="408" stopIfTrue="1">
      <formula>AND(OR($B64="COMPOSICAO",$B64="INSUMO",$B64&lt;&gt;""),$B64&lt;&gt;"")</formula>
    </cfRule>
  </conditionalFormatting>
  <conditionalFormatting sqref="H64">
    <cfRule type="expression" dxfId="405" priority="405" stopIfTrue="1">
      <formula>AND($B64&lt;&gt;"COMPOSICAO",$B64&lt;&gt;"INSUMO",$B64&lt;&gt;"")</formula>
    </cfRule>
    <cfRule type="expression" dxfId="404" priority="406" stopIfTrue="1">
      <formula>AND(OR($B64="COMPOSICAO",$B64="INSUMO",$B64&lt;&gt;""),$B64&lt;&gt;"")</formula>
    </cfRule>
  </conditionalFormatting>
  <conditionalFormatting sqref="H65">
    <cfRule type="expression" dxfId="403" priority="403" stopIfTrue="1">
      <formula>AND($B65&lt;&gt;"COMPOSICAO",$B65&lt;&gt;"INSUMO",$B65&lt;&gt;"")</formula>
    </cfRule>
    <cfRule type="expression" dxfId="402" priority="404" stopIfTrue="1">
      <formula>AND(OR($B65="COMPOSICAO",$B65="INSUMO",$B65&lt;&gt;""),$B65&lt;&gt;"")</formula>
    </cfRule>
  </conditionalFormatting>
  <conditionalFormatting sqref="H65">
    <cfRule type="expression" dxfId="401" priority="401" stopIfTrue="1">
      <formula>AND($B65&lt;&gt;"COMPOSICAO",$B65&lt;&gt;"INSUMO",$B65&lt;&gt;"")</formula>
    </cfRule>
    <cfRule type="expression" dxfId="400" priority="402" stopIfTrue="1">
      <formula>AND(OR($B65="COMPOSICAO",$B65="INSUMO",$B65&lt;&gt;""),$B65&lt;&gt;"")</formula>
    </cfRule>
  </conditionalFormatting>
  <conditionalFormatting sqref="H65">
    <cfRule type="expression" dxfId="399" priority="399" stopIfTrue="1">
      <formula>AND($B65&lt;&gt;"COMPOSICAO",$B65&lt;&gt;"INSUMO",$B65&lt;&gt;"")</formula>
    </cfRule>
    <cfRule type="expression" dxfId="398" priority="400" stopIfTrue="1">
      <formula>AND(OR($B65="COMPOSICAO",$B65="INSUMO",$B65&lt;&gt;""),$B65&lt;&gt;"")</formula>
    </cfRule>
  </conditionalFormatting>
  <conditionalFormatting sqref="H65">
    <cfRule type="expression" dxfId="397" priority="397" stopIfTrue="1">
      <formula>AND($B65&lt;&gt;"COMPOSICAO",$B65&lt;&gt;"INSUMO",$B65&lt;&gt;"")</formula>
    </cfRule>
    <cfRule type="expression" dxfId="396" priority="398" stopIfTrue="1">
      <formula>AND(OR($B65="COMPOSICAO",$B65="INSUMO",$B65&lt;&gt;""),$B65&lt;&gt;"")</formula>
    </cfRule>
  </conditionalFormatting>
  <conditionalFormatting sqref="H65">
    <cfRule type="expression" dxfId="395" priority="395" stopIfTrue="1">
      <formula>AND($B65&lt;&gt;"COMPOSICAO",$B65&lt;&gt;"INSUMO",$B65&lt;&gt;"")</formula>
    </cfRule>
    <cfRule type="expression" dxfId="394" priority="396" stopIfTrue="1">
      <formula>AND(OR($B65="COMPOSICAO",$B65="INSUMO",$B65&lt;&gt;""),$B65&lt;&gt;"")</formula>
    </cfRule>
  </conditionalFormatting>
  <conditionalFormatting sqref="H65">
    <cfRule type="expression" dxfId="393" priority="393" stopIfTrue="1">
      <formula>AND($B65&lt;&gt;"COMPOSICAO",$B65&lt;&gt;"INSUMO",$B65&lt;&gt;"")</formula>
    </cfRule>
    <cfRule type="expression" dxfId="392" priority="394" stopIfTrue="1">
      <formula>AND(OR($B65="COMPOSICAO",$B65="INSUMO",$B65&lt;&gt;""),$B65&lt;&gt;"")</formula>
    </cfRule>
  </conditionalFormatting>
  <conditionalFormatting sqref="H65">
    <cfRule type="expression" dxfId="391" priority="391" stopIfTrue="1">
      <formula>AND($B65&lt;&gt;"COMPOSICAO",$B65&lt;&gt;"INSUMO",$B65&lt;&gt;"")</formula>
    </cfRule>
    <cfRule type="expression" dxfId="390" priority="392" stopIfTrue="1">
      <formula>AND(OR($B65="COMPOSICAO",$B65="INSUMO",$B65&lt;&gt;""),$B65&lt;&gt;"")</formula>
    </cfRule>
  </conditionalFormatting>
  <conditionalFormatting sqref="H65">
    <cfRule type="expression" dxfId="389" priority="389" stopIfTrue="1">
      <formula>AND($B65&lt;&gt;"COMPOSICAO",$B65&lt;&gt;"INSUMO",$B65&lt;&gt;"")</formula>
    </cfRule>
    <cfRule type="expression" dxfId="388" priority="390" stopIfTrue="1">
      <formula>AND(OR($B65="COMPOSICAO",$B65="INSUMO",$B65&lt;&gt;""),$B65&lt;&gt;"")</formula>
    </cfRule>
  </conditionalFormatting>
  <conditionalFormatting sqref="H71">
    <cfRule type="expression" dxfId="387" priority="387" stopIfTrue="1">
      <formula>AND($B71&lt;&gt;"COMPOSICAO",$B71&lt;&gt;"INSUMO",$B71&lt;&gt;"")</formula>
    </cfRule>
    <cfRule type="expression" dxfId="386" priority="388" stopIfTrue="1">
      <formula>AND(OR($B71="COMPOSICAO",$B71="INSUMO",$B71&lt;&gt;""),$B71&lt;&gt;"")</formula>
    </cfRule>
  </conditionalFormatting>
  <conditionalFormatting sqref="H71">
    <cfRule type="expression" dxfId="385" priority="385" stopIfTrue="1">
      <formula>AND($B71&lt;&gt;"COMPOSICAO",$B71&lt;&gt;"INSUMO",$B71&lt;&gt;"")</formula>
    </cfRule>
    <cfRule type="expression" dxfId="384" priority="386" stopIfTrue="1">
      <formula>AND(OR($B71="COMPOSICAO",$B71="INSUMO",$B71&lt;&gt;""),$B71&lt;&gt;"")</formula>
    </cfRule>
  </conditionalFormatting>
  <conditionalFormatting sqref="H71">
    <cfRule type="expression" dxfId="383" priority="383" stopIfTrue="1">
      <formula>AND($B71&lt;&gt;"COMPOSICAO",$B71&lt;&gt;"INSUMO",$B71&lt;&gt;"")</formula>
    </cfRule>
    <cfRule type="expression" dxfId="382" priority="384" stopIfTrue="1">
      <formula>AND(OR($B71="COMPOSICAO",$B71="INSUMO",$B71&lt;&gt;""),$B71&lt;&gt;"")</formula>
    </cfRule>
  </conditionalFormatting>
  <conditionalFormatting sqref="H71">
    <cfRule type="expression" dxfId="381" priority="381" stopIfTrue="1">
      <formula>AND($B71&lt;&gt;"COMPOSICAO",$B71&lt;&gt;"INSUMO",$B71&lt;&gt;"")</formula>
    </cfRule>
    <cfRule type="expression" dxfId="380" priority="382" stopIfTrue="1">
      <formula>AND(OR($B71="COMPOSICAO",$B71="INSUMO",$B71&lt;&gt;""),$B71&lt;&gt;"")</formula>
    </cfRule>
  </conditionalFormatting>
  <conditionalFormatting sqref="H71">
    <cfRule type="expression" dxfId="379" priority="379" stopIfTrue="1">
      <formula>AND($B71&lt;&gt;"COMPOSICAO",$B71&lt;&gt;"INSUMO",$B71&lt;&gt;"")</formula>
    </cfRule>
    <cfRule type="expression" dxfId="378" priority="380" stopIfTrue="1">
      <formula>AND(OR($B71="COMPOSICAO",$B71="INSUMO",$B71&lt;&gt;""),$B71&lt;&gt;"")</formula>
    </cfRule>
  </conditionalFormatting>
  <conditionalFormatting sqref="H71">
    <cfRule type="expression" dxfId="377" priority="377" stopIfTrue="1">
      <formula>AND($B71&lt;&gt;"COMPOSICAO",$B71&lt;&gt;"INSUMO",$B71&lt;&gt;"")</formula>
    </cfRule>
    <cfRule type="expression" dxfId="376" priority="378" stopIfTrue="1">
      <formula>AND(OR($B71="COMPOSICAO",$B71="INSUMO",$B71&lt;&gt;""),$B71&lt;&gt;"")</formula>
    </cfRule>
  </conditionalFormatting>
  <conditionalFormatting sqref="H71">
    <cfRule type="expression" dxfId="375" priority="375" stopIfTrue="1">
      <formula>AND($B71&lt;&gt;"COMPOSICAO",$B71&lt;&gt;"INSUMO",$B71&lt;&gt;"")</formula>
    </cfRule>
    <cfRule type="expression" dxfId="374" priority="376" stopIfTrue="1">
      <formula>AND(OR($B71="COMPOSICAO",$B71="INSUMO",$B71&lt;&gt;""),$B71&lt;&gt;"")</formula>
    </cfRule>
  </conditionalFormatting>
  <conditionalFormatting sqref="H71">
    <cfRule type="expression" dxfId="373" priority="373" stopIfTrue="1">
      <formula>AND($B71&lt;&gt;"COMPOSICAO",$B71&lt;&gt;"INSUMO",$B71&lt;&gt;"")</formula>
    </cfRule>
    <cfRule type="expression" dxfId="372" priority="374" stopIfTrue="1">
      <formula>AND(OR($B71="COMPOSICAO",$B71="INSUMO",$B71&lt;&gt;""),$B71&lt;&gt;"")</formula>
    </cfRule>
  </conditionalFormatting>
  <conditionalFormatting sqref="H72">
    <cfRule type="expression" dxfId="371" priority="371" stopIfTrue="1">
      <formula>AND($B72&lt;&gt;"COMPOSICAO",$B72&lt;&gt;"INSUMO",$B72&lt;&gt;"")</formula>
    </cfRule>
    <cfRule type="expression" dxfId="370" priority="372" stopIfTrue="1">
      <formula>AND(OR($B72="COMPOSICAO",$B72="INSUMO",$B72&lt;&gt;""),$B72&lt;&gt;"")</formula>
    </cfRule>
  </conditionalFormatting>
  <conditionalFormatting sqref="H72">
    <cfRule type="expression" dxfId="369" priority="369" stopIfTrue="1">
      <formula>AND($B72&lt;&gt;"COMPOSICAO",$B72&lt;&gt;"INSUMO",$B72&lt;&gt;"")</formula>
    </cfRule>
    <cfRule type="expression" dxfId="368" priority="370" stopIfTrue="1">
      <formula>AND(OR($B72="COMPOSICAO",$B72="INSUMO",$B72&lt;&gt;""),$B72&lt;&gt;"")</formula>
    </cfRule>
  </conditionalFormatting>
  <conditionalFormatting sqref="H72">
    <cfRule type="expression" dxfId="367" priority="367" stopIfTrue="1">
      <formula>AND($B72&lt;&gt;"COMPOSICAO",$B72&lt;&gt;"INSUMO",$B72&lt;&gt;"")</formula>
    </cfRule>
    <cfRule type="expression" dxfId="366" priority="368" stopIfTrue="1">
      <formula>AND(OR($B72="COMPOSICAO",$B72="INSUMO",$B72&lt;&gt;""),$B72&lt;&gt;"")</formula>
    </cfRule>
  </conditionalFormatting>
  <conditionalFormatting sqref="H72">
    <cfRule type="expression" dxfId="365" priority="365" stopIfTrue="1">
      <formula>AND($B72&lt;&gt;"COMPOSICAO",$B72&lt;&gt;"INSUMO",$B72&lt;&gt;"")</formula>
    </cfRule>
    <cfRule type="expression" dxfId="364" priority="366" stopIfTrue="1">
      <formula>AND(OR($B72="COMPOSICAO",$B72="INSUMO",$B72&lt;&gt;""),$B72&lt;&gt;"")</formula>
    </cfRule>
  </conditionalFormatting>
  <conditionalFormatting sqref="H72">
    <cfRule type="expression" dxfId="363" priority="363" stopIfTrue="1">
      <formula>AND($B72&lt;&gt;"COMPOSICAO",$B72&lt;&gt;"INSUMO",$B72&lt;&gt;"")</formula>
    </cfRule>
    <cfRule type="expression" dxfId="362" priority="364" stopIfTrue="1">
      <formula>AND(OR($B72="COMPOSICAO",$B72="INSUMO",$B72&lt;&gt;""),$B72&lt;&gt;"")</formula>
    </cfRule>
  </conditionalFormatting>
  <conditionalFormatting sqref="H72">
    <cfRule type="expression" dxfId="361" priority="361" stopIfTrue="1">
      <formula>AND($B72&lt;&gt;"COMPOSICAO",$B72&lt;&gt;"INSUMO",$B72&lt;&gt;"")</formula>
    </cfRule>
    <cfRule type="expression" dxfId="360" priority="362" stopIfTrue="1">
      <formula>AND(OR($B72="COMPOSICAO",$B72="INSUMO",$B72&lt;&gt;""),$B72&lt;&gt;"")</formula>
    </cfRule>
  </conditionalFormatting>
  <conditionalFormatting sqref="H72">
    <cfRule type="expression" dxfId="359" priority="359" stopIfTrue="1">
      <formula>AND($B72&lt;&gt;"COMPOSICAO",$B72&lt;&gt;"INSUMO",$B72&lt;&gt;"")</formula>
    </cfRule>
    <cfRule type="expression" dxfId="358" priority="360" stopIfTrue="1">
      <formula>AND(OR($B72="COMPOSICAO",$B72="INSUMO",$B72&lt;&gt;""),$B72&lt;&gt;"")</formula>
    </cfRule>
  </conditionalFormatting>
  <conditionalFormatting sqref="H72">
    <cfRule type="expression" dxfId="357" priority="357" stopIfTrue="1">
      <formula>AND($B72&lt;&gt;"COMPOSICAO",$B72&lt;&gt;"INSUMO",$B72&lt;&gt;"")</formula>
    </cfRule>
    <cfRule type="expression" dxfId="356" priority="358" stopIfTrue="1">
      <formula>AND(OR($B72="COMPOSICAO",$B72="INSUMO",$B72&lt;&gt;""),$B72&lt;&gt;"")</formula>
    </cfRule>
  </conditionalFormatting>
  <conditionalFormatting sqref="H73">
    <cfRule type="expression" dxfId="355" priority="355" stopIfTrue="1">
      <formula>AND($B73&lt;&gt;"COMPOSICAO",$B73&lt;&gt;"INSUMO",$B73&lt;&gt;"")</formula>
    </cfRule>
    <cfRule type="expression" dxfId="354" priority="356" stopIfTrue="1">
      <formula>AND(OR($B73="COMPOSICAO",$B73="INSUMO",$B73&lt;&gt;""),$B73&lt;&gt;"")</formula>
    </cfRule>
  </conditionalFormatting>
  <conditionalFormatting sqref="H73">
    <cfRule type="expression" dxfId="353" priority="353" stopIfTrue="1">
      <formula>AND($B73&lt;&gt;"COMPOSICAO",$B73&lt;&gt;"INSUMO",$B73&lt;&gt;"")</formula>
    </cfRule>
    <cfRule type="expression" dxfId="352" priority="354" stopIfTrue="1">
      <formula>AND(OR($B73="COMPOSICAO",$B73="INSUMO",$B73&lt;&gt;""),$B73&lt;&gt;"")</formula>
    </cfRule>
  </conditionalFormatting>
  <conditionalFormatting sqref="H73">
    <cfRule type="expression" dxfId="351" priority="351" stopIfTrue="1">
      <formula>AND($B73&lt;&gt;"COMPOSICAO",$B73&lt;&gt;"INSUMO",$B73&lt;&gt;"")</formula>
    </cfRule>
    <cfRule type="expression" dxfId="350" priority="352" stopIfTrue="1">
      <formula>AND(OR($B73="COMPOSICAO",$B73="INSUMO",$B73&lt;&gt;""),$B73&lt;&gt;"")</formula>
    </cfRule>
  </conditionalFormatting>
  <conditionalFormatting sqref="H73">
    <cfRule type="expression" dxfId="349" priority="349" stopIfTrue="1">
      <formula>AND($B73&lt;&gt;"COMPOSICAO",$B73&lt;&gt;"INSUMO",$B73&lt;&gt;"")</formula>
    </cfRule>
    <cfRule type="expression" dxfId="348" priority="350" stopIfTrue="1">
      <formula>AND(OR($B73="COMPOSICAO",$B73="INSUMO",$B73&lt;&gt;""),$B73&lt;&gt;"")</formula>
    </cfRule>
  </conditionalFormatting>
  <conditionalFormatting sqref="H73">
    <cfRule type="expression" dxfId="347" priority="347" stopIfTrue="1">
      <formula>AND($B73&lt;&gt;"COMPOSICAO",$B73&lt;&gt;"INSUMO",$B73&lt;&gt;"")</formula>
    </cfRule>
    <cfRule type="expression" dxfId="346" priority="348" stopIfTrue="1">
      <formula>AND(OR($B73="COMPOSICAO",$B73="INSUMO",$B73&lt;&gt;""),$B73&lt;&gt;"")</formula>
    </cfRule>
  </conditionalFormatting>
  <conditionalFormatting sqref="H73">
    <cfRule type="expression" dxfId="345" priority="345" stopIfTrue="1">
      <formula>AND($B73&lt;&gt;"COMPOSICAO",$B73&lt;&gt;"INSUMO",$B73&lt;&gt;"")</formula>
    </cfRule>
    <cfRule type="expression" dxfId="344" priority="346" stopIfTrue="1">
      <formula>AND(OR($B73="COMPOSICAO",$B73="INSUMO",$B73&lt;&gt;""),$B73&lt;&gt;"")</formula>
    </cfRule>
  </conditionalFormatting>
  <conditionalFormatting sqref="H73">
    <cfRule type="expression" dxfId="343" priority="343" stopIfTrue="1">
      <formula>AND($B73&lt;&gt;"COMPOSICAO",$B73&lt;&gt;"INSUMO",$B73&lt;&gt;"")</formula>
    </cfRule>
    <cfRule type="expression" dxfId="342" priority="344" stopIfTrue="1">
      <formula>AND(OR($B73="COMPOSICAO",$B73="INSUMO",$B73&lt;&gt;""),$B73&lt;&gt;"")</formula>
    </cfRule>
  </conditionalFormatting>
  <conditionalFormatting sqref="H73">
    <cfRule type="expression" dxfId="341" priority="341" stopIfTrue="1">
      <formula>AND($B73&lt;&gt;"COMPOSICAO",$B73&lt;&gt;"INSUMO",$B73&lt;&gt;"")</formula>
    </cfRule>
    <cfRule type="expression" dxfId="340" priority="342" stopIfTrue="1">
      <formula>AND(OR($B73="COMPOSICAO",$B73="INSUMO",$B73&lt;&gt;""),$B73&lt;&gt;"")</formula>
    </cfRule>
  </conditionalFormatting>
  <conditionalFormatting sqref="H74">
    <cfRule type="expression" dxfId="339" priority="339" stopIfTrue="1">
      <formula>AND($B74&lt;&gt;"COMPOSICAO",$B74&lt;&gt;"INSUMO",$B74&lt;&gt;"")</formula>
    </cfRule>
    <cfRule type="expression" dxfId="338" priority="340" stopIfTrue="1">
      <formula>AND(OR($B74="COMPOSICAO",$B74="INSUMO",$B74&lt;&gt;""),$B74&lt;&gt;"")</formula>
    </cfRule>
  </conditionalFormatting>
  <conditionalFormatting sqref="H74">
    <cfRule type="expression" dxfId="337" priority="337" stopIfTrue="1">
      <formula>AND($B74&lt;&gt;"COMPOSICAO",$B74&lt;&gt;"INSUMO",$B74&lt;&gt;"")</formula>
    </cfRule>
    <cfRule type="expression" dxfId="336" priority="338" stopIfTrue="1">
      <formula>AND(OR($B74="COMPOSICAO",$B74="INSUMO",$B74&lt;&gt;""),$B74&lt;&gt;"")</formula>
    </cfRule>
  </conditionalFormatting>
  <conditionalFormatting sqref="H74">
    <cfRule type="expression" dxfId="335" priority="335" stopIfTrue="1">
      <formula>AND($B74&lt;&gt;"COMPOSICAO",$B74&lt;&gt;"INSUMO",$B74&lt;&gt;"")</formula>
    </cfRule>
    <cfRule type="expression" dxfId="334" priority="336" stopIfTrue="1">
      <formula>AND(OR($B74="COMPOSICAO",$B74="INSUMO",$B74&lt;&gt;""),$B74&lt;&gt;"")</formula>
    </cfRule>
  </conditionalFormatting>
  <conditionalFormatting sqref="H74">
    <cfRule type="expression" dxfId="333" priority="333" stopIfTrue="1">
      <formula>AND($B74&lt;&gt;"COMPOSICAO",$B74&lt;&gt;"INSUMO",$B74&lt;&gt;"")</formula>
    </cfRule>
    <cfRule type="expression" dxfId="332" priority="334" stopIfTrue="1">
      <formula>AND(OR($B74="COMPOSICAO",$B74="INSUMO",$B74&lt;&gt;""),$B74&lt;&gt;"")</formula>
    </cfRule>
  </conditionalFormatting>
  <conditionalFormatting sqref="H74">
    <cfRule type="expression" dxfId="331" priority="331" stopIfTrue="1">
      <formula>AND($B74&lt;&gt;"COMPOSICAO",$B74&lt;&gt;"INSUMO",$B74&lt;&gt;"")</formula>
    </cfRule>
    <cfRule type="expression" dxfId="330" priority="332" stopIfTrue="1">
      <formula>AND(OR($B74="COMPOSICAO",$B74="INSUMO",$B74&lt;&gt;""),$B74&lt;&gt;"")</formula>
    </cfRule>
  </conditionalFormatting>
  <conditionalFormatting sqref="H74">
    <cfRule type="expression" dxfId="329" priority="329" stopIfTrue="1">
      <formula>AND($B74&lt;&gt;"COMPOSICAO",$B74&lt;&gt;"INSUMO",$B74&lt;&gt;"")</formula>
    </cfRule>
    <cfRule type="expression" dxfId="328" priority="330" stopIfTrue="1">
      <formula>AND(OR($B74="COMPOSICAO",$B74="INSUMO",$B74&lt;&gt;""),$B74&lt;&gt;"")</formula>
    </cfRule>
  </conditionalFormatting>
  <conditionalFormatting sqref="H74">
    <cfRule type="expression" dxfId="327" priority="327" stopIfTrue="1">
      <formula>AND($B74&lt;&gt;"COMPOSICAO",$B74&lt;&gt;"INSUMO",$B74&lt;&gt;"")</formula>
    </cfRule>
    <cfRule type="expression" dxfId="326" priority="328" stopIfTrue="1">
      <formula>AND(OR($B74="COMPOSICAO",$B74="INSUMO",$B74&lt;&gt;""),$B74&lt;&gt;"")</formula>
    </cfRule>
  </conditionalFormatting>
  <conditionalFormatting sqref="H74">
    <cfRule type="expression" dxfId="325" priority="325" stopIfTrue="1">
      <formula>AND($B74&lt;&gt;"COMPOSICAO",$B74&lt;&gt;"INSUMO",$B74&lt;&gt;"")</formula>
    </cfRule>
    <cfRule type="expression" dxfId="324" priority="326" stopIfTrue="1">
      <formula>AND(OR($B74="COMPOSICAO",$B74="INSUMO",$B74&lt;&gt;""),$B74&lt;&gt;"")</formula>
    </cfRule>
  </conditionalFormatting>
  <conditionalFormatting sqref="H80">
    <cfRule type="expression" dxfId="323" priority="323" stopIfTrue="1">
      <formula>AND($B80&lt;&gt;"COMPOSICAO",$B80&lt;&gt;"INSUMO",$B80&lt;&gt;"")</formula>
    </cfRule>
    <cfRule type="expression" dxfId="322" priority="324" stopIfTrue="1">
      <formula>AND(OR($B80="COMPOSICAO",$B80="INSUMO",$B80&lt;&gt;""),$B80&lt;&gt;"")</formula>
    </cfRule>
  </conditionalFormatting>
  <conditionalFormatting sqref="H80">
    <cfRule type="expression" dxfId="321" priority="321" stopIfTrue="1">
      <formula>AND($B80&lt;&gt;"COMPOSICAO",$B80&lt;&gt;"INSUMO",$B80&lt;&gt;"")</formula>
    </cfRule>
    <cfRule type="expression" dxfId="320" priority="322" stopIfTrue="1">
      <formula>AND(OR($B80="COMPOSICAO",$B80="INSUMO",$B80&lt;&gt;""),$B80&lt;&gt;"")</formula>
    </cfRule>
  </conditionalFormatting>
  <conditionalFormatting sqref="H80">
    <cfRule type="expression" dxfId="319" priority="319" stopIfTrue="1">
      <formula>AND($B80&lt;&gt;"COMPOSICAO",$B80&lt;&gt;"INSUMO",$B80&lt;&gt;"")</formula>
    </cfRule>
    <cfRule type="expression" dxfId="318" priority="320" stopIfTrue="1">
      <formula>AND(OR($B80="COMPOSICAO",$B80="INSUMO",$B80&lt;&gt;""),$B80&lt;&gt;"")</formula>
    </cfRule>
  </conditionalFormatting>
  <conditionalFormatting sqref="H80">
    <cfRule type="expression" dxfId="317" priority="317" stopIfTrue="1">
      <formula>AND($B80&lt;&gt;"COMPOSICAO",$B80&lt;&gt;"INSUMO",$B80&lt;&gt;"")</formula>
    </cfRule>
    <cfRule type="expression" dxfId="316" priority="318" stopIfTrue="1">
      <formula>AND(OR($B80="COMPOSICAO",$B80="INSUMO",$B80&lt;&gt;""),$B80&lt;&gt;"")</formula>
    </cfRule>
  </conditionalFormatting>
  <conditionalFormatting sqref="H80">
    <cfRule type="expression" dxfId="315" priority="315" stopIfTrue="1">
      <formula>AND($B80&lt;&gt;"COMPOSICAO",$B80&lt;&gt;"INSUMO",$B80&lt;&gt;"")</formula>
    </cfRule>
    <cfRule type="expression" dxfId="314" priority="316" stopIfTrue="1">
      <formula>AND(OR($B80="COMPOSICAO",$B80="INSUMO",$B80&lt;&gt;""),$B80&lt;&gt;"")</formula>
    </cfRule>
  </conditionalFormatting>
  <conditionalFormatting sqref="H80">
    <cfRule type="expression" dxfId="313" priority="313" stopIfTrue="1">
      <formula>AND($B80&lt;&gt;"COMPOSICAO",$B80&lt;&gt;"INSUMO",$B80&lt;&gt;"")</formula>
    </cfRule>
    <cfRule type="expression" dxfId="312" priority="314" stopIfTrue="1">
      <formula>AND(OR($B80="COMPOSICAO",$B80="INSUMO",$B80&lt;&gt;""),$B80&lt;&gt;"")</formula>
    </cfRule>
  </conditionalFormatting>
  <conditionalFormatting sqref="H80">
    <cfRule type="expression" dxfId="311" priority="311" stopIfTrue="1">
      <formula>AND($B80&lt;&gt;"COMPOSICAO",$B80&lt;&gt;"INSUMO",$B80&lt;&gt;"")</formula>
    </cfRule>
    <cfRule type="expression" dxfId="310" priority="312" stopIfTrue="1">
      <formula>AND(OR($B80="COMPOSICAO",$B80="INSUMO",$B80&lt;&gt;""),$B80&lt;&gt;"")</formula>
    </cfRule>
  </conditionalFormatting>
  <conditionalFormatting sqref="H80">
    <cfRule type="expression" dxfId="309" priority="309" stopIfTrue="1">
      <formula>AND($B80&lt;&gt;"COMPOSICAO",$B80&lt;&gt;"INSUMO",$B80&lt;&gt;"")</formula>
    </cfRule>
    <cfRule type="expression" dxfId="308" priority="310" stopIfTrue="1">
      <formula>AND(OR($B80="COMPOSICAO",$B80="INSUMO",$B80&lt;&gt;""),$B80&lt;&gt;"")</formula>
    </cfRule>
  </conditionalFormatting>
  <conditionalFormatting sqref="B17:H17">
    <cfRule type="expression" dxfId="307" priority="307" stopIfTrue="1">
      <formula>AND($B17&lt;&gt;"COMPOSICAO",$B17&lt;&gt;"INSUMO",$B17&lt;&gt;"")</formula>
    </cfRule>
    <cfRule type="expression" dxfId="306" priority="308" stopIfTrue="1">
      <formula>AND(OR($B17="COMPOSICAO",$B17="INSUMO",$B17&lt;&gt;""),$B17&lt;&gt;"")</formula>
    </cfRule>
  </conditionalFormatting>
  <conditionalFormatting sqref="B17:F17">
    <cfRule type="expression" dxfId="305" priority="305" stopIfTrue="1">
      <formula>AND($B17&lt;&gt;"COMPOSICAO",$B17&lt;&gt;"INSUMO",$B17&lt;&gt;"")</formula>
    </cfRule>
    <cfRule type="expression" dxfId="304" priority="306" stopIfTrue="1">
      <formula>AND(OR($B17="COMPOSICAO",$B17="INSUMO",$B17&lt;&gt;""),$B17&lt;&gt;"")</formula>
    </cfRule>
  </conditionalFormatting>
  <conditionalFormatting sqref="G17:H17">
    <cfRule type="expression" dxfId="303" priority="303" stopIfTrue="1">
      <formula>AND($B17&lt;&gt;"COMPOSICAO",$B17&lt;&gt;"INSUMO",$B17&lt;&gt;"")</formula>
    </cfRule>
    <cfRule type="expression" dxfId="302" priority="304" stopIfTrue="1">
      <formula>AND(OR($B17="COMPOSICAO",$B17="INSUMO",$B17&lt;&gt;""),$B17&lt;&gt;"")</formula>
    </cfRule>
  </conditionalFormatting>
  <conditionalFormatting sqref="H17">
    <cfRule type="expression" dxfId="301" priority="301" stopIfTrue="1">
      <formula>AND($B17&lt;&gt;"COMPOSICAO",$B17&lt;&gt;"INSUMO",$B17&lt;&gt;"")</formula>
    </cfRule>
    <cfRule type="expression" dxfId="300" priority="302" stopIfTrue="1">
      <formula>AND(OR($B17="COMPOSICAO",$B17="INSUMO",$B17&lt;&gt;""),$B17&lt;&gt;"")</formula>
    </cfRule>
  </conditionalFormatting>
  <conditionalFormatting sqref="G17">
    <cfRule type="expression" dxfId="299" priority="299" stopIfTrue="1">
      <formula>AND($B17&lt;&gt;"COMPOSICAO",$B17&lt;&gt;"INSUMO",$B17&lt;&gt;"")</formula>
    </cfRule>
    <cfRule type="expression" dxfId="298" priority="300" stopIfTrue="1">
      <formula>AND(OR($B17="COMPOSICAO",$B17="INSUMO",$B17&lt;&gt;""),$B17&lt;&gt;"")</formula>
    </cfRule>
  </conditionalFormatting>
  <conditionalFormatting sqref="G17">
    <cfRule type="expression" dxfId="297" priority="297" stopIfTrue="1">
      <formula>AND($B17&lt;&gt;"COMPOSICAO",$B17&lt;&gt;"INSUMO",$B17&lt;&gt;"")</formula>
    </cfRule>
    <cfRule type="expression" dxfId="296" priority="298" stopIfTrue="1">
      <formula>AND(OR($B17="COMPOSICAO",$B17="INSUMO",$B17&lt;&gt;""),$B17&lt;&gt;"")</formula>
    </cfRule>
  </conditionalFormatting>
  <conditionalFormatting sqref="G17">
    <cfRule type="expression" dxfId="295" priority="295" stopIfTrue="1">
      <formula>AND($B17&lt;&gt;"COMPOSICAO",$B17&lt;&gt;"INSUMO",$B17&lt;&gt;"")</formula>
    </cfRule>
    <cfRule type="expression" dxfId="294" priority="296" stopIfTrue="1">
      <formula>AND(OR($B17="COMPOSICAO",$B17="INSUMO",$B17&lt;&gt;""),$B17&lt;&gt;"")</formula>
    </cfRule>
  </conditionalFormatting>
  <conditionalFormatting sqref="G17">
    <cfRule type="expression" dxfId="293" priority="293" stopIfTrue="1">
      <formula>AND($B17&lt;&gt;"COMPOSICAO",$B17&lt;&gt;"INSUMO",$B17&lt;&gt;"")</formula>
    </cfRule>
    <cfRule type="expression" dxfId="292" priority="294" stopIfTrue="1">
      <formula>AND(OR($B17="COMPOSICAO",$B17="INSUMO",$B17&lt;&gt;""),$B17&lt;&gt;"")</formula>
    </cfRule>
  </conditionalFormatting>
  <conditionalFormatting sqref="G17">
    <cfRule type="expression" dxfId="291" priority="291" stopIfTrue="1">
      <formula>AND($B17&lt;&gt;"COMPOSICAO",$B17&lt;&gt;"INSUMO",$B17&lt;&gt;"")</formula>
    </cfRule>
    <cfRule type="expression" dxfId="290" priority="292" stopIfTrue="1">
      <formula>AND(OR($B17="COMPOSICAO",$B17="INSUMO",$B17&lt;&gt;""),$B17&lt;&gt;"")</formula>
    </cfRule>
  </conditionalFormatting>
  <conditionalFormatting sqref="G17">
    <cfRule type="expression" dxfId="289" priority="289" stopIfTrue="1">
      <formula>AND($B17&lt;&gt;"COMPOSICAO",$B17&lt;&gt;"INSUMO",$B17&lt;&gt;"")</formula>
    </cfRule>
    <cfRule type="expression" dxfId="288" priority="290" stopIfTrue="1">
      <formula>AND(OR($B17="COMPOSICAO",$B17="INSUMO",$B17&lt;&gt;""),$B17&lt;&gt;"")</formula>
    </cfRule>
  </conditionalFormatting>
  <conditionalFormatting sqref="G17">
    <cfRule type="expression" dxfId="287" priority="287" stopIfTrue="1">
      <formula>AND($B17&lt;&gt;"COMPOSICAO",$B17&lt;&gt;"INSUMO",$B17&lt;&gt;"")</formula>
    </cfRule>
    <cfRule type="expression" dxfId="286" priority="288" stopIfTrue="1">
      <formula>AND(OR($B17="COMPOSICAO",$B17="INSUMO",$B17&lt;&gt;""),$B17&lt;&gt;"")</formula>
    </cfRule>
  </conditionalFormatting>
  <conditionalFormatting sqref="H17">
    <cfRule type="expression" dxfId="285" priority="285" stopIfTrue="1">
      <formula>AND($B17&lt;&gt;"COMPOSICAO",$B17&lt;&gt;"INSUMO",$B17&lt;&gt;"")</formula>
    </cfRule>
    <cfRule type="expression" dxfId="284" priority="286" stopIfTrue="1">
      <formula>AND(OR($B17="COMPOSICAO",$B17="INSUMO",$B17&lt;&gt;""),$B17&lt;&gt;"")</formula>
    </cfRule>
  </conditionalFormatting>
  <conditionalFormatting sqref="H17">
    <cfRule type="expression" dxfId="283" priority="283" stopIfTrue="1">
      <formula>AND($B17&lt;&gt;"COMPOSICAO",$B17&lt;&gt;"INSUMO",$B17&lt;&gt;"")</formula>
    </cfRule>
    <cfRule type="expression" dxfId="282" priority="284" stopIfTrue="1">
      <formula>AND(OR($B17="COMPOSICAO",$B17="INSUMO",$B17&lt;&gt;""),$B17&lt;&gt;"")</formula>
    </cfRule>
  </conditionalFormatting>
  <conditionalFormatting sqref="H17">
    <cfRule type="expression" dxfId="281" priority="281" stopIfTrue="1">
      <formula>AND($B17&lt;&gt;"COMPOSICAO",$B17&lt;&gt;"INSUMO",$B17&lt;&gt;"")</formula>
    </cfRule>
    <cfRule type="expression" dxfId="280" priority="282" stopIfTrue="1">
      <formula>AND(OR($B17="COMPOSICAO",$B17="INSUMO",$B17&lt;&gt;""),$B17&lt;&gt;"")</formula>
    </cfRule>
  </conditionalFormatting>
  <conditionalFormatting sqref="H17">
    <cfRule type="expression" dxfId="279" priority="279" stopIfTrue="1">
      <formula>AND($B17&lt;&gt;"COMPOSICAO",$B17&lt;&gt;"INSUMO",$B17&lt;&gt;"")</formula>
    </cfRule>
    <cfRule type="expression" dxfId="278" priority="280" stopIfTrue="1">
      <formula>AND(OR($B17="COMPOSICAO",$B17="INSUMO",$B17&lt;&gt;""),$B17&lt;&gt;"")</formula>
    </cfRule>
  </conditionalFormatting>
  <conditionalFormatting sqref="H17">
    <cfRule type="expression" dxfId="277" priority="277" stopIfTrue="1">
      <formula>AND($B17&lt;&gt;"COMPOSICAO",$B17&lt;&gt;"INSUMO",$B17&lt;&gt;"")</formula>
    </cfRule>
    <cfRule type="expression" dxfId="276" priority="278" stopIfTrue="1">
      <formula>AND(OR($B17="COMPOSICAO",$B17="INSUMO",$B17&lt;&gt;""),$B17&lt;&gt;"")</formula>
    </cfRule>
  </conditionalFormatting>
  <conditionalFormatting sqref="H17">
    <cfRule type="expression" dxfId="275" priority="275" stopIfTrue="1">
      <formula>AND($B17&lt;&gt;"COMPOSICAO",$B17&lt;&gt;"INSUMO",$B17&lt;&gt;"")</formula>
    </cfRule>
    <cfRule type="expression" dxfId="274" priority="276" stopIfTrue="1">
      <formula>AND(OR($B17="COMPOSICAO",$B17="INSUMO",$B17&lt;&gt;""),$B17&lt;&gt;"")</formula>
    </cfRule>
  </conditionalFormatting>
  <conditionalFormatting sqref="H17">
    <cfRule type="expression" dxfId="273" priority="273" stopIfTrue="1">
      <formula>AND($B17&lt;&gt;"COMPOSICAO",$B17&lt;&gt;"INSUMO",$B17&lt;&gt;"")</formula>
    </cfRule>
    <cfRule type="expression" dxfId="272" priority="274" stopIfTrue="1">
      <formula>AND(OR($B17="COMPOSICAO",$B17="INSUMO",$B17&lt;&gt;""),$B17&lt;&gt;"")</formula>
    </cfRule>
  </conditionalFormatting>
  <conditionalFormatting sqref="H17">
    <cfRule type="expression" dxfId="271" priority="271" stopIfTrue="1">
      <formula>AND($B17&lt;&gt;"COMPOSICAO",$B17&lt;&gt;"INSUMO",$B17&lt;&gt;"")</formula>
    </cfRule>
    <cfRule type="expression" dxfId="270" priority="272" stopIfTrue="1">
      <formula>AND(OR($B17="COMPOSICAO",$B17="INSUMO",$B17&lt;&gt;""),$B17&lt;&gt;"")</formula>
    </cfRule>
  </conditionalFormatting>
  <conditionalFormatting sqref="B26:H26">
    <cfRule type="expression" dxfId="269" priority="269" stopIfTrue="1">
      <formula>AND($B26&lt;&gt;"COMPOSICAO",$B26&lt;&gt;"INSUMO",$B26&lt;&gt;"")</formula>
    </cfRule>
    <cfRule type="expression" dxfId="268" priority="270" stopIfTrue="1">
      <formula>AND(OR($B26="COMPOSICAO",$B26="INSUMO",$B26&lt;&gt;""),$B26&lt;&gt;"")</formula>
    </cfRule>
  </conditionalFormatting>
  <conditionalFormatting sqref="B26:F26">
    <cfRule type="expression" dxfId="267" priority="267" stopIfTrue="1">
      <formula>AND($B26&lt;&gt;"COMPOSICAO",$B26&lt;&gt;"INSUMO",$B26&lt;&gt;"")</formula>
    </cfRule>
    <cfRule type="expression" dxfId="266" priority="268" stopIfTrue="1">
      <formula>AND(OR($B26="COMPOSICAO",$B26="INSUMO",$B26&lt;&gt;""),$B26&lt;&gt;"")</formula>
    </cfRule>
  </conditionalFormatting>
  <conditionalFormatting sqref="G26:H26">
    <cfRule type="expression" dxfId="265" priority="265" stopIfTrue="1">
      <formula>AND($B26&lt;&gt;"COMPOSICAO",$B26&lt;&gt;"INSUMO",$B26&lt;&gt;"")</formula>
    </cfRule>
    <cfRule type="expression" dxfId="264" priority="266" stopIfTrue="1">
      <formula>AND(OR($B26="COMPOSICAO",$B26="INSUMO",$B26&lt;&gt;""),$B26&lt;&gt;"")</formula>
    </cfRule>
  </conditionalFormatting>
  <conditionalFormatting sqref="H26">
    <cfRule type="expression" dxfId="263" priority="263" stopIfTrue="1">
      <formula>AND($B26&lt;&gt;"COMPOSICAO",$B26&lt;&gt;"INSUMO",$B26&lt;&gt;"")</formula>
    </cfRule>
    <cfRule type="expression" dxfId="262" priority="264" stopIfTrue="1">
      <formula>AND(OR($B26="COMPOSICAO",$B26="INSUMO",$B26&lt;&gt;""),$B26&lt;&gt;"")</formula>
    </cfRule>
  </conditionalFormatting>
  <conditionalFormatting sqref="G26">
    <cfRule type="expression" dxfId="261" priority="261" stopIfTrue="1">
      <formula>AND($B26&lt;&gt;"COMPOSICAO",$B26&lt;&gt;"INSUMO",$B26&lt;&gt;"")</formula>
    </cfRule>
    <cfRule type="expression" dxfId="260" priority="262" stopIfTrue="1">
      <formula>AND(OR($B26="COMPOSICAO",$B26="INSUMO",$B26&lt;&gt;""),$B26&lt;&gt;"")</formula>
    </cfRule>
  </conditionalFormatting>
  <conditionalFormatting sqref="G26">
    <cfRule type="expression" dxfId="259" priority="259" stopIfTrue="1">
      <formula>AND($B26&lt;&gt;"COMPOSICAO",$B26&lt;&gt;"INSUMO",$B26&lt;&gt;"")</formula>
    </cfRule>
    <cfRule type="expression" dxfId="258" priority="260" stopIfTrue="1">
      <formula>AND(OR($B26="COMPOSICAO",$B26="INSUMO",$B26&lt;&gt;""),$B26&lt;&gt;"")</formula>
    </cfRule>
  </conditionalFormatting>
  <conditionalFormatting sqref="G26">
    <cfRule type="expression" dxfId="257" priority="257" stopIfTrue="1">
      <formula>AND($B26&lt;&gt;"COMPOSICAO",$B26&lt;&gt;"INSUMO",$B26&lt;&gt;"")</formula>
    </cfRule>
    <cfRule type="expression" dxfId="256" priority="258" stopIfTrue="1">
      <formula>AND(OR($B26="COMPOSICAO",$B26="INSUMO",$B26&lt;&gt;""),$B26&lt;&gt;"")</formula>
    </cfRule>
  </conditionalFormatting>
  <conditionalFormatting sqref="H26">
    <cfRule type="expression" dxfId="255" priority="255" stopIfTrue="1">
      <formula>AND($B26&lt;&gt;"COMPOSICAO",$B26&lt;&gt;"INSUMO",$B26&lt;&gt;"")</formula>
    </cfRule>
    <cfRule type="expression" dxfId="254" priority="256" stopIfTrue="1">
      <formula>AND(OR($B26="COMPOSICAO",$B26="INSUMO",$B26&lt;&gt;""),$B26&lt;&gt;"")</formula>
    </cfRule>
  </conditionalFormatting>
  <conditionalFormatting sqref="H26">
    <cfRule type="expression" dxfId="253" priority="253" stopIfTrue="1">
      <formula>AND($B26&lt;&gt;"COMPOSICAO",$B26&lt;&gt;"INSUMO",$B26&lt;&gt;"")</formula>
    </cfRule>
    <cfRule type="expression" dxfId="252" priority="254" stopIfTrue="1">
      <formula>AND(OR($B26="COMPOSICAO",$B26="INSUMO",$B26&lt;&gt;""),$B26&lt;&gt;"")</formula>
    </cfRule>
  </conditionalFormatting>
  <conditionalFormatting sqref="H26">
    <cfRule type="expression" dxfId="251" priority="251" stopIfTrue="1">
      <formula>AND($B26&lt;&gt;"COMPOSICAO",$B26&lt;&gt;"INSUMO",$B26&lt;&gt;"")</formula>
    </cfRule>
    <cfRule type="expression" dxfId="250" priority="252" stopIfTrue="1">
      <formula>AND(OR($B26="COMPOSICAO",$B26="INSUMO",$B26&lt;&gt;""),$B26&lt;&gt;"")</formula>
    </cfRule>
  </conditionalFormatting>
  <conditionalFormatting sqref="B26:H26">
    <cfRule type="expression" dxfId="249" priority="249" stopIfTrue="1">
      <formula>AND($B26&lt;&gt;"COMPOSICAO",$B26&lt;&gt;"INSUMO",$B26&lt;&gt;"")</formula>
    </cfRule>
    <cfRule type="expression" dxfId="248" priority="250" stopIfTrue="1">
      <formula>AND(OR($B26="COMPOSICAO",$B26="INSUMO",$B26&lt;&gt;""),$B26&lt;&gt;"")</formula>
    </cfRule>
  </conditionalFormatting>
  <conditionalFormatting sqref="B26:F26">
    <cfRule type="expression" dxfId="247" priority="247" stopIfTrue="1">
      <formula>AND($B26&lt;&gt;"COMPOSICAO",$B26&lt;&gt;"INSUMO",$B26&lt;&gt;"")</formula>
    </cfRule>
    <cfRule type="expression" dxfId="246" priority="248" stopIfTrue="1">
      <formula>AND(OR($B26="COMPOSICAO",$B26="INSUMO",$B26&lt;&gt;""),$B26&lt;&gt;"")</formula>
    </cfRule>
  </conditionalFormatting>
  <conditionalFormatting sqref="G26:H26">
    <cfRule type="expression" dxfId="245" priority="245" stopIfTrue="1">
      <formula>AND($B26&lt;&gt;"COMPOSICAO",$B26&lt;&gt;"INSUMO",$B26&lt;&gt;"")</formula>
    </cfRule>
    <cfRule type="expression" dxfId="244" priority="246" stopIfTrue="1">
      <formula>AND(OR($B26="COMPOSICAO",$B26="INSUMO",$B26&lt;&gt;""),$B26&lt;&gt;"")</formula>
    </cfRule>
  </conditionalFormatting>
  <conditionalFormatting sqref="H26">
    <cfRule type="expression" dxfId="243" priority="243" stopIfTrue="1">
      <formula>AND($B26&lt;&gt;"COMPOSICAO",$B26&lt;&gt;"INSUMO",$B26&lt;&gt;"")</formula>
    </cfRule>
    <cfRule type="expression" dxfId="242" priority="244" stopIfTrue="1">
      <formula>AND(OR($B26="COMPOSICAO",$B26="INSUMO",$B26&lt;&gt;""),$B26&lt;&gt;"")</formula>
    </cfRule>
  </conditionalFormatting>
  <conditionalFormatting sqref="G26">
    <cfRule type="expression" dxfId="241" priority="241" stopIfTrue="1">
      <formula>AND($B26&lt;&gt;"COMPOSICAO",$B26&lt;&gt;"INSUMO",$B26&lt;&gt;"")</formula>
    </cfRule>
    <cfRule type="expression" dxfId="240" priority="242" stopIfTrue="1">
      <formula>AND(OR($B26="COMPOSICAO",$B26="INSUMO",$B26&lt;&gt;""),$B26&lt;&gt;"")</formula>
    </cfRule>
  </conditionalFormatting>
  <conditionalFormatting sqref="G26">
    <cfRule type="expression" dxfId="239" priority="239" stopIfTrue="1">
      <formula>AND($B26&lt;&gt;"COMPOSICAO",$B26&lt;&gt;"INSUMO",$B26&lt;&gt;"")</formula>
    </cfRule>
    <cfRule type="expression" dxfId="238" priority="240" stopIfTrue="1">
      <formula>AND(OR($B26="COMPOSICAO",$B26="INSUMO",$B26&lt;&gt;""),$B26&lt;&gt;"")</formula>
    </cfRule>
  </conditionalFormatting>
  <conditionalFormatting sqref="G26">
    <cfRule type="expression" dxfId="237" priority="237" stopIfTrue="1">
      <formula>AND($B26&lt;&gt;"COMPOSICAO",$B26&lt;&gt;"INSUMO",$B26&lt;&gt;"")</formula>
    </cfRule>
    <cfRule type="expression" dxfId="236" priority="238" stopIfTrue="1">
      <formula>AND(OR($B26="COMPOSICAO",$B26="INSUMO",$B26&lt;&gt;""),$B26&lt;&gt;"")</formula>
    </cfRule>
  </conditionalFormatting>
  <conditionalFormatting sqref="G26">
    <cfRule type="expression" dxfId="235" priority="235" stopIfTrue="1">
      <formula>AND($B26&lt;&gt;"COMPOSICAO",$B26&lt;&gt;"INSUMO",$B26&lt;&gt;"")</formula>
    </cfRule>
    <cfRule type="expression" dxfId="234" priority="236" stopIfTrue="1">
      <formula>AND(OR($B26="COMPOSICAO",$B26="INSUMO",$B26&lt;&gt;""),$B26&lt;&gt;"")</formula>
    </cfRule>
  </conditionalFormatting>
  <conditionalFormatting sqref="G26">
    <cfRule type="expression" dxfId="233" priority="233" stopIfTrue="1">
      <formula>AND($B26&lt;&gt;"COMPOSICAO",$B26&lt;&gt;"INSUMO",$B26&lt;&gt;"")</formula>
    </cfRule>
    <cfRule type="expression" dxfId="232" priority="234" stopIfTrue="1">
      <formula>AND(OR($B26="COMPOSICAO",$B26="INSUMO",$B26&lt;&gt;""),$B26&lt;&gt;"")</formula>
    </cfRule>
  </conditionalFormatting>
  <conditionalFormatting sqref="G26">
    <cfRule type="expression" dxfId="231" priority="231" stopIfTrue="1">
      <formula>AND($B26&lt;&gt;"COMPOSICAO",$B26&lt;&gt;"INSUMO",$B26&lt;&gt;"")</formula>
    </cfRule>
    <cfRule type="expression" dxfId="230" priority="232" stopIfTrue="1">
      <formula>AND(OR($B26="COMPOSICAO",$B26="INSUMO",$B26&lt;&gt;""),$B26&lt;&gt;"")</formula>
    </cfRule>
  </conditionalFormatting>
  <conditionalFormatting sqref="G26">
    <cfRule type="expression" dxfId="229" priority="229" stopIfTrue="1">
      <formula>AND($B26&lt;&gt;"COMPOSICAO",$B26&lt;&gt;"INSUMO",$B26&lt;&gt;"")</formula>
    </cfRule>
    <cfRule type="expression" dxfId="228" priority="230" stopIfTrue="1">
      <formula>AND(OR($B26="COMPOSICAO",$B26="INSUMO",$B26&lt;&gt;""),$B26&lt;&gt;"")</formula>
    </cfRule>
  </conditionalFormatting>
  <conditionalFormatting sqref="H26">
    <cfRule type="expression" dxfId="227" priority="227" stopIfTrue="1">
      <formula>AND($B26&lt;&gt;"COMPOSICAO",$B26&lt;&gt;"INSUMO",$B26&lt;&gt;"")</formula>
    </cfRule>
    <cfRule type="expression" dxfId="226" priority="228" stopIfTrue="1">
      <formula>AND(OR($B26="COMPOSICAO",$B26="INSUMO",$B26&lt;&gt;""),$B26&lt;&gt;"")</formula>
    </cfRule>
  </conditionalFormatting>
  <conditionalFormatting sqref="H26">
    <cfRule type="expression" dxfId="225" priority="225" stopIfTrue="1">
      <formula>AND($B26&lt;&gt;"COMPOSICAO",$B26&lt;&gt;"INSUMO",$B26&lt;&gt;"")</formula>
    </cfRule>
    <cfRule type="expression" dxfId="224" priority="226" stopIfTrue="1">
      <formula>AND(OR($B26="COMPOSICAO",$B26="INSUMO",$B26&lt;&gt;""),$B26&lt;&gt;"")</formula>
    </cfRule>
  </conditionalFormatting>
  <conditionalFormatting sqref="H26">
    <cfRule type="expression" dxfId="223" priority="223" stopIfTrue="1">
      <formula>AND($B26&lt;&gt;"COMPOSICAO",$B26&lt;&gt;"INSUMO",$B26&lt;&gt;"")</formula>
    </cfRule>
    <cfRule type="expression" dxfId="222" priority="224" stopIfTrue="1">
      <formula>AND(OR($B26="COMPOSICAO",$B26="INSUMO",$B26&lt;&gt;""),$B26&lt;&gt;"")</formula>
    </cfRule>
  </conditionalFormatting>
  <conditionalFormatting sqref="H26">
    <cfRule type="expression" dxfId="221" priority="221" stopIfTrue="1">
      <formula>AND($B26&lt;&gt;"COMPOSICAO",$B26&lt;&gt;"INSUMO",$B26&lt;&gt;"")</formula>
    </cfRule>
    <cfRule type="expression" dxfId="220" priority="222" stopIfTrue="1">
      <formula>AND(OR($B26="COMPOSICAO",$B26="INSUMO",$B26&lt;&gt;""),$B26&lt;&gt;"")</formula>
    </cfRule>
  </conditionalFormatting>
  <conditionalFormatting sqref="H26">
    <cfRule type="expression" dxfId="219" priority="219" stopIfTrue="1">
      <formula>AND($B26&lt;&gt;"COMPOSICAO",$B26&lt;&gt;"INSUMO",$B26&lt;&gt;"")</formula>
    </cfRule>
    <cfRule type="expression" dxfId="218" priority="220" stopIfTrue="1">
      <formula>AND(OR($B26="COMPOSICAO",$B26="INSUMO",$B26&lt;&gt;""),$B26&lt;&gt;"")</formula>
    </cfRule>
  </conditionalFormatting>
  <conditionalFormatting sqref="H26">
    <cfRule type="expression" dxfId="217" priority="217" stopIfTrue="1">
      <formula>AND($B26&lt;&gt;"COMPOSICAO",$B26&lt;&gt;"INSUMO",$B26&lt;&gt;"")</formula>
    </cfRule>
    <cfRule type="expression" dxfId="216" priority="218" stopIfTrue="1">
      <formula>AND(OR($B26="COMPOSICAO",$B26="INSUMO",$B26&lt;&gt;""),$B26&lt;&gt;"")</formula>
    </cfRule>
  </conditionalFormatting>
  <conditionalFormatting sqref="H26">
    <cfRule type="expression" dxfId="215" priority="215" stopIfTrue="1">
      <formula>AND($B26&lt;&gt;"COMPOSICAO",$B26&lt;&gt;"INSUMO",$B26&lt;&gt;"")</formula>
    </cfRule>
    <cfRule type="expression" dxfId="214" priority="216" stopIfTrue="1">
      <formula>AND(OR($B26="COMPOSICAO",$B26="INSUMO",$B26&lt;&gt;""),$B26&lt;&gt;"")</formula>
    </cfRule>
  </conditionalFormatting>
  <conditionalFormatting sqref="H26">
    <cfRule type="expression" dxfId="213" priority="213" stopIfTrue="1">
      <formula>AND($B26&lt;&gt;"COMPOSICAO",$B26&lt;&gt;"INSUMO",$B26&lt;&gt;"")</formula>
    </cfRule>
    <cfRule type="expression" dxfId="212" priority="214" stopIfTrue="1">
      <formula>AND(OR($B26="COMPOSICAO",$B26="INSUMO",$B26&lt;&gt;""),$B26&lt;&gt;"")</formula>
    </cfRule>
  </conditionalFormatting>
  <conditionalFormatting sqref="B35:H35">
    <cfRule type="expression" dxfId="211" priority="211" stopIfTrue="1">
      <formula>AND($B35&lt;&gt;"COMPOSICAO",$B35&lt;&gt;"INSUMO",$B35&lt;&gt;"")</formula>
    </cfRule>
    <cfRule type="expression" dxfId="210" priority="212" stopIfTrue="1">
      <formula>AND(OR($B35="COMPOSICAO",$B35="INSUMO",$B35&lt;&gt;""),$B35&lt;&gt;"")</formula>
    </cfRule>
  </conditionalFormatting>
  <conditionalFormatting sqref="B35:F35">
    <cfRule type="expression" dxfId="209" priority="209" stopIfTrue="1">
      <formula>AND($B35&lt;&gt;"COMPOSICAO",$B35&lt;&gt;"INSUMO",$B35&lt;&gt;"")</formula>
    </cfRule>
    <cfRule type="expression" dxfId="208" priority="210" stopIfTrue="1">
      <formula>AND(OR($B35="COMPOSICAO",$B35="INSUMO",$B35&lt;&gt;""),$B35&lt;&gt;"")</formula>
    </cfRule>
  </conditionalFormatting>
  <conditionalFormatting sqref="G35:H35">
    <cfRule type="expression" dxfId="207" priority="207" stopIfTrue="1">
      <formula>AND($B35&lt;&gt;"COMPOSICAO",$B35&lt;&gt;"INSUMO",$B35&lt;&gt;"")</formula>
    </cfRule>
    <cfRule type="expression" dxfId="206" priority="208" stopIfTrue="1">
      <formula>AND(OR($B35="COMPOSICAO",$B35="INSUMO",$B35&lt;&gt;""),$B35&lt;&gt;"")</formula>
    </cfRule>
  </conditionalFormatting>
  <conditionalFormatting sqref="H35">
    <cfRule type="expression" dxfId="205" priority="205" stopIfTrue="1">
      <formula>AND($B35&lt;&gt;"COMPOSICAO",$B35&lt;&gt;"INSUMO",$B35&lt;&gt;"")</formula>
    </cfRule>
    <cfRule type="expression" dxfId="204" priority="206" stopIfTrue="1">
      <formula>AND(OR($B35="COMPOSICAO",$B35="INSUMO",$B35&lt;&gt;""),$B35&lt;&gt;"")</formula>
    </cfRule>
  </conditionalFormatting>
  <conditionalFormatting sqref="G35">
    <cfRule type="expression" dxfId="203" priority="203" stopIfTrue="1">
      <formula>AND($B35&lt;&gt;"COMPOSICAO",$B35&lt;&gt;"INSUMO",$B35&lt;&gt;"")</formula>
    </cfRule>
    <cfRule type="expression" dxfId="202" priority="204" stopIfTrue="1">
      <formula>AND(OR($B35="COMPOSICAO",$B35="INSUMO",$B35&lt;&gt;""),$B35&lt;&gt;"")</formula>
    </cfRule>
  </conditionalFormatting>
  <conditionalFormatting sqref="G35">
    <cfRule type="expression" dxfId="201" priority="201" stopIfTrue="1">
      <formula>AND($B35&lt;&gt;"COMPOSICAO",$B35&lt;&gt;"INSUMO",$B35&lt;&gt;"")</formula>
    </cfRule>
    <cfRule type="expression" dxfId="200" priority="202" stopIfTrue="1">
      <formula>AND(OR($B35="COMPOSICAO",$B35="INSUMO",$B35&lt;&gt;""),$B35&lt;&gt;"")</formula>
    </cfRule>
  </conditionalFormatting>
  <conditionalFormatting sqref="G35">
    <cfRule type="expression" dxfId="199" priority="199" stopIfTrue="1">
      <formula>AND($B35&lt;&gt;"COMPOSICAO",$B35&lt;&gt;"INSUMO",$B35&lt;&gt;"")</formula>
    </cfRule>
    <cfRule type="expression" dxfId="198" priority="200" stopIfTrue="1">
      <formula>AND(OR($B35="COMPOSICAO",$B35="INSUMO",$B35&lt;&gt;""),$B35&lt;&gt;"")</formula>
    </cfRule>
  </conditionalFormatting>
  <conditionalFormatting sqref="H35">
    <cfRule type="expression" dxfId="197" priority="197" stopIfTrue="1">
      <formula>AND($B35&lt;&gt;"COMPOSICAO",$B35&lt;&gt;"INSUMO",$B35&lt;&gt;"")</formula>
    </cfRule>
    <cfRule type="expression" dxfId="196" priority="198" stopIfTrue="1">
      <formula>AND(OR($B35="COMPOSICAO",$B35="INSUMO",$B35&lt;&gt;""),$B35&lt;&gt;"")</formula>
    </cfRule>
  </conditionalFormatting>
  <conditionalFormatting sqref="H35">
    <cfRule type="expression" dxfId="195" priority="195" stopIfTrue="1">
      <formula>AND($B35&lt;&gt;"COMPOSICAO",$B35&lt;&gt;"INSUMO",$B35&lt;&gt;"")</formula>
    </cfRule>
    <cfRule type="expression" dxfId="194" priority="196" stopIfTrue="1">
      <formula>AND(OR($B35="COMPOSICAO",$B35="INSUMO",$B35&lt;&gt;""),$B35&lt;&gt;"")</formula>
    </cfRule>
  </conditionalFormatting>
  <conditionalFormatting sqref="H35">
    <cfRule type="expression" dxfId="193" priority="193" stopIfTrue="1">
      <formula>AND($B35&lt;&gt;"COMPOSICAO",$B35&lt;&gt;"INSUMO",$B35&lt;&gt;"")</formula>
    </cfRule>
    <cfRule type="expression" dxfId="192" priority="194" stopIfTrue="1">
      <formula>AND(OR($B35="COMPOSICAO",$B35="INSUMO",$B35&lt;&gt;""),$B35&lt;&gt;"")</formula>
    </cfRule>
  </conditionalFormatting>
  <conditionalFormatting sqref="H35">
    <cfRule type="expression" dxfId="191" priority="191" stopIfTrue="1">
      <formula>AND($B35&lt;&gt;"COMPOSICAO",$B35&lt;&gt;"INSUMO",$B35&lt;&gt;"")</formula>
    </cfRule>
    <cfRule type="expression" dxfId="190" priority="192" stopIfTrue="1">
      <formula>AND(OR($B35="COMPOSICAO",$B35="INSUMO",$B35&lt;&gt;""),$B35&lt;&gt;"")</formula>
    </cfRule>
  </conditionalFormatting>
  <conditionalFormatting sqref="H35">
    <cfRule type="expression" dxfId="189" priority="189" stopIfTrue="1">
      <formula>AND($B35&lt;&gt;"COMPOSICAO",$B35&lt;&gt;"INSUMO",$B35&lt;&gt;"")</formula>
    </cfRule>
    <cfRule type="expression" dxfId="188" priority="190" stopIfTrue="1">
      <formula>AND(OR($B35="COMPOSICAO",$B35="INSUMO",$B35&lt;&gt;""),$B35&lt;&gt;"")</formula>
    </cfRule>
  </conditionalFormatting>
  <conditionalFormatting sqref="H35">
    <cfRule type="expression" dxfId="187" priority="187" stopIfTrue="1">
      <formula>AND($B35&lt;&gt;"COMPOSICAO",$B35&lt;&gt;"INSUMO",$B35&lt;&gt;"")</formula>
    </cfRule>
    <cfRule type="expression" dxfId="186" priority="188" stopIfTrue="1">
      <formula>AND(OR($B35="COMPOSICAO",$B35="INSUMO",$B35&lt;&gt;""),$B35&lt;&gt;"")</formula>
    </cfRule>
  </conditionalFormatting>
  <conditionalFormatting sqref="H35">
    <cfRule type="expression" dxfId="185" priority="185" stopIfTrue="1">
      <formula>AND($B35&lt;&gt;"COMPOSICAO",$B35&lt;&gt;"INSUMO",$B35&lt;&gt;"")</formula>
    </cfRule>
    <cfRule type="expression" dxfId="184" priority="186" stopIfTrue="1">
      <formula>AND(OR($B35="COMPOSICAO",$B35="INSUMO",$B35&lt;&gt;""),$B35&lt;&gt;"")</formula>
    </cfRule>
  </conditionalFormatting>
  <conditionalFormatting sqref="H35">
    <cfRule type="expression" dxfId="183" priority="183" stopIfTrue="1">
      <formula>AND($B35&lt;&gt;"COMPOSICAO",$B35&lt;&gt;"INSUMO",$B35&lt;&gt;"")</formula>
    </cfRule>
    <cfRule type="expression" dxfId="182" priority="184" stopIfTrue="1">
      <formula>AND(OR($B35="COMPOSICAO",$B35="INSUMO",$B35&lt;&gt;""),$B35&lt;&gt;"")</formula>
    </cfRule>
  </conditionalFormatting>
  <conditionalFormatting sqref="B35:H35">
    <cfRule type="expression" dxfId="181" priority="181" stopIfTrue="1">
      <formula>AND($B35&lt;&gt;"COMPOSICAO",$B35&lt;&gt;"INSUMO",$B35&lt;&gt;"")</formula>
    </cfRule>
    <cfRule type="expression" dxfId="180" priority="182" stopIfTrue="1">
      <formula>AND(OR($B35="COMPOSICAO",$B35="INSUMO",$B35&lt;&gt;""),$B35&lt;&gt;"")</formula>
    </cfRule>
  </conditionalFormatting>
  <conditionalFormatting sqref="B35:F35">
    <cfRule type="expression" dxfId="179" priority="179" stopIfTrue="1">
      <formula>AND($B35&lt;&gt;"COMPOSICAO",$B35&lt;&gt;"INSUMO",$B35&lt;&gt;"")</formula>
    </cfRule>
    <cfRule type="expression" dxfId="178" priority="180" stopIfTrue="1">
      <formula>AND(OR($B35="COMPOSICAO",$B35="INSUMO",$B35&lt;&gt;""),$B35&lt;&gt;"")</formula>
    </cfRule>
  </conditionalFormatting>
  <conditionalFormatting sqref="G35:H35">
    <cfRule type="expression" dxfId="177" priority="177" stopIfTrue="1">
      <formula>AND($B35&lt;&gt;"COMPOSICAO",$B35&lt;&gt;"INSUMO",$B35&lt;&gt;"")</formula>
    </cfRule>
    <cfRule type="expression" dxfId="176" priority="178" stopIfTrue="1">
      <formula>AND(OR($B35="COMPOSICAO",$B35="INSUMO",$B35&lt;&gt;""),$B35&lt;&gt;"")</formula>
    </cfRule>
  </conditionalFormatting>
  <conditionalFormatting sqref="H35">
    <cfRule type="expression" dxfId="175" priority="175" stopIfTrue="1">
      <formula>AND($B35&lt;&gt;"COMPOSICAO",$B35&lt;&gt;"INSUMO",$B35&lt;&gt;"")</formula>
    </cfRule>
    <cfRule type="expression" dxfId="174" priority="176" stopIfTrue="1">
      <formula>AND(OR($B35="COMPOSICAO",$B35="INSUMO",$B35&lt;&gt;""),$B35&lt;&gt;"")</formula>
    </cfRule>
  </conditionalFormatting>
  <conditionalFormatting sqref="G35">
    <cfRule type="expression" dxfId="173" priority="173" stopIfTrue="1">
      <formula>AND($B35&lt;&gt;"COMPOSICAO",$B35&lt;&gt;"INSUMO",$B35&lt;&gt;"")</formula>
    </cfRule>
    <cfRule type="expression" dxfId="172" priority="174" stopIfTrue="1">
      <formula>AND(OR($B35="COMPOSICAO",$B35="INSUMO",$B35&lt;&gt;""),$B35&lt;&gt;"")</formula>
    </cfRule>
  </conditionalFormatting>
  <conditionalFormatting sqref="G35">
    <cfRule type="expression" dxfId="171" priority="171" stopIfTrue="1">
      <formula>AND($B35&lt;&gt;"COMPOSICAO",$B35&lt;&gt;"INSUMO",$B35&lt;&gt;"")</formula>
    </cfRule>
    <cfRule type="expression" dxfId="170" priority="172" stopIfTrue="1">
      <formula>AND(OR($B35="COMPOSICAO",$B35="INSUMO",$B35&lt;&gt;""),$B35&lt;&gt;"")</formula>
    </cfRule>
  </conditionalFormatting>
  <conditionalFormatting sqref="G35">
    <cfRule type="expression" dxfId="169" priority="169" stopIfTrue="1">
      <formula>AND($B35&lt;&gt;"COMPOSICAO",$B35&lt;&gt;"INSUMO",$B35&lt;&gt;"")</formula>
    </cfRule>
    <cfRule type="expression" dxfId="168" priority="170" stopIfTrue="1">
      <formula>AND(OR($B35="COMPOSICAO",$B35="INSUMO",$B35&lt;&gt;""),$B35&lt;&gt;"")</formula>
    </cfRule>
  </conditionalFormatting>
  <conditionalFormatting sqref="H35">
    <cfRule type="expression" dxfId="167" priority="167" stopIfTrue="1">
      <formula>AND($B35&lt;&gt;"COMPOSICAO",$B35&lt;&gt;"INSUMO",$B35&lt;&gt;"")</formula>
    </cfRule>
    <cfRule type="expression" dxfId="166" priority="168" stopIfTrue="1">
      <formula>AND(OR($B35="COMPOSICAO",$B35="INSUMO",$B35&lt;&gt;""),$B35&lt;&gt;"")</formula>
    </cfRule>
  </conditionalFormatting>
  <conditionalFormatting sqref="H35">
    <cfRule type="expression" dxfId="165" priority="165" stopIfTrue="1">
      <formula>AND($B35&lt;&gt;"COMPOSICAO",$B35&lt;&gt;"INSUMO",$B35&lt;&gt;"")</formula>
    </cfRule>
    <cfRule type="expression" dxfId="164" priority="166" stopIfTrue="1">
      <formula>AND(OR($B35="COMPOSICAO",$B35="INSUMO",$B35&lt;&gt;""),$B35&lt;&gt;"")</formula>
    </cfRule>
  </conditionalFormatting>
  <conditionalFormatting sqref="H35">
    <cfRule type="expression" dxfId="163" priority="163" stopIfTrue="1">
      <formula>AND($B35&lt;&gt;"COMPOSICAO",$B35&lt;&gt;"INSUMO",$B35&lt;&gt;"")</formula>
    </cfRule>
    <cfRule type="expression" dxfId="162" priority="164" stopIfTrue="1">
      <formula>AND(OR($B35="COMPOSICAO",$B35="INSUMO",$B35&lt;&gt;""),$B35&lt;&gt;"")</formula>
    </cfRule>
  </conditionalFormatting>
  <conditionalFormatting sqref="B35:H35">
    <cfRule type="expression" dxfId="161" priority="161" stopIfTrue="1">
      <formula>AND($B35&lt;&gt;"COMPOSICAO",$B35&lt;&gt;"INSUMO",$B35&lt;&gt;"")</formula>
    </cfRule>
    <cfRule type="expression" dxfId="160" priority="162" stopIfTrue="1">
      <formula>AND(OR($B35="COMPOSICAO",$B35="INSUMO",$B35&lt;&gt;""),$B35&lt;&gt;"")</formula>
    </cfRule>
  </conditionalFormatting>
  <conditionalFormatting sqref="B35:F35">
    <cfRule type="expression" dxfId="159" priority="159" stopIfTrue="1">
      <formula>AND($B35&lt;&gt;"COMPOSICAO",$B35&lt;&gt;"INSUMO",$B35&lt;&gt;"")</formula>
    </cfRule>
    <cfRule type="expression" dxfId="158" priority="160" stopIfTrue="1">
      <formula>AND(OR($B35="COMPOSICAO",$B35="INSUMO",$B35&lt;&gt;""),$B35&lt;&gt;"")</formula>
    </cfRule>
  </conditionalFormatting>
  <conditionalFormatting sqref="G35:H35">
    <cfRule type="expression" dxfId="157" priority="157" stopIfTrue="1">
      <formula>AND($B35&lt;&gt;"COMPOSICAO",$B35&lt;&gt;"INSUMO",$B35&lt;&gt;"")</formula>
    </cfRule>
    <cfRule type="expression" dxfId="156" priority="158" stopIfTrue="1">
      <formula>AND(OR($B35="COMPOSICAO",$B35="INSUMO",$B35&lt;&gt;""),$B35&lt;&gt;"")</formula>
    </cfRule>
  </conditionalFormatting>
  <conditionalFormatting sqref="H35">
    <cfRule type="expression" dxfId="155" priority="155" stopIfTrue="1">
      <formula>AND($B35&lt;&gt;"COMPOSICAO",$B35&lt;&gt;"INSUMO",$B35&lt;&gt;"")</formula>
    </cfRule>
    <cfRule type="expression" dxfId="154" priority="156" stopIfTrue="1">
      <formula>AND(OR($B35="COMPOSICAO",$B35="INSUMO",$B35&lt;&gt;""),$B35&lt;&gt;"")</formula>
    </cfRule>
  </conditionalFormatting>
  <conditionalFormatting sqref="G35">
    <cfRule type="expression" dxfId="153" priority="153" stopIfTrue="1">
      <formula>AND($B35&lt;&gt;"COMPOSICAO",$B35&lt;&gt;"INSUMO",$B35&lt;&gt;"")</formula>
    </cfRule>
    <cfRule type="expression" dxfId="152" priority="154" stopIfTrue="1">
      <formula>AND(OR($B35="COMPOSICAO",$B35="INSUMO",$B35&lt;&gt;""),$B35&lt;&gt;"")</formula>
    </cfRule>
  </conditionalFormatting>
  <conditionalFormatting sqref="G35">
    <cfRule type="expression" dxfId="151" priority="151" stopIfTrue="1">
      <formula>AND($B35&lt;&gt;"COMPOSICAO",$B35&lt;&gt;"INSUMO",$B35&lt;&gt;"")</formula>
    </cfRule>
    <cfRule type="expression" dxfId="150" priority="152" stopIfTrue="1">
      <formula>AND(OR($B35="COMPOSICAO",$B35="INSUMO",$B35&lt;&gt;""),$B35&lt;&gt;"")</formula>
    </cfRule>
  </conditionalFormatting>
  <conditionalFormatting sqref="G35">
    <cfRule type="expression" dxfId="149" priority="149" stopIfTrue="1">
      <formula>AND($B35&lt;&gt;"COMPOSICAO",$B35&lt;&gt;"INSUMO",$B35&lt;&gt;"")</formula>
    </cfRule>
    <cfRule type="expression" dxfId="148" priority="150" stopIfTrue="1">
      <formula>AND(OR($B35="COMPOSICAO",$B35="INSUMO",$B35&lt;&gt;""),$B35&lt;&gt;"")</formula>
    </cfRule>
  </conditionalFormatting>
  <conditionalFormatting sqref="G35">
    <cfRule type="expression" dxfId="147" priority="147" stopIfTrue="1">
      <formula>AND($B35&lt;&gt;"COMPOSICAO",$B35&lt;&gt;"INSUMO",$B35&lt;&gt;"")</formula>
    </cfRule>
    <cfRule type="expression" dxfId="146" priority="148" stopIfTrue="1">
      <formula>AND(OR($B35="COMPOSICAO",$B35="INSUMO",$B35&lt;&gt;""),$B35&lt;&gt;"")</formula>
    </cfRule>
  </conditionalFormatting>
  <conditionalFormatting sqref="G35">
    <cfRule type="expression" dxfId="145" priority="145" stopIfTrue="1">
      <formula>AND($B35&lt;&gt;"COMPOSICAO",$B35&lt;&gt;"INSUMO",$B35&lt;&gt;"")</formula>
    </cfRule>
    <cfRule type="expression" dxfId="144" priority="146" stopIfTrue="1">
      <formula>AND(OR($B35="COMPOSICAO",$B35="INSUMO",$B35&lt;&gt;""),$B35&lt;&gt;"")</formula>
    </cfRule>
  </conditionalFormatting>
  <conditionalFormatting sqref="G35">
    <cfRule type="expression" dxfId="143" priority="143" stopIfTrue="1">
      <formula>AND($B35&lt;&gt;"COMPOSICAO",$B35&lt;&gt;"INSUMO",$B35&lt;&gt;"")</formula>
    </cfRule>
    <cfRule type="expression" dxfId="142" priority="144" stopIfTrue="1">
      <formula>AND(OR($B35="COMPOSICAO",$B35="INSUMO",$B35&lt;&gt;""),$B35&lt;&gt;"")</formula>
    </cfRule>
  </conditionalFormatting>
  <conditionalFormatting sqref="G35">
    <cfRule type="expression" dxfId="141" priority="141" stopIfTrue="1">
      <formula>AND($B35&lt;&gt;"COMPOSICAO",$B35&lt;&gt;"INSUMO",$B35&lt;&gt;"")</formula>
    </cfRule>
    <cfRule type="expression" dxfId="140" priority="142" stopIfTrue="1">
      <formula>AND(OR($B35="COMPOSICAO",$B35="INSUMO",$B35&lt;&gt;""),$B35&lt;&gt;"")</formula>
    </cfRule>
  </conditionalFormatting>
  <conditionalFormatting sqref="H35">
    <cfRule type="expression" dxfId="139" priority="139" stopIfTrue="1">
      <formula>AND($B35&lt;&gt;"COMPOSICAO",$B35&lt;&gt;"INSUMO",$B35&lt;&gt;"")</formula>
    </cfRule>
    <cfRule type="expression" dxfId="138" priority="140" stopIfTrue="1">
      <formula>AND(OR($B35="COMPOSICAO",$B35="INSUMO",$B35&lt;&gt;""),$B35&lt;&gt;"")</formula>
    </cfRule>
  </conditionalFormatting>
  <conditionalFormatting sqref="H35">
    <cfRule type="expression" dxfId="137" priority="137" stopIfTrue="1">
      <formula>AND($B35&lt;&gt;"COMPOSICAO",$B35&lt;&gt;"INSUMO",$B35&lt;&gt;"")</formula>
    </cfRule>
    <cfRule type="expression" dxfId="136" priority="138" stopIfTrue="1">
      <formula>AND(OR($B35="COMPOSICAO",$B35="INSUMO",$B35&lt;&gt;""),$B35&lt;&gt;"")</formula>
    </cfRule>
  </conditionalFormatting>
  <conditionalFormatting sqref="H35">
    <cfRule type="expression" dxfId="135" priority="135" stopIfTrue="1">
      <formula>AND($B35&lt;&gt;"COMPOSICAO",$B35&lt;&gt;"INSUMO",$B35&lt;&gt;"")</formula>
    </cfRule>
    <cfRule type="expression" dxfId="134" priority="136" stopIfTrue="1">
      <formula>AND(OR($B35="COMPOSICAO",$B35="INSUMO",$B35&lt;&gt;""),$B35&lt;&gt;"")</formula>
    </cfRule>
  </conditionalFormatting>
  <conditionalFormatting sqref="H35">
    <cfRule type="expression" dxfId="133" priority="133" stopIfTrue="1">
      <formula>AND($B35&lt;&gt;"COMPOSICAO",$B35&lt;&gt;"INSUMO",$B35&lt;&gt;"")</formula>
    </cfRule>
    <cfRule type="expression" dxfId="132" priority="134" stopIfTrue="1">
      <formula>AND(OR($B35="COMPOSICAO",$B35="INSUMO",$B35&lt;&gt;""),$B35&lt;&gt;"")</formula>
    </cfRule>
  </conditionalFormatting>
  <conditionalFormatting sqref="H35">
    <cfRule type="expression" dxfId="131" priority="131" stopIfTrue="1">
      <formula>AND($B35&lt;&gt;"COMPOSICAO",$B35&lt;&gt;"INSUMO",$B35&lt;&gt;"")</formula>
    </cfRule>
    <cfRule type="expression" dxfId="130" priority="132" stopIfTrue="1">
      <formula>AND(OR($B35="COMPOSICAO",$B35="INSUMO",$B35&lt;&gt;""),$B35&lt;&gt;"")</formula>
    </cfRule>
  </conditionalFormatting>
  <conditionalFormatting sqref="H35">
    <cfRule type="expression" dxfId="129" priority="129" stopIfTrue="1">
      <formula>AND($B35&lt;&gt;"COMPOSICAO",$B35&lt;&gt;"INSUMO",$B35&lt;&gt;"")</formula>
    </cfRule>
    <cfRule type="expression" dxfId="128" priority="130" stopIfTrue="1">
      <formula>AND(OR($B35="COMPOSICAO",$B35="INSUMO",$B35&lt;&gt;""),$B35&lt;&gt;"")</formula>
    </cfRule>
  </conditionalFormatting>
  <conditionalFormatting sqref="H35">
    <cfRule type="expression" dxfId="127" priority="127" stopIfTrue="1">
      <formula>AND($B35&lt;&gt;"COMPOSICAO",$B35&lt;&gt;"INSUMO",$B35&lt;&gt;"")</formula>
    </cfRule>
    <cfRule type="expression" dxfId="126" priority="128" stopIfTrue="1">
      <formula>AND(OR($B35="COMPOSICAO",$B35="INSUMO",$B35&lt;&gt;""),$B35&lt;&gt;"")</formula>
    </cfRule>
  </conditionalFormatting>
  <conditionalFormatting sqref="H35">
    <cfRule type="expression" dxfId="125" priority="125" stopIfTrue="1">
      <formula>AND($B35&lt;&gt;"COMPOSICAO",$B35&lt;&gt;"INSUMO",$B35&lt;&gt;"")</formula>
    </cfRule>
    <cfRule type="expression" dxfId="124" priority="126" stopIfTrue="1">
      <formula>AND(OR($B35="COMPOSICAO",$B35="INSUMO",$B35&lt;&gt;""),$B35&lt;&gt;"")</formula>
    </cfRule>
  </conditionalFormatting>
  <conditionalFormatting sqref="B44:H44">
    <cfRule type="expression" dxfId="123" priority="123" stopIfTrue="1">
      <formula>AND($B44&lt;&gt;"COMPOSICAO",$B44&lt;&gt;"INSUMO",$B44&lt;&gt;"")</formula>
    </cfRule>
    <cfRule type="expression" dxfId="122" priority="124" stopIfTrue="1">
      <formula>AND(OR($B44="COMPOSICAO",$B44="INSUMO",$B44&lt;&gt;""),$B44&lt;&gt;"")</formula>
    </cfRule>
  </conditionalFormatting>
  <conditionalFormatting sqref="B44:F44">
    <cfRule type="expression" dxfId="121" priority="121" stopIfTrue="1">
      <formula>AND($B44&lt;&gt;"COMPOSICAO",$B44&lt;&gt;"INSUMO",$B44&lt;&gt;"")</formula>
    </cfRule>
    <cfRule type="expression" dxfId="120" priority="122" stopIfTrue="1">
      <formula>AND(OR($B44="COMPOSICAO",$B44="INSUMO",$B44&lt;&gt;""),$B44&lt;&gt;"")</formula>
    </cfRule>
  </conditionalFormatting>
  <conditionalFormatting sqref="G44:H44">
    <cfRule type="expression" dxfId="119" priority="119" stopIfTrue="1">
      <formula>AND($B44&lt;&gt;"COMPOSICAO",$B44&lt;&gt;"INSUMO",$B44&lt;&gt;"")</formula>
    </cfRule>
    <cfRule type="expression" dxfId="118" priority="120" stopIfTrue="1">
      <formula>AND(OR($B44="COMPOSICAO",$B44="INSUMO",$B44&lt;&gt;""),$B44&lt;&gt;"")</formula>
    </cfRule>
  </conditionalFormatting>
  <conditionalFormatting sqref="H44">
    <cfRule type="expression" dxfId="117" priority="117" stopIfTrue="1">
      <formula>AND($B44&lt;&gt;"COMPOSICAO",$B44&lt;&gt;"INSUMO",$B44&lt;&gt;"")</formula>
    </cfRule>
    <cfRule type="expression" dxfId="116" priority="118" stopIfTrue="1">
      <formula>AND(OR($B44="COMPOSICAO",$B44="INSUMO",$B44&lt;&gt;""),$B44&lt;&gt;"")</formula>
    </cfRule>
  </conditionalFormatting>
  <conditionalFormatting sqref="G44">
    <cfRule type="expression" dxfId="115" priority="115" stopIfTrue="1">
      <formula>AND($B44&lt;&gt;"COMPOSICAO",$B44&lt;&gt;"INSUMO",$B44&lt;&gt;"")</formula>
    </cfRule>
    <cfRule type="expression" dxfId="114" priority="116" stopIfTrue="1">
      <formula>AND(OR($B44="COMPOSICAO",$B44="INSUMO",$B44&lt;&gt;""),$B44&lt;&gt;"")</formula>
    </cfRule>
  </conditionalFormatting>
  <conditionalFormatting sqref="G44">
    <cfRule type="expression" dxfId="113" priority="113" stopIfTrue="1">
      <formula>AND($B44&lt;&gt;"COMPOSICAO",$B44&lt;&gt;"INSUMO",$B44&lt;&gt;"")</formula>
    </cfRule>
    <cfRule type="expression" dxfId="112" priority="114" stopIfTrue="1">
      <formula>AND(OR($B44="COMPOSICAO",$B44="INSUMO",$B44&lt;&gt;""),$B44&lt;&gt;"")</formula>
    </cfRule>
  </conditionalFormatting>
  <conditionalFormatting sqref="G44">
    <cfRule type="expression" dxfId="111" priority="111" stopIfTrue="1">
      <formula>AND($B44&lt;&gt;"COMPOSICAO",$B44&lt;&gt;"INSUMO",$B44&lt;&gt;"")</formula>
    </cfRule>
    <cfRule type="expression" dxfId="110" priority="112" stopIfTrue="1">
      <formula>AND(OR($B44="COMPOSICAO",$B44="INSUMO",$B44&lt;&gt;""),$B44&lt;&gt;"")</formula>
    </cfRule>
  </conditionalFormatting>
  <conditionalFormatting sqref="H44">
    <cfRule type="expression" dxfId="109" priority="109" stopIfTrue="1">
      <formula>AND($B44&lt;&gt;"COMPOSICAO",$B44&lt;&gt;"INSUMO",$B44&lt;&gt;"")</formula>
    </cfRule>
    <cfRule type="expression" dxfId="108" priority="110" stopIfTrue="1">
      <formula>AND(OR($B44="COMPOSICAO",$B44="INSUMO",$B44&lt;&gt;""),$B44&lt;&gt;"")</formula>
    </cfRule>
  </conditionalFormatting>
  <conditionalFormatting sqref="H44">
    <cfRule type="expression" dxfId="107" priority="107" stopIfTrue="1">
      <formula>AND($B44&lt;&gt;"COMPOSICAO",$B44&lt;&gt;"INSUMO",$B44&lt;&gt;"")</formula>
    </cfRule>
    <cfRule type="expression" dxfId="106" priority="108" stopIfTrue="1">
      <formula>AND(OR($B44="COMPOSICAO",$B44="INSUMO",$B44&lt;&gt;""),$B44&lt;&gt;"")</formula>
    </cfRule>
  </conditionalFormatting>
  <conditionalFormatting sqref="H44">
    <cfRule type="expression" dxfId="105" priority="105" stopIfTrue="1">
      <formula>AND($B44&lt;&gt;"COMPOSICAO",$B44&lt;&gt;"INSUMO",$B44&lt;&gt;"")</formula>
    </cfRule>
    <cfRule type="expression" dxfId="104" priority="106" stopIfTrue="1">
      <formula>AND(OR($B44="COMPOSICAO",$B44="INSUMO",$B44&lt;&gt;""),$B44&lt;&gt;"")</formula>
    </cfRule>
  </conditionalFormatting>
  <conditionalFormatting sqref="H44">
    <cfRule type="expression" dxfId="103" priority="103" stopIfTrue="1">
      <formula>AND($B44&lt;&gt;"COMPOSICAO",$B44&lt;&gt;"INSUMO",$B44&lt;&gt;"")</formula>
    </cfRule>
    <cfRule type="expression" dxfId="102" priority="104" stopIfTrue="1">
      <formula>AND(OR($B44="COMPOSICAO",$B44="INSUMO",$B44&lt;&gt;""),$B44&lt;&gt;"")</formula>
    </cfRule>
  </conditionalFormatting>
  <conditionalFormatting sqref="H44">
    <cfRule type="expression" dxfId="101" priority="101" stopIfTrue="1">
      <formula>AND($B44&lt;&gt;"COMPOSICAO",$B44&lt;&gt;"INSUMO",$B44&lt;&gt;"")</formula>
    </cfRule>
    <cfRule type="expression" dxfId="100" priority="102" stopIfTrue="1">
      <formula>AND(OR($B44="COMPOSICAO",$B44="INSUMO",$B44&lt;&gt;""),$B44&lt;&gt;"")</formula>
    </cfRule>
  </conditionalFormatting>
  <conditionalFormatting sqref="H44">
    <cfRule type="expression" dxfId="99" priority="99" stopIfTrue="1">
      <formula>AND($B44&lt;&gt;"COMPOSICAO",$B44&lt;&gt;"INSUMO",$B44&lt;&gt;"")</formula>
    </cfRule>
    <cfRule type="expression" dxfId="98" priority="100" stopIfTrue="1">
      <formula>AND(OR($B44="COMPOSICAO",$B44="INSUMO",$B44&lt;&gt;""),$B44&lt;&gt;"")</formula>
    </cfRule>
  </conditionalFormatting>
  <conditionalFormatting sqref="H44">
    <cfRule type="expression" dxfId="97" priority="97" stopIfTrue="1">
      <formula>AND($B44&lt;&gt;"COMPOSICAO",$B44&lt;&gt;"INSUMO",$B44&lt;&gt;"")</formula>
    </cfRule>
    <cfRule type="expression" dxfId="96" priority="98" stopIfTrue="1">
      <formula>AND(OR($B44="COMPOSICAO",$B44="INSUMO",$B44&lt;&gt;""),$B44&lt;&gt;"")</formula>
    </cfRule>
  </conditionalFormatting>
  <conditionalFormatting sqref="H44">
    <cfRule type="expression" dxfId="95" priority="95" stopIfTrue="1">
      <formula>AND($B44&lt;&gt;"COMPOSICAO",$B44&lt;&gt;"INSUMO",$B44&lt;&gt;"")</formula>
    </cfRule>
    <cfRule type="expression" dxfId="94" priority="96" stopIfTrue="1">
      <formula>AND(OR($B44="COMPOSICAO",$B44="INSUMO",$B44&lt;&gt;""),$B44&lt;&gt;"")</formula>
    </cfRule>
  </conditionalFormatting>
  <conditionalFormatting sqref="B44:H44">
    <cfRule type="expression" dxfId="93" priority="93" stopIfTrue="1">
      <formula>AND($B44&lt;&gt;"COMPOSICAO",$B44&lt;&gt;"INSUMO",$B44&lt;&gt;"")</formula>
    </cfRule>
    <cfRule type="expression" dxfId="92" priority="94" stopIfTrue="1">
      <formula>AND(OR($B44="COMPOSICAO",$B44="INSUMO",$B44&lt;&gt;""),$B44&lt;&gt;"")</formula>
    </cfRule>
  </conditionalFormatting>
  <conditionalFormatting sqref="B44:F44">
    <cfRule type="expression" dxfId="91" priority="91" stopIfTrue="1">
      <formula>AND($B44&lt;&gt;"COMPOSICAO",$B44&lt;&gt;"INSUMO",$B44&lt;&gt;"")</formula>
    </cfRule>
    <cfRule type="expression" dxfId="90" priority="92" stopIfTrue="1">
      <formula>AND(OR($B44="COMPOSICAO",$B44="INSUMO",$B44&lt;&gt;""),$B44&lt;&gt;"")</formula>
    </cfRule>
  </conditionalFormatting>
  <conditionalFormatting sqref="G44:H44">
    <cfRule type="expression" dxfId="89" priority="89" stopIfTrue="1">
      <formula>AND($B44&lt;&gt;"COMPOSICAO",$B44&lt;&gt;"INSUMO",$B44&lt;&gt;"")</formula>
    </cfRule>
    <cfRule type="expression" dxfId="88" priority="90" stopIfTrue="1">
      <formula>AND(OR($B44="COMPOSICAO",$B44="INSUMO",$B44&lt;&gt;""),$B44&lt;&gt;"")</formula>
    </cfRule>
  </conditionalFormatting>
  <conditionalFormatting sqref="H44">
    <cfRule type="expression" dxfId="87" priority="87" stopIfTrue="1">
      <formula>AND($B44&lt;&gt;"COMPOSICAO",$B44&lt;&gt;"INSUMO",$B44&lt;&gt;"")</formula>
    </cfRule>
    <cfRule type="expression" dxfId="86" priority="88" stopIfTrue="1">
      <formula>AND(OR($B44="COMPOSICAO",$B44="INSUMO",$B44&lt;&gt;""),$B44&lt;&gt;"")</formula>
    </cfRule>
  </conditionalFormatting>
  <conditionalFormatting sqref="G44">
    <cfRule type="expression" dxfId="85" priority="85" stopIfTrue="1">
      <formula>AND($B44&lt;&gt;"COMPOSICAO",$B44&lt;&gt;"INSUMO",$B44&lt;&gt;"")</formula>
    </cfRule>
    <cfRule type="expression" dxfId="84" priority="86" stopIfTrue="1">
      <formula>AND(OR($B44="COMPOSICAO",$B44="INSUMO",$B44&lt;&gt;""),$B44&lt;&gt;"")</formula>
    </cfRule>
  </conditionalFormatting>
  <conditionalFormatting sqref="G44">
    <cfRule type="expression" dxfId="83" priority="83" stopIfTrue="1">
      <formula>AND($B44&lt;&gt;"COMPOSICAO",$B44&lt;&gt;"INSUMO",$B44&lt;&gt;"")</formula>
    </cfRule>
    <cfRule type="expression" dxfId="82" priority="84" stopIfTrue="1">
      <formula>AND(OR($B44="COMPOSICAO",$B44="INSUMO",$B44&lt;&gt;""),$B44&lt;&gt;"")</formula>
    </cfRule>
  </conditionalFormatting>
  <conditionalFormatting sqref="G44">
    <cfRule type="expression" dxfId="81" priority="81" stopIfTrue="1">
      <formula>AND($B44&lt;&gt;"COMPOSICAO",$B44&lt;&gt;"INSUMO",$B44&lt;&gt;"")</formula>
    </cfRule>
    <cfRule type="expression" dxfId="80" priority="82" stopIfTrue="1">
      <formula>AND(OR($B44="COMPOSICAO",$B44="INSUMO",$B44&lt;&gt;""),$B44&lt;&gt;"")</formula>
    </cfRule>
  </conditionalFormatting>
  <conditionalFormatting sqref="H44">
    <cfRule type="expression" dxfId="79" priority="79" stopIfTrue="1">
      <formula>AND($B44&lt;&gt;"COMPOSICAO",$B44&lt;&gt;"INSUMO",$B44&lt;&gt;"")</formula>
    </cfRule>
    <cfRule type="expression" dxfId="78" priority="80" stopIfTrue="1">
      <formula>AND(OR($B44="COMPOSICAO",$B44="INSUMO",$B44&lt;&gt;""),$B44&lt;&gt;"")</formula>
    </cfRule>
  </conditionalFormatting>
  <conditionalFormatting sqref="H44">
    <cfRule type="expression" dxfId="77" priority="77" stopIfTrue="1">
      <formula>AND($B44&lt;&gt;"COMPOSICAO",$B44&lt;&gt;"INSUMO",$B44&lt;&gt;"")</formula>
    </cfRule>
    <cfRule type="expression" dxfId="76" priority="78" stopIfTrue="1">
      <formula>AND(OR($B44="COMPOSICAO",$B44="INSUMO",$B44&lt;&gt;""),$B44&lt;&gt;"")</formula>
    </cfRule>
  </conditionalFormatting>
  <conditionalFormatting sqref="H44">
    <cfRule type="expression" dxfId="75" priority="75" stopIfTrue="1">
      <formula>AND($B44&lt;&gt;"COMPOSICAO",$B44&lt;&gt;"INSUMO",$B44&lt;&gt;"")</formula>
    </cfRule>
    <cfRule type="expression" dxfId="74" priority="76" stopIfTrue="1">
      <formula>AND(OR($B44="COMPOSICAO",$B44="INSUMO",$B44&lt;&gt;""),$B44&lt;&gt;"")</formula>
    </cfRule>
  </conditionalFormatting>
  <conditionalFormatting sqref="H44">
    <cfRule type="expression" dxfId="73" priority="73" stopIfTrue="1">
      <formula>AND($B44&lt;&gt;"COMPOSICAO",$B44&lt;&gt;"INSUMO",$B44&lt;&gt;"")</formula>
    </cfRule>
    <cfRule type="expression" dxfId="72" priority="74" stopIfTrue="1">
      <formula>AND(OR($B44="COMPOSICAO",$B44="INSUMO",$B44&lt;&gt;""),$B44&lt;&gt;"")</formula>
    </cfRule>
  </conditionalFormatting>
  <conditionalFormatting sqref="H44">
    <cfRule type="expression" dxfId="71" priority="71" stopIfTrue="1">
      <formula>AND($B44&lt;&gt;"COMPOSICAO",$B44&lt;&gt;"INSUMO",$B44&lt;&gt;"")</formula>
    </cfRule>
    <cfRule type="expression" dxfId="70" priority="72" stopIfTrue="1">
      <formula>AND(OR($B44="COMPOSICAO",$B44="INSUMO",$B44&lt;&gt;""),$B44&lt;&gt;"")</formula>
    </cfRule>
  </conditionalFormatting>
  <conditionalFormatting sqref="H44">
    <cfRule type="expression" dxfId="69" priority="69" stopIfTrue="1">
      <formula>AND($B44&lt;&gt;"COMPOSICAO",$B44&lt;&gt;"INSUMO",$B44&lt;&gt;"")</formula>
    </cfRule>
    <cfRule type="expression" dxfId="68" priority="70" stopIfTrue="1">
      <formula>AND(OR($B44="COMPOSICAO",$B44="INSUMO",$B44&lt;&gt;""),$B44&lt;&gt;"")</formula>
    </cfRule>
  </conditionalFormatting>
  <conditionalFormatting sqref="H44">
    <cfRule type="expression" dxfId="67" priority="67" stopIfTrue="1">
      <formula>AND($B44&lt;&gt;"COMPOSICAO",$B44&lt;&gt;"INSUMO",$B44&lt;&gt;"")</formula>
    </cfRule>
    <cfRule type="expression" dxfId="66" priority="68" stopIfTrue="1">
      <formula>AND(OR($B44="COMPOSICAO",$B44="INSUMO",$B44&lt;&gt;""),$B44&lt;&gt;"")</formula>
    </cfRule>
  </conditionalFormatting>
  <conditionalFormatting sqref="H44">
    <cfRule type="expression" dxfId="65" priority="65" stopIfTrue="1">
      <formula>AND($B44&lt;&gt;"COMPOSICAO",$B44&lt;&gt;"INSUMO",$B44&lt;&gt;"")</formula>
    </cfRule>
    <cfRule type="expression" dxfId="64" priority="66" stopIfTrue="1">
      <formula>AND(OR($B44="COMPOSICAO",$B44="INSUMO",$B44&lt;&gt;""),$B44&lt;&gt;"")</formula>
    </cfRule>
  </conditionalFormatting>
  <conditionalFormatting sqref="B44:H44">
    <cfRule type="expression" dxfId="63" priority="63" stopIfTrue="1">
      <formula>AND($B44&lt;&gt;"COMPOSICAO",$B44&lt;&gt;"INSUMO",$B44&lt;&gt;"")</formula>
    </cfRule>
    <cfRule type="expression" dxfId="62" priority="64" stopIfTrue="1">
      <formula>AND(OR($B44="COMPOSICAO",$B44="INSUMO",$B44&lt;&gt;""),$B44&lt;&gt;"")</formula>
    </cfRule>
  </conditionalFormatting>
  <conditionalFormatting sqref="B44:F44">
    <cfRule type="expression" dxfId="61" priority="61" stopIfTrue="1">
      <formula>AND($B44&lt;&gt;"COMPOSICAO",$B44&lt;&gt;"INSUMO",$B44&lt;&gt;"")</formula>
    </cfRule>
    <cfRule type="expression" dxfId="60" priority="62" stopIfTrue="1">
      <formula>AND(OR($B44="COMPOSICAO",$B44="INSUMO",$B44&lt;&gt;""),$B44&lt;&gt;"")</formula>
    </cfRule>
  </conditionalFormatting>
  <conditionalFormatting sqref="G44:H44">
    <cfRule type="expression" dxfId="59" priority="59" stopIfTrue="1">
      <formula>AND($B44&lt;&gt;"COMPOSICAO",$B44&lt;&gt;"INSUMO",$B44&lt;&gt;"")</formula>
    </cfRule>
    <cfRule type="expression" dxfId="58" priority="60" stopIfTrue="1">
      <formula>AND(OR($B44="COMPOSICAO",$B44="INSUMO",$B44&lt;&gt;""),$B44&lt;&gt;"")</formula>
    </cfRule>
  </conditionalFormatting>
  <conditionalFormatting sqref="H44">
    <cfRule type="expression" dxfId="57" priority="57" stopIfTrue="1">
      <formula>AND($B44&lt;&gt;"COMPOSICAO",$B44&lt;&gt;"INSUMO",$B44&lt;&gt;"")</formula>
    </cfRule>
    <cfRule type="expression" dxfId="56" priority="58" stopIfTrue="1">
      <formula>AND(OR($B44="COMPOSICAO",$B44="INSUMO",$B44&lt;&gt;""),$B44&lt;&gt;"")</formula>
    </cfRule>
  </conditionalFormatting>
  <conditionalFormatting sqref="G44">
    <cfRule type="expression" dxfId="55" priority="55" stopIfTrue="1">
      <formula>AND($B44&lt;&gt;"COMPOSICAO",$B44&lt;&gt;"INSUMO",$B44&lt;&gt;"")</formula>
    </cfRule>
    <cfRule type="expression" dxfId="54" priority="56" stopIfTrue="1">
      <formula>AND(OR($B44="COMPOSICAO",$B44="INSUMO",$B44&lt;&gt;""),$B44&lt;&gt;"")</formula>
    </cfRule>
  </conditionalFormatting>
  <conditionalFormatting sqref="G44">
    <cfRule type="expression" dxfId="53" priority="53" stopIfTrue="1">
      <formula>AND($B44&lt;&gt;"COMPOSICAO",$B44&lt;&gt;"INSUMO",$B44&lt;&gt;"")</formula>
    </cfRule>
    <cfRule type="expression" dxfId="52" priority="54" stopIfTrue="1">
      <formula>AND(OR($B44="COMPOSICAO",$B44="INSUMO",$B44&lt;&gt;""),$B44&lt;&gt;"")</formula>
    </cfRule>
  </conditionalFormatting>
  <conditionalFormatting sqref="G44">
    <cfRule type="expression" dxfId="51" priority="51" stopIfTrue="1">
      <formula>AND($B44&lt;&gt;"COMPOSICAO",$B44&lt;&gt;"INSUMO",$B44&lt;&gt;"")</formula>
    </cfRule>
    <cfRule type="expression" dxfId="50" priority="52" stopIfTrue="1">
      <formula>AND(OR($B44="COMPOSICAO",$B44="INSUMO",$B44&lt;&gt;""),$B44&lt;&gt;"")</formula>
    </cfRule>
  </conditionalFormatting>
  <conditionalFormatting sqref="H44">
    <cfRule type="expression" dxfId="49" priority="49" stopIfTrue="1">
      <formula>AND($B44&lt;&gt;"COMPOSICAO",$B44&lt;&gt;"INSUMO",$B44&lt;&gt;"")</formula>
    </cfRule>
    <cfRule type="expression" dxfId="48" priority="50" stopIfTrue="1">
      <formula>AND(OR($B44="COMPOSICAO",$B44="INSUMO",$B44&lt;&gt;""),$B44&lt;&gt;"")</formula>
    </cfRule>
  </conditionalFormatting>
  <conditionalFormatting sqref="H44">
    <cfRule type="expression" dxfId="47" priority="47" stopIfTrue="1">
      <formula>AND($B44&lt;&gt;"COMPOSICAO",$B44&lt;&gt;"INSUMO",$B44&lt;&gt;"")</formula>
    </cfRule>
    <cfRule type="expression" dxfId="46" priority="48" stopIfTrue="1">
      <formula>AND(OR($B44="COMPOSICAO",$B44="INSUMO",$B44&lt;&gt;""),$B44&lt;&gt;"")</formula>
    </cfRule>
  </conditionalFormatting>
  <conditionalFormatting sqref="H44">
    <cfRule type="expression" dxfId="45" priority="45" stopIfTrue="1">
      <formula>AND($B44&lt;&gt;"COMPOSICAO",$B44&lt;&gt;"INSUMO",$B44&lt;&gt;"")</formula>
    </cfRule>
    <cfRule type="expression" dxfId="44" priority="46" stopIfTrue="1">
      <formula>AND(OR($B44="COMPOSICAO",$B44="INSUMO",$B44&lt;&gt;""),$B44&lt;&gt;"")</formula>
    </cfRule>
  </conditionalFormatting>
  <conditionalFormatting sqref="B44:H44">
    <cfRule type="expression" dxfId="43" priority="43" stopIfTrue="1">
      <formula>AND($B44&lt;&gt;"COMPOSICAO",$B44&lt;&gt;"INSUMO",$B44&lt;&gt;"")</formula>
    </cfRule>
    <cfRule type="expression" dxfId="42" priority="44" stopIfTrue="1">
      <formula>AND(OR($B44="COMPOSICAO",$B44="INSUMO",$B44&lt;&gt;""),$B44&lt;&gt;"")</formula>
    </cfRule>
  </conditionalFormatting>
  <conditionalFormatting sqref="B44:F44">
    <cfRule type="expression" dxfId="41" priority="41" stopIfTrue="1">
      <formula>AND($B44&lt;&gt;"COMPOSICAO",$B44&lt;&gt;"INSUMO",$B44&lt;&gt;"")</formula>
    </cfRule>
    <cfRule type="expression" dxfId="40" priority="42" stopIfTrue="1">
      <formula>AND(OR($B44="COMPOSICAO",$B44="INSUMO",$B44&lt;&gt;""),$B44&lt;&gt;"")</formula>
    </cfRule>
  </conditionalFormatting>
  <conditionalFormatting sqref="G44:H44">
    <cfRule type="expression" dxfId="39" priority="39" stopIfTrue="1">
      <formula>AND($B44&lt;&gt;"COMPOSICAO",$B44&lt;&gt;"INSUMO",$B44&lt;&gt;"")</formula>
    </cfRule>
    <cfRule type="expression" dxfId="38" priority="40" stopIfTrue="1">
      <formula>AND(OR($B44="COMPOSICAO",$B44="INSUMO",$B44&lt;&gt;""),$B44&lt;&gt;"")</formula>
    </cfRule>
  </conditionalFormatting>
  <conditionalFormatting sqref="H44">
    <cfRule type="expression" dxfId="37" priority="37" stopIfTrue="1">
      <formula>AND($B44&lt;&gt;"COMPOSICAO",$B44&lt;&gt;"INSUMO",$B44&lt;&gt;"")</formula>
    </cfRule>
    <cfRule type="expression" dxfId="36" priority="38" stopIfTrue="1">
      <formula>AND(OR($B44="COMPOSICAO",$B44="INSUMO",$B44&lt;&gt;""),$B44&lt;&gt;"")</formula>
    </cfRule>
  </conditionalFormatting>
  <conditionalFormatting sqref="G44">
    <cfRule type="expression" dxfId="35" priority="35" stopIfTrue="1">
      <formula>AND($B44&lt;&gt;"COMPOSICAO",$B44&lt;&gt;"INSUMO",$B44&lt;&gt;"")</formula>
    </cfRule>
    <cfRule type="expression" dxfId="34" priority="36" stopIfTrue="1">
      <formula>AND(OR($B44="COMPOSICAO",$B44="INSUMO",$B44&lt;&gt;""),$B44&lt;&gt;"")</formula>
    </cfRule>
  </conditionalFormatting>
  <conditionalFormatting sqref="G44">
    <cfRule type="expression" dxfId="33" priority="33" stopIfTrue="1">
      <formula>AND($B44&lt;&gt;"COMPOSICAO",$B44&lt;&gt;"INSUMO",$B44&lt;&gt;"")</formula>
    </cfRule>
    <cfRule type="expression" dxfId="32" priority="34" stopIfTrue="1">
      <formula>AND(OR($B44="COMPOSICAO",$B44="INSUMO",$B44&lt;&gt;""),$B44&lt;&gt;"")</formula>
    </cfRule>
  </conditionalFormatting>
  <conditionalFormatting sqref="G44">
    <cfRule type="expression" dxfId="31" priority="31" stopIfTrue="1">
      <formula>AND($B44&lt;&gt;"COMPOSICAO",$B44&lt;&gt;"INSUMO",$B44&lt;&gt;"")</formula>
    </cfRule>
    <cfRule type="expression" dxfId="30" priority="32" stopIfTrue="1">
      <formula>AND(OR($B44="COMPOSICAO",$B44="INSUMO",$B44&lt;&gt;""),$B44&lt;&gt;"")</formula>
    </cfRule>
  </conditionalFormatting>
  <conditionalFormatting sqref="G44">
    <cfRule type="expression" dxfId="29" priority="29" stopIfTrue="1">
      <formula>AND($B44&lt;&gt;"COMPOSICAO",$B44&lt;&gt;"INSUMO",$B44&lt;&gt;"")</formula>
    </cfRule>
    <cfRule type="expression" dxfId="28" priority="30" stopIfTrue="1">
      <formula>AND(OR($B44="COMPOSICAO",$B44="INSUMO",$B44&lt;&gt;""),$B44&lt;&gt;"")</formula>
    </cfRule>
  </conditionalFormatting>
  <conditionalFormatting sqref="G44">
    <cfRule type="expression" dxfId="27" priority="27" stopIfTrue="1">
      <formula>AND($B44&lt;&gt;"COMPOSICAO",$B44&lt;&gt;"INSUMO",$B44&lt;&gt;"")</formula>
    </cfRule>
    <cfRule type="expression" dxfId="26" priority="28" stopIfTrue="1">
      <formula>AND(OR($B44="COMPOSICAO",$B44="INSUMO",$B44&lt;&gt;""),$B44&lt;&gt;"")</formula>
    </cfRule>
  </conditionalFormatting>
  <conditionalFormatting sqref="G44">
    <cfRule type="expression" dxfId="25" priority="25" stopIfTrue="1">
      <formula>AND($B44&lt;&gt;"COMPOSICAO",$B44&lt;&gt;"INSUMO",$B44&lt;&gt;"")</formula>
    </cfRule>
    <cfRule type="expression" dxfId="24" priority="26" stopIfTrue="1">
      <formula>AND(OR($B44="COMPOSICAO",$B44="INSUMO",$B44&lt;&gt;""),$B44&lt;&gt;"")</formula>
    </cfRule>
  </conditionalFormatting>
  <conditionalFormatting sqref="G44">
    <cfRule type="expression" dxfId="23" priority="23" stopIfTrue="1">
      <formula>AND($B44&lt;&gt;"COMPOSICAO",$B44&lt;&gt;"INSUMO",$B44&lt;&gt;"")</formula>
    </cfRule>
    <cfRule type="expression" dxfId="22" priority="24" stopIfTrue="1">
      <formula>AND(OR($B44="COMPOSICAO",$B44="INSUMO",$B44&lt;&gt;""),$B44&lt;&gt;"")</formula>
    </cfRule>
  </conditionalFormatting>
  <conditionalFormatting sqref="H44">
    <cfRule type="expression" dxfId="21" priority="21" stopIfTrue="1">
      <formula>AND($B44&lt;&gt;"COMPOSICAO",$B44&lt;&gt;"INSUMO",$B44&lt;&gt;"")</formula>
    </cfRule>
    <cfRule type="expression" dxfId="20" priority="22" stopIfTrue="1">
      <formula>AND(OR($B44="COMPOSICAO",$B44="INSUMO",$B44&lt;&gt;""),$B44&lt;&gt;"")</formula>
    </cfRule>
  </conditionalFormatting>
  <conditionalFormatting sqref="H44">
    <cfRule type="expression" dxfId="19" priority="19" stopIfTrue="1">
      <formula>AND($B44&lt;&gt;"COMPOSICAO",$B44&lt;&gt;"INSUMO",$B44&lt;&gt;"")</formula>
    </cfRule>
    <cfRule type="expression" dxfId="18" priority="20" stopIfTrue="1">
      <formula>AND(OR($B44="COMPOSICAO",$B44="INSUMO",$B44&lt;&gt;""),$B44&lt;&gt;"")</formula>
    </cfRule>
  </conditionalFormatting>
  <conditionalFormatting sqref="H44">
    <cfRule type="expression" dxfId="17" priority="17" stopIfTrue="1">
      <formula>AND($B44&lt;&gt;"COMPOSICAO",$B44&lt;&gt;"INSUMO",$B44&lt;&gt;"")</formula>
    </cfRule>
    <cfRule type="expression" dxfId="16" priority="18" stopIfTrue="1">
      <formula>AND(OR($B44="COMPOSICAO",$B44="INSUMO",$B44&lt;&gt;""),$B44&lt;&gt;"")</formula>
    </cfRule>
  </conditionalFormatting>
  <conditionalFormatting sqref="H44">
    <cfRule type="expression" dxfId="15" priority="15" stopIfTrue="1">
      <formula>AND($B44&lt;&gt;"COMPOSICAO",$B44&lt;&gt;"INSUMO",$B44&lt;&gt;"")</formula>
    </cfRule>
    <cfRule type="expression" dxfId="14" priority="16" stopIfTrue="1">
      <formula>AND(OR($B44="COMPOSICAO",$B44="INSUMO",$B44&lt;&gt;""),$B44&lt;&gt;"")</formula>
    </cfRule>
  </conditionalFormatting>
  <conditionalFormatting sqref="H44">
    <cfRule type="expression" dxfId="13" priority="13" stopIfTrue="1">
      <formula>AND($B44&lt;&gt;"COMPOSICAO",$B44&lt;&gt;"INSUMO",$B44&lt;&gt;"")</formula>
    </cfRule>
    <cfRule type="expression" dxfId="12" priority="14" stopIfTrue="1">
      <formula>AND(OR($B44="COMPOSICAO",$B44="INSUMO",$B44&lt;&gt;""),$B44&lt;&gt;"")</formula>
    </cfRule>
  </conditionalFormatting>
  <conditionalFormatting sqref="H44">
    <cfRule type="expression" dxfId="11" priority="11" stopIfTrue="1">
      <formula>AND($B44&lt;&gt;"COMPOSICAO",$B44&lt;&gt;"INSUMO",$B44&lt;&gt;"")</formula>
    </cfRule>
    <cfRule type="expression" dxfId="10" priority="12" stopIfTrue="1">
      <formula>AND(OR($B44="COMPOSICAO",$B44="INSUMO",$B44&lt;&gt;""),$B44&lt;&gt;"")</formula>
    </cfRule>
  </conditionalFormatting>
  <conditionalFormatting sqref="H44">
    <cfRule type="expression" dxfId="9" priority="9" stopIfTrue="1">
      <formula>AND($B44&lt;&gt;"COMPOSICAO",$B44&lt;&gt;"INSUMO",$B44&lt;&gt;"")</formula>
    </cfRule>
    <cfRule type="expression" dxfId="8" priority="10" stopIfTrue="1">
      <formula>AND(OR($B44="COMPOSICAO",$B44="INSUMO",$B44&lt;&gt;""),$B44&lt;&gt;"")</formula>
    </cfRule>
  </conditionalFormatting>
  <conditionalFormatting sqref="H44">
    <cfRule type="expression" dxfId="7" priority="7" stopIfTrue="1">
      <formula>AND($B44&lt;&gt;"COMPOSICAO",$B44&lt;&gt;"INSUMO",$B44&lt;&gt;"")</formula>
    </cfRule>
    <cfRule type="expression" dxfId="6" priority="8" stopIfTrue="1">
      <formula>AND(OR($B44="COMPOSICAO",$B44="INSUMO",$B44&lt;&gt;""),$B44&lt;&gt;"")</formula>
    </cfRule>
  </conditionalFormatting>
  <conditionalFormatting sqref="G34">
    <cfRule type="expression" dxfId="5" priority="5" stopIfTrue="1">
      <formula>AND($B34&lt;&gt;"COMPOSICAO",$B34&lt;&gt;"INSUMO",$B34&lt;&gt;"")</formula>
    </cfRule>
    <cfRule type="expression" dxfId="4" priority="6" stopIfTrue="1">
      <formula>AND(OR($B34="COMPOSICAO",$B34="INSUMO",$B34&lt;&gt;""),$B34&lt;&gt;"")</formula>
    </cfRule>
  </conditionalFormatting>
  <conditionalFormatting sqref="G43">
    <cfRule type="expression" dxfId="3" priority="3" stopIfTrue="1">
      <formula>AND($B43&lt;&gt;"COMPOSICAO",$B43&lt;&gt;"INSUMO",$B43&lt;&gt;"")</formula>
    </cfRule>
    <cfRule type="expression" dxfId="2" priority="4" stopIfTrue="1">
      <formula>AND(OR($B43="COMPOSICAO",$B43="INSUMO",$B43&lt;&gt;""),$B43&lt;&gt;"")</formula>
    </cfRule>
  </conditionalFormatting>
  <conditionalFormatting sqref="G43">
    <cfRule type="expression" dxfId="1" priority="1" stopIfTrue="1">
      <formula>AND($B43&lt;&gt;"COMPOSICAO",$B43&lt;&gt;"INSUMO",$B43&lt;&gt;"")</formula>
    </cfRule>
    <cfRule type="expression" dxfId="0" priority="2" stopIfTrue="1">
      <formula>AND(OR($B43="COMPOSICAO",$B43="INSUMO",$B43&lt;&gt;""),$B43&lt;&gt;"")</formula>
    </cfRule>
  </conditionalFormatting>
  <printOptions horizontalCentered="1"/>
  <pageMargins left="0.51181102362204722" right="0.51181102362204722" top="1.1811023622047245" bottom="0.78740157480314965" header="0.31496062992125984" footer="0.31496062992125984"/>
  <pageSetup paperSize="9" scale="75" orientation="landscape" r:id="rId1"/>
  <rowBreaks count="3" manualBreakCount="3">
    <brk id="22" min="1" max="7" man="1"/>
    <brk id="40" min="1" max="7" man="1"/>
    <brk id="61" min="1" max="7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13" zoomScaleSheetLayoutView="100" workbookViewId="0">
      <selection activeCell="E20" sqref="E20"/>
    </sheetView>
  </sheetViews>
  <sheetFormatPr defaultRowHeight="12.75"/>
  <cols>
    <col min="1" max="1" width="3.28515625" style="4" customWidth="1"/>
    <col min="2" max="2" width="9.140625" style="4"/>
    <col min="3" max="3" width="47.42578125" style="4" customWidth="1"/>
    <col min="4" max="4" width="10.140625" style="4" customWidth="1"/>
    <col min="5" max="5" width="4.140625" style="4" customWidth="1"/>
    <col min="6" max="6" width="10.42578125" style="4" customWidth="1"/>
    <col min="7" max="16384" width="9.140625" style="4"/>
  </cols>
  <sheetData>
    <row r="1" spans="1:9" s="45" customFormat="1" ht="15.75" customHeight="1">
      <c r="A1" s="44"/>
      <c r="B1" s="371" t="s">
        <v>89</v>
      </c>
      <c r="C1" s="371"/>
      <c r="D1" s="371"/>
      <c r="E1" s="371"/>
      <c r="F1" s="371"/>
      <c r="G1" s="371"/>
      <c r="H1" s="371"/>
      <c r="I1" s="371"/>
    </row>
    <row r="2" spans="1:9" s="45" customFormat="1" ht="16.5" customHeight="1">
      <c r="A2" s="46"/>
      <c r="B2" s="371" t="s">
        <v>90</v>
      </c>
      <c r="C2" s="371"/>
      <c r="D2" s="371"/>
      <c r="E2" s="371"/>
      <c r="F2" s="371"/>
      <c r="G2" s="371"/>
      <c r="H2" s="371"/>
      <c r="I2" s="371"/>
    </row>
    <row r="3" spans="1:9" s="45" customFormat="1" ht="16.5" customHeight="1">
      <c r="A3" s="46"/>
      <c r="B3" s="371" t="s">
        <v>91</v>
      </c>
      <c r="C3" s="371"/>
      <c r="D3" s="371"/>
      <c r="E3" s="371"/>
      <c r="F3" s="371"/>
      <c r="G3" s="371"/>
      <c r="H3" s="371"/>
      <c r="I3" s="371"/>
    </row>
    <row r="4" spans="1:9" ht="15" customHeight="1">
      <c r="A4" s="47"/>
      <c r="B4" s="371" t="s">
        <v>92</v>
      </c>
      <c r="C4" s="371"/>
      <c r="D4" s="371"/>
      <c r="E4" s="371"/>
      <c r="F4" s="371"/>
      <c r="G4" s="371"/>
      <c r="H4" s="371"/>
      <c r="I4" s="371"/>
    </row>
    <row r="5" spans="1:9" ht="15" customHeight="1" thickBot="1">
      <c r="A5" s="48"/>
      <c r="B5" s="49"/>
      <c r="C5" s="50"/>
      <c r="D5" s="50"/>
      <c r="E5" s="50"/>
      <c r="F5" s="50"/>
      <c r="G5" s="50"/>
    </row>
    <row r="6" spans="1:9" ht="22.5" customHeight="1">
      <c r="B6" s="372" t="s">
        <v>93</v>
      </c>
      <c r="C6" s="373"/>
      <c r="D6" s="373"/>
      <c r="E6" s="373"/>
      <c r="F6" s="373"/>
      <c r="G6" s="373"/>
      <c r="H6" s="373"/>
      <c r="I6" s="374"/>
    </row>
    <row r="7" spans="1:9" ht="18">
      <c r="B7" s="368" t="s">
        <v>94</v>
      </c>
      <c r="C7" s="369"/>
      <c r="D7" s="369"/>
      <c r="E7" s="369"/>
      <c r="F7" s="369"/>
      <c r="G7" s="369"/>
      <c r="H7" s="369"/>
      <c r="I7" s="370"/>
    </row>
    <row r="8" spans="1:9" ht="18">
      <c r="B8" s="51"/>
      <c r="C8" s="52"/>
      <c r="D8" s="52"/>
      <c r="E8" s="52"/>
      <c r="F8" s="52"/>
      <c r="G8" s="52"/>
      <c r="H8" s="52"/>
      <c r="I8" s="53"/>
    </row>
    <row r="9" spans="1:9" ht="52.5" customHeight="1">
      <c r="B9" s="377" t="s">
        <v>88</v>
      </c>
      <c r="C9" s="378"/>
      <c r="D9" s="378"/>
      <c r="E9" s="378"/>
      <c r="F9" s="378"/>
      <c r="G9" s="378"/>
      <c r="H9" s="378"/>
      <c r="I9" s="379"/>
    </row>
    <row r="10" spans="1:9" ht="15.75" thickBot="1">
      <c r="B10" s="380"/>
      <c r="C10" s="381"/>
      <c r="D10" s="381"/>
      <c r="E10" s="381"/>
      <c r="F10" s="381"/>
      <c r="G10" s="381"/>
      <c r="H10" s="381"/>
      <c r="I10" s="382"/>
    </row>
    <row r="11" spans="1:9" ht="15.75" thickBot="1">
      <c r="B11" s="383" t="s">
        <v>95</v>
      </c>
      <c r="C11" s="384"/>
      <c r="D11" s="384"/>
      <c r="E11" s="384"/>
      <c r="F11" s="384"/>
      <c r="G11" s="384"/>
      <c r="H11" s="384"/>
      <c r="I11" s="385"/>
    </row>
    <row r="12" spans="1:9" ht="15.75" thickBot="1">
      <c r="B12" s="54"/>
      <c r="C12" s="55"/>
      <c r="D12" s="55"/>
      <c r="E12" s="55"/>
      <c r="F12" s="55"/>
      <c r="G12" s="56"/>
      <c r="H12" s="56"/>
      <c r="I12" s="57"/>
    </row>
    <row r="13" spans="1:9" ht="15.75" thickBot="1">
      <c r="B13" s="383" t="s">
        <v>96</v>
      </c>
      <c r="C13" s="384"/>
      <c r="D13" s="385"/>
      <c r="E13" s="55"/>
      <c r="F13" s="386" t="s">
        <v>97</v>
      </c>
      <c r="G13" s="387"/>
      <c r="H13" s="388"/>
      <c r="I13" s="389"/>
    </row>
    <row r="14" spans="1:9">
      <c r="B14" s="394" t="s">
        <v>36</v>
      </c>
      <c r="C14" s="396" t="s">
        <v>98</v>
      </c>
      <c r="D14" s="398" t="s">
        <v>99</v>
      </c>
      <c r="E14" s="58"/>
      <c r="F14" s="390"/>
      <c r="G14" s="391"/>
      <c r="H14" s="392"/>
      <c r="I14" s="393"/>
    </row>
    <row r="15" spans="1:9" ht="13.5" thickBot="1">
      <c r="B15" s="395"/>
      <c r="C15" s="397"/>
      <c r="D15" s="399"/>
      <c r="E15" s="58"/>
      <c r="F15" s="59" t="s">
        <v>100</v>
      </c>
      <c r="G15" s="400" t="s">
        <v>101</v>
      </c>
      <c r="H15" s="401"/>
      <c r="I15" s="60" t="s">
        <v>102</v>
      </c>
    </row>
    <row r="16" spans="1:9" ht="15" thickBot="1">
      <c r="B16" s="402"/>
      <c r="C16" s="403"/>
      <c r="D16" s="403"/>
      <c r="E16" s="61"/>
      <c r="F16" s="61"/>
      <c r="G16" s="56"/>
      <c r="H16" s="56"/>
      <c r="I16" s="57"/>
    </row>
    <row r="17" spans="2:9" ht="14.25">
      <c r="B17" s="62" t="s">
        <v>103</v>
      </c>
      <c r="C17" s="404" t="s">
        <v>104</v>
      </c>
      <c r="D17" s="405"/>
      <c r="E17" s="63"/>
      <c r="F17" s="64"/>
      <c r="G17" s="406"/>
      <c r="H17" s="407"/>
      <c r="I17" s="65"/>
    </row>
    <row r="18" spans="2:9">
      <c r="B18" s="66" t="s">
        <v>105</v>
      </c>
      <c r="C18" s="67" t="s">
        <v>106</v>
      </c>
      <c r="D18" s="68">
        <v>3.2000000000000002E-3</v>
      </c>
      <c r="E18" s="69"/>
      <c r="F18" s="70">
        <v>3.2000000000000002E-3</v>
      </c>
      <c r="G18" s="375">
        <v>4.0000000000000001E-3</v>
      </c>
      <c r="H18" s="376"/>
      <c r="I18" s="71">
        <v>7.4000000000000003E-3</v>
      </c>
    </row>
    <row r="19" spans="2:9">
      <c r="B19" s="66" t="s">
        <v>107</v>
      </c>
      <c r="C19" s="67" t="s">
        <v>108</v>
      </c>
      <c r="D19" s="68">
        <v>9.7000000000000003E-3</v>
      </c>
      <c r="E19" s="69"/>
      <c r="F19" s="70">
        <v>5.0000000000000001E-3</v>
      </c>
      <c r="G19" s="375">
        <v>5.5999999999999999E-3</v>
      </c>
      <c r="H19" s="376"/>
      <c r="I19" s="71">
        <v>9.7000000000000003E-3</v>
      </c>
    </row>
    <row r="20" spans="2:9">
      <c r="B20" s="66" t="s">
        <v>109</v>
      </c>
      <c r="C20" s="67" t="s">
        <v>110</v>
      </c>
      <c r="D20" s="68">
        <v>1.0200000000000001E-2</v>
      </c>
      <c r="E20" s="69"/>
      <c r="F20" s="70">
        <v>1.0200000000000001E-2</v>
      </c>
      <c r="G20" s="375">
        <v>1.11E-2</v>
      </c>
      <c r="H20" s="376"/>
      <c r="I20" s="71">
        <v>1.21E-2</v>
      </c>
    </row>
    <row r="21" spans="2:9">
      <c r="B21" s="66" t="s">
        <v>111</v>
      </c>
      <c r="C21" s="67" t="s">
        <v>112</v>
      </c>
      <c r="D21" s="68">
        <v>3.7999999999999999E-2</v>
      </c>
      <c r="E21" s="69"/>
      <c r="F21" s="70">
        <v>3.7999999999999999E-2</v>
      </c>
      <c r="G21" s="375">
        <v>4.0099999999999997E-2</v>
      </c>
      <c r="H21" s="376"/>
      <c r="I21" s="71">
        <v>4.6699999999999998E-2</v>
      </c>
    </row>
    <row r="22" spans="2:9" ht="13.5" thickBot="1">
      <c r="B22" s="408" t="s">
        <v>113</v>
      </c>
      <c r="C22" s="409"/>
      <c r="D22" s="72">
        <f>SUM(D18:D21)</f>
        <v>6.1100000000000002E-2</v>
      </c>
      <c r="E22" s="73"/>
      <c r="F22" s="74"/>
      <c r="G22" s="410"/>
      <c r="H22" s="411"/>
      <c r="I22" s="75"/>
    </row>
    <row r="23" spans="2:9" ht="13.5" thickBot="1">
      <c r="B23" s="412"/>
      <c r="C23" s="413"/>
      <c r="D23" s="413"/>
      <c r="E23" s="76"/>
      <c r="F23" s="69"/>
      <c r="G23" s="69"/>
      <c r="H23" s="69"/>
      <c r="I23" s="77"/>
    </row>
    <row r="24" spans="2:9">
      <c r="B24" s="62" t="s">
        <v>114</v>
      </c>
      <c r="C24" s="404" t="s">
        <v>115</v>
      </c>
      <c r="D24" s="405"/>
      <c r="E24" s="63"/>
      <c r="F24" s="78"/>
      <c r="G24" s="414"/>
      <c r="H24" s="415"/>
      <c r="I24" s="79"/>
    </row>
    <row r="25" spans="2:9">
      <c r="B25" s="66" t="s">
        <v>116</v>
      </c>
      <c r="C25" s="67" t="s">
        <v>117</v>
      </c>
      <c r="D25" s="68">
        <v>6.7400000000000002E-2</v>
      </c>
      <c r="E25" s="69"/>
      <c r="F25" s="70">
        <v>6.6400000000000001E-2</v>
      </c>
      <c r="G25" s="375">
        <v>7.2999999999999995E-2</v>
      </c>
      <c r="H25" s="376"/>
      <c r="I25" s="71">
        <v>8.6900000000000005E-2</v>
      </c>
    </row>
    <row r="26" spans="2:9" ht="13.5" thickBot="1">
      <c r="B26" s="408" t="s">
        <v>118</v>
      </c>
      <c r="C26" s="409"/>
      <c r="D26" s="72">
        <f>SUM(D25)</f>
        <v>6.7400000000000002E-2</v>
      </c>
      <c r="E26" s="73"/>
      <c r="F26" s="74"/>
      <c r="G26" s="410"/>
      <c r="H26" s="411"/>
      <c r="I26" s="75"/>
    </row>
    <row r="27" spans="2:9" ht="13.5" thickBot="1">
      <c r="B27" s="412"/>
      <c r="C27" s="413"/>
      <c r="D27" s="413"/>
      <c r="E27" s="76"/>
      <c r="F27" s="69"/>
      <c r="G27" s="69"/>
      <c r="H27" s="69"/>
      <c r="I27" s="77"/>
    </row>
    <row r="28" spans="2:9">
      <c r="B28" s="62" t="s">
        <v>119</v>
      </c>
      <c r="C28" s="404" t="s">
        <v>120</v>
      </c>
      <c r="D28" s="405"/>
      <c r="E28" s="63"/>
      <c r="F28" s="416" t="s">
        <v>121</v>
      </c>
      <c r="G28" s="417"/>
      <c r="H28" s="417"/>
      <c r="I28" s="418"/>
    </row>
    <row r="29" spans="2:9">
      <c r="B29" s="66" t="s">
        <v>122</v>
      </c>
      <c r="C29" s="67" t="s">
        <v>123</v>
      </c>
      <c r="D29" s="68">
        <v>6.4999999999999997E-3</v>
      </c>
      <c r="E29" s="69"/>
      <c r="F29" s="419" t="s">
        <v>124</v>
      </c>
      <c r="G29" s="421" t="s">
        <v>125</v>
      </c>
      <c r="H29" s="421"/>
      <c r="I29" s="423" t="s">
        <v>126</v>
      </c>
    </row>
    <row r="30" spans="2:9" ht="24.75" customHeight="1" thickBot="1">
      <c r="B30" s="66" t="s">
        <v>127</v>
      </c>
      <c r="C30" s="67" t="s">
        <v>128</v>
      </c>
      <c r="D30" s="68">
        <v>0.03</v>
      </c>
      <c r="E30" s="69"/>
      <c r="F30" s="420"/>
      <c r="G30" s="422"/>
      <c r="H30" s="422"/>
      <c r="I30" s="424"/>
    </row>
    <row r="31" spans="2:9" ht="13.5" thickBot="1">
      <c r="B31" s="425" t="s">
        <v>129</v>
      </c>
      <c r="C31" s="427" t="s">
        <v>130</v>
      </c>
      <c r="D31" s="429">
        <v>0.05</v>
      </c>
      <c r="E31" s="69"/>
      <c r="F31" s="80"/>
      <c r="G31" s="69"/>
      <c r="H31" s="69"/>
      <c r="I31" s="77"/>
    </row>
    <row r="32" spans="2:9" ht="13.5" thickBot="1">
      <c r="B32" s="426"/>
      <c r="C32" s="428"/>
      <c r="D32" s="430"/>
      <c r="E32" s="69"/>
      <c r="F32" s="81">
        <v>0.05</v>
      </c>
      <c r="G32" s="431">
        <v>0.6</v>
      </c>
      <c r="H32" s="432"/>
      <c r="I32" s="82">
        <f>F32*G32</f>
        <v>0.03</v>
      </c>
    </row>
    <row r="33" spans="2:12">
      <c r="B33" s="83" t="s">
        <v>131</v>
      </c>
      <c r="C33" s="84" t="s">
        <v>132</v>
      </c>
      <c r="D33" s="85"/>
      <c r="E33" s="69"/>
      <c r="F33" s="86"/>
      <c r="G33" s="86"/>
      <c r="H33" s="86"/>
      <c r="I33" s="87"/>
    </row>
    <row r="34" spans="2:12" ht="13.5" thickBot="1">
      <c r="B34" s="408" t="s">
        <v>133</v>
      </c>
      <c r="C34" s="409"/>
      <c r="D34" s="72">
        <f>SUM(D29:D33)</f>
        <v>8.6499999999999994E-2</v>
      </c>
      <c r="E34" s="73"/>
      <c r="F34" s="88"/>
      <c r="G34" s="88"/>
      <c r="H34" s="88"/>
      <c r="I34" s="89"/>
    </row>
    <row r="35" spans="2:12">
      <c r="B35" s="433"/>
      <c r="C35" s="434"/>
      <c r="D35" s="434"/>
      <c r="E35" s="90"/>
      <c r="F35" s="88"/>
      <c r="G35" s="88"/>
      <c r="H35" s="88"/>
      <c r="I35" s="89"/>
    </row>
    <row r="36" spans="2:12">
      <c r="B36" s="91"/>
      <c r="C36" s="63" t="s">
        <v>134</v>
      </c>
      <c r="D36" s="92"/>
      <c r="E36" s="92"/>
      <c r="F36" s="88"/>
      <c r="G36" s="88"/>
      <c r="H36" s="88"/>
      <c r="I36" s="89"/>
    </row>
    <row r="37" spans="2:12" ht="13.5" thickBot="1">
      <c r="B37" s="93"/>
      <c r="C37" s="90"/>
      <c r="D37" s="90"/>
      <c r="E37" s="90"/>
      <c r="F37" s="88"/>
      <c r="G37" s="88"/>
      <c r="H37" s="88"/>
      <c r="I37" s="89"/>
    </row>
    <row r="38" spans="2:12">
      <c r="B38" s="435" t="s">
        <v>135</v>
      </c>
      <c r="C38" s="436"/>
      <c r="D38" s="437"/>
      <c r="E38" s="94"/>
      <c r="F38" s="88"/>
      <c r="G38" s="88"/>
      <c r="H38" s="88"/>
      <c r="I38" s="89"/>
      <c r="L38" s="95"/>
    </row>
    <row r="39" spans="2:12" ht="13.5" thickBot="1">
      <c r="B39" s="438"/>
      <c r="C39" s="439"/>
      <c r="D39" s="440"/>
      <c r="E39" s="94"/>
      <c r="F39" s="88"/>
      <c r="G39" s="88"/>
      <c r="H39" s="88"/>
      <c r="I39" s="89"/>
    </row>
    <row r="40" spans="2:12" ht="13.5" thickBot="1">
      <c r="B40" s="96"/>
      <c r="C40" s="97"/>
      <c r="D40" s="98"/>
      <c r="E40" s="98"/>
      <c r="F40" s="88"/>
      <c r="G40" s="88"/>
      <c r="H40" s="88"/>
      <c r="I40" s="89"/>
    </row>
    <row r="41" spans="2:12" ht="15.75">
      <c r="B41" s="441" t="s">
        <v>136</v>
      </c>
      <c r="C41" s="442"/>
      <c r="D41" s="445">
        <f>(((1+D21+D18+D19)*(1+D20)*(1+D26))/(1-D34))-1</f>
        <v>0.24047324874876841</v>
      </c>
      <c r="E41" s="99"/>
      <c r="F41" s="88"/>
      <c r="G41" s="88"/>
      <c r="H41" s="88"/>
      <c r="I41" s="89"/>
    </row>
    <row r="42" spans="2:12" ht="16.5" thickBot="1">
      <c r="B42" s="443"/>
      <c r="C42" s="444"/>
      <c r="D42" s="445"/>
      <c r="E42" s="100"/>
      <c r="F42" s="101"/>
      <c r="G42" s="101"/>
      <c r="H42" s="101"/>
      <c r="I42" s="102"/>
    </row>
  </sheetData>
  <mergeCells count="45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G21:H21"/>
    <mergeCell ref="B22:C22"/>
    <mergeCell ref="G22:H22"/>
    <mergeCell ref="B23:D23"/>
    <mergeCell ref="C24:D24"/>
    <mergeCell ref="G24:H24"/>
    <mergeCell ref="G20:H20"/>
    <mergeCell ref="B9:I9"/>
    <mergeCell ref="B10:I10"/>
    <mergeCell ref="B11:I11"/>
    <mergeCell ref="B13:D13"/>
    <mergeCell ref="F13:I14"/>
    <mergeCell ref="B14:B15"/>
    <mergeCell ref="C14:C15"/>
    <mergeCell ref="D14:D15"/>
    <mergeCell ref="G15:H15"/>
    <mergeCell ref="B16:D16"/>
    <mergeCell ref="C17:D17"/>
    <mergeCell ref="G17:H17"/>
    <mergeCell ref="G18:H18"/>
    <mergeCell ref="G19:H19"/>
    <mergeCell ref="B7:I7"/>
    <mergeCell ref="B1:I1"/>
    <mergeCell ref="B2:I2"/>
    <mergeCell ref="B3:I3"/>
    <mergeCell ref="B4:I4"/>
    <mergeCell ref="B6:I6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0"/>
  <sheetViews>
    <sheetView zoomScaleSheetLayoutView="120" workbookViewId="0">
      <selection activeCell="E20" sqref="E20"/>
    </sheetView>
  </sheetViews>
  <sheetFormatPr defaultRowHeight="12.75"/>
  <cols>
    <col min="1" max="1" width="3" style="4" customWidth="1"/>
    <col min="2" max="2" width="9.140625" style="4"/>
    <col min="3" max="6" width="14.7109375" style="4" customWidth="1"/>
    <col min="7" max="7" width="12.7109375" style="4" customWidth="1"/>
    <col min="8" max="8" width="13.42578125" style="4" customWidth="1"/>
    <col min="9" max="16384" width="9.140625" style="4"/>
  </cols>
  <sheetData>
    <row r="1" spans="2:13" ht="7.5" customHeight="1" thickBot="1"/>
    <row r="2" spans="2:13" s="45" customFormat="1" ht="15.75" customHeight="1">
      <c r="B2" s="452" t="s">
        <v>138</v>
      </c>
      <c r="C2" s="453"/>
      <c r="D2" s="453"/>
      <c r="E2" s="453"/>
      <c r="F2" s="453"/>
      <c r="G2" s="453"/>
      <c r="H2" s="454"/>
      <c r="I2" s="50"/>
      <c r="J2" s="50"/>
    </row>
    <row r="3" spans="2:13" s="45" customFormat="1" ht="16.5" customHeight="1">
      <c r="B3" s="455" t="s">
        <v>139</v>
      </c>
      <c r="C3" s="456"/>
      <c r="D3" s="456"/>
      <c r="E3" s="456"/>
      <c r="F3" s="456"/>
      <c r="G3" s="456"/>
      <c r="H3" s="457"/>
      <c r="I3" s="50"/>
      <c r="J3" s="50"/>
    </row>
    <row r="4" spans="2:13" s="45" customFormat="1" ht="16.5" customHeight="1">
      <c r="B4" s="455" t="s">
        <v>91</v>
      </c>
      <c r="C4" s="456"/>
      <c r="D4" s="456"/>
      <c r="E4" s="456"/>
      <c r="F4" s="456"/>
      <c r="G4" s="456"/>
      <c r="H4" s="457"/>
      <c r="I4" s="50"/>
      <c r="J4" s="50"/>
    </row>
    <row r="5" spans="2:13" s="45" customFormat="1" ht="16.5" customHeight="1">
      <c r="B5" s="455" t="s">
        <v>92</v>
      </c>
      <c r="C5" s="456"/>
      <c r="D5" s="456"/>
      <c r="E5" s="456"/>
      <c r="F5" s="456"/>
      <c r="G5" s="456"/>
      <c r="H5" s="457"/>
      <c r="I5" s="50"/>
      <c r="J5" s="50"/>
    </row>
    <row r="6" spans="2:13" s="45" customFormat="1" ht="16.5" customHeight="1" thickBot="1">
      <c r="B6" s="103"/>
      <c r="C6" s="50"/>
      <c r="D6" s="50"/>
      <c r="E6" s="50"/>
      <c r="F6" s="50"/>
      <c r="G6" s="50"/>
      <c r="H6" s="104"/>
      <c r="I6" s="50"/>
      <c r="J6" s="50"/>
    </row>
    <row r="7" spans="2:13" ht="15" customHeight="1" thickBot="1">
      <c r="B7" s="458" t="s">
        <v>140</v>
      </c>
      <c r="C7" s="459"/>
      <c r="D7" s="459"/>
      <c r="E7" s="459"/>
      <c r="F7" s="459"/>
      <c r="G7" s="459"/>
      <c r="H7" s="105" t="s">
        <v>276</v>
      </c>
    </row>
    <row r="8" spans="2:13" ht="19.5" thickTop="1" thickBot="1">
      <c r="B8" s="460"/>
      <c r="C8" s="461"/>
      <c r="D8" s="461"/>
      <c r="E8" s="461"/>
      <c r="F8" s="461"/>
      <c r="G8" s="461"/>
      <c r="H8" s="106"/>
    </row>
    <row r="9" spans="2:13" ht="21.75" customHeight="1" thickTop="1">
      <c r="B9" s="446" t="s">
        <v>88</v>
      </c>
      <c r="C9" s="447"/>
      <c r="D9" s="447"/>
      <c r="E9" s="447"/>
      <c r="F9" s="447"/>
      <c r="G9" s="448"/>
      <c r="H9" s="107" t="s">
        <v>141</v>
      </c>
    </row>
    <row r="10" spans="2:13" ht="35.25" customHeight="1" thickBot="1">
      <c r="B10" s="449"/>
      <c r="C10" s="450"/>
      <c r="D10" s="450"/>
      <c r="E10" s="450"/>
      <c r="F10" s="450"/>
      <c r="G10" s="451"/>
      <c r="H10" s="108"/>
    </row>
    <row r="11" spans="2:13" ht="13.5" thickTop="1">
      <c r="B11" s="465" t="s">
        <v>69</v>
      </c>
      <c r="C11" s="466"/>
      <c r="D11" s="466"/>
      <c r="E11" s="466"/>
      <c r="F11" s="466"/>
      <c r="G11" s="109" t="s">
        <v>142</v>
      </c>
      <c r="H11" s="110" t="s">
        <v>143</v>
      </c>
    </row>
    <row r="12" spans="2:13">
      <c r="B12" s="111" t="s">
        <v>144</v>
      </c>
      <c r="C12" s="467" t="s">
        <v>145</v>
      </c>
      <c r="D12" s="467"/>
      <c r="E12" s="467"/>
      <c r="F12" s="467"/>
      <c r="G12" s="109" t="s">
        <v>146</v>
      </c>
      <c r="H12" s="112" t="s">
        <v>146</v>
      </c>
    </row>
    <row r="13" spans="2:13">
      <c r="B13" s="113" t="s">
        <v>105</v>
      </c>
      <c r="C13" s="114" t="s">
        <v>147</v>
      </c>
      <c r="D13" s="115"/>
      <c r="E13" s="115"/>
      <c r="F13" s="115"/>
      <c r="G13" s="116">
        <v>0.2</v>
      </c>
      <c r="H13" s="117">
        <v>0.2</v>
      </c>
      <c r="L13" s="118"/>
      <c r="M13" s="118"/>
    </row>
    <row r="14" spans="2:13">
      <c r="B14" s="113" t="s">
        <v>107</v>
      </c>
      <c r="C14" s="114" t="s">
        <v>148</v>
      </c>
      <c r="D14" s="115"/>
      <c r="E14" s="115"/>
      <c r="F14" s="115"/>
      <c r="G14" s="116">
        <v>1.4999999999999999E-2</v>
      </c>
      <c r="H14" s="117">
        <v>1.4999999999999999E-2</v>
      </c>
      <c r="L14" s="118"/>
      <c r="M14" s="118"/>
    </row>
    <row r="15" spans="2:13">
      <c r="B15" s="113" t="s">
        <v>109</v>
      </c>
      <c r="C15" s="114" t="s">
        <v>149</v>
      </c>
      <c r="D15" s="115"/>
      <c r="E15" s="115"/>
      <c r="F15" s="115"/>
      <c r="G15" s="116">
        <v>0.01</v>
      </c>
      <c r="H15" s="117">
        <v>0.01</v>
      </c>
      <c r="L15" s="118"/>
      <c r="M15" s="118"/>
    </row>
    <row r="16" spans="2:13">
      <c r="B16" s="113" t="s">
        <v>111</v>
      </c>
      <c r="C16" s="114" t="s">
        <v>150</v>
      </c>
      <c r="D16" s="115"/>
      <c r="E16" s="115"/>
      <c r="F16" s="115"/>
      <c r="G16" s="116">
        <v>2E-3</v>
      </c>
      <c r="H16" s="117">
        <v>2E-3</v>
      </c>
      <c r="L16" s="118"/>
      <c r="M16" s="118"/>
    </row>
    <row r="17" spans="2:13">
      <c r="B17" s="113" t="s">
        <v>151</v>
      </c>
      <c r="C17" s="114" t="s">
        <v>152</v>
      </c>
      <c r="D17" s="115"/>
      <c r="E17" s="115"/>
      <c r="F17" s="115"/>
      <c r="G17" s="116">
        <v>6.0000000000000001E-3</v>
      </c>
      <c r="H17" s="117">
        <v>6.0000000000000001E-3</v>
      </c>
      <c r="L17" s="118"/>
      <c r="M17" s="118"/>
    </row>
    <row r="18" spans="2:13">
      <c r="B18" s="113" t="s">
        <v>151</v>
      </c>
      <c r="C18" s="114" t="s">
        <v>153</v>
      </c>
      <c r="D18" s="115"/>
      <c r="E18" s="115"/>
      <c r="F18" s="115"/>
      <c r="G18" s="116">
        <v>2.5000000000000001E-2</v>
      </c>
      <c r="H18" s="117">
        <v>2.5000000000000001E-2</v>
      </c>
      <c r="J18" s="1"/>
      <c r="L18" s="118"/>
      <c r="M18" s="118"/>
    </row>
    <row r="19" spans="2:13">
      <c r="B19" s="113" t="s">
        <v>154</v>
      </c>
      <c r="C19" s="468" t="s">
        <v>155</v>
      </c>
      <c r="D19" s="469"/>
      <c r="E19" s="115"/>
      <c r="F19" s="115"/>
      <c r="G19" s="116">
        <v>0.03</v>
      </c>
      <c r="H19" s="117">
        <v>0.03</v>
      </c>
      <c r="L19" s="118"/>
      <c r="M19" s="118"/>
    </row>
    <row r="20" spans="2:13">
      <c r="B20" s="113" t="s">
        <v>156</v>
      </c>
      <c r="C20" s="114" t="s">
        <v>157</v>
      </c>
      <c r="D20" s="115"/>
      <c r="E20" s="115"/>
      <c r="F20" s="115"/>
      <c r="G20" s="116">
        <v>0.08</v>
      </c>
      <c r="H20" s="117">
        <v>0.08</v>
      </c>
      <c r="L20" s="118"/>
      <c r="M20" s="118"/>
    </row>
    <row r="21" spans="2:13">
      <c r="B21" s="113" t="s">
        <v>158</v>
      </c>
      <c r="C21" s="114" t="s">
        <v>159</v>
      </c>
      <c r="D21" s="115"/>
      <c r="E21" s="115"/>
      <c r="F21" s="115"/>
      <c r="G21" s="119">
        <v>0</v>
      </c>
      <c r="H21" s="120">
        <v>0</v>
      </c>
      <c r="L21" s="118"/>
      <c r="M21" s="118"/>
    </row>
    <row r="22" spans="2:13" ht="13.5" thickBot="1">
      <c r="B22" s="470" t="s">
        <v>160</v>
      </c>
      <c r="C22" s="471"/>
      <c r="D22" s="471"/>
      <c r="E22" s="471"/>
      <c r="F22" s="471"/>
      <c r="G22" s="121">
        <f>ROUND(SUM(G13:G21),4)</f>
        <v>0.36799999999999999</v>
      </c>
      <c r="H22" s="122">
        <f>ROUND(SUM(H13:H21),4)</f>
        <v>0.36799999999999999</v>
      </c>
      <c r="L22" s="118"/>
      <c r="M22" s="118"/>
    </row>
    <row r="23" spans="2:13" ht="14.25" thickTop="1" thickBot="1">
      <c r="B23" s="472"/>
      <c r="C23" s="473"/>
      <c r="D23" s="473"/>
      <c r="E23" s="473"/>
      <c r="F23" s="473"/>
      <c r="G23" s="473"/>
      <c r="H23" s="123"/>
      <c r="L23" s="118"/>
      <c r="M23" s="118"/>
    </row>
    <row r="24" spans="2:13" ht="13.5" thickTop="1">
      <c r="B24" s="124" t="s">
        <v>161</v>
      </c>
      <c r="C24" s="474" t="s">
        <v>162</v>
      </c>
      <c r="D24" s="474"/>
      <c r="E24" s="474"/>
      <c r="F24" s="474"/>
      <c r="G24" s="109" t="s">
        <v>146</v>
      </c>
      <c r="H24" s="112" t="s">
        <v>146</v>
      </c>
      <c r="L24" s="118"/>
      <c r="M24" s="118"/>
    </row>
    <row r="25" spans="2:13">
      <c r="B25" s="113" t="s">
        <v>163</v>
      </c>
      <c r="C25" s="125" t="s">
        <v>164</v>
      </c>
      <c r="D25" s="126"/>
      <c r="E25" s="126"/>
      <c r="F25" s="127"/>
      <c r="G25" s="128">
        <v>0.1797</v>
      </c>
      <c r="H25" s="129" t="s">
        <v>165</v>
      </c>
      <c r="J25" s="130"/>
      <c r="K25" s="130"/>
      <c r="L25" s="118"/>
      <c r="M25" s="118"/>
    </row>
    <row r="26" spans="2:13">
      <c r="B26" s="113" t="s">
        <v>166</v>
      </c>
      <c r="C26" s="131" t="s">
        <v>167</v>
      </c>
      <c r="D26" s="132"/>
      <c r="E26" s="132"/>
      <c r="F26" s="132"/>
      <c r="G26" s="128">
        <v>3.9699999999999999E-2</v>
      </c>
      <c r="H26" s="129" t="s">
        <v>165</v>
      </c>
      <c r="J26" s="130"/>
      <c r="K26" s="130"/>
      <c r="L26" s="118"/>
      <c r="M26" s="118"/>
    </row>
    <row r="27" spans="2:13">
      <c r="B27" s="113" t="s">
        <v>168</v>
      </c>
      <c r="C27" s="131" t="s">
        <v>169</v>
      </c>
      <c r="D27" s="132"/>
      <c r="E27" s="132"/>
      <c r="F27" s="132"/>
      <c r="G27" s="128">
        <v>8.8000000000000005E-3</v>
      </c>
      <c r="H27" s="129">
        <v>6.7000000000000002E-3</v>
      </c>
      <c r="J27" s="130"/>
      <c r="K27" s="130"/>
      <c r="L27" s="118"/>
      <c r="M27" s="118"/>
    </row>
    <row r="28" spans="2:13">
      <c r="B28" s="113" t="s">
        <v>170</v>
      </c>
      <c r="C28" s="131" t="s">
        <v>171</v>
      </c>
      <c r="D28" s="132"/>
      <c r="E28" s="132"/>
      <c r="F28" s="132"/>
      <c r="G28" s="128">
        <v>0.109</v>
      </c>
      <c r="H28" s="129">
        <v>8.3299999999999999E-2</v>
      </c>
      <c r="J28" s="130"/>
      <c r="K28" s="130"/>
      <c r="L28" s="118"/>
      <c r="M28" s="118"/>
    </row>
    <row r="29" spans="2:13">
      <c r="B29" s="113" t="s">
        <v>172</v>
      </c>
      <c r="C29" s="131" t="s">
        <v>173</v>
      </c>
      <c r="D29" s="132"/>
      <c r="E29" s="132"/>
      <c r="F29" s="132"/>
      <c r="G29" s="128">
        <v>6.9999999999999999E-4</v>
      </c>
      <c r="H29" s="129">
        <v>5.9999999999999995E-4</v>
      </c>
      <c r="J29" s="130"/>
      <c r="K29" s="130"/>
      <c r="L29" s="118"/>
      <c r="M29" s="118"/>
    </row>
    <row r="30" spans="2:13">
      <c r="B30" s="113" t="s">
        <v>174</v>
      </c>
      <c r="C30" s="131" t="s">
        <v>175</v>
      </c>
      <c r="D30" s="132"/>
      <c r="E30" s="132"/>
      <c r="F30" s="132"/>
      <c r="G30" s="128">
        <v>7.3000000000000001E-3</v>
      </c>
      <c r="H30" s="129">
        <v>5.5999999999999999E-3</v>
      </c>
      <c r="J30" s="130"/>
      <c r="K30" s="130"/>
      <c r="L30" s="118"/>
      <c r="M30" s="118"/>
    </row>
    <row r="31" spans="2:13">
      <c r="B31" s="113" t="s">
        <v>176</v>
      </c>
      <c r="C31" s="131" t="s">
        <v>177</v>
      </c>
      <c r="D31" s="132"/>
      <c r="E31" s="132"/>
      <c r="F31" s="132"/>
      <c r="G31" s="128">
        <v>2.0299999999999999E-2</v>
      </c>
      <c r="H31" s="129" t="s">
        <v>165</v>
      </c>
      <c r="J31" s="130"/>
      <c r="K31" s="130"/>
      <c r="L31" s="118"/>
      <c r="M31" s="118"/>
    </row>
    <row r="32" spans="2:13">
      <c r="B32" s="113" t="s">
        <v>178</v>
      </c>
      <c r="C32" s="131" t="s">
        <v>179</v>
      </c>
      <c r="D32" s="132"/>
      <c r="E32" s="132"/>
      <c r="F32" s="132"/>
      <c r="G32" s="128">
        <v>1.1000000000000001E-3</v>
      </c>
      <c r="H32" s="129">
        <v>8.0000000000000004E-4</v>
      </c>
      <c r="J32" s="130"/>
      <c r="K32" s="130"/>
      <c r="L32" s="118"/>
      <c r="M32" s="118"/>
    </row>
    <row r="33" spans="2:13">
      <c r="B33" s="113" t="s">
        <v>180</v>
      </c>
      <c r="C33" s="131" t="s">
        <v>181</v>
      </c>
      <c r="D33" s="132"/>
      <c r="E33" s="132"/>
      <c r="F33" s="132"/>
      <c r="G33" s="128">
        <v>9.2100000000000001E-2</v>
      </c>
      <c r="H33" s="129">
        <v>7.0400000000000004E-2</v>
      </c>
      <c r="J33" s="130"/>
      <c r="K33" s="130"/>
      <c r="L33" s="118"/>
      <c r="M33" s="118"/>
    </row>
    <row r="34" spans="2:13">
      <c r="B34" s="113" t="s">
        <v>182</v>
      </c>
      <c r="C34" s="133" t="s">
        <v>183</v>
      </c>
      <c r="D34" s="132"/>
      <c r="E34" s="132"/>
      <c r="F34" s="132"/>
      <c r="G34" s="128">
        <v>2.9999999999999997E-4</v>
      </c>
      <c r="H34" s="129">
        <v>2.9999999999999997E-4</v>
      </c>
      <c r="J34" s="130"/>
      <c r="K34" s="130"/>
      <c r="L34" s="118"/>
      <c r="M34" s="118"/>
    </row>
    <row r="35" spans="2:13" ht="13.5" thickBot="1">
      <c r="B35" s="475" t="s">
        <v>184</v>
      </c>
      <c r="C35" s="476"/>
      <c r="D35" s="476"/>
      <c r="E35" s="476"/>
      <c r="F35" s="476"/>
      <c r="G35" s="134">
        <f>ROUND(SUM(G25:G34),4)</f>
        <v>0.45900000000000002</v>
      </c>
      <c r="H35" s="135">
        <f>ROUND(SUM(H25:H34),4)</f>
        <v>0.16769999999999999</v>
      </c>
      <c r="L35" s="118"/>
      <c r="M35" s="118"/>
    </row>
    <row r="36" spans="2:13" ht="14.25" thickTop="1" thickBot="1">
      <c r="B36" s="472"/>
      <c r="C36" s="473"/>
      <c r="D36" s="473"/>
      <c r="E36" s="473"/>
      <c r="F36" s="473"/>
      <c r="G36" s="473"/>
      <c r="H36" s="123"/>
      <c r="L36" s="118"/>
      <c r="M36" s="118"/>
    </row>
    <row r="37" spans="2:13" ht="13.5" thickTop="1">
      <c r="B37" s="124" t="s">
        <v>185</v>
      </c>
      <c r="C37" s="474" t="s">
        <v>186</v>
      </c>
      <c r="D37" s="474"/>
      <c r="E37" s="474"/>
      <c r="F37" s="474"/>
      <c r="G37" s="109" t="s">
        <v>146</v>
      </c>
      <c r="H37" s="112" t="s">
        <v>146</v>
      </c>
      <c r="L37" s="118"/>
      <c r="M37" s="118"/>
    </row>
    <row r="38" spans="2:13">
      <c r="B38" s="113" t="s">
        <v>187</v>
      </c>
      <c r="C38" s="477" t="s">
        <v>188</v>
      </c>
      <c r="D38" s="477"/>
      <c r="E38" s="477"/>
      <c r="F38" s="477"/>
      <c r="G38" s="116">
        <v>5.3999999999999999E-2</v>
      </c>
      <c r="H38" s="117">
        <v>4.1300000000000003E-2</v>
      </c>
      <c r="J38" s="130"/>
      <c r="K38" s="130"/>
      <c r="L38" s="118"/>
      <c r="M38" s="118"/>
    </row>
    <row r="39" spans="2:13">
      <c r="B39" s="113" t="s">
        <v>189</v>
      </c>
      <c r="C39" s="477" t="s">
        <v>190</v>
      </c>
      <c r="D39" s="477"/>
      <c r="E39" s="477"/>
      <c r="F39" s="477"/>
      <c r="G39" s="116">
        <v>1.2999999999999999E-3</v>
      </c>
      <c r="H39" s="117">
        <v>1E-3</v>
      </c>
      <c r="J39" s="130"/>
      <c r="K39" s="130"/>
      <c r="L39" s="118"/>
      <c r="M39" s="118"/>
    </row>
    <row r="40" spans="2:13">
      <c r="B40" s="113" t="s">
        <v>191</v>
      </c>
      <c r="C40" s="462" t="s">
        <v>192</v>
      </c>
      <c r="D40" s="463"/>
      <c r="E40" s="463"/>
      <c r="F40" s="464"/>
      <c r="G40" s="128">
        <v>4.2500000000000003E-2</v>
      </c>
      <c r="H40" s="129">
        <v>3.2500000000000001E-2</v>
      </c>
      <c r="J40" s="130"/>
      <c r="K40" s="130"/>
      <c r="L40" s="118"/>
      <c r="M40" s="118"/>
    </row>
    <row r="41" spans="2:13">
      <c r="B41" s="113" t="s">
        <v>193</v>
      </c>
      <c r="C41" s="462" t="s">
        <v>194</v>
      </c>
      <c r="D41" s="463"/>
      <c r="E41" s="463"/>
      <c r="F41" s="464"/>
      <c r="G41" s="128">
        <v>3.7199999999999997E-2</v>
      </c>
      <c r="H41" s="129">
        <v>2.8500000000000001E-2</v>
      </c>
      <c r="J41" s="130"/>
      <c r="K41" s="130"/>
      <c r="L41" s="118"/>
      <c r="M41" s="118"/>
    </row>
    <row r="42" spans="2:13">
      <c r="B42" s="113" t="s">
        <v>195</v>
      </c>
      <c r="C42" s="462" t="s">
        <v>196</v>
      </c>
      <c r="D42" s="463"/>
      <c r="E42" s="463"/>
      <c r="F42" s="464"/>
      <c r="G42" s="128">
        <v>4.4999999999999997E-3</v>
      </c>
      <c r="H42" s="129">
        <v>3.5000000000000001E-3</v>
      </c>
      <c r="J42" s="130"/>
      <c r="K42" s="130"/>
      <c r="L42" s="118"/>
      <c r="M42" s="118"/>
    </row>
    <row r="43" spans="2:13" ht="13.5" thickBot="1">
      <c r="B43" s="470" t="s">
        <v>197</v>
      </c>
      <c r="C43" s="471"/>
      <c r="D43" s="471"/>
      <c r="E43" s="471"/>
      <c r="F43" s="471"/>
      <c r="G43" s="121">
        <f>ROUND(SUM(G38:G42),4)</f>
        <v>0.13950000000000001</v>
      </c>
      <c r="H43" s="122">
        <f>ROUND(SUM(H38:H42),4)</f>
        <v>0.10680000000000001</v>
      </c>
      <c r="L43" s="118"/>
      <c r="M43" s="118"/>
    </row>
    <row r="44" spans="2:13" ht="14.25" thickTop="1" thickBot="1">
      <c r="B44" s="483"/>
      <c r="C44" s="484"/>
      <c r="D44" s="484"/>
      <c r="E44" s="484"/>
      <c r="F44" s="484"/>
      <c r="G44" s="484"/>
      <c r="H44" s="485"/>
      <c r="L44" s="118"/>
      <c r="M44" s="118"/>
    </row>
    <row r="45" spans="2:13" ht="13.5" thickTop="1">
      <c r="B45" s="124" t="s">
        <v>198</v>
      </c>
      <c r="C45" s="474" t="s">
        <v>199</v>
      </c>
      <c r="D45" s="474"/>
      <c r="E45" s="474"/>
      <c r="F45" s="474"/>
      <c r="G45" s="109" t="s">
        <v>146</v>
      </c>
      <c r="H45" s="112" t="s">
        <v>146</v>
      </c>
      <c r="L45" s="118"/>
      <c r="M45" s="118"/>
    </row>
    <row r="46" spans="2:13">
      <c r="B46" s="113" t="s">
        <v>200</v>
      </c>
      <c r="C46" s="486" t="s">
        <v>201</v>
      </c>
      <c r="D46" s="486"/>
      <c r="E46" s="486"/>
      <c r="F46" s="486"/>
      <c r="G46" s="116">
        <v>0.16889999999999999</v>
      </c>
      <c r="H46" s="117">
        <v>6.1699999999999998E-2</v>
      </c>
      <c r="J46" s="130"/>
      <c r="K46" s="130"/>
      <c r="L46" s="118"/>
      <c r="M46" s="118"/>
    </row>
    <row r="47" spans="2:13" ht="24" customHeight="1">
      <c r="B47" s="113" t="s">
        <v>202</v>
      </c>
      <c r="C47" s="478" t="s">
        <v>203</v>
      </c>
      <c r="D47" s="479"/>
      <c r="E47" s="479"/>
      <c r="F47" s="480"/>
      <c r="G47" s="128">
        <v>4.7999999999999996E-3</v>
      </c>
      <c r="H47" s="129">
        <v>3.7000000000000002E-3</v>
      </c>
      <c r="J47" s="130"/>
      <c r="K47" s="130"/>
      <c r="L47" s="118"/>
      <c r="M47" s="118"/>
    </row>
    <row r="48" spans="2:13" ht="13.5" thickBot="1">
      <c r="B48" s="470" t="s">
        <v>204</v>
      </c>
      <c r="C48" s="471"/>
      <c r="D48" s="471"/>
      <c r="E48" s="471"/>
      <c r="F48" s="471"/>
      <c r="G48" s="121">
        <f>SUM(G46:G47)</f>
        <v>0.17369999999999999</v>
      </c>
      <c r="H48" s="122">
        <f>SUM(H46:H47)</f>
        <v>6.54E-2</v>
      </c>
    </row>
    <row r="49" spans="2:8" ht="14.25" thickTop="1" thickBot="1">
      <c r="B49" s="136"/>
      <c r="C49" s="137"/>
      <c r="D49" s="137"/>
      <c r="E49" s="137"/>
      <c r="F49" s="137"/>
      <c r="G49" s="138"/>
      <c r="H49" s="139"/>
    </row>
    <row r="50" spans="2:8" ht="14.25" thickTop="1" thickBot="1">
      <c r="B50" s="481" t="s">
        <v>205</v>
      </c>
      <c r="C50" s="482"/>
      <c r="D50" s="482"/>
      <c r="E50" s="482"/>
      <c r="F50" s="482"/>
      <c r="G50" s="140">
        <f>ROUND(G22+G35+G43+G48,4)</f>
        <v>1.1402000000000001</v>
      </c>
      <c r="H50" s="141">
        <f>ROUND(H22+H35+H43+H48,4)</f>
        <v>0.70789999999999997</v>
      </c>
    </row>
  </sheetData>
  <mergeCells count="27">
    <mergeCell ref="C47:F47"/>
    <mergeCell ref="B48:F48"/>
    <mergeCell ref="B50:F50"/>
    <mergeCell ref="C41:F41"/>
    <mergeCell ref="C42:F42"/>
    <mergeCell ref="B43:F43"/>
    <mergeCell ref="B44:H44"/>
    <mergeCell ref="C45:F45"/>
    <mergeCell ref="C46:F46"/>
    <mergeCell ref="C40:F40"/>
    <mergeCell ref="B11:F11"/>
    <mergeCell ref="C12:F12"/>
    <mergeCell ref="C19:D19"/>
    <mergeCell ref="B22:F22"/>
    <mergeCell ref="B23:G23"/>
    <mergeCell ref="C24:F24"/>
    <mergeCell ref="B35:F35"/>
    <mergeCell ref="B36:G36"/>
    <mergeCell ref="C37:F37"/>
    <mergeCell ref="C38:F38"/>
    <mergeCell ref="C39:F39"/>
    <mergeCell ref="B9:G10"/>
    <mergeCell ref="B2:H2"/>
    <mergeCell ref="B3:H3"/>
    <mergeCell ref="B4:H4"/>
    <mergeCell ref="B5:H5"/>
    <mergeCell ref="B7:G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topLeftCell="C1" workbookViewId="0">
      <selection activeCell="G43" sqref="G43"/>
    </sheetView>
  </sheetViews>
  <sheetFormatPr defaultRowHeight="12.75"/>
  <cols>
    <col min="1" max="1" width="7.28515625" bestFit="1" customWidth="1"/>
    <col min="2" max="2" width="30.140625" bestFit="1" customWidth="1"/>
    <col min="3" max="3" width="16.140625" bestFit="1" customWidth="1"/>
    <col min="4" max="4" width="10.5703125" bestFit="1" customWidth="1"/>
    <col min="5" max="16" width="16.140625" bestFit="1" customWidth="1"/>
  </cols>
  <sheetData>
    <row r="1" spans="1:16" ht="15.75">
      <c r="A1" s="162"/>
      <c r="B1" s="163"/>
      <c r="C1" s="490" t="s">
        <v>255</v>
      </c>
      <c r="D1" s="490"/>
      <c r="E1" s="490"/>
      <c r="F1" s="490"/>
      <c r="G1" s="490"/>
      <c r="H1" s="490"/>
      <c r="I1" s="490"/>
      <c r="J1" s="490"/>
      <c r="K1" s="490"/>
      <c r="L1" s="490"/>
      <c r="M1" s="490"/>
      <c r="N1" s="490"/>
      <c r="O1" s="491"/>
      <c r="P1" s="492"/>
    </row>
    <row r="2" spans="1:16" ht="15.75">
      <c r="A2" s="164"/>
      <c r="B2" s="165"/>
      <c r="C2" s="497" t="s">
        <v>256</v>
      </c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7"/>
      <c r="O2" s="493"/>
      <c r="P2" s="494"/>
    </row>
    <row r="3" spans="1:16" ht="13.5" thickBot="1">
      <c r="A3" s="161"/>
      <c r="B3" s="166"/>
      <c r="C3" s="498" t="s">
        <v>269</v>
      </c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9"/>
      <c r="O3" s="495"/>
      <c r="P3" s="496"/>
    </row>
    <row r="4" spans="1:16" ht="54" customHeight="1">
      <c r="A4" s="500" t="str">
        <f>Resumo!B7</f>
        <v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v>
      </c>
      <c r="B4" s="501"/>
      <c r="C4" s="501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501"/>
      <c r="P4" s="502"/>
    </row>
    <row r="5" spans="1:16" ht="13.5" thickBot="1">
      <c r="A5" s="161"/>
      <c r="B5" s="166"/>
      <c r="C5" s="167"/>
      <c r="D5" s="167"/>
      <c r="E5" s="167"/>
      <c r="F5" s="168"/>
      <c r="G5" s="169"/>
      <c r="H5" s="170"/>
      <c r="I5" s="170"/>
      <c r="J5" s="170"/>
      <c r="K5" s="170"/>
      <c r="L5" s="170"/>
      <c r="M5" s="171"/>
      <c r="N5" s="171"/>
      <c r="O5" s="171"/>
      <c r="P5" s="172"/>
    </row>
    <row r="6" spans="1:16" ht="27" customHeight="1" thickBot="1">
      <c r="A6" s="503" t="s">
        <v>270</v>
      </c>
      <c r="B6" s="504"/>
      <c r="C6" s="504"/>
      <c r="D6" s="504"/>
      <c r="E6" s="504"/>
      <c r="F6" s="504"/>
      <c r="G6" s="504"/>
      <c r="H6" s="504"/>
      <c r="I6" s="504"/>
      <c r="J6" s="504"/>
      <c r="K6" s="504"/>
      <c r="L6" s="504"/>
      <c r="M6" s="504"/>
      <c r="N6" s="504"/>
      <c r="O6" s="504"/>
      <c r="P6" s="505"/>
    </row>
    <row r="7" spans="1:16" ht="20.25">
      <c r="A7" s="487" t="s">
        <v>271</v>
      </c>
      <c r="B7" s="488"/>
      <c r="C7" s="488"/>
      <c r="D7" s="488"/>
      <c r="E7" s="488"/>
      <c r="F7" s="488"/>
      <c r="G7" s="488"/>
      <c r="H7" s="488"/>
      <c r="I7" s="488"/>
      <c r="J7" s="488"/>
      <c r="K7" s="488"/>
      <c r="L7" s="488"/>
      <c r="M7" s="488"/>
      <c r="N7" s="488"/>
      <c r="O7" s="488"/>
      <c r="P7" s="489"/>
    </row>
    <row r="8" spans="1:16" ht="20.100000000000001" customHeight="1">
      <c r="A8" s="173" t="s">
        <v>249</v>
      </c>
      <c r="B8" s="174" t="s">
        <v>69</v>
      </c>
      <c r="C8" s="174" t="s">
        <v>257</v>
      </c>
      <c r="D8" s="174" t="s">
        <v>146</v>
      </c>
      <c r="E8" s="174" t="s">
        <v>250</v>
      </c>
      <c r="F8" s="175" t="s">
        <v>258</v>
      </c>
      <c r="G8" s="176" t="s">
        <v>259</v>
      </c>
      <c r="H8" s="174" t="s">
        <v>260</v>
      </c>
      <c r="I8" s="175" t="s">
        <v>261</v>
      </c>
      <c r="J8" s="175" t="s">
        <v>262</v>
      </c>
      <c r="K8" s="174" t="s">
        <v>263</v>
      </c>
      <c r="L8" s="174" t="s">
        <v>264</v>
      </c>
      <c r="M8" s="174" t="s">
        <v>265</v>
      </c>
      <c r="N8" s="174" t="s">
        <v>266</v>
      </c>
      <c r="O8" s="174" t="s">
        <v>267</v>
      </c>
      <c r="P8" s="177" t="s">
        <v>268</v>
      </c>
    </row>
    <row r="9" spans="1:16" ht="20.100000000000001" customHeight="1">
      <c r="A9" s="178">
        <f>[1]Planilha!A13</f>
        <v>1</v>
      </c>
      <c r="B9" s="179" t="str">
        <f>[1]Planilha!B13</f>
        <v>SERVIÇOS PRELIMINARES</v>
      </c>
      <c r="C9" s="180">
        <f>'Planilha Sintética - Lote 1'!H12</f>
        <v>677655.89</v>
      </c>
      <c r="D9" s="208">
        <f>C9/C13</f>
        <v>0.24616967814588783</v>
      </c>
      <c r="E9" s="181">
        <f>C9*0.12</f>
        <v>81318.7068</v>
      </c>
      <c r="F9" s="181">
        <f>C9*0.08</f>
        <v>54212.4712</v>
      </c>
      <c r="G9" s="181">
        <f>C9*0.08</f>
        <v>54212.4712</v>
      </c>
      <c r="H9" s="181">
        <f>C9*0.08</f>
        <v>54212.4712</v>
      </c>
      <c r="I9" s="181">
        <f>C9*0.08</f>
        <v>54212.4712</v>
      </c>
      <c r="J9" s="181">
        <f>C9*0.08</f>
        <v>54212.4712</v>
      </c>
      <c r="K9" s="181">
        <f>C9*0.08</f>
        <v>54212.4712</v>
      </c>
      <c r="L9" s="181">
        <f>C9*0.08</f>
        <v>54212.4712</v>
      </c>
      <c r="M9" s="181">
        <f>C9*0.08</f>
        <v>54212.4712</v>
      </c>
      <c r="N9" s="181">
        <f>C9*0.08</f>
        <v>54212.4712</v>
      </c>
      <c r="O9" s="181">
        <f>C9*0.08</f>
        <v>54212.4712</v>
      </c>
      <c r="P9" s="182">
        <f>C9*0.08</f>
        <v>54212.4712</v>
      </c>
    </row>
    <row r="10" spans="1:16" ht="20.100000000000001" customHeight="1">
      <c r="A10" s="178"/>
      <c r="B10" s="183" t="s">
        <v>254</v>
      </c>
      <c r="C10" s="184"/>
      <c r="D10" s="209"/>
      <c r="E10" s="185">
        <f>E9/C9</f>
        <v>0.12</v>
      </c>
      <c r="F10" s="185">
        <f>F9/C9</f>
        <v>0.08</v>
      </c>
      <c r="G10" s="185">
        <f>G9/C9</f>
        <v>0.08</v>
      </c>
      <c r="H10" s="185">
        <f>H9/C9</f>
        <v>0.08</v>
      </c>
      <c r="I10" s="185">
        <f>I9/C9</f>
        <v>0.08</v>
      </c>
      <c r="J10" s="185">
        <f>J9/C9</f>
        <v>0.08</v>
      </c>
      <c r="K10" s="185">
        <f>K9/C9</f>
        <v>0.08</v>
      </c>
      <c r="L10" s="185">
        <f>L9/C9</f>
        <v>0.08</v>
      </c>
      <c r="M10" s="185">
        <f>M9/C9</f>
        <v>0.08</v>
      </c>
      <c r="N10" s="185">
        <f>N9/C9</f>
        <v>0.08</v>
      </c>
      <c r="O10" s="185">
        <f>O9/C9</f>
        <v>0.08</v>
      </c>
      <c r="P10" s="186">
        <f>P9/C9</f>
        <v>0.08</v>
      </c>
    </row>
    <row r="11" spans="1:16" ht="20.100000000000001" customHeight="1">
      <c r="A11" s="178">
        <f>[1]Planilha!A20</f>
        <v>2</v>
      </c>
      <c r="B11" s="179" t="str">
        <f>[1]Planilha!B20</f>
        <v>SERVIÇOS DE ESCAVAÇÃO</v>
      </c>
      <c r="C11" s="180">
        <f>'Planilha Sintética - Lote 1'!H18</f>
        <v>2075144.11</v>
      </c>
      <c r="D11" s="208">
        <f>C11/C13</f>
        <v>0.75383032185411225</v>
      </c>
      <c r="E11" s="181">
        <f>C11*0.12</f>
        <v>249017.29320000001</v>
      </c>
      <c r="F11" s="181">
        <f>C11*0.08</f>
        <v>166011.5288</v>
      </c>
      <c r="G11" s="181">
        <f>C11*0.08</f>
        <v>166011.5288</v>
      </c>
      <c r="H11" s="181">
        <f>C11*0.08</f>
        <v>166011.5288</v>
      </c>
      <c r="I11" s="181">
        <f>C11*0.08</f>
        <v>166011.5288</v>
      </c>
      <c r="J11" s="181">
        <f>C11*0.08</f>
        <v>166011.5288</v>
      </c>
      <c r="K11" s="181">
        <f>C11*0.08</f>
        <v>166011.5288</v>
      </c>
      <c r="L11" s="181">
        <f>C11*0.08</f>
        <v>166011.5288</v>
      </c>
      <c r="M11" s="181">
        <f>C11*0.08</f>
        <v>166011.5288</v>
      </c>
      <c r="N11" s="181">
        <f>C11*0.08</f>
        <v>166011.5288</v>
      </c>
      <c r="O11" s="181">
        <f>C11*0.08</f>
        <v>166011.5288</v>
      </c>
      <c r="P11" s="182">
        <f>C11*0.08</f>
        <v>166011.5288</v>
      </c>
    </row>
    <row r="12" spans="1:16" ht="20.100000000000001" customHeight="1">
      <c r="A12" s="187"/>
      <c r="B12" s="183" t="s">
        <v>254</v>
      </c>
      <c r="C12" s="184"/>
      <c r="D12" s="184"/>
      <c r="E12" s="185">
        <f>E11/C11</f>
        <v>0.12</v>
      </c>
      <c r="F12" s="185">
        <f>F11/C11</f>
        <v>0.08</v>
      </c>
      <c r="G12" s="185">
        <f>G11/C11</f>
        <v>0.08</v>
      </c>
      <c r="H12" s="185">
        <f>H11/C11</f>
        <v>0.08</v>
      </c>
      <c r="I12" s="185">
        <f>I11/C11</f>
        <v>0.08</v>
      </c>
      <c r="J12" s="185">
        <f>J11/C11</f>
        <v>0.08</v>
      </c>
      <c r="K12" s="185">
        <f>K11/C11</f>
        <v>0.08</v>
      </c>
      <c r="L12" s="185">
        <f>L11/C11</f>
        <v>0.08</v>
      </c>
      <c r="M12" s="185">
        <f>M11/C11</f>
        <v>0.08</v>
      </c>
      <c r="N12" s="185">
        <f>N11/C11</f>
        <v>0.08</v>
      </c>
      <c r="O12" s="185">
        <f>O11/C11</f>
        <v>0.08</v>
      </c>
      <c r="P12" s="186">
        <f>P11/C11</f>
        <v>0.08</v>
      </c>
    </row>
    <row r="13" spans="1:16" ht="20.100000000000001" customHeight="1">
      <c r="A13" s="188"/>
      <c r="B13" s="189" t="s">
        <v>251</v>
      </c>
      <c r="C13" s="190">
        <f>SUM(C9:C12)</f>
        <v>2752800</v>
      </c>
      <c r="D13" s="210">
        <f>D9+D11</f>
        <v>1</v>
      </c>
      <c r="E13" s="191">
        <f t="shared" ref="E13:P13" si="0">SUM(E9,E11)</f>
        <v>330336</v>
      </c>
      <c r="F13" s="191">
        <f t="shared" si="0"/>
        <v>220224</v>
      </c>
      <c r="G13" s="191">
        <f t="shared" si="0"/>
        <v>220224</v>
      </c>
      <c r="H13" s="191">
        <f t="shared" si="0"/>
        <v>220224</v>
      </c>
      <c r="I13" s="191">
        <f t="shared" si="0"/>
        <v>220224</v>
      </c>
      <c r="J13" s="191">
        <f t="shared" si="0"/>
        <v>220224</v>
      </c>
      <c r="K13" s="191">
        <f t="shared" si="0"/>
        <v>220224</v>
      </c>
      <c r="L13" s="191">
        <f t="shared" si="0"/>
        <v>220224</v>
      </c>
      <c r="M13" s="191">
        <f t="shared" si="0"/>
        <v>220224</v>
      </c>
      <c r="N13" s="191">
        <f t="shared" si="0"/>
        <v>220224</v>
      </c>
      <c r="O13" s="191">
        <f t="shared" si="0"/>
        <v>220224</v>
      </c>
      <c r="P13" s="283">
        <f t="shared" si="0"/>
        <v>220224</v>
      </c>
    </row>
    <row r="14" spans="1:16" ht="20.100000000000001" customHeight="1">
      <c r="A14" s="192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4"/>
    </row>
    <row r="15" spans="1:16" ht="20.100000000000001" customHeight="1">
      <c r="A15" s="195"/>
      <c r="B15" s="196" t="s">
        <v>252</v>
      </c>
      <c r="C15" s="197"/>
      <c r="D15" s="197"/>
      <c r="E15" s="198">
        <f>E13/C13</f>
        <v>0.12</v>
      </c>
      <c r="F15" s="198">
        <f>F13/C13</f>
        <v>0.08</v>
      </c>
      <c r="G15" s="198">
        <f>G13/C13</f>
        <v>0.08</v>
      </c>
      <c r="H15" s="198">
        <f>H13/C13</f>
        <v>0.08</v>
      </c>
      <c r="I15" s="198">
        <f>I13/C13</f>
        <v>0.08</v>
      </c>
      <c r="J15" s="198">
        <f>J13/C13</f>
        <v>0.08</v>
      </c>
      <c r="K15" s="198">
        <f>K13/C13</f>
        <v>0.08</v>
      </c>
      <c r="L15" s="198">
        <f>L13/C13</f>
        <v>0.08</v>
      </c>
      <c r="M15" s="198">
        <f>M13/C13</f>
        <v>0.08</v>
      </c>
      <c r="N15" s="198">
        <f>N13/C13</f>
        <v>0.08</v>
      </c>
      <c r="O15" s="198">
        <f>O13/C13</f>
        <v>0.08</v>
      </c>
      <c r="P15" s="199">
        <f>P13/C13</f>
        <v>0.08</v>
      </c>
    </row>
    <row r="16" spans="1:16" ht="20.100000000000001" customHeight="1">
      <c r="A16" s="195"/>
      <c r="B16" s="196" t="s">
        <v>253</v>
      </c>
      <c r="C16" s="197"/>
      <c r="D16" s="197"/>
      <c r="E16" s="200">
        <f>E13</f>
        <v>330336</v>
      </c>
      <c r="F16" s="201">
        <f t="shared" ref="F16:P16" si="1">E16+F13</f>
        <v>550560</v>
      </c>
      <c r="G16" s="507">
        <f t="shared" si="1"/>
        <v>770784</v>
      </c>
      <c r="H16" s="200">
        <f t="shared" si="1"/>
        <v>991008</v>
      </c>
      <c r="I16" s="201">
        <f t="shared" si="1"/>
        <v>1211232</v>
      </c>
      <c r="J16" s="201">
        <f t="shared" si="1"/>
        <v>1431456</v>
      </c>
      <c r="K16" s="201">
        <f t="shared" si="1"/>
        <v>1651680</v>
      </c>
      <c r="L16" s="201">
        <f t="shared" si="1"/>
        <v>1871904</v>
      </c>
      <c r="M16" s="201">
        <f t="shared" si="1"/>
        <v>2092128</v>
      </c>
      <c r="N16" s="201">
        <f t="shared" si="1"/>
        <v>2312352</v>
      </c>
      <c r="O16" s="201">
        <f t="shared" si="1"/>
        <v>2532576</v>
      </c>
      <c r="P16" s="202">
        <f t="shared" si="1"/>
        <v>2752800</v>
      </c>
    </row>
    <row r="17" spans="1:16" ht="20.100000000000001" customHeight="1" thickBot="1">
      <c r="A17" s="203"/>
      <c r="B17" s="204" t="s">
        <v>254</v>
      </c>
      <c r="C17" s="205"/>
      <c r="D17" s="205"/>
      <c r="E17" s="206">
        <f>E16/C13</f>
        <v>0.12</v>
      </c>
      <c r="F17" s="206">
        <f t="shared" ref="F17:P17" si="2">E17+F15</f>
        <v>0.2</v>
      </c>
      <c r="G17" s="206">
        <f t="shared" si="2"/>
        <v>0.28000000000000003</v>
      </c>
      <c r="H17" s="206">
        <f t="shared" si="2"/>
        <v>0.36000000000000004</v>
      </c>
      <c r="I17" s="206">
        <f t="shared" si="2"/>
        <v>0.44000000000000006</v>
      </c>
      <c r="J17" s="206">
        <f t="shared" si="2"/>
        <v>0.52</v>
      </c>
      <c r="K17" s="206">
        <f t="shared" si="2"/>
        <v>0.6</v>
      </c>
      <c r="L17" s="206">
        <f t="shared" si="2"/>
        <v>0.67999999999999994</v>
      </c>
      <c r="M17" s="206">
        <f t="shared" si="2"/>
        <v>0.7599999999999999</v>
      </c>
      <c r="N17" s="206">
        <f t="shared" si="2"/>
        <v>0.83999999999999986</v>
      </c>
      <c r="O17" s="206">
        <f t="shared" si="2"/>
        <v>0.91999999999999982</v>
      </c>
      <c r="P17" s="207">
        <f t="shared" si="2"/>
        <v>0.99999999999999978</v>
      </c>
    </row>
    <row r="18" spans="1:16">
      <c r="E18" s="506"/>
    </row>
    <row r="25" spans="1:16">
      <c r="G25" s="506"/>
    </row>
    <row r="27" spans="1:16">
      <c r="E27" s="506"/>
    </row>
    <row r="34" spans="5:7">
      <c r="G34" s="506"/>
    </row>
    <row r="36" spans="5:7">
      <c r="E36" s="506"/>
    </row>
    <row r="43" spans="5:7">
      <c r="G43" s="506"/>
    </row>
    <row r="45" spans="5:7">
      <c r="E45" s="506"/>
    </row>
  </sheetData>
  <mergeCells count="7">
    <mergeCell ref="A7:P7"/>
    <mergeCell ref="C1:N1"/>
    <mergeCell ref="O1:P3"/>
    <mergeCell ref="C2:N2"/>
    <mergeCell ref="C3:N3"/>
    <mergeCell ref="A4:P4"/>
    <mergeCell ref="A6:P6"/>
  </mergeCells>
  <pageMargins left="0.39370078740157483" right="0.39370078740157483" top="0.78740157480314965" bottom="0.78740157480314965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Resumo</vt:lpstr>
      <vt:lpstr>Planilha Sintética - Lote 1</vt:lpstr>
      <vt:lpstr>Planilha Sintética - Lote 2</vt:lpstr>
      <vt:lpstr>Planilha Sintética - Lote 3</vt:lpstr>
      <vt:lpstr>CPU - Sinapi</vt:lpstr>
      <vt:lpstr>CPUs - Codevasf</vt:lpstr>
      <vt:lpstr>BDI</vt:lpstr>
      <vt:lpstr>Encargos Sociais</vt:lpstr>
      <vt:lpstr>CFF - LOTE1</vt:lpstr>
      <vt:lpstr>CFF - LOTE2</vt:lpstr>
      <vt:lpstr>CFF - LOTE3</vt:lpstr>
      <vt:lpstr>BDI!Area_de_impressao</vt:lpstr>
      <vt:lpstr>'CPU - Sinapi'!Area_de_impressao</vt:lpstr>
      <vt:lpstr>'CPUs - Codevasf'!Area_de_impressao</vt:lpstr>
      <vt:lpstr>'Encargos Sociais'!Area_de_impressao</vt:lpstr>
      <vt:lpstr>'Planilha Sintética - Lote 1'!Area_de_impressao</vt:lpstr>
      <vt:lpstr>'Planilha Sintética - Lote 2'!Area_de_impressao</vt:lpstr>
      <vt:lpstr>'Planilha Sintética - Lote 3'!Area_de_impressao</vt:lpstr>
      <vt:lpstr>Resumo!Area_de_impressao</vt:lpstr>
      <vt:lpstr>'CPU - Sinapi'!Titulos_de_impressao</vt:lpstr>
      <vt:lpstr>'CPUs - Codevasf'!Titulos_de_impressao</vt:lpstr>
    </vt:vector>
  </TitlesOfParts>
  <Company>DERBa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João Luiz Volpato Pazin</cp:lastModifiedBy>
  <cp:lastPrinted>2021-12-01T18:09:00Z</cp:lastPrinted>
  <dcterms:created xsi:type="dcterms:W3CDTF">1998-01-22T12:19:54Z</dcterms:created>
  <dcterms:modified xsi:type="dcterms:W3CDTF">2021-12-01T18:10:25Z</dcterms:modified>
</cp:coreProperties>
</file>