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445" windowHeight="9225" firstSheet="1" activeTab="1"/>
  </bookViews>
  <sheets>
    <sheet name="Elementos das CPUs" sheetId="5" state="hidden" r:id="rId1"/>
    <sheet name="Custo Total" sheetId="9" r:id="rId2"/>
    <sheet name="Módulo mínimo" sheetId="7" r:id="rId3"/>
    <sheet name="CPUs" sheetId="1" r:id="rId4"/>
    <sheet name="BDI Serviços" sheetId="2" r:id="rId5"/>
    <sheet name="BDI Materiais" sheetId="3" r:id="rId6"/>
    <sheet name="Enc. Sociais" sheetId="4" r:id="rId7"/>
    <sheet name="Mobilização" sheetId="8" r:id="rId8"/>
    <sheet name="Cronograma lotes 1,2 e 5" sheetId="10" r:id="rId9"/>
    <sheet name="Cronograma lotes 3 e 4" sheetId="12" r:id="rId10"/>
    <sheet name="Equipamentos de informática" sheetId="11" r:id="rId11"/>
  </sheets>
  <externalReferences>
    <externalReference r:id="rId12"/>
    <externalReference r:id="rId13"/>
  </externalReferences>
  <definedNames>
    <definedName name="_xlnm.Print_Area" localSheetId="5">'BDI Materiais'!$A$1:$H$29</definedName>
    <definedName name="_xlnm.Print_Area" localSheetId="4">'BDI Serviços'!$A$1:$H$32</definedName>
    <definedName name="_xlnm.Print_Area" localSheetId="3">CPUs!$A$1:$I$287</definedName>
    <definedName name="_xlnm.Print_Area" localSheetId="8">'Cronograma lotes 1,2 e 5'!$A$4:$AR$47</definedName>
    <definedName name="_xlnm.Print_Area" localSheetId="9">'Cronograma lotes 3 e 4'!$A$3:$X$47</definedName>
    <definedName name="_xlnm.Print_Area" localSheetId="1">'Custo Total'!$A$1:$I$53</definedName>
    <definedName name="_xlnm.Print_Area" localSheetId="6">'Enc. Sociais'!$B$6:$H$49</definedName>
    <definedName name="_xlnm.Print_Area" localSheetId="10">'Equipamentos de informática'!$A$2:$F$41</definedName>
    <definedName name="_xlnm.Print_Area" localSheetId="7">Mobilização!$A$1:$P$24</definedName>
    <definedName name="_xlnm.Print_Area" localSheetId="2">'Módulo mínimo'!$A$1:$I$37</definedName>
  </definedNames>
  <calcPr calcId="124519"/>
</workbook>
</file>

<file path=xl/calcChain.xml><?xml version="1.0" encoding="utf-8"?>
<calcChain xmlns="http://schemas.openxmlformats.org/spreadsheetml/2006/main">
  <c r="H37" i="7"/>
  <c r="B41" i="11"/>
  <c r="B35"/>
  <c r="B29"/>
  <c r="F21"/>
  <c r="F19"/>
  <c r="F18"/>
  <c r="F15"/>
  <c r="F14"/>
  <c r="F11"/>
  <c r="F9"/>
  <c r="F7"/>
  <c r="A2"/>
  <c r="X45" i="12"/>
  <c r="A44"/>
  <c r="X43"/>
  <c r="A42"/>
  <c r="X41"/>
  <c r="A40"/>
  <c r="X39"/>
  <c r="A38"/>
  <c r="X37"/>
  <c r="A36"/>
  <c r="X35"/>
  <c r="A34"/>
  <c r="X33"/>
  <c r="A32"/>
  <c r="X31"/>
  <c r="A30"/>
  <c r="X29"/>
  <c r="A28"/>
  <c r="X27"/>
  <c r="B26"/>
  <c r="A26"/>
  <c r="X25"/>
  <c r="A24"/>
  <c r="X20"/>
  <c r="B19"/>
  <c r="A19"/>
  <c r="X18"/>
  <c r="B17"/>
  <c r="A17"/>
  <c r="X16"/>
  <c r="A15"/>
  <c r="X14"/>
  <c r="B8"/>
  <c r="AR45" i="10"/>
  <c r="A44"/>
  <c r="AR43"/>
  <c r="A42"/>
  <c r="AR41"/>
  <c r="A40"/>
  <c r="AR39"/>
  <c r="A38"/>
  <c r="AR37"/>
  <c r="A36"/>
  <c r="AR35"/>
  <c r="A34"/>
  <c r="AR33"/>
  <c r="A32"/>
  <c r="AR31"/>
  <c r="A30"/>
  <c r="AR29"/>
  <c r="A28"/>
  <c r="AR27"/>
  <c r="A26"/>
  <c r="AR25"/>
  <c r="A24"/>
  <c r="AR20"/>
  <c r="B19"/>
  <c r="A19"/>
  <c r="AR18"/>
  <c r="B17"/>
  <c r="A17"/>
  <c r="AR16"/>
  <c r="A15"/>
  <c r="AR14"/>
  <c r="B8"/>
  <c r="F24" i="8"/>
  <c r="A24"/>
  <c r="H21"/>
  <c r="A5"/>
  <c r="H49" i="4"/>
  <c r="G49"/>
  <c r="H47"/>
  <c r="G47"/>
  <c r="H42"/>
  <c r="G42"/>
  <c r="H34"/>
  <c r="G34"/>
  <c r="H21"/>
  <c r="C28" i="3"/>
  <c r="C21"/>
  <c r="C16"/>
  <c r="C12"/>
  <c r="C31" i="2"/>
  <c r="C24"/>
  <c r="H22"/>
  <c r="C16"/>
  <c r="C12"/>
  <c r="I286" i="1"/>
  <c r="I280"/>
  <c r="H280"/>
  <c r="I279"/>
  <c r="H279"/>
  <c r="I278"/>
  <c r="H278"/>
  <c r="I277"/>
  <c r="I281" s="1"/>
  <c r="H277"/>
  <c r="I274"/>
  <c r="I264"/>
  <c r="I260"/>
  <c r="H255"/>
  <c r="I255" s="1"/>
  <c r="H254"/>
  <c r="I254" s="1"/>
  <c r="I256" s="1"/>
  <c r="H245"/>
  <c r="I245" s="1"/>
  <c r="H244"/>
  <c r="I244" s="1"/>
  <c r="I239"/>
  <c r="H239"/>
  <c r="H235"/>
  <c r="I235" s="1"/>
  <c r="H234"/>
  <c r="I234" s="1"/>
  <c r="H233"/>
  <c r="I233" s="1"/>
  <c r="H224"/>
  <c r="I224" s="1"/>
  <c r="H223"/>
  <c r="I223" s="1"/>
  <c r="H222"/>
  <c r="I222" s="1"/>
  <c r="H221"/>
  <c r="I221" s="1"/>
  <c r="I219"/>
  <c r="I220" s="1"/>
  <c r="I218"/>
  <c r="H213"/>
  <c r="I213" s="1"/>
  <c r="H212"/>
  <c r="I212" s="1"/>
  <c r="I214" s="1"/>
  <c r="H202"/>
  <c r="I202" s="1"/>
  <c r="H201"/>
  <c r="I201" s="1"/>
  <c r="H200"/>
  <c r="I200" s="1"/>
  <c r="I195"/>
  <c r="I197" s="1"/>
  <c r="H195"/>
  <c r="H191"/>
  <c r="I191" s="1"/>
  <c r="H190"/>
  <c r="I190" s="1"/>
  <c r="I184"/>
  <c r="I185" s="1"/>
  <c r="I183"/>
  <c r="I182"/>
  <c r="I178"/>
  <c r="I179" s="1"/>
  <c r="H178"/>
  <c r="H174"/>
  <c r="I174" s="1"/>
  <c r="I175" s="1"/>
  <c r="H165"/>
  <c r="I165" s="1"/>
  <c r="I166" s="1"/>
  <c r="I161"/>
  <c r="I162" s="1"/>
  <c r="H161"/>
  <c r="H157"/>
  <c r="I157" s="1"/>
  <c r="H156"/>
  <c r="I156" s="1"/>
  <c r="I148"/>
  <c r="I143"/>
  <c r="I144" s="1"/>
  <c r="H143"/>
  <c r="H139"/>
  <c r="I139" s="1"/>
  <c r="I140" s="1"/>
  <c r="I131"/>
  <c r="I127"/>
  <c r="I126"/>
  <c r="H122"/>
  <c r="I122" s="1"/>
  <c r="H121"/>
  <c r="I121" s="1"/>
  <c r="I113"/>
  <c r="I110"/>
  <c r="I111" s="1"/>
  <c r="I109"/>
  <c r="I108"/>
  <c r="I104"/>
  <c r="H104"/>
  <c r="I103"/>
  <c r="I105" s="1"/>
  <c r="H103"/>
  <c r="I94"/>
  <c r="H94"/>
  <c r="I93"/>
  <c r="H93"/>
  <c r="I92"/>
  <c r="H92"/>
  <c r="I91"/>
  <c r="H91"/>
  <c r="I90"/>
  <c r="I95" s="1"/>
  <c r="H90"/>
  <c r="H86"/>
  <c r="I86" s="1"/>
  <c r="H85"/>
  <c r="I85" s="1"/>
  <c r="I81"/>
  <c r="H81"/>
  <c r="I80"/>
  <c r="I82" s="1"/>
  <c r="H80"/>
  <c r="I73"/>
  <c r="I68"/>
  <c r="I69" s="1"/>
  <c r="H68"/>
  <c r="I65"/>
  <c r="H55"/>
  <c r="I55" s="1"/>
  <c r="H54"/>
  <c r="I54" s="1"/>
  <c r="H53"/>
  <c r="I53" s="1"/>
  <c r="H52"/>
  <c r="I52" s="1"/>
  <c r="I44"/>
  <c r="H44"/>
  <c r="I43"/>
  <c r="I45" s="1"/>
  <c r="H43"/>
  <c r="I34"/>
  <c r="H34"/>
  <c r="I33"/>
  <c r="H33"/>
  <c r="I32"/>
  <c r="H32"/>
  <c r="I31"/>
  <c r="H31"/>
  <c r="I30"/>
  <c r="I35" s="1"/>
  <c r="H30"/>
  <c r="H26"/>
  <c r="I26" s="1"/>
  <c r="H25"/>
  <c r="I25" s="1"/>
  <c r="I275" s="1"/>
  <c r="I276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I13"/>
  <c r="I14" s="1"/>
  <c r="H13"/>
  <c r="I8"/>
  <c r="I265" s="1"/>
  <c r="I266" s="1"/>
  <c r="I7"/>
  <c r="I66" s="1"/>
  <c r="I67" s="1"/>
  <c r="E34" i="7"/>
  <c r="D34"/>
  <c r="C34"/>
  <c r="E33"/>
  <c r="D33"/>
  <c r="C33"/>
  <c r="E32"/>
  <c r="D32"/>
  <c r="C32"/>
  <c r="E31"/>
  <c r="D31"/>
  <c r="C31"/>
  <c r="E30"/>
  <c r="D30"/>
  <c r="C30"/>
  <c r="H29"/>
  <c r="G29"/>
  <c r="E29"/>
  <c r="D29"/>
  <c r="C29"/>
  <c r="E28"/>
  <c r="D28"/>
  <c r="C28"/>
  <c r="E27"/>
  <c r="D27"/>
  <c r="C27"/>
  <c r="G26"/>
  <c r="H26" s="1"/>
  <c r="E26"/>
  <c r="D26"/>
  <c r="B28" i="12" s="1"/>
  <c r="C26" i="7"/>
  <c r="E25"/>
  <c r="D25"/>
  <c r="B26" i="10" s="1"/>
  <c r="C25" i="7"/>
  <c r="E24"/>
  <c r="D24"/>
  <c r="B24" i="12" s="1"/>
  <c r="C24" i="7"/>
  <c r="F19"/>
  <c r="E19"/>
  <c r="C19"/>
  <c r="F18"/>
  <c r="E18"/>
  <c r="C18"/>
  <c r="E17"/>
  <c r="D17"/>
  <c r="B15" i="12" s="1"/>
  <c r="C17" i="7"/>
  <c r="D16"/>
  <c r="B13" i="12" s="1"/>
  <c r="C16" i="7"/>
  <c r="I11"/>
  <c r="I10"/>
  <c r="I9"/>
  <c r="D7"/>
  <c r="I13" i="9"/>
  <c r="I12"/>
  <c r="I11"/>
  <c r="D9"/>
  <c r="F34" i="5"/>
  <c r="H240" i="1" s="1"/>
  <c r="I240" s="1"/>
  <c r="F32" i="5"/>
  <c r="A9"/>
  <c r="A7"/>
  <c r="C28" i="10" l="1"/>
  <c r="C28" i="12"/>
  <c r="K25" i="7"/>
  <c r="I46" i="1"/>
  <c r="I47" s="1"/>
  <c r="I84"/>
  <c r="I83"/>
  <c r="I107"/>
  <c r="I116" s="1"/>
  <c r="G25" i="7" s="1"/>
  <c r="H25" s="1"/>
  <c r="I106" i="1"/>
  <c r="I142"/>
  <c r="I141"/>
  <c r="I167"/>
  <c r="I168" s="1"/>
  <c r="I158"/>
  <c r="I70"/>
  <c r="I71"/>
  <c r="I76" s="1"/>
  <c r="I177"/>
  <c r="I176"/>
  <c r="I257"/>
  <c r="I258" s="1"/>
  <c r="I267" s="1"/>
  <c r="G33" i="7" s="1"/>
  <c r="H33" s="1"/>
  <c r="I164" i="1"/>
  <c r="I163"/>
  <c r="I180"/>
  <c r="I181" s="1"/>
  <c r="I283"/>
  <c r="I282"/>
  <c r="I27"/>
  <c r="I287"/>
  <c r="G34" i="7" s="1"/>
  <c r="H34" s="1"/>
  <c r="I56" i="1"/>
  <c r="I87"/>
  <c r="I123"/>
  <c r="I192"/>
  <c r="I203"/>
  <c r="I246"/>
  <c r="I15"/>
  <c r="I16" s="1"/>
  <c r="I97"/>
  <c r="I96"/>
  <c r="I146"/>
  <c r="I145"/>
  <c r="I199"/>
  <c r="I198"/>
  <c r="I215"/>
  <c r="I216" s="1"/>
  <c r="I225"/>
  <c r="I236"/>
  <c r="I241"/>
  <c r="C34" i="12"/>
  <c r="C34" i="10"/>
  <c r="B30"/>
  <c r="B30" i="12"/>
  <c r="B36"/>
  <c r="B36" i="10"/>
  <c r="I114" i="1"/>
  <c r="I115" s="1"/>
  <c r="I128"/>
  <c r="I129" s="1"/>
  <c r="I149"/>
  <c r="I150" s="1"/>
  <c r="B13" i="10"/>
  <c r="B32"/>
  <c r="B32" i="12"/>
  <c r="B38" i="10"/>
  <c r="B38" i="12"/>
  <c r="B44"/>
  <c r="B44" i="10"/>
  <c r="B15"/>
  <c r="B28"/>
  <c r="I36" i="1"/>
  <c r="I37" s="1"/>
  <c r="I132"/>
  <c r="I133" s="1"/>
  <c r="I261"/>
  <c r="I262" s="1"/>
  <c r="B24" i="10"/>
  <c r="B42"/>
  <c r="B42" i="12"/>
  <c r="B34"/>
  <c r="B34" i="10"/>
  <c r="B40"/>
  <c r="B40" i="12"/>
  <c r="I74" i="1"/>
  <c r="C42" i="12" l="1"/>
  <c r="C42" i="10"/>
  <c r="G19" i="7"/>
  <c r="H19" s="1"/>
  <c r="G18"/>
  <c r="H18" s="1"/>
  <c r="C26" i="12"/>
  <c r="C26" i="10"/>
  <c r="K24" i="7"/>
  <c r="I193" i="1"/>
  <c r="I194" s="1"/>
  <c r="I206" s="1"/>
  <c r="G30" i="7" s="1"/>
  <c r="H30" s="1"/>
  <c r="C44" i="12"/>
  <c r="C44" i="10"/>
  <c r="U28" i="12"/>
  <c r="Q28"/>
  <c r="M28"/>
  <c r="I28"/>
  <c r="E28"/>
  <c r="V28"/>
  <c r="R28"/>
  <c r="N28"/>
  <c r="J28"/>
  <c r="F28"/>
  <c r="W28"/>
  <c r="S28"/>
  <c r="O28"/>
  <c r="K28"/>
  <c r="G28"/>
  <c r="T28"/>
  <c r="P28"/>
  <c r="L28"/>
  <c r="H28"/>
  <c r="D28"/>
  <c r="X28" s="1"/>
  <c r="I227" i="1"/>
  <c r="I228" s="1"/>
  <c r="G31" i="7" s="1"/>
  <c r="H31" s="1"/>
  <c r="I226" i="1"/>
  <c r="I124"/>
  <c r="I125"/>
  <c r="I243"/>
  <c r="I242"/>
  <c r="I204"/>
  <c r="I205"/>
  <c r="I57"/>
  <c r="I58" s="1"/>
  <c r="I59" s="1"/>
  <c r="G17" i="7" s="1"/>
  <c r="H17" s="1"/>
  <c r="I159" i="1"/>
  <c r="I160"/>
  <c r="I169" s="1"/>
  <c r="G28" i="7" s="1"/>
  <c r="H28" s="1"/>
  <c r="I151" i="1"/>
  <c r="G27" i="7" s="1"/>
  <c r="H27" s="1"/>
  <c r="AP34" i="10"/>
  <c r="AL34"/>
  <c r="AH34"/>
  <c r="AD34"/>
  <c r="Z34"/>
  <c r="V34"/>
  <c r="R34"/>
  <c r="N34"/>
  <c r="J34"/>
  <c r="F34"/>
  <c r="AM34"/>
  <c r="AI34"/>
  <c r="AE34"/>
  <c r="AA34"/>
  <c r="W34"/>
  <c r="S34"/>
  <c r="O34"/>
  <c r="K34"/>
  <c r="G34"/>
  <c r="AN34"/>
  <c r="AJ34"/>
  <c r="AF34"/>
  <c r="AB34"/>
  <c r="X34"/>
  <c r="T34"/>
  <c r="P34"/>
  <c r="L34"/>
  <c r="H34"/>
  <c r="D34"/>
  <c r="AK34"/>
  <c r="U34"/>
  <c r="E34"/>
  <c r="AG34"/>
  <c r="Q34"/>
  <c r="AO34"/>
  <c r="Y34"/>
  <c r="I34"/>
  <c r="AC34"/>
  <c r="M34"/>
  <c r="I28" i="1"/>
  <c r="I29" s="1"/>
  <c r="I38" s="1"/>
  <c r="G16" i="7" s="1"/>
  <c r="H16" s="1"/>
  <c r="AQ28" i="10"/>
  <c r="AQ46" s="1"/>
  <c r="AM28"/>
  <c r="AI28"/>
  <c r="AE28"/>
  <c r="AA28"/>
  <c r="W28"/>
  <c r="S28"/>
  <c r="O28"/>
  <c r="K28"/>
  <c r="G28"/>
  <c r="AN28"/>
  <c r="AJ28"/>
  <c r="AF28"/>
  <c r="AB28"/>
  <c r="X28"/>
  <c r="T28"/>
  <c r="P28"/>
  <c r="L28"/>
  <c r="H28"/>
  <c r="D28"/>
  <c r="AO28"/>
  <c r="AK28"/>
  <c r="AG28"/>
  <c r="AC28"/>
  <c r="Y28"/>
  <c r="U28"/>
  <c r="Q28"/>
  <c r="M28"/>
  <c r="I28"/>
  <c r="E28"/>
  <c r="AL28"/>
  <c r="V28"/>
  <c r="F28"/>
  <c r="R28"/>
  <c r="AP28"/>
  <c r="Z28"/>
  <c r="J28"/>
  <c r="AH28"/>
  <c r="AD28"/>
  <c r="N28"/>
  <c r="I237" i="1"/>
  <c r="I238" s="1"/>
  <c r="I249" s="1"/>
  <c r="G32" i="7" s="1"/>
  <c r="H32" s="1"/>
  <c r="V34" i="12"/>
  <c r="R34"/>
  <c r="N34"/>
  <c r="J34"/>
  <c r="F34"/>
  <c r="W34"/>
  <c r="S34"/>
  <c r="O34"/>
  <c r="K34"/>
  <c r="G34"/>
  <c r="T34"/>
  <c r="P34"/>
  <c r="L34"/>
  <c r="H34"/>
  <c r="D34"/>
  <c r="X34" s="1"/>
  <c r="U34"/>
  <c r="Q34"/>
  <c r="M34"/>
  <c r="I34"/>
  <c r="E34"/>
  <c r="I247" i="1"/>
  <c r="I248" s="1"/>
  <c r="I89"/>
  <c r="I98" s="1"/>
  <c r="G24" i="7" s="1"/>
  <c r="H24" s="1"/>
  <c r="I88" i="1"/>
  <c r="C13" i="12" l="1"/>
  <c r="C13" i="10"/>
  <c r="H20" i="7"/>
  <c r="C38" i="10"/>
  <c r="C38" i="12"/>
  <c r="K31" i="7"/>
  <c r="C24" i="10"/>
  <c r="K26" i="7"/>
  <c r="C24" i="12"/>
  <c r="H35" i="7"/>
  <c r="K35" s="1"/>
  <c r="C40" i="10"/>
  <c r="C40" i="12"/>
  <c r="K32" i="7"/>
  <c r="C15" i="12"/>
  <c r="C15" i="10"/>
  <c r="C36" i="12"/>
  <c r="C36" i="10"/>
  <c r="K30" i="7"/>
  <c r="C32" i="12"/>
  <c r="C32" i="10"/>
  <c r="K28" i="7"/>
  <c r="C46" i="12"/>
  <c r="W26"/>
  <c r="S26"/>
  <c r="O26"/>
  <c r="K26"/>
  <c r="G26"/>
  <c r="T26"/>
  <c r="P26"/>
  <c r="L26"/>
  <c r="H26"/>
  <c r="D26"/>
  <c r="U26"/>
  <c r="Q26"/>
  <c r="M26"/>
  <c r="I26"/>
  <c r="E26"/>
  <c r="V26"/>
  <c r="F26"/>
  <c r="J26"/>
  <c r="R26"/>
  <c r="N26"/>
  <c r="C30" i="10"/>
  <c r="C30" i="12"/>
  <c r="K27" i="7"/>
  <c r="AM26" i="10"/>
  <c r="AI26"/>
  <c r="AE26"/>
  <c r="AA26"/>
  <c r="W26"/>
  <c r="S26"/>
  <c r="O26"/>
  <c r="K26"/>
  <c r="G26"/>
  <c r="AN26"/>
  <c r="AJ26"/>
  <c r="AF26"/>
  <c r="AB26"/>
  <c r="X26"/>
  <c r="T26"/>
  <c r="P26"/>
  <c r="L26"/>
  <c r="H26"/>
  <c r="D26"/>
  <c r="AO26"/>
  <c r="AK26"/>
  <c r="AG26"/>
  <c r="AC26"/>
  <c r="Y26"/>
  <c r="U26"/>
  <c r="Q26"/>
  <c r="M26"/>
  <c r="I26"/>
  <c r="E26"/>
  <c r="AP26"/>
  <c r="Z26"/>
  <c r="J26"/>
  <c r="AL26"/>
  <c r="F26"/>
  <c r="AD26"/>
  <c r="N26"/>
  <c r="V26"/>
  <c r="AH26"/>
  <c r="R26"/>
  <c r="C46"/>
  <c r="C19" i="12"/>
  <c r="K19" i="7"/>
  <c r="C19" i="10"/>
  <c r="AP42"/>
  <c r="AL42"/>
  <c r="AH42"/>
  <c r="AD42"/>
  <c r="Z42"/>
  <c r="V42"/>
  <c r="R42"/>
  <c r="N42"/>
  <c r="J42"/>
  <c r="F42"/>
  <c r="AM42"/>
  <c r="AI42"/>
  <c r="AE42"/>
  <c r="AA42"/>
  <c r="W42"/>
  <c r="S42"/>
  <c r="O42"/>
  <c r="K42"/>
  <c r="G42"/>
  <c r="AN42"/>
  <c r="AJ42"/>
  <c r="AF42"/>
  <c r="AB42"/>
  <c r="X42"/>
  <c r="T42"/>
  <c r="P42"/>
  <c r="L42"/>
  <c r="H42"/>
  <c r="D42"/>
  <c r="AK42"/>
  <c r="U42"/>
  <c r="E42"/>
  <c r="AG42"/>
  <c r="AO42"/>
  <c r="Y42"/>
  <c r="I42"/>
  <c r="AC42"/>
  <c r="M42"/>
  <c r="Q42"/>
  <c r="V44" i="12"/>
  <c r="R44"/>
  <c r="N44"/>
  <c r="J44"/>
  <c r="F44"/>
  <c r="W44"/>
  <c r="S44"/>
  <c r="O44"/>
  <c r="K44"/>
  <c r="G44"/>
  <c r="T44"/>
  <c r="P44"/>
  <c r="L44"/>
  <c r="H44"/>
  <c r="D44"/>
  <c r="U44"/>
  <c r="Q44"/>
  <c r="M44"/>
  <c r="I44"/>
  <c r="E44"/>
  <c r="C17"/>
  <c r="C17" i="10"/>
  <c r="W42" i="12"/>
  <c r="S42"/>
  <c r="O42"/>
  <c r="K42"/>
  <c r="G42"/>
  <c r="T42"/>
  <c r="P42"/>
  <c r="L42"/>
  <c r="H42"/>
  <c r="D42"/>
  <c r="U42"/>
  <c r="Q42"/>
  <c r="M42"/>
  <c r="I42"/>
  <c r="E42"/>
  <c r="V42"/>
  <c r="R42"/>
  <c r="N42"/>
  <c r="J42"/>
  <c r="F42"/>
  <c r="AP44" i="10"/>
  <c r="AL44"/>
  <c r="AH44"/>
  <c r="AD44"/>
  <c r="Z44"/>
  <c r="V44"/>
  <c r="R44"/>
  <c r="N44"/>
  <c r="J44"/>
  <c r="F44"/>
  <c r="AM44"/>
  <c r="AI44"/>
  <c r="AE44"/>
  <c r="AA44"/>
  <c r="W44"/>
  <c r="S44"/>
  <c r="O44"/>
  <c r="K44"/>
  <c r="G44"/>
  <c r="AN44"/>
  <c r="AJ44"/>
  <c r="AF44"/>
  <c r="AB44"/>
  <c r="X44"/>
  <c r="T44"/>
  <c r="P44"/>
  <c r="L44"/>
  <c r="H44"/>
  <c r="D44"/>
  <c r="AK44"/>
  <c r="U44"/>
  <c r="E44"/>
  <c r="Q44"/>
  <c r="AO44"/>
  <c r="Y44"/>
  <c r="I44"/>
  <c r="AG44"/>
  <c r="AC44"/>
  <c r="M44"/>
  <c r="AR28"/>
  <c r="AR34"/>
  <c r="AQ19" l="1"/>
  <c r="AM19"/>
  <c r="AP19"/>
  <c r="AK19"/>
  <c r="AG19"/>
  <c r="AC19"/>
  <c r="Y19"/>
  <c r="U19"/>
  <c r="Q19"/>
  <c r="M19"/>
  <c r="I19"/>
  <c r="E19"/>
  <c r="AF19"/>
  <c r="T19"/>
  <c r="H19"/>
  <c r="AL19"/>
  <c r="AH19"/>
  <c r="AD19"/>
  <c r="Z19"/>
  <c r="V19"/>
  <c r="R19"/>
  <c r="N19"/>
  <c r="J19"/>
  <c r="F19"/>
  <c r="AJ19"/>
  <c r="X19"/>
  <c r="L19"/>
  <c r="AN19"/>
  <c r="AI19"/>
  <c r="AE19"/>
  <c r="AA19"/>
  <c r="W19"/>
  <c r="S19"/>
  <c r="O19"/>
  <c r="K19"/>
  <c r="G19"/>
  <c r="AO19"/>
  <c r="AB19"/>
  <c r="P19"/>
  <c r="D19"/>
  <c r="U36" i="12"/>
  <c r="Q36"/>
  <c r="M36"/>
  <c r="I36"/>
  <c r="E36"/>
  <c r="V36"/>
  <c r="R36"/>
  <c r="N36"/>
  <c r="J36"/>
  <c r="F36"/>
  <c r="W36"/>
  <c r="S36"/>
  <c r="O36"/>
  <c r="K36"/>
  <c r="G36"/>
  <c r="T36"/>
  <c r="P36"/>
  <c r="L36"/>
  <c r="H36"/>
  <c r="D36"/>
  <c r="V13"/>
  <c r="R13"/>
  <c r="N13"/>
  <c r="J13"/>
  <c r="F13"/>
  <c r="W13"/>
  <c r="S13"/>
  <c r="O13"/>
  <c r="K13"/>
  <c r="G13"/>
  <c r="T13"/>
  <c r="P13"/>
  <c r="L13"/>
  <c r="H13"/>
  <c r="D13"/>
  <c r="C21"/>
  <c r="C47" s="1"/>
  <c r="Q13"/>
  <c r="U13"/>
  <c r="E13"/>
  <c r="I13"/>
  <c r="M13"/>
  <c r="AP17" i="10"/>
  <c r="AL17"/>
  <c r="AH17"/>
  <c r="AD17"/>
  <c r="Z17"/>
  <c r="V17"/>
  <c r="R17"/>
  <c r="N17"/>
  <c r="J17"/>
  <c r="F17"/>
  <c r="AO17"/>
  <c r="Y17"/>
  <c r="M17"/>
  <c r="AQ17"/>
  <c r="AM17"/>
  <c r="AI17"/>
  <c r="AE17"/>
  <c r="AA17"/>
  <c r="W17"/>
  <c r="S17"/>
  <c r="O17"/>
  <c r="K17"/>
  <c r="G17"/>
  <c r="AG17"/>
  <c r="U17"/>
  <c r="E17"/>
  <c r="AN17"/>
  <c r="AJ17"/>
  <c r="AF17"/>
  <c r="AB17"/>
  <c r="X17"/>
  <c r="T17"/>
  <c r="P17"/>
  <c r="L17"/>
  <c r="H17"/>
  <c r="D17"/>
  <c r="AR17" s="1"/>
  <c r="AK17"/>
  <c r="AC17"/>
  <c r="Q17"/>
  <c r="I17"/>
  <c r="W19" i="12"/>
  <c r="S19"/>
  <c r="O19"/>
  <c r="K19"/>
  <c r="G19"/>
  <c r="T19"/>
  <c r="P19"/>
  <c r="L19"/>
  <c r="H19"/>
  <c r="D19"/>
  <c r="U19"/>
  <c r="Q19"/>
  <c r="M19"/>
  <c r="I19"/>
  <c r="E19"/>
  <c r="N19"/>
  <c r="R19"/>
  <c r="V19"/>
  <c r="F19"/>
  <c r="J19"/>
  <c r="AP30" i="10"/>
  <c r="AL30"/>
  <c r="AH30"/>
  <c r="AD30"/>
  <c r="AD46" s="1"/>
  <c r="Z30"/>
  <c r="V30"/>
  <c r="R30"/>
  <c r="N30"/>
  <c r="J30"/>
  <c r="F30"/>
  <c r="AM30"/>
  <c r="AI30"/>
  <c r="AE30"/>
  <c r="AA30"/>
  <c r="W30"/>
  <c r="S30"/>
  <c r="S46" s="1"/>
  <c r="O30"/>
  <c r="K30"/>
  <c r="G30"/>
  <c r="AN30"/>
  <c r="AN46" s="1"/>
  <c r="AJ30"/>
  <c r="AF30"/>
  <c r="AB30"/>
  <c r="X30"/>
  <c r="X46" s="1"/>
  <c r="T30"/>
  <c r="P30"/>
  <c r="L30"/>
  <c r="H30"/>
  <c r="D30"/>
  <c r="AK30"/>
  <c r="U30"/>
  <c r="E30"/>
  <c r="AO30"/>
  <c r="Y30"/>
  <c r="I30"/>
  <c r="AC30"/>
  <c r="M30"/>
  <c r="AG30"/>
  <c r="Q30"/>
  <c r="AP32"/>
  <c r="AL32"/>
  <c r="AH32"/>
  <c r="AD32"/>
  <c r="Z32"/>
  <c r="V32"/>
  <c r="R32"/>
  <c r="N32"/>
  <c r="J32"/>
  <c r="F32"/>
  <c r="AM32"/>
  <c r="AI32"/>
  <c r="AE32"/>
  <c r="AA32"/>
  <c r="W32"/>
  <c r="S32"/>
  <c r="O32"/>
  <c r="K32"/>
  <c r="G32"/>
  <c r="AN32"/>
  <c r="AJ32"/>
  <c r="AF32"/>
  <c r="AB32"/>
  <c r="X32"/>
  <c r="T32"/>
  <c r="P32"/>
  <c r="L32"/>
  <c r="H32"/>
  <c r="D32"/>
  <c r="AR32" s="1"/>
  <c r="AK32"/>
  <c r="U32"/>
  <c r="E32"/>
  <c r="AG32"/>
  <c r="AG46" s="1"/>
  <c r="AO32"/>
  <c r="Y32"/>
  <c r="I32"/>
  <c r="AC32"/>
  <c r="M32"/>
  <c r="Q32"/>
  <c r="AP36"/>
  <c r="AL36"/>
  <c r="AH36"/>
  <c r="AD36"/>
  <c r="Z36"/>
  <c r="V36"/>
  <c r="R36"/>
  <c r="N36"/>
  <c r="J36"/>
  <c r="F36"/>
  <c r="AM36"/>
  <c r="AI36"/>
  <c r="AE36"/>
  <c r="AA36"/>
  <c r="W36"/>
  <c r="S36"/>
  <c r="O36"/>
  <c r="K36"/>
  <c r="G36"/>
  <c r="AN36"/>
  <c r="AJ36"/>
  <c r="AF36"/>
  <c r="AB36"/>
  <c r="X36"/>
  <c r="T36"/>
  <c r="P36"/>
  <c r="L36"/>
  <c r="H36"/>
  <c r="D36"/>
  <c r="AK36"/>
  <c r="U36"/>
  <c r="E36"/>
  <c r="AO36"/>
  <c r="Y36"/>
  <c r="I36"/>
  <c r="AG36"/>
  <c r="Q36"/>
  <c r="AC36"/>
  <c r="M36"/>
  <c r="U15" i="12"/>
  <c r="Q15"/>
  <c r="M15"/>
  <c r="I15"/>
  <c r="E15"/>
  <c r="V15"/>
  <c r="R15"/>
  <c r="N15"/>
  <c r="J15"/>
  <c r="F15"/>
  <c r="W15"/>
  <c r="S15"/>
  <c r="O15"/>
  <c r="K15"/>
  <c r="G15"/>
  <c r="T15"/>
  <c r="D15"/>
  <c r="P15"/>
  <c r="H15"/>
  <c r="L15"/>
  <c r="AP40" i="10"/>
  <c r="AL40"/>
  <c r="AH40"/>
  <c r="AD40"/>
  <c r="Z40"/>
  <c r="V40"/>
  <c r="R40"/>
  <c r="N40"/>
  <c r="J40"/>
  <c r="F40"/>
  <c r="AM40"/>
  <c r="AI40"/>
  <c r="AE40"/>
  <c r="AA40"/>
  <c r="W40"/>
  <c r="S40"/>
  <c r="O40"/>
  <c r="K40"/>
  <c r="G40"/>
  <c r="AN40"/>
  <c r="AJ40"/>
  <c r="AF40"/>
  <c r="AB40"/>
  <c r="X40"/>
  <c r="T40"/>
  <c r="P40"/>
  <c r="L40"/>
  <c r="H40"/>
  <c r="D40"/>
  <c r="AK40"/>
  <c r="U40"/>
  <c r="E40"/>
  <c r="AG40"/>
  <c r="Q40"/>
  <c r="AO40"/>
  <c r="Y40"/>
  <c r="I40"/>
  <c r="AC40"/>
  <c r="M40"/>
  <c r="T38" i="12"/>
  <c r="P38"/>
  <c r="L38"/>
  <c r="H38"/>
  <c r="D38"/>
  <c r="U38"/>
  <c r="Q38"/>
  <c r="M38"/>
  <c r="I38"/>
  <c r="E38"/>
  <c r="V38"/>
  <c r="R38"/>
  <c r="N38"/>
  <c r="J38"/>
  <c r="F38"/>
  <c r="S38"/>
  <c r="O38"/>
  <c r="K38"/>
  <c r="G38"/>
  <c r="C21" i="10"/>
  <c r="C47" s="1"/>
  <c r="AN13"/>
  <c r="AJ13"/>
  <c r="AF13"/>
  <c r="AB13"/>
  <c r="AB21" s="1"/>
  <c r="X13"/>
  <c r="T13"/>
  <c r="P13"/>
  <c r="L13"/>
  <c r="L21" s="1"/>
  <c r="H13"/>
  <c r="D13"/>
  <c r="AM13"/>
  <c r="AA13"/>
  <c r="AA21" s="1"/>
  <c r="O13"/>
  <c r="AO13"/>
  <c r="AK13"/>
  <c r="AG13"/>
  <c r="AG21" s="1"/>
  <c r="AC13"/>
  <c r="Y13"/>
  <c r="U13"/>
  <c r="Q13"/>
  <c r="Q21" s="1"/>
  <c r="M13"/>
  <c r="I13"/>
  <c r="E13"/>
  <c r="AI13"/>
  <c r="AI21" s="1"/>
  <c r="W13"/>
  <c r="K13"/>
  <c r="AP13"/>
  <c r="AL13"/>
  <c r="AL21" s="1"/>
  <c r="AH13"/>
  <c r="AD13"/>
  <c r="Z13"/>
  <c r="V13"/>
  <c r="V21" s="1"/>
  <c r="R13"/>
  <c r="N13"/>
  <c r="J13"/>
  <c r="F13"/>
  <c r="F21" s="1"/>
  <c r="AQ13"/>
  <c r="AE13"/>
  <c r="S13"/>
  <c r="G13"/>
  <c r="N46" i="12"/>
  <c r="AR42" i="10"/>
  <c r="AL46"/>
  <c r="L46"/>
  <c r="AM46"/>
  <c r="T17" i="12"/>
  <c r="P17"/>
  <c r="L17"/>
  <c r="H17"/>
  <c r="D17"/>
  <c r="U17"/>
  <c r="Q17"/>
  <c r="M17"/>
  <c r="I17"/>
  <c r="E17"/>
  <c r="V17"/>
  <c r="R17"/>
  <c r="N17"/>
  <c r="J17"/>
  <c r="F17"/>
  <c r="O17"/>
  <c r="S17"/>
  <c r="K17"/>
  <c r="W17"/>
  <c r="G17"/>
  <c r="W32"/>
  <c r="S32"/>
  <c r="O32"/>
  <c r="O46" s="1"/>
  <c r="K32"/>
  <c r="G32"/>
  <c r="T32"/>
  <c r="P32"/>
  <c r="L32"/>
  <c r="H32"/>
  <c r="D32"/>
  <c r="U32"/>
  <c r="U46" s="1"/>
  <c r="Q32"/>
  <c r="M32"/>
  <c r="I32"/>
  <c r="E32"/>
  <c r="E46" s="1"/>
  <c r="V32"/>
  <c r="R32"/>
  <c r="N32"/>
  <c r="J32"/>
  <c r="J46" s="1"/>
  <c r="F32"/>
  <c r="AM24" i="10"/>
  <c r="AI24"/>
  <c r="AE24"/>
  <c r="AA24"/>
  <c r="W24"/>
  <c r="W46" s="1"/>
  <c r="S24"/>
  <c r="O24"/>
  <c r="O46" s="1"/>
  <c r="K24"/>
  <c r="K46" s="1"/>
  <c r="G24"/>
  <c r="G46" s="1"/>
  <c r="AN24"/>
  <c r="AJ24"/>
  <c r="AJ46" s="1"/>
  <c r="AF24"/>
  <c r="AB24"/>
  <c r="AB46" s="1"/>
  <c r="X24"/>
  <c r="T24"/>
  <c r="T46" s="1"/>
  <c r="P24"/>
  <c r="L24"/>
  <c r="H24"/>
  <c r="D24"/>
  <c r="AO24"/>
  <c r="AO46" s="1"/>
  <c r="AK24"/>
  <c r="AK46" s="1"/>
  <c r="AG24"/>
  <c r="AC24"/>
  <c r="Y24"/>
  <c r="U24"/>
  <c r="U46" s="1"/>
  <c r="Q24"/>
  <c r="M24"/>
  <c r="M46" s="1"/>
  <c r="I24"/>
  <c r="E24"/>
  <c r="E46" s="1"/>
  <c r="AD24"/>
  <c r="N24"/>
  <c r="N46" s="1"/>
  <c r="J24"/>
  <c r="J46" s="1"/>
  <c r="AH24"/>
  <c r="R24"/>
  <c r="Z24"/>
  <c r="Z46" s="1"/>
  <c r="AL24"/>
  <c r="V24"/>
  <c r="V46" s="1"/>
  <c r="F24"/>
  <c r="AP24"/>
  <c r="AP46" s="1"/>
  <c r="T30" i="12"/>
  <c r="P30"/>
  <c r="L30"/>
  <c r="H30"/>
  <c r="D30"/>
  <c r="U30"/>
  <c r="Q30"/>
  <c r="M30"/>
  <c r="I30"/>
  <c r="E30"/>
  <c r="V30"/>
  <c r="R30"/>
  <c r="R46" s="1"/>
  <c r="N30"/>
  <c r="J30"/>
  <c r="F30"/>
  <c r="W30"/>
  <c r="S30"/>
  <c r="O30"/>
  <c r="K30"/>
  <c r="G30"/>
  <c r="G46" s="1"/>
  <c r="X26"/>
  <c r="AQ15" i="10"/>
  <c r="AM15"/>
  <c r="AI15"/>
  <c r="AE15"/>
  <c r="AA15"/>
  <c r="W15"/>
  <c r="S15"/>
  <c r="O15"/>
  <c r="K15"/>
  <c r="G15"/>
  <c r="AH15"/>
  <c r="R15"/>
  <c r="F15"/>
  <c r="AN15"/>
  <c r="AJ15"/>
  <c r="AF15"/>
  <c r="AB15"/>
  <c r="X15"/>
  <c r="T15"/>
  <c r="P15"/>
  <c r="L15"/>
  <c r="H15"/>
  <c r="D15"/>
  <c r="AL15"/>
  <c r="Z15"/>
  <c r="N15"/>
  <c r="AO15"/>
  <c r="AK15"/>
  <c r="AG15"/>
  <c r="AC15"/>
  <c r="Y15"/>
  <c r="U15"/>
  <c r="Q15"/>
  <c r="M15"/>
  <c r="I15"/>
  <c r="E15"/>
  <c r="AP15"/>
  <c r="AD15"/>
  <c r="V15"/>
  <c r="J15"/>
  <c r="T40" i="12"/>
  <c r="P40"/>
  <c r="L40"/>
  <c r="H40"/>
  <c r="D40"/>
  <c r="U40"/>
  <c r="Q40"/>
  <c r="M40"/>
  <c r="I40"/>
  <c r="E40"/>
  <c r="V40"/>
  <c r="R40"/>
  <c r="N40"/>
  <c r="J40"/>
  <c r="F40"/>
  <c r="W40"/>
  <c r="S40"/>
  <c r="O40"/>
  <c r="K40"/>
  <c r="G40"/>
  <c r="K20" i="7"/>
  <c r="X44" i="12"/>
  <c r="F46" i="10"/>
  <c r="AP38"/>
  <c r="AL38"/>
  <c r="AH38"/>
  <c r="AH46" s="1"/>
  <c r="AD38"/>
  <c r="Z38"/>
  <c r="V38"/>
  <c r="R38"/>
  <c r="N38"/>
  <c r="J38"/>
  <c r="F38"/>
  <c r="AM38"/>
  <c r="AI38"/>
  <c r="AI46" s="1"/>
  <c r="AE38"/>
  <c r="AA38"/>
  <c r="AA46" s="1"/>
  <c r="W38"/>
  <c r="S38"/>
  <c r="O38"/>
  <c r="K38"/>
  <c r="G38"/>
  <c r="AN38"/>
  <c r="AJ38"/>
  <c r="AF38"/>
  <c r="AB38"/>
  <c r="X38"/>
  <c r="T38"/>
  <c r="P38"/>
  <c r="P46" s="1"/>
  <c r="L38"/>
  <c r="H38"/>
  <c r="H46" s="1"/>
  <c r="D38"/>
  <c r="AK38"/>
  <c r="U38"/>
  <c r="E38"/>
  <c r="AG38"/>
  <c r="AO38"/>
  <c r="Y38"/>
  <c r="I38"/>
  <c r="I46" s="1"/>
  <c r="Q38"/>
  <c r="Q46" s="1"/>
  <c r="AC38"/>
  <c r="M38"/>
  <c r="D46"/>
  <c r="AR26"/>
  <c r="T24" i="12"/>
  <c r="T46" s="1"/>
  <c r="P24"/>
  <c r="L24"/>
  <c r="L46" s="1"/>
  <c r="H24"/>
  <c r="H46" s="1"/>
  <c r="D24"/>
  <c r="D46" s="1"/>
  <c r="U24"/>
  <c r="Q24"/>
  <c r="Q46" s="1"/>
  <c r="M24"/>
  <c r="M46" s="1"/>
  <c r="I24"/>
  <c r="I46" s="1"/>
  <c r="E24"/>
  <c r="V24"/>
  <c r="V46" s="1"/>
  <c r="R24"/>
  <c r="N24"/>
  <c r="J24"/>
  <c r="F24"/>
  <c r="F46" s="1"/>
  <c r="W24"/>
  <c r="W46" s="1"/>
  <c r="G24"/>
  <c r="K24"/>
  <c r="K46" s="1"/>
  <c r="S24"/>
  <c r="S46" s="1"/>
  <c r="O24"/>
  <c r="X42"/>
  <c r="Y46" i="10"/>
  <c r="AF46"/>
  <c r="AR44"/>
  <c r="R46"/>
  <c r="AC46"/>
  <c r="AE46"/>
  <c r="P46" i="12"/>
  <c r="G24" i="9" l="1"/>
  <c r="H24" s="1"/>
  <c r="H26" s="1"/>
  <c r="G31"/>
  <c r="H31" s="1"/>
  <c r="H33" s="1"/>
  <c r="G45"/>
  <c r="H45" s="1"/>
  <c r="H47" s="1"/>
  <c r="G17"/>
  <c r="H17" s="1"/>
  <c r="H19" s="1"/>
  <c r="G38"/>
  <c r="H38" s="1"/>
  <c r="H40" s="1"/>
  <c r="K37" i="7"/>
  <c r="I26"/>
  <c r="I29"/>
  <c r="I33"/>
  <c r="I25"/>
  <c r="I34"/>
  <c r="I16"/>
  <c r="I32"/>
  <c r="I17"/>
  <c r="I30"/>
  <c r="I19"/>
  <c r="I27"/>
  <c r="I31"/>
  <c r="I24"/>
  <c r="I28"/>
  <c r="I18"/>
  <c r="G21" i="10"/>
  <c r="G47" s="1"/>
  <c r="AL47"/>
  <c r="AG47"/>
  <c r="AB47"/>
  <c r="M21" i="12"/>
  <c r="M47" s="1"/>
  <c r="K21"/>
  <c r="K47" s="1"/>
  <c r="AR15" i="10"/>
  <c r="X30" i="12"/>
  <c r="AQ21" i="10"/>
  <c r="AQ47" s="1"/>
  <c r="R21"/>
  <c r="R47" s="1"/>
  <c r="AH21"/>
  <c r="AH47" s="1"/>
  <c r="W21"/>
  <c r="W47" s="1"/>
  <c r="M21"/>
  <c r="M47" s="1"/>
  <c r="AC21"/>
  <c r="AC47" s="1"/>
  <c r="O21"/>
  <c r="O47" s="1"/>
  <c r="H21"/>
  <c r="H47" s="1"/>
  <c r="X21"/>
  <c r="X47" s="1"/>
  <c r="AN21"/>
  <c r="AN47" s="1"/>
  <c r="X38" i="12"/>
  <c r="AR30" i="10"/>
  <c r="U21" i="12"/>
  <c r="U47" s="1"/>
  <c r="H21"/>
  <c r="H47" s="1"/>
  <c r="G21"/>
  <c r="G47" s="1"/>
  <c r="W21"/>
  <c r="W47" s="1"/>
  <c r="R21"/>
  <c r="R47" s="1"/>
  <c r="D21" i="10"/>
  <c r="D47" s="1"/>
  <c r="AR13"/>
  <c r="D21" i="12"/>
  <c r="D47" s="1"/>
  <c r="X13"/>
  <c r="V47" i="10"/>
  <c r="Q47"/>
  <c r="L47"/>
  <c r="L21" i="12"/>
  <c r="L47" s="1"/>
  <c r="V21"/>
  <c r="V47" s="1"/>
  <c r="AR38" i="10"/>
  <c r="X24" i="12"/>
  <c r="X46" s="1"/>
  <c r="X17"/>
  <c r="AE21" i="10"/>
  <c r="AE47" s="1"/>
  <c r="N21"/>
  <c r="N47" s="1"/>
  <c r="AD21"/>
  <c r="AD47" s="1"/>
  <c r="K21"/>
  <c r="K47" s="1"/>
  <c r="I21"/>
  <c r="I47" s="1"/>
  <c r="Y21"/>
  <c r="Y47" s="1"/>
  <c r="AO21"/>
  <c r="AO47" s="1"/>
  <c r="T21"/>
  <c r="T47" s="1"/>
  <c r="AJ21"/>
  <c r="AJ47" s="1"/>
  <c r="AR40"/>
  <c r="X15" i="12"/>
  <c r="X19"/>
  <c r="E21"/>
  <c r="E47" s="1"/>
  <c r="T21"/>
  <c r="T47" s="1"/>
  <c r="S21"/>
  <c r="S47" s="1"/>
  <c r="N21"/>
  <c r="N47" s="1"/>
  <c r="AR24" i="10"/>
  <c r="AR46" s="1"/>
  <c r="F47"/>
  <c r="AI47"/>
  <c r="AA47"/>
  <c r="Q21" i="12"/>
  <c r="Q47" s="1"/>
  <c r="F21"/>
  <c r="F47" s="1"/>
  <c r="X40"/>
  <c r="X32"/>
  <c r="S21" i="10"/>
  <c r="S47" s="1"/>
  <c r="J21"/>
  <c r="J47" s="1"/>
  <c r="Z21"/>
  <c r="Z47" s="1"/>
  <c r="AP21"/>
  <c r="AP47" s="1"/>
  <c r="E21"/>
  <c r="E47" s="1"/>
  <c r="U21"/>
  <c r="U47" s="1"/>
  <c r="AK21"/>
  <c r="AK47" s="1"/>
  <c r="AM21"/>
  <c r="AM47" s="1"/>
  <c r="P21"/>
  <c r="P47" s="1"/>
  <c r="AF21"/>
  <c r="AF47" s="1"/>
  <c r="AR36"/>
  <c r="I21" i="12"/>
  <c r="I47" s="1"/>
  <c r="P21"/>
  <c r="P47" s="1"/>
  <c r="O21"/>
  <c r="O47" s="1"/>
  <c r="J21"/>
  <c r="J47" s="1"/>
  <c r="X36"/>
  <c r="AR19" i="10"/>
  <c r="AR21" l="1"/>
  <c r="AR47" s="1"/>
  <c r="I35" i="7"/>
  <c r="X21" i="12"/>
  <c r="X47" s="1"/>
  <c r="I20" i="7"/>
  <c r="F52" i="9"/>
  <c r="I37" i="7" l="1"/>
</calcChain>
</file>

<file path=xl/comments1.xml><?xml version="1.0" encoding="utf-8"?>
<comments xmlns="http://schemas.openxmlformats.org/spreadsheetml/2006/main">
  <authors>
    <author>Mauricio Cardoso Nascimento</author>
  </authors>
  <commentList>
    <comment ref="G86" authorId="0">
      <text>
        <r>
          <rPr>
            <b/>
            <sz val="9"/>
            <rFont val="Segoe UI"/>
            <charset val="134"/>
          </rPr>
          <t>Memória de cálculos:
3 ton * 70 km * 2 vezes (ida e volta)
Total = 420 TxKm</t>
        </r>
      </text>
    </comment>
    <comment ref="G90" authorId="0">
      <text>
        <r>
          <rPr>
            <b/>
            <sz val="9"/>
            <rFont val="Segoe UI"/>
            <charset val="134"/>
          </rPr>
          <t>Memória de cálculos:
147 estacas * 2,20 m/estaca
Total = 323,40 m</t>
        </r>
      </text>
    </comment>
    <comment ref="G91" authorId="0">
      <text>
        <r>
          <rPr>
            <b/>
            <sz val="9"/>
            <rFont val="Segoe UI"/>
            <charset val="134"/>
          </rPr>
          <t>Memória de cálculos:
21 mourões * 2,20 m/mourão
Total = 46,20 m</t>
        </r>
      </text>
    </comment>
    <comment ref="G92" authorId="0">
      <text>
        <r>
          <rPr>
            <b/>
            <sz val="9"/>
            <rFont val="Segoe UI"/>
            <charset val="134"/>
          </rPr>
          <t>Memória de cálculos:
5 fios * 1.020 m/fio
Total = 5.100 m</t>
        </r>
      </text>
    </comment>
    <comment ref="G93" authorId="0">
      <text>
        <r>
          <rPr>
            <b/>
            <sz val="9"/>
            <rFont val="Segoe UI"/>
            <charset val="134"/>
          </rPr>
          <t>Memória de cálculo:
(147 estacas + 21 mourões) * 5 grampos por estaca ou mourão
= 840 grampos
840 grampos / 194 grampos por kg = 4,33 kg
aproximadamente 5 kg</t>
        </r>
      </text>
    </comment>
    <comment ref="G94" authorId="0">
      <text>
        <r>
          <rPr>
            <b/>
            <sz val="9"/>
            <rFont val="Segoe UI"/>
            <charset val="134"/>
          </rPr>
          <t>Memória de cálculos:
2 balancins a cada 6 metros de cerca
= 334 balancins</t>
        </r>
      </text>
    </comment>
  </commentList>
</comments>
</file>

<file path=xl/sharedStrings.xml><?xml version="1.0" encoding="utf-8"?>
<sst xmlns="http://schemas.openxmlformats.org/spreadsheetml/2006/main" count="1354" uniqueCount="479">
  <si>
    <t>Ministério do Desenvolvimento Regional - MDR</t>
  </si>
  <si>
    <t>Companhia de Desenvolvimento dos Vales do São Francisco e Parnaíba - CODEVASF</t>
  </si>
  <si>
    <t>2ª Superintendência Regional - Gerência de Revitalização (2ª/GRR)</t>
  </si>
  <si>
    <t>Itens/Especificações, Referências de Preços, Unidades e Valores Unitários para Composições de Custos</t>
  </si>
  <si>
    <t>Projeto:</t>
  </si>
  <si>
    <t>Objeto:</t>
  </si>
  <si>
    <t>Cotações</t>
  </si>
  <si>
    <t>Especificações / Detalhamentos para Composições</t>
  </si>
  <si>
    <t>Referência</t>
  </si>
  <si>
    <t>Mês/ano</t>
  </si>
  <si>
    <t>Unidade</t>
  </si>
  <si>
    <t>Quantidade</t>
  </si>
  <si>
    <t>Valor Unitário (Não Desonerado)</t>
  </si>
  <si>
    <t>ÁGUA - CONSUMO EM VOLUME</t>
  </si>
  <si>
    <t>08978/ORSE</t>
  </si>
  <si>
    <t>agosto-21</t>
  </si>
  <si>
    <t>M³</t>
  </si>
  <si>
    <t>ORSE</t>
  </si>
  <si>
    <t>AJUDANTE ESPECIALIZADO COM ENCARGOS COMPLEMENTARES</t>
  </si>
  <si>
    <t>SINAPI 88243</t>
  </si>
  <si>
    <t>H</t>
  </si>
  <si>
    <t>SINAPI</t>
  </si>
  <si>
    <t>ALUGUEL DE ARMÁRIO DE AÇO E VIDROS</t>
  </si>
  <si>
    <t>10537/ORSE</t>
  </si>
  <si>
    <t>MÊS</t>
  </si>
  <si>
    <t>ALUGUEL DE BUREAU DE MADEIRA 1,40 M</t>
  </si>
  <si>
    <t>10529/ORSE</t>
  </si>
  <si>
    <t>ALUGUEL DE CADEIRA SEM BRAÇOS</t>
  </si>
  <si>
    <t>10531/ORSE</t>
  </si>
  <si>
    <t>ALUGUEL DE COMPUTADOR NOTEBOOK</t>
  </si>
  <si>
    <t>10540/ORSE</t>
  </si>
  <si>
    <t>ALUGUEL DE IMPRESSORA COLORIDA - LASER</t>
  </si>
  <si>
    <t>10541/ORSE</t>
  </si>
  <si>
    <t>julho-21</t>
  </si>
  <si>
    <t xml:space="preserve">ARAME DE ACO OVALADO 15 X 17 ( 45,7 KG, 700 KGF), ROLO 1000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</si>
  <si>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346</t>
  </si>
  <si>
    <t xml:space="preserve">KG    </t>
  </si>
  <si>
    <t>ALUGUEL DE MESA PARA REUNIÃO</t>
  </si>
  <si>
    <t>10530/ORSE</t>
  </si>
  <si>
    <t>ARAME FARPADO GALVANIZADO, 16 BWG (1,65 MM), CLASSE 250</t>
  </si>
  <si>
    <t>SINAPI 340</t>
  </si>
  <si>
    <t>M</t>
  </si>
  <si>
    <t>AUXILIAR DE ESCRITORIO COM ENCARGOS COMPLEMENTARES</t>
  </si>
  <si>
    <t>SINAPI 93566</t>
  </si>
  <si>
    <t>AUXILIAR TÉCNICO DE ENGENHARIA (COM ENCARGOS)</t>
  </si>
  <si>
    <t>SINAPI 88255</t>
  </si>
  <si>
    <t>CAMINHÃO TRUCADO (C/ TERCEIRO EIXO) ELETRÔNICO - POTÊNCIA 231CV - PBT = 22000KG - DIST. ENTRE EIXOS 5170 MM - INCLUI CARROCERIA FIXA ABERTA DE MADEIRA - CHP DIURNO. AF_06/2015</t>
  </si>
  <si>
    <t>SINAPI 91031</t>
  </si>
  <si>
    <t>CHP</t>
  </si>
  <si>
    <t>CAMINHONETE COM MOTOR A DIESEL, POTÊNCIA 180 CV, CABINE DUPLA, 4x4 - CHP DIURNO. AF_11/2015</t>
  </si>
  <si>
    <t>SINAPI 92138</t>
  </si>
  <si>
    <t>CARPINTEIRO DE ESQUADRIA COM ENCARGOS COMPLEMENTARES</t>
  </si>
  <si>
    <t>SINAPI 88261</t>
  </si>
  <si>
    <t>CARPINTEIRO DE FORMAS COM ENCARGOS COMPLEMENTARES</t>
  </si>
  <si>
    <t>SINAPI 88262</t>
  </si>
  <si>
    <t>OLEO DIESEL COMBUSTIVEL COMUM</t>
  </si>
  <si>
    <t>SINAPI 4221</t>
  </si>
  <si>
    <t>L</t>
  </si>
  <si>
    <t>CONSUMO DE ENERGIA ELÉTRICA, BAIXA TENSÃO</t>
  </si>
  <si>
    <t>SINAPI 14250</t>
  </si>
  <si>
    <t>KW/H</t>
  </si>
  <si>
    <t>COORDENADOR/GERENTE (HORISTA)</t>
  </si>
  <si>
    <t>SINAPI 100302</t>
  </si>
  <si>
    <t>CORTE DE CAPOEIRA FINA A FOICE</t>
  </si>
  <si>
    <t>SEINFRA C0927</t>
  </si>
  <si>
    <t>M²</t>
  </si>
  <si>
    <t>SEINFRA</t>
  </si>
  <si>
    <t>DISTANCIADOR DE ARAMES PARA CERCAS (BALANCINS), ALTURA 1,20 M, DIÂMETRO DO FIO = 3,0 MM, FABRICADO COM ARAME ZINCADO</t>
  </si>
  <si>
    <t>COTAÇÃO</t>
  </si>
  <si>
    <t>UNIDADE</t>
  </si>
  <si>
    <t>ENGENHEIRO AGRÔNOMO/AGRÍCOLA PLENO COM ENCARGOS COMPLEMENTARES</t>
  </si>
  <si>
    <t>SINAPI 90778</t>
  </si>
  <si>
    <t>EQUIPAMENTOS DE INFORMÁTICA (NOTEBOOK 8Gb 1Tb, PROJETOR MULTIMÍDIA E CÂMERA FOTOGRÁFICA DIGITAL SEMI-PROFISSIONAL)</t>
  </si>
  <si>
    <t>COMPOSIÇÃO</t>
  </si>
  <si>
    <t>COTAÇÕES</t>
  </si>
  <si>
    <t>MOURAO ROLICO DE MADEIRA TRATADA, D = 8 A 11 CM, H = 2,20 M, EM EUCALIPTO OU EQUIVALENTE DA REGIAO (PARA CERCA)</t>
  </si>
  <si>
    <t>SINAPI 21138</t>
  </si>
  <si>
    <t>GASOLINA COMUM</t>
  </si>
  <si>
    <t>SINAPI 4222</t>
  </si>
  <si>
    <t>GRAMPO DE AÇO POLIDO 1" x 9</t>
  </si>
  <si>
    <t>SINAPI 5076</t>
  </si>
  <si>
    <t>KG</t>
  </si>
  <si>
    <t>INTERNET - DISPÊNDIO MENSAL</t>
  </si>
  <si>
    <t>10558/ORSE</t>
  </si>
  <si>
    <t>LOCAÇÃO DE CONTAINER 2,30 x 6,00 M, ALT. 2,50 M, COM 1 SANITÁRIO, PARA ESCRITORIO, COMPLETO, SEM DIVISÓRIAS INTERNAS</t>
  </si>
  <si>
    <t>SINAPI 10775</t>
  </si>
  <si>
    <t>LOCAÇÃO DE PONTO PARA REFERÊNCIA TOPOGRÁFICA. AF_10/2018</t>
  </si>
  <si>
    <t>SINAPI 99058</t>
  </si>
  <si>
    <t>MATERIAL DE ESCRITÓRIO</t>
  </si>
  <si>
    <t>10562/ORSE</t>
  </si>
  <si>
    <t>MATERIAL DE LIMPEZA</t>
  </si>
  <si>
    <t>10563/ORSE</t>
  </si>
  <si>
    <t>MATERIAL DIDÁTICO (FOLHETO 148 MM DE LARGURA POR 210 MM DE COMPRIMENTO)</t>
  </si>
  <si>
    <t>PAINEL DE PREÇOS DO GOVERNO FEDERAL</t>
  </si>
  <si>
    <t>MEDICAMENTOS DE PRIMEIROS SOCORROS</t>
  </si>
  <si>
    <t>10564/ORSE</t>
  </si>
  <si>
    <t>REGULARIZAÇÃO DE SUPERFÍCIES COM MOTONIVELADORA. AF_11/2019</t>
  </si>
  <si>
    <t>SINAPI 100575</t>
  </si>
  <si>
    <t>MOURAO ROLIÇO DE MADEIRA TRATADA, EUCALIPTO, D = 8 A 11 CM</t>
  </si>
  <si>
    <t>MOURAO DE EUCALIPTO TRATADO, DIÂMETRO = 16 A 20 CM, COMPRIMENTO = 2,20 M</t>
  </si>
  <si>
    <t>SINAPI 2747</t>
  </si>
  <si>
    <t>PÁ CARREGADEIRA SOBRE RODAS, POTÊNCIA 197 HP, CAPACIDADE DA CAÇAMBA 2,5 A 3,5 M³, PESO OPERACIONAL 18338 KG - CHI DIURNO. AF_06/2014</t>
  </si>
  <si>
    <t>SINAPI 5946</t>
  </si>
  <si>
    <t>CHI</t>
  </si>
  <si>
    <t xml:space="preserve">MOURAO ROLICO DE MADEIRA TRATADA, D = 8 A 11 CM, H = 2,20 M, EM EUCALIPTO OU EQUIVALENTE DA REGIAO (PARA CERCA)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</si>
  <si>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</si>
  <si>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PLACA DE OBRA (PARA CONSTRUCAO CIVIL) EM CHAPA GALVANIZADA *N. 22*, DE *2,0 X 1,125* M</t>
  </si>
  <si>
    <t>SINAPI 4813</t>
  </si>
  <si>
    <t>PONTALETE DE MADEIRA *7,5 X 7,5* CM (3 X 3 ") PINUS, MISTA OU EQUIVALENTE DA REGIÃO - BRUTA</t>
  </si>
  <si>
    <t>SINAPI 4491</t>
  </si>
  <si>
    <t>PREGO DE AÇO POLIDO COM CABEÇA 18 X 30 (2 3/4 X 10)</t>
  </si>
  <si>
    <t>SINAPI 5075</t>
  </si>
  <si>
    <t>RIPA DE MADEIRA NÃO APARELHADA *1 X 3* CM, MAÇARANDUBA, ANGELIM OU EQUIVALENTE DA REGIÃO</t>
  </si>
  <si>
    <t>SINAPI 4412</t>
  </si>
  <si>
    <t xml:space="preserve">SACO DE RAFIA PARA ENTULHO, NOVO, LISO (SEM CLICHE), *60 x 90*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</si>
  <si>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37526</t>
  </si>
  <si>
    <t xml:space="preserve">UN    </t>
  </si>
  <si>
    <t>2,66</t>
  </si>
  <si>
    <t>SARRAFO DE MADEIRA NAO APARELHADA *2,5 X 7* CM, MACARANDUBA, ANGELIM OU EQUIVALENTE DA REGIAO</t>
  </si>
  <si>
    <t>SINAPI 4417</t>
  </si>
  <si>
    <t>SERVENTE COM ENCARGOS COMPLEMENTARES</t>
  </si>
  <si>
    <t>SINAPI 88316</t>
  </si>
  <si>
    <t>TRANSPORTE COM CAMINHÃO CARROCERIA 9 T, RODOVIA EM LEITO NATURAL</t>
  </si>
  <si>
    <t>SINAPI 100945</t>
  </si>
  <si>
    <t>TxKM</t>
  </si>
  <si>
    <t>TRATOR DE PNEUS, POTÊNCIA 85 CV, TRAÇÃO 4X4, PESO COM LASTRO DE 4.675 KG - CHI DIURNO. AF_06/2014</t>
  </si>
  <si>
    <t>SINAPI 89036</t>
  </si>
  <si>
    <t>TRATOR DE PNEUS, POTÊNCIA 85 CV, TRAÇÃO 4X4, PESO COM LASTRO DE 4.675 KG - CHP DIURNO. AF_06/2014</t>
  </si>
  <si>
    <t>SINAPI 89035</t>
  </si>
  <si>
    <t>VEÍCULO TIPO PICK UP CABINE SIMPLES 1.6 FLEX 8V</t>
  </si>
  <si>
    <t>CODEVASF</t>
  </si>
  <si>
    <t>CONCRETO MAGRO PARA LASTRO, TRAÇO 1:4,5: 4,5 (EM MASSA SECA DE CIMENTO/AREIA MÉDIA/ BRITA 1) - PREPARO MECÂNICO COM BETONEIRA 400 L. AF 05/2021</t>
  </si>
  <si>
    <t>SINAPI 94962</t>
  </si>
  <si>
    <t xml:space="preserve">FORMA PLANA PARA ESTRUTURAS, EM COMPENSADO RESINADO DE 12MM 05 USOS, INCLUSIVE ESCORAMENTO </t>
  </si>
  <si>
    <t>00116/ORSE</t>
  </si>
  <si>
    <t>AÇO CA - 50 Ø 6,3 A 12,5MM INCLUSIVE CORTE, DOBRAGEM, MONTAGEM E COLOCACAO DE FERRAGENS NAS FORMAS, PARA SUPERESTRUTURAS E FUNDAÇÕES - R1</t>
  </si>
  <si>
    <t>00140/ORSE</t>
  </si>
  <si>
    <t>CONCRETO SIMPLES USINADO  FCK = 30MPA, BOMBEADO, LANÇADO E ADENSADO EM SUPERESTRUTURA</t>
  </si>
  <si>
    <t>03346/ORSE</t>
  </si>
  <si>
    <t>2ª Superintendência Regional - 2ª SR / Gerência Regional de Revitalização - 2ª/GRR</t>
  </si>
  <si>
    <t>PLANILHA ORÇAMENTÁRIA</t>
  </si>
  <si>
    <t>B.D.I. Serviços:</t>
  </si>
  <si>
    <t>B.D.I. Materiais:</t>
  </si>
  <si>
    <t>Encargos Sociais:</t>
  </si>
  <si>
    <t>Mês de referência:</t>
  </si>
  <si>
    <t>LOTE 1</t>
  </si>
  <si>
    <t>ITEM</t>
  </si>
  <si>
    <t xml:space="preserve">DISCRIMINAÇÃO DOS SERVIÇOS </t>
  </si>
  <si>
    <t>QUANTIDADE</t>
  </si>
  <si>
    <t>VALOR UNITÁRIO</t>
  </si>
  <si>
    <t>VALOR TOTAL</t>
  </si>
  <si>
    <t>CONSERVAÇÃO DE SOLO E ÁGUA EM ÁREA DEGRADADA DE BACIA HIDROGRÁFICA</t>
  </si>
  <si>
    <t>MÓDULO MÍNIMO</t>
  </si>
  <si>
    <t>TOTAL</t>
  </si>
  <si>
    <t>LOTE 2</t>
  </si>
  <si>
    <t>LOTE 3</t>
  </si>
  <si>
    <t>LOTE 4</t>
  </si>
  <si>
    <t xml:space="preserve">TOTAL </t>
  </si>
  <si>
    <t>LOTE 5</t>
  </si>
  <si>
    <t xml:space="preserve">VALOR TOTAL DOS 5 LOTES </t>
  </si>
  <si>
    <t>PLANILHA RESUMO - MÓDULO MÍNIMO</t>
  </si>
  <si>
    <t>% do Total</t>
  </si>
  <si>
    <t>70% do Orçado</t>
  </si>
  <si>
    <t>Conservação de solo e água em área degradada de bacia hidrográfica</t>
  </si>
  <si>
    <t>SERVIÇOS DE ADMINISTRAÇÃO LOCAL</t>
  </si>
  <si>
    <t>1.1</t>
  </si>
  <si>
    <t>UN</t>
  </si>
  <si>
    <t>1.2</t>
  </si>
  <si>
    <t>1.3</t>
  </si>
  <si>
    <t>MOBILIZAÇÃO</t>
  </si>
  <si>
    <t>1.4</t>
  </si>
  <si>
    <t>DESMOBILIZAÇÃO</t>
  </si>
  <si>
    <t>TOTAL DO ITEM 1</t>
  </si>
  <si>
    <t>SERVIÇOS TÉCNICOS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</si>
  <si>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</si>
  <si>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</si>
  <si>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</si>
  <si>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</si>
  <si>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</si>
  <si>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</si>
  <si>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</si>
  <si>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</si>
  <si>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</si>
  <si>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</si>
  <si>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</si>
  <si>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TOTAL DO ITEM 2</t>
  </si>
  <si>
    <t>COMPOSIÇÕES DE CUSTOS</t>
  </si>
  <si>
    <t>B.D.I. - MO / Serviços:</t>
  </si>
  <si>
    <t>B.D.I. - Materiais:</t>
  </si>
  <si>
    <t>ENCARGOS SOCIAIS (HORISTAS):</t>
  </si>
  <si>
    <t>Nº</t>
  </si>
  <si>
    <t>CÓDIGO</t>
  </si>
  <si>
    <t>ADMINISTRAÇÃO LOCAL E MANUTENÇÃO DO CANTEIRO</t>
  </si>
  <si>
    <t>PREÇO UNITÁRIO</t>
  </si>
  <si>
    <t>PREÇO TOTAL</t>
  </si>
  <si>
    <t>CPU - 1</t>
  </si>
  <si>
    <t>SINAPI 00000/1</t>
  </si>
  <si>
    <t>MO</t>
  </si>
  <si>
    <t>MÃO DE OBRA</t>
  </si>
  <si>
    <t>Subtotal (Mão-de-obra):</t>
  </si>
  <si>
    <t>B.D.I. MO:</t>
  </si>
  <si>
    <t>Total (MO com encargos e B.D.I):</t>
  </si>
  <si>
    <t>SERV</t>
  </si>
  <si>
    <t>SERVIÇOS</t>
  </si>
  <si>
    <t>Subtotal (Serviços):</t>
  </si>
  <si>
    <t>Total (Serviços com B.D.I):</t>
  </si>
  <si>
    <t>MAT</t>
  </si>
  <si>
    <t>INSUMO</t>
  </si>
  <si>
    <t>ÁGUA POTÁVEL - CONSUMO EM VOLUME</t>
  </si>
  <si>
    <t>Subtotal (Materiais):</t>
  </si>
  <si>
    <t>Total (Materiais com B.D.I):</t>
  </si>
  <si>
    <t>PREÇO UNITÁRIO TOTAL:</t>
  </si>
  <si>
    <t>PLACA DE OBRA EM CHAPA DE AÇO GALVANIZADO (1,50 x 3,00 M) - FORNECIMENTO E INSTALAÇÃO</t>
  </si>
  <si>
    <t>CPU - 2</t>
  </si>
  <si>
    <t>SINAPI 74209/1</t>
  </si>
  <si>
    <t>B.D.I. MO</t>
  </si>
  <si>
    <t>B.D.I. Serviços</t>
  </si>
  <si>
    <t>Subtotal (MAT):</t>
  </si>
  <si>
    <t>B.D.I. Materiais</t>
  </si>
  <si>
    <t>Total (MAT com B.D.I):</t>
  </si>
  <si>
    <t>TRANSPORTE COMERCIAL COM CAMINHÃO CARROCERIA, RODOVIA EM LEITO NATURAL</t>
  </si>
  <si>
    <t>CPU - 3</t>
  </si>
  <si>
    <t>T x KM</t>
  </si>
  <si>
    <t>Total (MO com encargos e BDI):</t>
  </si>
  <si>
    <t>INSTALAÇÃO DE CERCAS DE ARAME FARPADO DE 5 FIOS, COM ESTACAS/MOURÕES DE EUCALIPTO TRATADO E BALANCINS DE ARAME ZINCADO</t>
  </si>
  <si>
    <t>CPU - 4</t>
  </si>
  <si>
    <t>KM</t>
  </si>
  <si>
    <t>SINAPI 85331</t>
  </si>
  <si>
    <t>SINAPI 72838</t>
  </si>
  <si>
    <t>TRANSPORTE COMERCIAL COM CAMINHÃO CARROCERIA 9 T, RODOVIA EM LEITO NATURAL</t>
  </si>
  <si>
    <t>MATERIAL</t>
  </si>
  <si>
    <t>MOURÃO DE EUCALIPTO TRATADO, DIÂMETRO = 16 A 19 CM, COMPRIMENTO = 2,20 M</t>
  </si>
  <si>
    <t>EXECUÇÃO MECANIZADA DE BACIA DE CAPTAÇÃO DE ÁGUAS DE ENXURRADAS (BARRAGINHA) COM DIÂMETRO INTERNO DE 9,00 M, INCLUSO CANAL/MURUNDU DE CONDUÇÃO DE ENXURRADA DE 6,00 M</t>
  </si>
  <si>
    <t>CPU - 5</t>
  </si>
  <si>
    <t>COMPOSIÇÃO CODEVASF</t>
  </si>
  <si>
    <t>SINAPI 5944</t>
  </si>
  <si>
    <t>PÁ CARREGADEIRA SOBRE RODAS, POTÊNCIA 197 HP, CAPACIDADE DA CAÇAMBA 2,5 A 3,5 M³, PESO OPERACIONAL 18338 KG - CHP DIURNO. AF_06/2014</t>
  </si>
  <si>
    <t>EXECUÇÃO MECANIZADA DE BACIA DE CAPTAÇÃO DE ÁGUAS DE ENXURRADAS (BARRAGINHA) COM DIÂMETRO INTERNO DE 12,00 M, INCLUSO CANAL/MURUNDU DE CONDUÇÃO DE ENXURRADA DE 6,00 M</t>
  </si>
  <si>
    <t>CPU - 6</t>
  </si>
  <si>
    <t>REGULARIZAÇÃO DE SUPERFÍCIES DE TERRA COM MOTONIVELADORA - READEQUAÇÃO DE ESTRADAS DE TERRA</t>
  </si>
  <si>
    <t>CPU - 7</t>
  </si>
  <si>
    <t>SINAPI 79472</t>
  </si>
  <si>
    <t>EXECUÇÃO MECANIZADA DE TERRAÇO DE BASE MÉDIA - TERRACEAMENTO</t>
  </si>
  <si>
    <t>CPU - 8</t>
  </si>
  <si>
    <t>SINAPI 93381</t>
  </si>
  <si>
    <t>DESCOMPACTAÇÃO DE SOLO POR SUBSOLAGEM MECANIZADA COM TRATOR DE PNEUS DE 85 CV, SUBSOLADOR DE 5 HASTES, 0,45 M DE PROFUNDIDADE</t>
  </si>
  <si>
    <t>CPU - 9</t>
  </si>
  <si>
    <t>HECTARE</t>
  </si>
  <si>
    <t>CONSTRUÇÃO DE PALIÇADA (LANCE COM 3M DE COMPRIMENTO)</t>
  </si>
  <si>
    <t>CPU - 10</t>
  </si>
  <si>
    <t>TRANSPORTE COMERCIAL COM CAMINHAO CARROCERIA 9 T, RODOVIA EM LEITO NATURAL</t>
  </si>
  <si>
    <t xml:space="preserve">MOURAO ROLIÇO DE MADEIRA TRATADA, D = 8 A 11 CM, H = 2,20 M, EM EUCALIPTO OU EQUIVALENTE DA REGIAO (PARA CERCA)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</si>
  <si>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DE AÇO OVALADO 15 X 17 ( 45,7 KG, 700 KGF), ROLO 1000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</si>
  <si>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INSTALAÇÃO DE PLACA DE SINALIZAÇÃO E EDUCAÇÃO AMBIENTAL EM CHAPA GALVANIZADA (1,50 X 2,00 M)</t>
  </si>
  <si>
    <t>CPU - 11</t>
  </si>
  <si>
    <t>MADEIRA ROLICA TRATADA, EUCALIPTO, D = 8 A 11 CM</t>
  </si>
  <si>
    <t>ATIVIDADES DE CAPACITAÇÃO E EDUCAÇÃO AMBIENTAL, REALIZADA POR MEIO DE EQUIPE COMPOSTA POR PROFISSIONAIS DE NÍVEL SUPERIOR E MÉDIO, COM CONHECIMENTOS NA ÁREA AMBIENTAL</t>
  </si>
  <si>
    <t>CPU - 12</t>
  </si>
  <si>
    <t>SINAPI 34500</t>
  </si>
  <si>
    <t>SINAPI 532</t>
  </si>
  <si>
    <t>AUXILIAR TÉCNICO  DE ENGENHARIA (COM ENCARGOS)</t>
  </si>
  <si>
    <t>INSUMOS</t>
  </si>
  <si>
    <t>COMBUSTÍVEL ÓLEO DIESEL COMUM</t>
  </si>
  <si>
    <t>ELABORAÇÃO DE PROJETO EXECUTIVO</t>
  </si>
  <si>
    <t>CPU - 13</t>
  </si>
  <si>
    <t>APLICAÇÃO DE CONCRETO AO SOLO</t>
  </si>
  <si>
    <t>CPU - 14</t>
  </si>
  <si>
    <t>CONCRETO MAGRO PARA LASTRO, TRAÇO 1: 4,5: 4,5 (EM MASSA SECA DE CIMENTO/AREIA MÉDIA/ BRITA 1) - PREPARO MECÂNICO COM BETONEIRA 400 L. AF 05/2021</t>
  </si>
  <si>
    <t>MEMÓRIA DE CALCULO DO BDI  DOS SERVIÇOS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</si>
  <si>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</si>
  <si>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</si>
  <si>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</si>
  <si>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</si>
  <si>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</si>
  <si>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</si>
  <si>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</si>
  <si>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</si>
  <si>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</si>
  <si>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</si>
  <si>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</si>
  <si>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</si>
  <si>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</si>
  <si>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</si>
  <si>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</si>
  <si>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</si>
  <si>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</si>
  <si>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</si>
  <si>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</si>
  <si>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</si>
  <si>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</si>
  <si>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</si>
  <si>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</si>
  <si>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</si>
  <si>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</si>
  <si>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</si>
  <si>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</si>
  <si>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</si>
  <si>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</si>
  <si>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</si>
  <si>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</si>
  <si>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</si>
  <si>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</si>
  <si>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</si>
  <si>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</si>
  <si>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</si>
  <si>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</si>
  <si>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</si>
  <si>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</si>
  <si>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</si>
  <si>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</si>
  <si>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</si>
  <si>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</si>
  <si>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</si>
  <si>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MEMÓRIA DE CALCULO DO BDI DE EQUIPAMENTOS/MATERIAIS</t>
  </si>
  <si>
    <t>FAIXAS DE ADMISSIBILIDADE DE ACORDO COM O ACORDÃO N. 2622/2013 E MANUAL DO TCU</t>
  </si>
  <si>
    <t>B1</t>
  </si>
  <si>
    <t>C1</t>
  </si>
  <si>
    <t>C2</t>
  </si>
  <si>
    <t>VALORES DO BDI DIFERENCIADO PARA CONSTRUÇÃO DE EDIFÍCIOS DE ACORDO COM O ACORDÃO N. 2622/2013 DO TCU</t>
  </si>
  <si>
    <t>BDI =(((1+A4+A1+A2)*(1+A3)*(1+B))/(1-C))-1</t>
  </si>
  <si>
    <t>DETALHAMENTO DOS ENCARGOS SOCIAIS - HORISTAS E MENSALISTAS (SEM DESONERAÇÃO)</t>
  </si>
  <si>
    <t>DISCRIMINAÇÃO</t>
  </si>
  <si>
    <t>Horistas</t>
  </si>
  <si>
    <t>Mensalistas</t>
  </si>
  <si>
    <t>%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</si>
  <si>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</si>
  <si>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</si>
  <si>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</si>
  <si>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</si>
  <si>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</si>
  <si>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</si>
  <si>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</si>
  <si>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</si>
  <si>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</si>
  <si>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</si>
  <si>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</si>
  <si>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</si>
  <si>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</si>
  <si>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</si>
  <si>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</si>
  <si>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</si>
  <si>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</si>
  <si>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</si>
  <si>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</si>
  <si>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</si>
  <si>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</si>
  <si>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</si>
  <si>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</si>
  <si>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</si>
  <si>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</si>
  <si>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</si>
  <si>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</si>
  <si>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</si>
  <si>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</si>
  <si>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</si>
  <si>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</si>
  <si>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</si>
  <si>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</si>
  <si>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</si>
  <si>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</si>
  <si>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</si>
  <si>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</si>
  <si>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</si>
  <si>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</si>
  <si>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</si>
  <si>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</si>
  <si>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</si>
  <si>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</si>
  <si>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</si>
  <si>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</si>
  <si>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</si>
  <si>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</si>
  <si>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</si>
  <si>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</si>
  <si>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</si>
  <si>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</si>
  <si>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</si>
  <si>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</si>
  <si>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</si>
  <si>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</si>
  <si>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</si>
  <si>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</si>
  <si>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</si>
  <si>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MINISTÉRIO DO DESENVOLVIMENTO REGIONAL - MDR</t>
  </si>
  <si>
    <t>COMPANHIA DE DESENVOLVIMENTO DOS VALES DO SÃO FRANCISCO E DO PARNAÍBA</t>
  </si>
  <si>
    <t>2ª SUPERINTENDÊNCIA REGIONAL- Gerência Regional de Revitalização</t>
  </si>
  <si>
    <t>Memorial de estimativa do peso para transporte das paliçadas</t>
  </si>
  <si>
    <t>Cálculo de mobilização/desmobilização</t>
  </si>
  <si>
    <t>MEMÓRIA DE CÁLCULO DOS MOMENTOS DE TRANSPORTE PARA MOBILIZAÇÃO E DESMOBILIZAÇÃO</t>
  </si>
  <si>
    <t>Densidade  do Eucalipto</t>
  </si>
  <si>
    <t xml:space="preserve"> 300 Kg/m3</t>
  </si>
  <si>
    <t>Cidade de Origem:</t>
  </si>
  <si>
    <t>Sede do município atendido</t>
  </si>
  <si>
    <t xml:space="preserve">Peso de uma paliçada com 3 m de comprimento </t>
  </si>
  <si>
    <t>Destino:</t>
  </si>
  <si>
    <t>Zona rural do município atendido</t>
  </si>
  <si>
    <t>94,2 Kg</t>
  </si>
  <si>
    <t>40 m de madeira na paliçada</t>
  </si>
  <si>
    <t>Distância Total considerada:</t>
  </si>
  <si>
    <t xml:space="preserve"> km</t>
  </si>
  <si>
    <t>o módulo mínimo com 10 paliçadas pesará</t>
  </si>
  <si>
    <t>942 kg</t>
  </si>
  <si>
    <t xml:space="preserve"> ou</t>
  </si>
  <si>
    <t>0,942 ton</t>
  </si>
  <si>
    <t>Peso das máquinas:</t>
  </si>
  <si>
    <t>Pá carregadeira</t>
  </si>
  <si>
    <t>ton</t>
  </si>
  <si>
    <t>Motoniveladora</t>
  </si>
  <si>
    <t>Trator de pneus</t>
  </si>
  <si>
    <t>Peso dos materiais:</t>
  </si>
  <si>
    <t>Materiais</t>
  </si>
  <si>
    <t>Total</t>
  </si>
  <si>
    <t xml:space="preserve"> ton</t>
  </si>
  <si>
    <t xml:space="preserve"> t x km</t>
  </si>
  <si>
    <t>CRONOGRAMA FÍSICO-FINANCEIRO LOTE I, II e V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</si>
  <si>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</si>
  <si>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</si>
  <si>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</si>
  <si>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</si>
  <si>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</si>
  <si>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</si>
  <si>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</si>
  <si>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</si>
  <si>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</si>
  <si>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</si>
  <si>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</si>
  <si>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</si>
  <si>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</si>
  <si>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</si>
  <si>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</si>
  <si>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</si>
  <si>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</si>
  <si>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</si>
  <si>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</si>
  <si>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</si>
  <si>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</si>
  <si>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</si>
  <si>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</si>
  <si>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</si>
  <si>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</si>
  <si>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</si>
  <si>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</si>
  <si>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</si>
  <si>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</si>
  <si>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</si>
  <si>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</si>
  <si>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</si>
  <si>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</si>
  <si>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</si>
  <si>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</si>
  <si>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</si>
  <si>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MÊS 37</t>
  </si>
  <si>
    <t>MÊS 38</t>
  </si>
  <si>
    <t>MÊS 39</t>
  </si>
  <si>
    <t>MÊS 40</t>
  </si>
  <si>
    <t>TOTAL GERAL</t>
  </si>
  <si>
    <t>CRONOGRAMA FÍSICO-FINANCEIRO LOTE III e IV</t>
  </si>
  <si>
    <t>COMPOSIÇÃO DO CUSTO MENSAL - EQUIPAMENTOS DE INFORMÁTICA: NOTEBOOK, PROJETOR MULTIMÍDIA, MÁQUINA FOTOGRÁFICA</t>
  </si>
  <si>
    <t>A – DEPRECIAÇÃO MENSAL DOS EQUIPAMENTOS</t>
  </si>
  <si>
    <t>A.1 Preço de aquisição (Cotação)</t>
  </si>
  <si>
    <t>A.2 Tempo previsto de vida útil (meses)</t>
  </si>
  <si>
    <t>A.3 Previsão de recup. na venda do bem usado (%)</t>
  </si>
  <si>
    <t xml:space="preserve">A.4 CUSTO MENSAL   </t>
  </si>
  <si>
    <t>B – JUROS PELO CAPITAL EMPREGADO</t>
  </si>
  <si>
    <t>B.1 Taxa mensal de juros (%)</t>
  </si>
  <si>
    <t xml:space="preserve">B.2 Juros s/ a depreciação/aluguel  (B.1 x A.4) </t>
  </si>
  <si>
    <t>C – CONSERVAÇÃO E MANUTENÇÃO</t>
  </si>
  <si>
    <t xml:space="preserve">C.1 Taxa de gastos sobre a depreciação mensal inclusive seguros (%) </t>
  </si>
  <si>
    <t xml:space="preserve">C.2 Incidência mensal (C.1 x A.4) </t>
  </si>
  <si>
    <t>VALOR TOTAL POR MÊS</t>
  </si>
  <si>
    <t>Cotação</t>
  </si>
  <si>
    <t>R$</t>
  </si>
  <si>
    <t>Notebook 8Gb 1Tb</t>
  </si>
  <si>
    <t>Cotação 1</t>
  </si>
  <si>
    <t>Cotação 2</t>
  </si>
  <si>
    <t>Cotação 3</t>
  </si>
  <si>
    <t>Preço médio</t>
  </si>
  <si>
    <t>Projetor portátil multimídia</t>
  </si>
  <si>
    <t>Câmera fotográfica semi-profissional</t>
  </si>
</sst>
</file>

<file path=xl/styles.xml><?xml version="1.0" encoding="utf-8"?>
<styleSheet xmlns="http://schemas.openxmlformats.org/spreadsheetml/2006/main">
  <numFmts count="19">
    <numFmt numFmtId="164" formatCode="&quot;Cr$ &quot;#,##0.00_);[Red]&quot;(Cr$ &quot;#,##0.00\)"/>
    <numFmt numFmtId="165" formatCode="0.0000"/>
    <numFmt numFmtId="166" formatCode="_-&quot;R$ &quot;* #,##0.00_-;&quot;-R$ &quot;* #,##0.00_-;_-&quot;R$ &quot;* \-??_-;_-@_-"/>
    <numFmt numFmtId="167" formatCode="_(* #,##0.00_);_(* \(#,##0.00\);_(* \-??_);_(@_)"/>
    <numFmt numFmtId="168" formatCode="_(&quot;R$ &quot;* #,##0.00_);_(&quot;R$ &quot;* \(#,##0.00\);_(&quot;R$ &quot;* \-??_);_(@_)"/>
    <numFmt numFmtId="169" formatCode="[$-416]mmm/yy"/>
    <numFmt numFmtId="170" formatCode="_-[$R$-416]\ * #,##0.00_-;\-[$R$-416]\ * #,##0.00_-;_-[$R$-416]\ * &quot;-&quot;??_-;_-@_-"/>
    <numFmt numFmtId="171" formatCode="[$-416]#,##0.00_);[Red]\(#,##0.00\)"/>
    <numFmt numFmtId="172" formatCode="0.00000"/>
    <numFmt numFmtId="173" formatCode="dd/mm/yy;@"/>
    <numFmt numFmtId="174" formatCode="_-* #,##0.00_-;\-* #,##0.00_-;_-* \-??_-;_-@_-"/>
    <numFmt numFmtId="175" formatCode="&quot;R$ &quot;#,##0.00"/>
    <numFmt numFmtId="176" formatCode="[$-416]0.00%"/>
    <numFmt numFmtId="177" formatCode="&quot;R$&quot;#,##0.00"/>
    <numFmt numFmtId="178" formatCode="&quot;R$&quot;#,##0.00_);[Red]\(&quot;R$&quot;#,##0.00\)"/>
    <numFmt numFmtId="179" formatCode="0.000"/>
    <numFmt numFmtId="180" formatCode="[$-416]mmmm\-yy;@"/>
    <numFmt numFmtId="181" formatCode="0.0000%"/>
    <numFmt numFmtId="182" formatCode="0.0"/>
  </numFmts>
  <fonts count="52"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2"/>
      <name val="Arial"/>
      <charset val="134"/>
    </font>
    <font>
      <b/>
      <sz val="9"/>
      <name val="Times New Roman"/>
      <charset val="134"/>
    </font>
    <font>
      <sz val="11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b/>
      <sz val="11"/>
      <color theme="1"/>
      <name val="Calibri"/>
      <charset val="134"/>
      <scheme val="minor"/>
    </font>
    <font>
      <sz val="11"/>
      <color rgb="FFFF0000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2"/>
      <color rgb="FFFFFF00"/>
      <name val="Times New Roman"/>
      <charset val="134"/>
    </font>
    <font>
      <b/>
      <sz val="12"/>
      <color rgb="FF006600"/>
      <name val="Times New Roman"/>
      <charset val="134"/>
    </font>
    <font>
      <b/>
      <sz val="14"/>
      <name val="Times New Roman"/>
      <charset val="134"/>
    </font>
    <font>
      <b/>
      <sz val="11"/>
      <color rgb="FFFFFF00"/>
      <name val="Times New Roman"/>
      <charset val="134"/>
    </font>
    <font>
      <sz val="11"/>
      <color rgb="FFFFFF00"/>
      <name val="Times New Roman"/>
      <charset val="134"/>
    </font>
    <font>
      <b/>
      <sz val="10"/>
      <color rgb="FF000000"/>
      <name val="Arial Narrow"/>
      <charset val="134"/>
    </font>
    <font>
      <b/>
      <sz val="12"/>
      <color rgb="FF000000"/>
      <name val="Arial Narrow"/>
      <charset val="134"/>
    </font>
    <font>
      <b/>
      <sz val="15"/>
      <name val="Arial"/>
      <charset val="134"/>
    </font>
    <font>
      <b/>
      <sz val="18"/>
      <name val="Arial"/>
      <charset val="134"/>
    </font>
    <font>
      <b/>
      <sz val="9"/>
      <name val="Verdana"/>
      <charset val="134"/>
    </font>
    <font>
      <sz val="9"/>
      <name val="Verdana"/>
      <charset val="134"/>
    </font>
    <font>
      <sz val="8"/>
      <name val="Verdana"/>
      <charset val="134"/>
    </font>
    <font>
      <sz val="12"/>
      <name val="Arial"/>
      <charset val="134"/>
    </font>
    <font>
      <sz val="12"/>
      <color theme="1"/>
      <name val="Calibri"/>
      <charset val="134"/>
      <scheme val="minor"/>
    </font>
    <font>
      <sz val="8"/>
      <name val="Arial"/>
      <charset val="134"/>
    </font>
    <font>
      <sz val="10"/>
      <name val="Tahoma"/>
      <charset val="134"/>
    </font>
    <font>
      <b/>
      <u/>
      <sz val="10"/>
      <name val="Tahoma"/>
      <charset val="134"/>
    </font>
    <font>
      <b/>
      <sz val="10"/>
      <name val="Tahoma"/>
      <charset val="134"/>
    </font>
    <font>
      <b/>
      <sz val="11"/>
      <color rgb="FFFFFFFF"/>
      <name val="Arial"/>
      <charset val="134"/>
    </font>
    <font>
      <sz val="11"/>
      <color rgb="FF000000"/>
      <name val="Arial"/>
      <charset val="134"/>
    </font>
    <font>
      <b/>
      <sz val="9"/>
      <name val="Arial"/>
      <charset val="134"/>
    </font>
    <font>
      <b/>
      <sz val="9"/>
      <color rgb="FFFFFFFF"/>
      <name val="Arial"/>
      <charset val="134"/>
    </font>
    <font>
      <b/>
      <sz val="8"/>
      <name val="Arial"/>
      <charset val="134"/>
    </font>
    <font>
      <b/>
      <sz val="8"/>
      <color rgb="FF000000"/>
      <name val="Arial"/>
      <charset val="134"/>
    </font>
    <font>
      <b/>
      <strike/>
      <sz val="10"/>
      <name val="Arial"/>
      <charset val="134"/>
    </font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4"/>
      <color rgb="FF000000"/>
      <name val="Times New Roman"/>
      <charset val="134"/>
    </font>
    <font>
      <sz val="14"/>
      <color rgb="FF000000"/>
      <name val="Times New Roman"/>
      <charset val="134"/>
    </font>
    <font>
      <b/>
      <i/>
      <sz val="11"/>
      <name val="Times New Roman"/>
      <charset val="134"/>
    </font>
    <font>
      <sz val="14"/>
      <name val="Times New Roman"/>
      <charset val="134"/>
    </font>
    <font>
      <sz val="12"/>
      <name val="Times New Roman"/>
      <charset val="134"/>
    </font>
    <font>
      <sz val="18"/>
      <name val="Times New Roman"/>
      <charset val="134"/>
    </font>
    <font>
      <b/>
      <sz val="14"/>
      <color rgb="FF006600"/>
      <name val="Times New Roman"/>
      <charset val="134"/>
    </font>
    <font>
      <b/>
      <sz val="14"/>
      <color rgb="FFFFFF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1"/>
      <name val="Calibri"/>
      <charset val="134"/>
      <scheme val="minor"/>
    </font>
    <font>
      <sz val="10"/>
      <name val="MS Sans Serif"/>
      <charset val="134"/>
    </font>
    <font>
      <b/>
      <sz val="9"/>
      <name val="Segoe UI"/>
      <charset val="134"/>
    </font>
  </fonts>
  <fills count="19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B9CDE5"/>
        <bgColor rgb="FFB7DEE8"/>
      </patternFill>
    </fill>
    <fill>
      <patternFill patternType="solid">
        <fgColor rgb="FF006600"/>
        <bgColor rgb="FF003300"/>
      </patternFill>
    </fill>
    <fill>
      <patternFill patternType="solid">
        <fgColor rgb="FFFFFFCC"/>
        <bgColor rgb="FFEBF1DE"/>
      </patternFill>
    </fill>
    <fill>
      <patternFill patternType="solid">
        <fgColor theme="4" tint="0.3998840296639912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808080"/>
      </patternFill>
    </fill>
    <fill>
      <patternFill patternType="solid">
        <fgColor rgb="FFE6B9B8"/>
        <bgColor rgb="FFC0C0C0"/>
      </patternFill>
    </fill>
    <fill>
      <patternFill patternType="solid">
        <fgColor rgb="FFD7E4BD"/>
        <bgColor rgb="FFD9D9D9"/>
      </patternFill>
    </fill>
    <fill>
      <patternFill patternType="solid">
        <fgColor rgb="FFC3D69B"/>
        <bgColor rgb="FFD7E4BD"/>
      </patternFill>
    </fill>
    <fill>
      <patternFill patternType="solid">
        <fgColor rgb="FFEBF1DE"/>
        <bgColor rgb="FFFFFFCC"/>
      </patternFill>
    </fill>
    <fill>
      <patternFill patternType="solid">
        <fgColor rgb="FFD9D9D9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theme="9" tint="0.39994506668294322"/>
        <bgColor rgb="FF003300"/>
      </patternFill>
    </fill>
    <fill>
      <patternFill patternType="solid">
        <fgColor theme="5" tint="0.39994506668294322"/>
        <bgColor rgb="FFFFFFCC"/>
      </patternFill>
    </fill>
    <fill>
      <patternFill patternType="solid">
        <fgColor theme="6" tint="0.39988402966399123"/>
        <bgColor rgb="FFFFFFCC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6">
    <xf numFmtId="0" fontId="0" fillId="0" borderId="0"/>
    <xf numFmtId="0" fontId="1" fillId="0" borderId="0"/>
    <xf numFmtId="166" fontId="1" fillId="0" borderId="0" applyBorder="0" applyProtection="0"/>
    <xf numFmtId="0" fontId="36" fillId="0" borderId="0"/>
    <xf numFmtId="0" fontId="1" fillId="0" borderId="0"/>
    <xf numFmtId="164" fontId="50" fillId="0" borderId="0" applyBorder="0" applyProtection="0"/>
    <xf numFmtId="0" fontId="50" fillId="0" borderId="0"/>
    <xf numFmtId="166" fontId="36" fillId="0" borderId="0" applyBorder="0" applyProtection="0"/>
    <xf numFmtId="168" fontId="1" fillId="0" borderId="0" applyBorder="0" applyProtection="0"/>
    <xf numFmtId="0" fontId="1" fillId="0" borderId="0"/>
    <xf numFmtId="167" fontId="36" fillId="0" borderId="0" applyBorder="0" applyProtection="0"/>
    <xf numFmtId="0" fontId="50" fillId="0" borderId="0"/>
    <xf numFmtId="0" fontId="36" fillId="0" borderId="0"/>
    <xf numFmtId="0" fontId="1" fillId="0" borderId="0"/>
    <xf numFmtId="0" fontId="36" fillId="0" borderId="0"/>
    <xf numFmtId="9" fontId="36" fillId="0" borderId="0" applyBorder="0" applyProtection="0"/>
    <xf numFmtId="9" fontId="1" fillId="0" borderId="0" applyBorder="0" applyProtection="0"/>
    <xf numFmtId="171" fontId="50" fillId="0" borderId="0" applyBorder="0" applyProtection="0"/>
    <xf numFmtId="171" fontId="50" fillId="0" borderId="0" applyBorder="0" applyProtection="0"/>
    <xf numFmtId="173" fontId="1" fillId="0" borderId="0" applyBorder="0" applyProtection="0"/>
    <xf numFmtId="167" fontId="36" fillId="0" borderId="0" applyBorder="0" applyProtection="0"/>
    <xf numFmtId="173" fontId="1" fillId="0" borderId="0" applyBorder="0" applyProtection="0"/>
    <xf numFmtId="173" fontId="1" fillId="0" borderId="0" applyBorder="0" applyProtection="0"/>
    <xf numFmtId="173" fontId="1" fillId="0" borderId="0" applyBorder="0" applyProtection="0"/>
    <xf numFmtId="171" fontId="50" fillId="0" borderId="0" applyBorder="0" applyProtection="0"/>
    <xf numFmtId="174" fontId="36" fillId="0" borderId="0" applyBorder="0" applyProtection="0"/>
  </cellStyleXfs>
  <cellXfs count="372">
    <xf numFmtId="0" fontId="0" fillId="0" borderId="0" xfId="0"/>
    <xf numFmtId="0" fontId="1" fillId="0" borderId="0" xfId="9"/>
    <xf numFmtId="0" fontId="1" fillId="0" borderId="2" xfId="9" applyBorder="1" applyAlignment="1">
      <alignment horizontal="left"/>
    </xf>
    <xf numFmtId="0" fontId="3" fillId="0" borderId="0" xfId="9" applyFont="1" applyBorder="1"/>
    <xf numFmtId="0" fontId="1" fillId="0" borderId="0" xfId="9" applyBorder="1" applyAlignment="1">
      <alignment horizontal="right"/>
    </xf>
    <xf numFmtId="0" fontId="1" fillId="0" borderId="0" xfId="9" applyBorder="1"/>
    <xf numFmtId="0" fontId="1" fillId="0" borderId="3" xfId="9" applyBorder="1" applyAlignment="1">
      <alignment vertical="center"/>
    </xf>
    <xf numFmtId="0" fontId="1" fillId="0" borderId="0" xfId="9" applyAlignment="1">
      <alignment horizontal="left"/>
    </xf>
    <xf numFmtId="0" fontId="1" fillId="0" borderId="0" xfId="9" applyAlignment="1">
      <alignment horizontal="right"/>
    </xf>
    <xf numFmtId="0" fontId="1" fillId="0" borderId="0" xfId="9" applyAlignment="1">
      <alignment vertical="center"/>
    </xf>
    <xf numFmtId="0" fontId="4" fillId="2" borderId="5" xfId="9" applyFont="1" applyFill="1" applyBorder="1" applyAlignment="1">
      <alignment horizontal="left"/>
    </xf>
    <xf numFmtId="0" fontId="1" fillId="2" borderId="6" xfId="9" applyFill="1" applyBorder="1" applyAlignment="1">
      <alignment horizontal="right"/>
    </xf>
    <xf numFmtId="0" fontId="1" fillId="2" borderId="6" xfId="9" applyFill="1" applyBorder="1"/>
    <xf numFmtId="0" fontId="1" fillId="2" borderId="7" xfId="9" applyFill="1" applyBorder="1" applyAlignment="1">
      <alignment vertical="center"/>
    </xf>
    <xf numFmtId="0" fontId="4" fillId="0" borderId="8" xfId="9" applyFont="1" applyBorder="1" applyAlignment="1">
      <alignment horizontal="left"/>
    </xf>
    <xf numFmtId="175" fontId="4" fillId="0" borderId="9" xfId="9" applyNumberFormat="1" applyFont="1" applyBorder="1" applyAlignment="1">
      <alignment horizontal="right" vertical="center" wrapText="1"/>
    </xf>
    <xf numFmtId="0" fontId="4" fillId="0" borderId="10" xfId="9" applyFont="1" applyBorder="1" applyAlignment="1">
      <alignment horizontal="right" vertical="center"/>
    </xf>
    <xf numFmtId="9" fontId="4" fillId="0" borderId="10" xfId="9" applyNumberFormat="1" applyFont="1" applyBorder="1" applyAlignment="1">
      <alignment horizontal="right" vertical="center"/>
    </xf>
    <xf numFmtId="0" fontId="1" fillId="0" borderId="10" xfId="9" applyBorder="1" applyAlignment="1">
      <alignment horizontal="right" vertical="center"/>
    </xf>
    <xf numFmtId="0" fontId="1" fillId="0" borderId="11" xfId="9" applyBorder="1" applyAlignment="1">
      <alignment horizontal="left"/>
    </xf>
    <xf numFmtId="0" fontId="1" fillId="0" borderId="12" xfId="9" applyBorder="1" applyAlignment="1">
      <alignment horizontal="right"/>
    </xf>
    <xf numFmtId="0" fontId="1" fillId="0" borderId="12" xfId="9" applyBorder="1"/>
    <xf numFmtId="175" fontId="4" fillId="0" borderId="13" xfId="9" applyNumberFormat="1" applyFont="1" applyBorder="1" applyAlignment="1">
      <alignment horizontal="right" vertical="center"/>
    </xf>
    <xf numFmtId="175" fontId="4" fillId="0" borderId="0" xfId="9" applyNumberFormat="1" applyFont="1" applyAlignment="1">
      <alignment horizontal="right" vertical="center"/>
    </xf>
    <xf numFmtId="0" fontId="1" fillId="2" borderId="7" xfId="9" applyFill="1" applyBorder="1" applyAlignment="1">
      <alignment horizontal="right" vertical="center"/>
    </xf>
    <xf numFmtId="10" fontId="4" fillId="0" borderId="9" xfId="9" applyNumberFormat="1" applyFont="1" applyBorder="1" applyAlignment="1">
      <alignment horizontal="right" vertical="center"/>
    </xf>
    <xf numFmtId="0" fontId="4" fillId="0" borderId="11" xfId="9" applyFont="1" applyBorder="1" applyAlignment="1">
      <alignment horizontal="left"/>
    </xf>
    <xf numFmtId="0" fontId="4" fillId="0" borderId="0" xfId="9" applyFont="1" applyAlignment="1">
      <alignment horizontal="left"/>
    </xf>
    <xf numFmtId="0" fontId="5" fillId="2" borderId="5" xfId="9" applyFont="1" applyFill="1" applyBorder="1" applyAlignment="1">
      <alignment horizontal="left"/>
    </xf>
    <xf numFmtId="0" fontId="1" fillId="2" borderId="7" xfId="9" applyFill="1" applyBorder="1"/>
    <xf numFmtId="175" fontId="5" fillId="0" borderId="7" xfId="9" applyNumberFormat="1" applyFont="1" applyBorder="1" applyAlignment="1">
      <alignment horizontal="right" vertical="center"/>
    </xf>
    <xf numFmtId="0" fontId="6" fillId="0" borderId="1" xfId="9" applyFont="1" applyFill="1" applyBorder="1" applyAlignment="1">
      <alignment horizontal="center"/>
    </xf>
    <xf numFmtId="0" fontId="6" fillId="3" borderId="1" xfId="9" applyFont="1" applyFill="1" applyBorder="1" applyAlignment="1">
      <alignment horizontal="left"/>
    </xf>
    <xf numFmtId="2" fontId="1" fillId="3" borderId="1" xfId="9" applyNumberFormat="1" applyFont="1" applyFill="1" applyBorder="1" applyAlignment="1"/>
    <xf numFmtId="0" fontId="1" fillId="0" borderId="1" xfId="9" applyFont="1" applyFill="1" applyBorder="1" applyAlignment="1"/>
    <xf numFmtId="2" fontId="1" fillId="0" borderId="1" xfId="9" applyNumberFormat="1" applyFont="1" applyFill="1" applyBorder="1" applyAlignment="1"/>
    <xf numFmtId="0" fontId="6" fillId="0" borderId="1" xfId="9" applyFont="1" applyFill="1" applyBorder="1" applyAlignment="1"/>
    <xf numFmtId="2" fontId="6" fillId="3" borderId="1" xfId="9" applyNumberFormat="1" applyFont="1" applyFill="1" applyBorder="1" applyAlignment="1"/>
    <xf numFmtId="0" fontId="1" fillId="0" borderId="14" xfId="9" applyFont="1" applyFill="1" applyBorder="1" applyAlignment="1"/>
    <xf numFmtId="2" fontId="1" fillId="0" borderId="15" xfId="9" applyNumberFormat="1" applyFont="1" applyFill="1" applyBorder="1" applyAlignment="1"/>
    <xf numFmtId="0" fontId="1" fillId="0" borderId="0" xfId="9" applyFont="1"/>
    <xf numFmtId="0" fontId="6" fillId="3" borderId="1" xfId="9" applyFont="1" applyFill="1" applyBorder="1" applyAlignment="1"/>
    <xf numFmtId="170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166" fontId="10" fillId="0" borderId="1" xfId="0" applyNumberFormat="1" applyFont="1" applyBorder="1" applyAlignment="1">
      <alignment horizontal="center" vertical="center"/>
    </xf>
    <xf numFmtId="166" fontId="9" fillId="0" borderId="1" xfId="7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9" fillId="0" borderId="1" xfId="15" applyNumberFormat="1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6" fontId="9" fillId="0" borderId="1" xfId="0" applyNumberFormat="1" applyFont="1" applyBorder="1" applyAlignment="1">
      <alignment horizontal="center" vertical="center"/>
    </xf>
    <xf numFmtId="170" fontId="10" fillId="0" borderId="1" xfId="0" applyNumberFormat="1" applyFont="1" applyBorder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14" fillId="4" borderId="1" xfId="0" applyFont="1" applyFill="1" applyBorder="1" applyAlignment="1">
      <alignment horizontal="right" vertical="center" wrapText="1"/>
    </xf>
    <xf numFmtId="177" fontId="14" fillId="4" borderId="1" xfId="0" applyNumberFormat="1" applyFont="1" applyFill="1" applyBorder="1" applyAlignment="1">
      <alignment horizontal="center" vertical="center"/>
    </xf>
    <xf numFmtId="177" fontId="15" fillId="4" borderId="1" xfId="0" applyNumberFormat="1" applyFont="1" applyFill="1" applyBorder="1" applyAlignment="1">
      <alignment horizontal="center" vertical="center"/>
    </xf>
    <xf numFmtId="166" fontId="10" fillId="0" borderId="1" xfId="7" applyFont="1" applyBorder="1" applyAlignment="1" applyProtection="1">
      <alignment horizontal="center" vertical="center"/>
    </xf>
    <xf numFmtId="10" fontId="10" fillId="0" borderId="1" xfId="15" applyNumberFormat="1" applyFont="1" applyBorder="1" applyAlignment="1" applyProtection="1">
      <alignment horizontal="center" vertical="center"/>
    </xf>
    <xf numFmtId="166" fontId="10" fillId="0" borderId="1" xfId="15" applyNumberFormat="1" applyFont="1" applyBorder="1" applyAlignment="1" applyProtection="1">
      <alignment horizontal="center" vertical="center"/>
    </xf>
    <xf numFmtId="170" fontId="10" fillId="0" borderId="1" xfId="15" applyNumberFormat="1" applyFont="1" applyBorder="1" applyAlignment="1" applyProtection="1">
      <alignment horizontal="center" vertical="center"/>
    </xf>
    <xf numFmtId="178" fontId="7" fillId="0" borderId="0" xfId="0" applyNumberFormat="1" applyFont="1"/>
    <xf numFmtId="178" fontId="7" fillId="0" borderId="0" xfId="0" applyNumberFormat="1" applyFont="1" applyAlignment="1">
      <alignment horizontal="center"/>
    </xf>
    <xf numFmtId="178" fontId="7" fillId="0" borderId="0" xfId="0" applyNumberFormat="1" applyFont="1" applyAlignment="1">
      <alignment horizontal="center"/>
    </xf>
    <xf numFmtId="49" fontId="16" fillId="0" borderId="17" xfId="0" applyNumberFormat="1" applyFont="1" applyBorder="1" applyAlignment="1">
      <alignment vertical="top" wrapText="1"/>
    </xf>
    <xf numFmtId="49" fontId="16" fillId="0" borderId="18" xfId="0" applyNumberFormat="1" applyFont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49" fontId="16" fillId="0" borderId="0" xfId="0" applyNumberFormat="1" applyFont="1" applyBorder="1" applyAlignment="1">
      <alignment vertical="top" wrapText="1"/>
    </xf>
    <xf numFmtId="0" fontId="1" fillId="0" borderId="2" xfId="1" applyFont="1" applyBorder="1"/>
    <xf numFmtId="0" fontId="1" fillId="0" borderId="0" xfId="1" applyFont="1" applyBorder="1"/>
    <xf numFmtId="4" fontId="1" fillId="0" borderId="0" xfId="1" applyNumberFormat="1" applyFont="1" applyBorder="1"/>
    <xf numFmtId="0" fontId="1" fillId="0" borderId="0" xfId="1" applyBorder="1" applyAlignment="1">
      <alignment vertical="center"/>
    </xf>
    <xf numFmtId="0" fontId="1" fillId="0" borderId="0" xfId="1" applyBorder="1"/>
    <xf numFmtId="0" fontId="6" fillId="0" borderId="2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0" borderId="2" xfId="1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20" fillId="0" borderId="2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20" fillId="0" borderId="2" xfId="1" applyFont="1" applyBorder="1"/>
    <xf numFmtId="0" fontId="21" fillId="0" borderId="0" xfId="1" applyFont="1" applyBorder="1"/>
    <xf numFmtId="0" fontId="21" fillId="0" borderId="2" xfId="1" applyFont="1" applyBorder="1"/>
    <xf numFmtId="2" fontId="21" fillId="0" borderId="0" xfId="1" applyNumberFormat="1" applyFont="1" applyBorder="1"/>
    <xf numFmtId="2" fontId="21" fillId="0" borderId="21" xfId="1" applyNumberFormat="1" applyFont="1" applyBorder="1" applyAlignment="1">
      <alignment horizontal="center" vertical="center"/>
    </xf>
    <xf numFmtId="0" fontId="20" fillId="0" borderId="0" xfId="1" applyFont="1" applyBorder="1"/>
    <xf numFmtId="0" fontId="1" fillId="0" borderId="2" xfId="1" applyBorder="1"/>
    <xf numFmtId="0" fontId="6" fillId="0" borderId="2" xfId="1" applyFont="1" applyBorder="1"/>
    <xf numFmtId="2" fontId="20" fillId="0" borderId="0" xfId="1" applyNumberFormat="1" applyFont="1" applyBorder="1"/>
    <xf numFmtId="2" fontId="20" fillId="0" borderId="21" xfId="1" applyNumberFormat="1" applyFont="1" applyBorder="1" applyAlignment="1">
      <alignment horizontal="center" vertical="center"/>
    </xf>
    <xf numFmtId="0" fontId="6" fillId="0" borderId="22" xfId="1" applyFont="1" applyBorder="1"/>
    <xf numFmtId="0" fontId="1" fillId="0" borderId="23" xfId="1" applyBorder="1"/>
    <xf numFmtId="0" fontId="1" fillId="0" borderId="23" xfId="1" applyFont="1" applyBorder="1"/>
    <xf numFmtId="0" fontId="1" fillId="0" borderId="3" xfId="1" applyBorder="1"/>
    <xf numFmtId="4" fontId="1" fillId="0" borderId="0" xfId="1" applyNumberFormat="1" applyBorder="1"/>
    <xf numFmtId="4" fontId="6" fillId="0" borderId="3" xfId="1" applyNumberFormat="1" applyFont="1" applyBorder="1"/>
    <xf numFmtId="0" fontId="1" fillId="0" borderId="25" xfId="1" applyBorder="1"/>
    <xf numFmtId="0" fontId="24" fillId="0" borderId="1" xfId="0" applyFont="1" applyBorder="1"/>
    <xf numFmtId="0" fontId="25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0" fontId="1" fillId="7" borderId="0" xfId="9" applyFont="1" applyFill="1" applyAlignment="1">
      <alignment horizontal="center"/>
    </xf>
    <xf numFmtId="0" fontId="25" fillId="0" borderId="0" xfId="4" applyFont="1" applyFill="1" applyAlignment="1">
      <alignment vertical="center"/>
    </xf>
    <xf numFmtId="0" fontId="28" fillId="0" borderId="28" xfId="4" applyFont="1" applyFill="1" applyBorder="1" applyAlignment="1">
      <alignment horizontal="center" vertical="center" wrapText="1"/>
    </xf>
    <xf numFmtId="0" fontId="28" fillId="0" borderId="29" xfId="6" applyFont="1" applyFill="1" applyBorder="1" applyAlignment="1">
      <alignment horizontal="center"/>
    </xf>
    <xf numFmtId="0" fontId="28" fillId="0" borderId="30" xfId="4" applyFont="1" applyFill="1" applyBorder="1" applyAlignment="1">
      <alignment horizontal="center" vertical="center"/>
    </xf>
    <xf numFmtId="0" fontId="28" fillId="0" borderId="31" xfId="4" applyFont="1" applyFill="1" applyBorder="1" applyAlignment="1">
      <alignment horizontal="center" vertical="center"/>
    </xf>
    <xf numFmtId="0" fontId="26" fillId="0" borderId="32" xfId="4" applyFont="1" applyFill="1" applyBorder="1" applyAlignment="1">
      <alignment horizontal="center" vertical="center"/>
    </xf>
    <xf numFmtId="176" fontId="26" fillId="0" borderId="33" xfId="18" applyNumberFormat="1" applyFont="1" applyFill="1" applyBorder="1" applyAlignment="1" applyProtection="1">
      <alignment horizontal="center"/>
    </xf>
    <xf numFmtId="176" fontId="26" fillId="0" borderId="28" xfId="18" applyNumberFormat="1" applyFont="1" applyFill="1" applyBorder="1" applyAlignment="1" applyProtection="1">
      <alignment horizontal="center"/>
    </xf>
    <xf numFmtId="10" fontId="28" fillId="0" borderId="35" xfId="6" applyNumberFormat="1" applyFont="1" applyFill="1" applyBorder="1" applyAlignment="1">
      <alignment horizontal="center"/>
    </xf>
    <xf numFmtId="0" fontId="26" fillId="9" borderId="36" xfId="4" applyFont="1" applyFill="1" applyBorder="1" applyAlignment="1">
      <alignment vertical="center"/>
    </xf>
    <xf numFmtId="0" fontId="26" fillId="9" borderId="37" xfId="4" applyFont="1" applyFill="1" applyBorder="1" applyAlignment="1">
      <alignment vertical="center"/>
    </xf>
    <xf numFmtId="0" fontId="28" fillId="0" borderId="38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/>
    </xf>
    <xf numFmtId="0" fontId="26" fillId="0" borderId="14" xfId="4" applyFont="1" applyFill="1" applyBorder="1" applyAlignment="1">
      <alignment horizontal="center" vertical="center"/>
    </xf>
    <xf numFmtId="176" fontId="26" fillId="0" borderId="39" xfId="18" applyNumberFormat="1" applyFont="1" applyFill="1" applyBorder="1" applyAlignment="1" applyProtection="1">
      <alignment horizontal="center"/>
    </xf>
    <xf numFmtId="10" fontId="28" fillId="0" borderId="29" xfId="6" applyNumberFormat="1" applyFont="1" applyFill="1" applyBorder="1" applyAlignment="1">
      <alignment horizontal="center"/>
    </xf>
    <xf numFmtId="0" fontId="26" fillId="9" borderId="40" xfId="4" applyFont="1" applyFill="1" applyBorder="1" applyAlignment="1">
      <alignment horizontal="right" vertical="center"/>
    </xf>
    <xf numFmtId="0" fontId="26" fillId="0" borderId="18" xfId="6" applyFont="1" applyFill="1" applyBorder="1" applyAlignment="1">
      <alignment horizontal="left"/>
    </xf>
    <xf numFmtId="10" fontId="26" fillId="0" borderId="35" xfId="6" applyNumberFormat="1" applyFont="1" applyFill="1" applyBorder="1" applyAlignment="1">
      <alignment horizontal="center"/>
    </xf>
    <xf numFmtId="0" fontId="28" fillId="9" borderId="40" xfId="4" applyFont="1" applyFill="1" applyBorder="1" applyAlignment="1">
      <alignment horizontal="right" vertical="center"/>
    </xf>
    <xf numFmtId="0" fontId="28" fillId="9" borderId="41" xfId="4" applyFont="1" applyFill="1" applyBorder="1" applyAlignment="1">
      <alignment horizontal="right" vertical="center"/>
    </xf>
    <xf numFmtId="176" fontId="28" fillId="10" borderId="29" xfId="18" applyNumberFormat="1" applyFont="1" applyFill="1" applyBorder="1" applyAlignment="1" applyProtection="1">
      <alignment horizontal="center" vertical="center"/>
    </xf>
    <xf numFmtId="49" fontId="29" fillId="7" borderId="8" xfId="14" applyNumberFormat="1" applyFont="1" applyFill="1" applyBorder="1" applyAlignment="1">
      <alignment horizontal="center" vertical="center"/>
    </xf>
    <xf numFmtId="49" fontId="29" fillId="7" borderId="0" xfId="14" applyNumberFormat="1" applyFont="1" applyFill="1" applyBorder="1" applyAlignment="1">
      <alignment horizontal="center" vertical="center"/>
    </xf>
    <xf numFmtId="0" fontId="30" fillId="0" borderId="0" xfId="14" applyFont="1" applyBorder="1"/>
    <xf numFmtId="0" fontId="30" fillId="0" borderId="43" xfId="14" applyFont="1" applyBorder="1"/>
    <xf numFmtId="0" fontId="31" fillId="7" borderId="0" xfId="14" applyFont="1" applyFill="1" applyBorder="1" applyAlignment="1">
      <alignment horizontal="center" vertical="center"/>
    </xf>
    <xf numFmtId="0" fontId="31" fillId="0" borderId="46" xfId="14" applyFont="1" applyBorder="1" applyAlignment="1">
      <alignment horizontal="center" vertical="center"/>
    </xf>
    <xf numFmtId="0" fontId="31" fillId="0" borderId="48" xfId="14" applyFont="1" applyBorder="1" applyAlignment="1">
      <alignment horizontal="center" vertical="center"/>
    </xf>
    <xf numFmtId="0" fontId="1" fillId="0" borderId="0" xfId="14" applyFont="1" applyBorder="1" applyAlignment="1">
      <alignment vertical="center"/>
    </xf>
    <xf numFmtId="167" fontId="6" fillId="0" borderId="49" xfId="14" applyNumberFormat="1" applyFont="1" applyBorder="1" applyAlignment="1">
      <alignment horizontal="center" vertical="center" wrapText="1"/>
    </xf>
    <xf numFmtId="0" fontId="6" fillId="0" borderId="0" xfId="14" applyFont="1" applyBorder="1" applyAlignment="1">
      <alignment horizontal="justify" vertical="center" wrapText="1"/>
    </xf>
    <xf numFmtId="0" fontId="6" fillId="0" borderId="49" xfId="14" applyFont="1" applyBorder="1" applyAlignment="1">
      <alignment horizontal="justify" vertical="center" wrapText="1"/>
    </xf>
    <xf numFmtId="0" fontId="30" fillId="0" borderId="50" xfId="14" applyFont="1" applyBorder="1"/>
    <xf numFmtId="0" fontId="1" fillId="0" borderId="52" xfId="14" applyFont="1" applyBorder="1" applyAlignment="1">
      <alignment horizontal="center" vertical="center"/>
    </xf>
    <xf numFmtId="0" fontId="1" fillId="0" borderId="1" xfId="14" applyFont="1" applyBorder="1" applyAlignment="1">
      <alignment vertical="center"/>
    </xf>
    <xf numFmtId="10" fontId="1" fillId="0" borderId="53" xfId="25" applyNumberFormat="1" applyFont="1" applyBorder="1" applyAlignment="1" applyProtection="1">
      <alignment horizontal="center" vertical="center"/>
      <protection locked="0"/>
    </xf>
    <xf numFmtId="10" fontId="1" fillId="0" borderId="0" xfId="25" applyNumberFormat="1" applyFont="1" applyBorder="1" applyAlignment="1" applyProtection="1">
      <alignment horizontal="center" vertical="center"/>
    </xf>
    <xf numFmtId="10" fontId="1" fillId="0" borderId="52" xfId="25" applyNumberFormat="1" applyFont="1" applyBorder="1" applyAlignment="1" applyProtection="1">
      <alignment horizontal="center" vertical="center"/>
    </xf>
    <xf numFmtId="10" fontId="1" fillId="0" borderId="53" xfId="25" applyNumberFormat="1" applyFont="1" applyBorder="1" applyAlignment="1" applyProtection="1">
      <alignment horizontal="center" vertical="center"/>
    </xf>
    <xf numFmtId="10" fontId="6" fillId="0" borderId="48" xfId="25" applyNumberFormat="1" applyFont="1" applyBorder="1" applyAlignment="1" applyProtection="1">
      <alignment horizontal="center" vertical="center"/>
    </xf>
    <xf numFmtId="10" fontId="6" fillId="0" borderId="0" xfId="25" applyNumberFormat="1" applyFont="1" applyBorder="1" applyAlignment="1" applyProtection="1">
      <alignment horizontal="center" vertical="center"/>
    </xf>
    <xf numFmtId="10" fontId="1" fillId="0" borderId="46" xfId="25" applyNumberFormat="1" applyFont="1" applyBorder="1" applyAlignment="1" applyProtection="1">
      <alignment horizontal="center" vertical="center"/>
    </xf>
    <xf numFmtId="10" fontId="1" fillId="0" borderId="48" xfId="25" applyNumberFormat="1" applyFont="1" applyBorder="1" applyAlignment="1" applyProtection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10" fontId="1" fillId="0" borderId="43" xfId="25" applyNumberFormat="1" applyFont="1" applyBorder="1" applyAlignment="1" applyProtection="1">
      <alignment horizontal="center" vertical="center"/>
    </xf>
    <xf numFmtId="10" fontId="1" fillId="0" borderId="49" xfId="25" applyNumberFormat="1" applyFont="1" applyBorder="1" applyAlignment="1" applyProtection="1">
      <alignment horizontal="center" vertical="center"/>
    </xf>
    <xf numFmtId="10" fontId="1" fillId="0" borderId="50" xfId="25" applyNumberFormat="1" applyFont="1" applyBorder="1" applyAlignment="1" applyProtection="1">
      <alignment horizontal="center" vertical="center"/>
    </xf>
    <xf numFmtId="49" fontId="32" fillId="0" borderId="0" xfId="14" applyNumberFormat="1" applyFont="1" applyBorder="1" applyAlignment="1">
      <alignment vertical="center" wrapText="1"/>
    </xf>
    <xf numFmtId="49" fontId="32" fillId="0" borderId="43" xfId="14" applyNumberFormat="1" applyFont="1" applyBorder="1" applyAlignment="1">
      <alignment vertical="center" wrapText="1"/>
    </xf>
    <xf numFmtId="10" fontId="33" fillId="0" borderId="0" xfId="25" applyNumberFormat="1" applyFont="1" applyBorder="1" applyAlignment="1" applyProtection="1">
      <alignment vertical="center" wrapText="1"/>
    </xf>
    <xf numFmtId="0" fontId="34" fillId="0" borderId="0" xfId="14" applyFont="1" applyBorder="1" applyAlignment="1">
      <alignment vertical="center" wrapText="1"/>
    </xf>
    <xf numFmtId="0" fontId="34" fillId="0" borderId="43" xfId="14" applyFont="1" applyBorder="1" applyAlignment="1">
      <alignment vertical="center" wrapText="1"/>
    </xf>
    <xf numFmtId="167" fontId="6" fillId="0" borderId="8" xfId="14" applyNumberFormat="1" applyFont="1" applyBorder="1" applyAlignment="1">
      <alignment horizontal="center" vertical="center" wrapText="1"/>
    </xf>
    <xf numFmtId="167" fontId="1" fillId="0" borderId="0" xfId="14" applyNumberFormat="1" applyFont="1" applyBorder="1" applyAlignment="1">
      <alignment vertical="center"/>
    </xf>
    <xf numFmtId="0" fontId="6" fillId="0" borderId="0" xfId="14" applyFont="1" applyBorder="1" applyAlignment="1">
      <alignment horizontal="center" vertical="center"/>
    </xf>
    <xf numFmtId="0" fontId="1" fillId="0" borderId="8" xfId="14" applyFont="1" applyBorder="1" applyAlignment="1">
      <alignment horizontal="right" vertical="center"/>
    </xf>
    <xf numFmtId="0" fontId="1" fillId="0" borderId="0" xfId="14" applyFont="1" applyBorder="1" applyAlignment="1">
      <alignment horizontal="right" vertical="center"/>
    </xf>
    <xf numFmtId="168" fontId="35" fillId="0" borderId="0" xfId="25" applyNumberFormat="1" applyFont="1" applyBorder="1" applyAlignment="1" applyProtection="1">
      <alignment vertical="center"/>
    </xf>
    <xf numFmtId="10" fontId="2" fillId="12" borderId="54" xfId="14" applyNumberFormat="1" applyFont="1" applyFill="1" applyBorder="1" applyAlignment="1">
      <alignment vertical="center"/>
    </xf>
    <xf numFmtId="10" fontId="2" fillId="0" borderId="0" xfId="14" applyNumberFormat="1" applyFont="1" applyBorder="1" applyAlignment="1">
      <alignment vertical="center"/>
    </xf>
    <xf numFmtId="10" fontId="1" fillId="0" borderId="55" xfId="25" applyNumberFormat="1" applyFont="1" applyBorder="1" applyAlignment="1" applyProtection="1">
      <alignment horizontal="center" vertical="center"/>
    </xf>
    <xf numFmtId="10" fontId="1" fillId="0" borderId="57" xfId="14" applyNumberFormat="1" applyFont="1" applyBorder="1" applyAlignment="1">
      <alignment horizontal="center" vertical="center"/>
    </xf>
    <xf numFmtId="10" fontId="2" fillId="12" borderId="58" xfId="14" applyNumberFormat="1" applyFont="1" applyFill="1" applyBorder="1" applyAlignment="1">
      <alignment vertical="center"/>
    </xf>
    <xf numFmtId="10" fontId="2" fillId="0" borderId="12" xfId="14" applyNumberFormat="1" applyFont="1" applyBorder="1" applyAlignment="1">
      <alignment vertical="center"/>
    </xf>
    <xf numFmtId="0" fontId="30" fillId="0" borderId="12" xfId="14" applyFont="1" applyBorder="1"/>
    <xf numFmtId="0" fontId="30" fillId="0" borderId="58" xfId="14" applyFont="1" applyBorder="1"/>
    <xf numFmtId="10" fontId="6" fillId="0" borderId="0" xfId="25" applyNumberFormat="1" applyFont="1" applyBorder="1" applyAlignment="1" applyProtection="1">
      <alignment horizontal="center" vertical="center" wrapText="1"/>
    </xf>
    <xf numFmtId="10" fontId="1" fillId="0" borderId="57" xfId="25" applyNumberFormat="1" applyFont="1" applyBorder="1" applyAlignment="1" applyProtection="1">
      <alignment horizontal="center" vertical="center"/>
    </xf>
    <xf numFmtId="0" fontId="1" fillId="0" borderId="60" xfId="14" applyFont="1" applyBorder="1" applyAlignment="1">
      <alignment horizontal="center" vertical="center"/>
    </xf>
    <xf numFmtId="0" fontId="1" fillId="0" borderId="16" xfId="14" applyFont="1" applyBorder="1" applyAlignment="1">
      <alignment vertical="center"/>
    </xf>
    <xf numFmtId="10" fontId="1" fillId="0" borderId="61" xfId="25" applyNumberFormat="1" applyFont="1" applyBorder="1" applyAlignment="1" applyProtection="1">
      <alignment horizontal="center" vertical="center"/>
      <protection locked="0"/>
    </xf>
    <xf numFmtId="0" fontId="36" fillId="0" borderId="0" xfId="3"/>
    <xf numFmtId="0" fontId="39" fillId="0" borderId="0" xfId="3" applyFont="1" applyAlignment="1">
      <alignment horizontal="right" vertical="center"/>
    </xf>
    <xf numFmtId="0" fontId="40" fillId="0" borderId="0" xfId="3" applyFont="1" applyAlignment="1">
      <alignment horizontal="center" vertical="center"/>
    </xf>
    <xf numFmtId="0" fontId="40" fillId="0" borderId="0" xfId="3" applyFont="1" applyAlignment="1">
      <alignment horizontal="left" vertical="center"/>
    </xf>
    <xf numFmtId="0" fontId="38" fillId="0" borderId="0" xfId="3" applyFont="1" applyAlignment="1">
      <alignment horizontal="center" vertical="center"/>
    </xf>
    <xf numFmtId="0" fontId="38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2" borderId="0" xfId="3" applyFont="1" applyFill="1" applyAlignment="1">
      <alignment horizontal="center" vertical="center"/>
    </xf>
    <xf numFmtId="0" fontId="9" fillId="13" borderId="1" xfId="3" applyFont="1" applyFill="1" applyBorder="1" applyAlignment="1">
      <alignment horizontal="center" vertical="center"/>
    </xf>
    <xf numFmtId="0" fontId="9" fillId="13" borderId="1" xfId="3" applyFont="1" applyFill="1" applyBorder="1" applyAlignment="1">
      <alignment horizontal="left" vertical="center" wrapText="1"/>
    </xf>
    <xf numFmtId="172" fontId="9" fillId="13" borderId="1" xfId="3" applyNumberFormat="1" applyFont="1" applyFill="1" applyBorder="1" applyAlignment="1">
      <alignment horizontal="center" vertical="center"/>
    </xf>
    <xf numFmtId="166" fontId="9" fillId="13" borderId="1" xfId="3" applyNumberFormat="1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37" fillId="13" borderId="1" xfId="3" applyFont="1" applyFill="1" applyBorder="1" applyAlignment="1">
      <alignment horizontal="left" vertical="center" wrapText="1"/>
    </xf>
    <xf numFmtId="165" fontId="9" fillId="13" borderId="1" xfId="3" applyNumberFormat="1" applyFont="1" applyFill="1" applyBorder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0" fontId="10" fillId="7" borderId="0" xfId="3" applyFont="1" applyFill="1" applyAlignment="1">
      <alignment horizontal="right" vertical="center"/>
    </xf>
    <xf numFmtId="10" fontId="37" fillId="0" borderId="0" xfId="15" applyNumberFormat="1" applyFont="1" applyBorder="1" applyAlignment="1" applyProtection="1">
      <alignment horizontal="right" vertical="center"/>
    </xf>
    <xf numFmtId="10" fontId="9" fillId="0" borderId="0" xfId="15" applyNumberFormat="1" applyFont="1" applyBorder="1" applyAlignment="1" applyProtection="1">
      <alignment horizontal="right" vertical="center"/>
    </xf>
    <xf numFmtId="166" fontId="9" fillId="13" borderId="1" xfId="7" applyFont="1" applyFill="1" applyBorder="1" applyAlignment="1" applyProtection="1">
      <alignment horizontal="right" vertical="center"/>
    </xf>
    <xf numFmtId="166" fontId="41" fillId="13" borderId="1" xfId="7" applyFont="1" applyFill="1" applyBorder="1" applyAlignment="1" applyProtection="1">
      <alignment horizontal="right" vertical="center"/>
    </xf>
    <xf numFmtId="166" fontId="41" fillId="13" borderId="16" xfId="7" applyFont="1" applyFill="1" applyBorder="1" applyAlignment="1" applyProtection="1">
      <alignment horizontal="right" vertical="center"/>
    </xf>
    <xf numFmtId="166" fontId="10" fillId="2" borderId="16" xfId="7" applyFont="1" applyFill="1" applyBorder="1" applyAlignment="1" applyProtection="1">
      <alignment horizontal="right" vertical="center"/>
    </xf>
    <xf numFmtId="166" fontId="10" fillId="2" borderId="1" xfId="7" applyFont="1" applyFill="1" applyBorder="1" applyAlignment="1" applyProtection="1">
      <alignment horizontal="right" vertical="center"/>
    </xf>
    <xf numFmtId="166" fontId="10" fillId="10" borderId="1" xfId="7" applyFont="1" applyFill="1" applyBorder="1" applyAlignment="1" applyProtection="1">
      <alignment horizontal="right" vertical="center"/>
    </xf>
    <xf numFmtId="166" fontId="9" fillId="0" borderId="0" xfId="7" applyFont="1" applyBorder="1" applyAlignment="1" applyProtection="1">
      <alignment horizontal="right" vertical="center"/>
    </xf>
    <xf numFmtId="166" fontId="10" fillId="13" borderId="16" xfId="7" applyFont="1" applyFill="1" applyBorder="1" applyAlignment="1" applyProtection="1">
      <alignment horizontal="right" vertical="center"/>
    </xf>
    <xf numFmtId="0" fontId="9" fillId="0" borderId="0" xfId="3" applyFont="1" applyAlignment="1">
      <alignment horizontal="right" vertical="center"/>
    </xf>
    <xf numFmtId="0" fontId="9" fillId="7" borderId="0" xfId="3" applyFont="1" applyFill="1" applyAlignment="1">
      <alignment horizontal="center" vertical="center"/>
    </xf>
    <xf numFmtId="0" fontId="9" fillId="7" borderId="0" xfId="3" applyFont="1" applyFill="1" applyAlignment="1">
      <alignment horizontal="left" vertical="center"/>
    </xf>
    <xf numFmtId="166" fontId="10" fillId="13" borderId="1" xfId="7" applyFont="1" applyFill="1" applyBorder="1" applyAlignment="1" applyProtection="1">
      <alignment horizontal="right" vertical="center"/>
    </xf>
    <xf numFmtId="0" fontId="10" fillId="0" borderId="0" xfId="3" applyFont="1" applyFill="1" applyAlignment="1">
      <alignment horizontal="right" vertical="center"/>
    </xf>
    <xf numFmtId="0" fontId="9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9" fillId="13" borderId="0" xfId="3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4" fillId="4" borderId="0" xfId="0" applyFont="1" applyFill="1" applyAlignment="1">
      <alignment horizontal="center" vertical="center"/>
    </xf>
    <xf numFmtId="0" fontId="10" fillId="14" borderId="15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right" vertical="center"/>
    </xf>
    <xf numFmtId="0" fontId="9" fillId="13" borderId="15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vertical="center" wrapText="1"/>
    </xf>
    <xf numFmtId="179" fontId="9" fillId="13" borderId="1" xfId="0" applyNumberFormat="1" applyFont="1" applyFill="1" applyBorder="1" applyAlignment="1">
      <alignment horizontal="center" vertical="center"/>
    </xf>
    <xf numFmtId="166" fontId="9" fillId="13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2" fontId="8" fillId="0" borderId="0" xfId="0" applyNumberFormat="1" applyFont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9" fillId="13" borderId="15" xfId="0" applyFont="1" applyFill="1" applyBorder="1" applyAlignment="1">
      <alignment vertical="center" wrapText="1"/>
    </xf>
    <xf numFmtId="179" fontId="9" fillId="13" borderId="15" xfId="0" applyNumberFormat="1" applyFont="1" applyFill="1" applyBorder="1" applyAlignment="1">
      <alignment horizontal="center" vertical="center"/>
    </xf>
    <xf numFmtId="166" fontId="9" fillId="13" borderId="15" xfId="0" applyNumberFormat="1" applyFont="1" applyFill="1" applyBorder="1" applyAlignment="1">
      <alignment horizontal="center" vertical="center"/>
    </xf>
    <xf numFmtId="166" fontId="45" fillId="15" borderId="1" xfId="0" applyNumberFormat="1" applyFont="1" applyFill="1" applyBorder="1" applyAlignment="1">
      <alignment horizontal="right" vertical="center"/>
    </xf>
    <xf numFmtId="10" fontId="9" fillId="0" borderId="0" xfId="0" applyNumberFormat="1" applyFont="1" applyAlignment="1">
      <alignment horizontal="center" vertical="center"/>
    </xf>
    <xf numFmtId="180" fontId="9" fillId="0" borderId="0" xfId="7" applyNumberFormat="1" applyFont="1" applyBorder="1" applyAlignment="1" applyProtection="1">
      <alignment horizontal="center" vertical="center"/>
    </xf>
    <xf numFmtId="9" fontId="14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81" fontId="9" fillId="13" borderId="1" xfId="15" applyNumberFormat="1" applyFont="1" applyFill="1" applyBorder="1" applyAlignment="1" applyProtection="1">
      <alignment horizontal="center" vertical="center"/>
    </xf>
    <xf numFmtId="166" fontId="9" fillId="5" borderId="0" xfId="7" applyFont="1" applyFill="1" applyBorder="1" applyAlignment="1" applyProtection="1">
      <alignment horizontal="center" vertical="center"/>
    </xf>
    <xf numFmtId="181" fontId="14" fillId="4" borderId="1" xfId="15" applyNumberFormat="1" applyFont="1" applyFill="1" applyBorder="1" applyAlignment="1" applyProtection="1">
      <alignment horizontal="center" vertical="center"/>
    </xf>
    <xf numFmtId="166" fontId="14" fillId="4" borderId="0" xfId="7" applyFont="1" applyFill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81" fontId="45" fillId="15" borderId="1" xfId="15" applyNumberFormat="1" applyFont="1" applyFill="1" applyBorder="1" applyAlignment="1" applyProtection="1">
      <alignment horizontal="center" vertical="center"/>
    </xf>
    <xf numFmtId="166" fontId="46" fillId="4" borderId="0" xfId="7" applyFont="1" applyFill="1" applyBorder="1" applyAlignment="1" applyProtection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166" fontId="10" fillId="13" borderId="14" xfId="7" applyFont="1" applyFill="1" applyBorder="1" applyAlignment="1" applyProtection="1">
      <alignment horizontal="right" vertical="center"/>
    </xf>
    <xf numFmtId="166" fontId="10" fillId="17" borderId="14" xfId="7" applyFont="1" applyFill="1" applyBorder="1" applyAlignment="1" applyProtection="1">
      <alignment horizontal="right" vertical="center"/>
    </xf>
    <xf numFmtId="0" fontId="14" fillId="0" borderId="2" xfId="0" applyFont="1" applyBorder="1" applyAlignment="1">
      <alignment horizontal="center" vertical="center"/>
    </xf>
    <xf numFmtId="181" fontId="9" fillId="0" borderId="2" xfId="15" applyNumberFormat="1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/>
    </xf>
    <xf numFmtId="181" fontId="45" fillId="0" borderId="2" xfId="15" applyNumberFormat="1" applyFont="1" applyBorder="1" applyAlignment="1" applyProtection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10" fillId="14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9" fillId="18" borderId="1" xfId="0" applyFont="1" applyFill="1" applyBorder="1" applyAlignment="1">
      <alignment vertical="center" wrapText="1"/>
    </xf>
    <xf numFmtId="180" fontId="9" fillId="13" borderId="1" xfId="0" applyNumberFormat="1" applyFont="1" applyFill="1" applyBorder="1" applyAlignment="1">
      <alignment horizontal="center" vertical="center"/>
    </xf>
    <xf numFmtId="182" fontId="9" fillId="13" borderId="1" xfId="0" applyNumberFormat="1" applyFont="1" applyFill="1" applyBorder="1" applyAlignment="1">
      <alignment horizontal="center" vertical="center"/>
    </xf>
    <xf numFmtId="166" fontId="9" fillId="0" borderId="1" xfId="7" applyFont="1" applyBorder="1" applyAlignment="1" applyProtection="1">
      <alignment horizontal="right" vertical="center"/>
    </xf>
    <xf numFmtId="169" fontId="9" fillId="13" borderId="1" xfId="0" applyNumberFormat="1" applyFont="1" applyFill="1" applyBorder="1" applyAlignment="1">
      <alignment horizontal="center" vertical="center"/>
    </xf>
    <xf numFmtId="166" fontId="49" fillId="0" borderId="21" xfId="7" applyFont="1" applyBorder="1" applyProtection="1"/>
    <xf numFmtId="166" fontId="9" fillId="0" borderId="1" xfId="7" applyFont="1" applyFill="1" applyBorder="1" applyAlignment="1" applyProtection="1">
      <alignment horizontal="right" vertical="center"/>
    </xf>
    <xf numFmtId="166" fontId="9" fillId="0" borderId="0" xfId="7" applyFont="1" applyBorder="1" applyAlignment="1" applyProtection="1">
      <alignment vertical="center"/>
    </xf>
    <xf numFmtId="0" fontId="37" fillId="0" borderId="0" xfId="0" applyFont="1" applyAlignment="1">
      <alignment vertical="center" wrapText="1"/>
    </xf>
    <xf numFmtId="166" fontId="10" fillId="13" borderId="14" xfId="7" applyNumberFormat="1" applyFont="1" applyFill="1" applyBorder="1" applyAlignment="1" applyProtection="1">
      <alignment horizontal="right" vertical="center"/>
    </xf>
    <xf numFmtId="0" fontId="47" fillId="5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/>
    </xf>
    <xf numFmtId="0" fontId="47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/>
    </xf>
    <xf numFmtId="0" fontId="43" fillId="1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45" fillId="15" borderId="1" xfId="0" applyFont="1" applyFill="1" applyBorder="1" applyAlignment="1">
      <alignment horizontal="right" vertical="center"/>
    </xf>
    <xf numFmtId="0" fontId="10" fillId="16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3" fillId="13" borderId="1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textRotation="90"/>
    </xf>
    <xf numFmtId="0" fontId="10" fillId="1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0" fillId="2" borderId="23" xfId="3" applyFont="1" applyFill="1" applyBorder="1" applyAlignment="1">
      <alignment horizontal="center" vertical="center"/>
    </xf>
    <xf numFmtId="165" fontId="41" fillId="13" borderId="1" xfId="3" applyNumberFormat="1" applyFont="1" applyFill="1" applyBorder="1" applyAlignment="1">
      <alignment horizontal="right" vertical="center"/>
    </xf>
    <xf numFmtId="0" fontId="10" fillId="2" borderId="1" xfId="3" applyFont="1" applyFill="1" applyBorder="1" applyAlignment="1">
      <alignment horizontal="right" vertical="center"/>
    </xf>
    <xf numFmtId="0" fontId="41" fillId="13" borderId="1" xfId="3" applyFont="1" applyFill="1" applyBorder="1" applyAlignment="1">
      <alignment horizontal="right" vertical="center"/>
    </xf>
    <xf numFmtId="165" fontId="10" fillId="2" borderId="1" xfId="3" applyNumberFormat="1" applyFont="1" applyFill="1" applyBorder="1" applyAlignment="1">
      <alignment horizontal="right" vertical="center"/>
    </xf>
    <xf numFmtId="165" fontId="10" fillId="13" borderId="1" xfId="3" applyNumberFormat="1" applyFont="1" applyFill="1" applyBorder="1" applyAlignment="1">
      <alignment horizontal="right" vertical="center"/>
    </xf>
    <xf numFmtId="0" fontId="10" fillId="2" borderId="23" xfId="3" applyFont="1" applyFill="1" applyBorder="1" applyAlignment="1">
      <alignment horizontal="left" vertical="center" wrapText="1"/>
    </xf>
    <xf numFmtId="0" fontId="37" fillId="0" borderId="0" xfId="3" applyFont="1" applyBorder="1" applyAlignment="1">
      <alignment horizontal="center" vertical="center"/>
    </xf>
    <xf numFmtId="0" fontId="38" fillId="0" borderId="0" xfId="3" applyFont="1" applyBorder="1" applyAlignment="1">
      <alignment horizontal="center" vertical="center"/>
    </xf>
    <xf numFmtId="0" fontId="6" fillId="0" borderId="46" xfId="14" applyFont="1" applyBorder="1" applyAlignment="1">
      <alignment horizontal="right" vertical="center"/>
    </xf>
    <xf numFmtId="0" fontId="1" fillId="0" borderId="8" xfId="14" applyFont="1" applyBorder="1" applyAlignment="1">
      <alignment horizontal="center" vertical="center"/>
    </xf>
    <xf numFmtId="0" fontId="31" fillId="7" borderId="47" xfId="14" applyFont="1" applyFill="1" applyBorder="1" applyAlignment="1">
      <alignment horizontal="center" vertical="center"/>
    </xf>
    <xf numFmtId="10" fontId="1" fillId="0" borderId="56" xfId="14" applyNumberFormat="1" applyFont="1" applyBorder="1" applyAlignment="1">
      <alignment horizontal="center" vertical="center"/>
    </xf>
    <xf numFmtId="0" fontId="31" fillId="0" borderId="44" xfId="14" applyFont="1" applyBorder="1" applyAlignment="1">
      <alignment horizontal="center" vertical="center"/>
    </xf>
    <xf numFmtId="0" fontId="1" fillId="0" borderId="52" xfId="14" applyFont="1" applyBorder="1" applyAlignment="1">
      <alignment horizontal="center" vertical="center"/>
    </xf>
    <xf numFmtId="0" fontId="31" fillId="0" borderId="45" xfId="14" applyFont="1" applyBorder="1" applyAlignment="1">
      <alignment horizontal="center" vertical="center"/>
    </xf>
    <xf numFmtId="0" fontId="1" fillId="0" borderId="1" xfId="14" applyFont="1" applyBorder="1" applyAlignment="1">
      <alignment horizontal="left" vertical="center"/>
    </xf>
    <xf numFmtId="0" fontId="31" fillId="0" borderId="13" xfId="14" applyFont="1" applyBorder="1" applyAlignment="1">
      <alignment horizontal="center" vertical="center"/>
    </xf>
    <xf numFmtId="10" fontId="1" fillId="0" borderId="53" xfId="25" applyNumberFormat="1" applyFont="1" applyBorder="1" applyAlignment="1" applyProtection="1">
      <alignment horizontal="center" vertical="center"/>
      <protection locked="0"/>
    </xf>
    <xf numFmtId="10" fontId="33" fillId="0" borderId="46" xfId="25" applyNumberFormat="1" applyFont="1" applyBorder="1" applyAlignment="1" applyProtection="1">
      <alignment horizontal="center" vertical="center" wrapText="1"/>
    </xf>
    <xf numFmtId="49" fontId="31" fillId="11" borderId="24" xfId="14" applyNumberFormat="1" applyFont="1" applyFill="1" applyBorder="1" applyAlignment="1">
      <alignment horizontal="center" vertical="center" wrapText="1"/>
    </xf>
    <xf numFmtId="0" fontId="34" fillId="0" borderId="47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/>
    </xf>
    <xf numFmtId="167" fontId="6" fillId="11" borderId="24" xfId="14" applyNumberFormat="1" applyFont="1" applyFill="1" applyBorder="1" applyAlignment="1">
      <alignment horizontal="center" vertical="center" wrapText="1"/>
    </xf>
    <xf numFmtId="0" fontId="6" fillId="0" borderId="42" xfId="14" applyFont="1" applyBorder="1" applyAlignment="1">
      <alignment horizontal="center" vertical="center"/>
    </xf>
    <xf numFmtId="0" fontId="6" fillId="0" borderId="50" xfId="14" applyFont="1" applyBorder="1" applyAlignment="1">
      <alignment horizontal="justify" vertical="center" wrapText="1"/>
    </xf>
    <xf numFmtId="49" fontId="31" fillId="11" borderId="59" xfId="14" applyNumberFormat="1" applyFont="1" applyFill="1" applyBorder="1" applyAlignment="1">
      <alignment horizontal="center" vertical="center" wrapText="1"/>
    </xf>
    <xf numFmtId="10" fontId="1" fillId="0" borderId="56" xfId="25" applyNumberFormat="1" applyFont="1" applyBorder="1" applyAlignment="1" applyProtection="1">
      <alignment horizontal="center" vertical="center"/>
    </xf>
    <xf numFmtId="10" fontId="1" fillId="0" borderId="0" xfId="25" applyNumberFormat="1" applyFont="1" applyBorder="1" applyAlignment="1" applyProtection="1">
      <alignment horizontal="center" vertical="center"/>
    </xf>
    <xf numFmtId="0" fontId="34" fillId="0" borderId="48" xfId="14" applyFont="1" applyBorder="1" applyAlignment="1">
      <alignment horizontal="center" vertical="center" wrapText="1"/>
    </xf>
    <xf numFmtId="10" fontId="1" fillId="0" borderId="51" xfId="25" applyNumberFormat="1" applyFont="1" applyBorder="1" applyAlignment="1" applyProtection="1">
      <alignment horizontal="center" vertical="center"/>
    </xf>
    <xf numFmtId="10" fontId="1" fillId="0" borderId="1" xfId="25" applyNumberFormat="1" applyFont="1" applyBorder="1" applyAlignment="1" applyProtection="1">
      <alignment horizontal="center" vertical="center"/>
    </xf>
    <xf numFmtId="10" fontId="1" fillId="0" borderId="47" xfId="25" applyNumberFormat="1" applyFont="1" applyBorder="1" applyAlignment="1" applyProtection="1">
      <alignment horizontal="center" vertical="center"/>
    </xf>
    <xf numFmtId="49" fontId="5" fillId="11" borderId="42" xfId="14" applyNumberFormat="1" applyFont="1" applyFill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30" fillId="0" borderId="51" xfId="14" applyFont="1" applyBorder="1" applyAlignment="1">
      <alignment horizontal="center"/>
    </xf>
    <xf numFmtId="0" fontId="28" fillId="0" borderId="34" xfId="4" applyFont="1" applyFill="1" applyBorder="1" applyAlignment="1">
      <alignment horizontal="right" vertical="center"/>
    </xf>
    <xf numFmtId="0" fontId="28" fillId="9" borderId="37" xfId="4" applyFont="1" applyFill="1" applyBorder="1" applyAlignment="1">
      <alignment horizontal="center" vertical="center"/>
    </xf>
    <xf numFmtId="0" fontId="28" fillId="0" borderId="40" xfId="4" applyFont="1" applyFill="1" applyBorder="1" applyAlignment="1">
      <alignment horizontal="right" vertical="center"/>
    </xf>
    <xf numFmtId="0" fontId="28" fillId="0" borderId="27" xfId="4" applyFont="1" applyFill="1" applyBorder="1" applyAlignment="1">
      <alignment horizontal="center" vertical="center"/>
    </xf>
    <xf numFmtId="0" fontId="27" fillId="8" borderId="0" xfId="4" applyFont="1" applyFill="1" applyBorder="1" applyAlignment="1">
      <alignment horizontal="center" vertical="center"/>
    </xf>
    <xf numFmtId="0" fontId="26" fillId="9" borderId="36" xfId="4" applyFont="1" applyFill="1" applyBorder="1" applyAlignment="1">
      <alignment horizontal="center" vertical="center"/>
    </xf>
    <xf numFmtId="0" fontId="28" fillId="0" borderId="4" xfId="4" applyFont="1" applyFill="1" applyBorder="1" applyAlignment="1">
      <alignment horizontal="left" vertical="center"/>
    </xf>
    <xf numFmtId="0" fontId="26" fillId="0" borderId="1" xfId="4" applyFont="1" applyFill="1" applyBorder="1" applyAlignment="1">
      <alignment horizontal="left" vertical="center"/>
    </xf>
    <xf numFmtId="0" fontId="26" fillId="0" borderId="1" xfId="4" applyFont="1" applyFill="1" applyBorder="1" applyAlignment="1">
      <alignment horizontal="left" vertical="center" wrapText="1"/>
    </xf>
    <xf numFmtId="0" fontId="26" fillId="0" borderId="1" xfId="6" applyFont="1" applyFill="1" applyBorder="1" applyAlignment="1">
      <alignment horizontal="left"/>
    </xf>
    <xf numFmtId="0" fontId="28" fillId="0" borderId="20" xfId="4" applyFont="1" applyFill="1" applyBorder="1" applyAlignment="1">
      <alignment horizontal="left" vertical="center"/>
    </xf>
    <xf numFmtId="0" fontId="1" fillId="7" borderId="0" xfId="9" applyFont="1" applyFill="1" applyBorder="1" applyAlignment="1"/>
    <xf numFmtId="0" fontId="1" fillId="7" borderId="0" xfId="9" applyFont="1" applyFill="1" applyBorder="1" applyAlignment="1">
      <alignment horizontal="left"/>
    </xf>
    <xf numFmtId="0" fontId="26" fillId="0" borderId="0" xfId="4" applyFont="1" applyFill="1" applyBorder="1" applyAlignment="1">
      <alignment horizontal="center" vertical="top"/>
    </xf>
    <xf numFmtId="0" fontId="18" fillId="0" borderId="2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left"/>
    </xf>
    <xf numFmtId="0" fontId="24" fillId="0" borderId="14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4" fontId="23" fillId="0" borderId="24" xfId="1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top" wrapText="1"/>
    </xf>
    <xf numFmtId="0" fontId="24" fillId="6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 wrapText="1"/>
    </xf>
    <xf numFmtId="0" fontId="2" fillId="0" borderId="1" xfId="9" applyFont="1" applyBorder="1" applyAlignment="1">
      <alignment horizontal="center" wrapText="1"/>
    </xf>
    <xf numFmtId="0" fontId="2" fillId="0" borderId="4" xfId="9" applyFont="1" applyBorder="1" applyAlignment="1">
      <alignment horizontal="center" wrapText="1"/>
    </xf>
  </cellXfs>
  <cellStyles count="26">
    <cellStyle name="Moeda 2" xfId="7"/>
    <cellStyle name="Moeda 2 2" xfId="2"/>
    <cellStyle name="Moeda 3" xfId="8"/>
    <cellStyle name="Moeda 4" xfId="5"/>
    <cellStyle name="Normal" xfId="0" builtinId="0"/>
    <cellStyle name="Normal 10" xfId="9"/>
    <cellStyle name="Normal 2" xfId="3"/>
    <cellStyle name="Normal 2 2" xfId="11"/>
    <cellStyle name="Normal 2 2 2" xfId="12"/>
    <cellStyle name="Normal 2 2 2 2" xfId="1"/>
    <cellStyle name="Normal 2 3" xfId="6"/>
    <cellStyle name="Normal 3" xfId="13"/>
    <cellStyle name="Normal 6" xfId="14"/>
    <cellStyle name="Normal_PP-VI" xfId="4"/>
    <cellStyle name="Porcentagem 2" xfId="15"/>
    <cellStyle name="Porcentagem 2 2" xfId="16"/>
    <cellStyle name="Separador de milhares 2" xfId="10"/>
    <cellStyle name="Separador de milhares 2 2" xfId="17"/>
    <cellStyle name="Separador de milhares 2 2 2" xfId="18"/>
    <cellStyle name="Separador de milhares 3" xfId="19"/>
    <cellStyle name="Separador de milhares 4" xfId="20"/>
    <cellStyle name="Separador de milhares 5" xfId="21"/>
    <cellStyle name="Separador de milhares 6" xfId="22"/>
    <cellStyle name="Separador de milhares 7" xfId="23"/>
    <cellStyle name="Vírgula 2" xfId="24"/>
    <cellStyle name="Vírgula 6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2</xdr:row>
      <xdr:rowOff>9525</xdr:rowOff>
    </xdr:from>
    <xdr:to>
      <xdr:col>3</xdr:col>
      <xdr:colOff>1828800</xdr:colOff>
      <xdr:row>4</xdr:row>
      <xdr:rowOff>54885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85875" y="390525"/>
          <a:ext cx="2190750" cy="426085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5760</xdr:colOff>
      <xdr:row>2</xdr:row>
      <xdr:rowOff>45360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0"/>
          <a:ext cx="1682115" cy="426085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7920</xdr:rowOff>
    </xdr:to>
    <xdr:sp macro="" textlink="">
      <xdr:nvSpPr>
        <xdr:cNvPr id="3" name="CustomShape 1" hidden="1"/>
        <xdr:cNvSpPr/>
      </xdr:nvSpPr>
      <xdr:spPr>
        <a:xfrm>
          <a:off x="0" y="0"/>
          <a:ext cx="9523095" cy="9875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7920</xdr:rowOff>
    </xdr:to>
    <xdr:sp macro="" textlink="">
      <xdr:nvSpPr>
        <xdr:cNvPr id="4" name="CustomShape 1" hidden="1"/>
        <xdr:cNvSpPr/>
      </xdr:nvSpPr>
      <xdr:spPr>
        <a:xfrm>
          <a:off x="0" y="0"/>
          <a:ext cx="9523095" cy="9875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827640</xdr:colOff>
      <xdr:row>38</xdr:row>
      <xdr:rowOff>8280</xdr:rowOff>
    </xdr:to>
    <xdr:sp macro="" textlink="">
      <xdr:nvSpPr>
        <xdr:cNvPr id="5" name="CustomShape 1" hidden="1"/>
        <xdr:cNvSpPr/>
      </xdr:nvSpPr>
      <xdr:spPr>
        <a:xfrm>
          <a:off x="0" y="0"/>
          <a:ext cx="9523730" cy="987615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827640</xdr:colOff>
      <xdr:row>38</xdr:row>
      <xdr:rowOff>8280</xdr:rowOff>
    </xdr:to>
    <xdr:sp macro="" textlink="">
      <xdr:nvSpPr>
        <xdr:cNvPr id="6" name="CustomShape 1" hidden="1"/>
        <xdr:cNvSpPr/>
      </xdr:nvSpPr>
      <xdr:spPr>
        <a:xfrm>
          <a:off x="0" y="0"/>
          <a:ext cx="9523730" cy="987615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466726</xdr:colOff>
      <xdr:row>2</xdr:row>
      <xdr:rowOff>9525</xdr:rowOff>
    </xdr:from>
    <xdr:to>
      <xdr:col>3</xdr:col>
      <xdr:colOff>1028701</xdr:colOff>
      <xdr:row>5</xdr:row>
      <xdr:rowOff>57045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6800" y="390525"/>
          <a:ext cx="2466975" cy="61849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19080</xdr:colOff>
      <xdr:row>0</xdr:row>
      <xdr:rowOff>0</xdr:rowOff>
    </xdr:from>
    <xdr:to>
      <xdr:col>2</xdr:col>
      <xdr:colOff>321840</xdr:colOff>
      <xdr:row>2</xdr:row>
      <xdr:rowOff>169200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0"/>
          <a:ext cx="2245360" cy="5689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3</xdr:row>
      <xdr:rowOff>19050</xdr:rowOff>
    </xdr:from>
    <xdr:to>
      <xdr:col>3</xdr:col>
      <xdr:colOff>276225</xdr:colOff>
      <xdr:row>5</xdr:row>
      <xdr:rowOff>64770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5300" y="590550"/>
          <a:ext cx="6162675" cy="42672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3</xdr:row>
      <xdr:rowOff>19050</xdr:rowOff>
    </xdr:from>
    <xdr:to>
      <xdr:col>3</xdr:col>
      <xdr:colOff>276225</xdr:colOff>
      <xdr:row>5</xdr:row>
      <xdr:rowOff>64770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5300" y="590550"/>
          <a:ext cx="6162675" cy="42672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50.61\Users\pedro.alcantara\Desktop\GRR%20Codevasf\Termo%20de%20refer&#234;ncia%202021\TR%20e%20Anexos%202021\GRR%20Codevasf\Termo%20de%20refer&#234;ncia%202021\TR%20e%20Anexos%202021\TR%20e%20anexos%20mar-2020\Anexo%20VI%20-%20Planilha%20Or&#231;ament&#225;ria%20ITEM%20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kExternoRecuperado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Preenchimento"/>
      <sheetName val="Itens das CPUs"/>
      <sheetName val="Custo Total"/>
      <sheetName val="Módulo Mínimo"/>
      <sheetName val="Cronograma Desembolso"/>
      <sheetName val="CPUs"/>
      <sheetName val="Mem. Cálculo"/>
      <sheetName val="Equip Informática"/>
      <sheetName val="Mobilização"/>
      <sheetName val="BDI Serviços"/>
      <sheetName val="BDI Materiais"/>
      <sheetName val="Det Enc Sociais"/>
    </sheetNames>
    <sheetDataSet>
      <sheetData sheetId="0">
        <row r="6">
          <cell r="A6" t="str">
            <v>Serviços e ações de conservação de solo e água voltados à recuperação e conservação das nascentes em municípios na área de atuação da 2ª Superintendência Regional da Codevasf.</v>
          </cell>
        </row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1"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Preenchimento"/>
      <sheetName val="Itens das CPUs"/>
      <sheetName val="Custo Total"/>
      <sheetName val="Módulo Mínimo"/>
      <sheetName val="Cronograma Desembolso"/>
      <sheetName val="CPUs"/>
      <sheetName val="Mem. Cálculo"/>
      <sheetName val="Equip Informática"/>
      <sheetName val="Mobilização"/>
      <sheetName val="BDI Serviços"/>
      <sheetName val="BDI Materiais"/>
      <sheetName val="Det Enc Sociais"/>
      <sheetName val="BDI sem justificativa"/>
      <sheetName val="Base dados - TCU 2622_2013"/>
    </sheetNames>
    <sheetDataSet>
      <sheetData sheetId="0"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1">
        <row r="7">
          <cell r="A7" t="str">
            <v>Construção de Edifícios e Reformas (Quadras, unidades habitacionais, escolas, restaurantes, etc)</v>
          </cell>
        </row>
        <row r="9">
          <cell r="A9" t="str">
            <v>Construção de Rodovias (Pavimentação Urbana)</v>
          </cell>
          <cell r="B9">
            <v>3.8</v>
          </cell>
          <cell r="C9">
            <v>4.01</v>
          </cell>
          <cell r="D9">
            <v>4.67</v>
          </cell>
          <cell r="E9">
            <v>0.32</v>
          </cell>
          <cell r="F9">
            <v>0.4</v>
          </cell>
        </row>
      </sheetData>
      <sheetData sheetId="2" refreshError="1"/>
      <sheetData sheetId="3" refreshError="1">
        <row r="17">
          <cell r="B17" t="str">
            <v>1.2</v>
          </cell>
        </row>
        <row r="18">
          <cell r="B18" t="str">
            <v>1.3</v>
          </cell>
        </row>
        <row r="19">
          <cell r="B19" t="str">
            <v>1.4</v>
          </cell>
        </row>
        <row r="24">
          <cell r="B24" t="str">
            <v>2.1</v>
          </cell>
        </row>
        <row r="25">
          <cell r="B25" t="str">
            <v>2.2</v>
          </cell>
        </row>
        <row r="26">
          <cell r="B26" t="str">
            <v>2.3</v>
          </cell>
        </row>
        <row r="27">
          <cell r="B27" t="str">
            <v>2.4</v>
          </cell>
        </row>
        <row r="28">
          <cell r="B28" t="str">
            <v>2.5</v>
          </cell>
        </row>
        <row r="29">
          <cell r="B29" t="str">
            <v>2.6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16" workbookViewId="0">
      <selection activeCell="F64" sqref="F12:F64"/>
    </sheetView>
  </sheetViews>
  <sheetFormatPr defaultColWidth="9" defaultRowHeight="15"/>
  <cols>
    <col min="1" max="1" width="54" customWidth="1"/>
    <col min="2" max="2" width="25.85546875" customWidth="1"/>
    <col min="3" max="3" width="13.5703125" customWidth="1"/>
    <col min="4" max="4" width="12.140625" customWidth="1"/>
    <col min="5" max="5" width="22.42578125" customWidth="1"/>
    <col min="6" max="6" width="26.42578125" customWidth="1"/>
    <col min="7" max="7" width="22.140625" customWidth="1"/>
    <col min="8" max="9" width="9.85546875" customWidth="1"/>
    <col min="10" max="10" width="28.140625" customWidth="1"/>
  </cols>
  <sheetData>
    <row r="1" spans="1:9" ht="15.75">
      <c r="A1" s="284" t="s">
        <v>0</v>
      </c>
      <c r="B1" s="284"/>
      <c r="C1" s="284"/>
      <c r="D1" s="284"/>
      <c r="E1" s="284"/>
      <c r="F1" s="284"/>
    </row>
    <row r="2" spans="1:9" ht="15.75">
      <c r="A2" s="284" t="s">
        <v>1</v>
      </c>
      <c r="B2" s="284"/>
      <c r="C2" s="284"/>
      <c r="D2" s="284"/>
      <c r="E2" s="284"/>
      <c r="F2" s="284"/>
    </row>
    <row r="3" spans="1:9" ht="15.75">
      <c r="A3" s="284" t="s">
        <v>2</v>
      </c>
      <c r="B3" s="284"/>
      <c r="C3" s="284"/>
      <c r="D3" s="284"/>
      <c r="E3" s="284"/>
      <c r="F3" s="284"/>
    </row>
    <row r="4" spans="1:9" ht="15.75">
      <c r="A4" s="285" t="s">
        <v>3</v>
      </c>
      <c r="B4" s="285"/>
      <c r="C4" s="285"/>
      <c r="D4" s="285"/>
      <c r="E4" s="285"/>
      <c r="F4" s="285"/>
    </row>
    <row r="5" spans="1:9">
      <c r="A5" s="265"/>
      <c r="B5" s="266"/>
      <c r="C5" s="266"/>
      <c r="D5" s="266"/>
      <c r="E5" s="266"/>
      <c r="F5" s="267"/>
    </row>
    <row r="6" spans="1:9" ht="15.75">
      <c r="A6" s="283" t="s">
        <v>4</v>
      </c>
      <c r="B6" s="283"/>
      <c r="C6" s="283"/>
      <c r="D6" s="283"/>
      <c r="E6" s="283"/>
      <c r="F6" s="283"/>
    </row>
    <row r="7" spans="1:9" ht="33.75" customHeight="1">
      <c r="A7" s="282" t="str">
        <f>'[1]Orientações Preenchimento'!$A$6</f>
        <v>Serviços e ações de conservação de solo e água voltados à recuperação e conservação das nascentes em municípios na área de atuação da 2ª Superintendência Regional da Codevasf.</v>
      </c>
      <c r="B7" s="282"/>
      <c r="C7" s="282"/>
      <c r="D7" s="282"/>
      <c r="E7" s="282"/>
      <c r="F7" s="282"/>
    </row>
    <row r="8" spans="1:9" ht="15.75">
      <c r="A8" s="283" t="s">
        <v>5</v>
      </c>
      <c r="B8" s="283"/>
      <c r="C8" s="283"/>
      <c r="D8" s="283"/>
      <c r="E8" s="283"/>
      <c r="F8" s="283"/>
    </row>
    <row r="9" spans="1:9" ht="33" customHeight="1">
      <c r="A9" s="282" t="str">
        <f>'[1]Orientações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B9" s="282"/>
      <c r="C9" s="282"/>
      <c r="D9" s="282"/>
      <c r="E9" s="282"/>
      <c r="F9" s="282"/>
    </row>
    <row r="10" spans="1:9">
      <c r="A10" s="265"/>
      <c r="B10" s="266"/>
      <c r="C10" s="266"/>
      <c r="D10" s="266"/>
      <c r="E10" s="266"/>
      <c r="F10" s="267"/>
      <c r="G10" s="268" t="s">
        <v>6</v>
      </c>
      <c r="H10" s="265"/>
      <c r="I10" s="265"/>
    </row>
    <row r="11" spans="1:9" ht="28.5">
      <c r="A11" s="269" t="s">
        <v>7</v>
      </c>
      <c r="B11" s="270" t="s">
        <v>8</v>
      </c>
      <c r="C11" s="270" t="s">
        <v>9</v>
      </c>
      <c r="D11" s="270" t="s">
        <v>10</v>
      </c>
      <c r="E11" s="270" t="s">
        <v>11</v>
      </c>
      <c r="F11" s="270" t="s">
        <v>12</v>
      </c>
      <c r="G11" s="271">
        <v>1</v>
      </c>
      <c r="H11" s="271">
        <v>2</v>
      </c>
      <c r="I11" s="271">
        <v>3</v>
      </c>
    </row>
    <row r="12" spans="1:9">
      <c r="A12" s="272" t="s">
        <v>13</v>
      </c>
      <c r="B12" s="222" t="s">
        <v>14</v>
      </c>
      <c r="C12" s="273" t="s">
        <v>15</v>
      </c>
      <c r="D12" s="223" t="s">
        <v>16</v>
      </c>
      <c r="E12" s="274">
        <v>1</v>
      </c>
      <c r="F12" s="275">
        <v>3.77</v>
      </c>
      <c r="G12" s="265" t="s">
        <v>17</v>
      </c>
      <c r="H12" s="265"/>
      <c r="I12" s="265"/>
    </row>
    <row r="13" spans="1:9" ht="30">
      <c r="A13" s="272" t="s">
        <v>18</v>
      </c>
      <c r="B13" s="222" t="s">
        <v>19</v>
      </c>
      <c r="C13" s="276">
        <v>44484</v>
      </c>
      <c r="D13" s="223" t="s">
        <v>20</v>
      </c>
      <c r="E13" s="274">
        <v>1</v>
      </c>
      <c r="F13" s="277">
        <v>20.79</v>
      </c>
      <c r="G13" s="49" t="s">
        <v>21</v>
      </c>
      <c r="H13" s="265"/>
      <c r="I13" s="265"/>
    </row>
    <row r="14" spans="1:9">
      <c r="A14" s="272" t="s">
        <v>22</v>
      </c>
      <c r="B14" s="222" t="s">
        <v>23</v>
      </c>
      <c r="C14" s="273" t="s">
        <v>15</v>
      </c>
      <c r="D14" s="223" t="s">
        <v>24</v>
      </c>
      <c r="E14" s="274">
        <v>1</v>
      </c>
      <c r="F14" s="275">
        <v>10.82</v>
      </c>
      <c r="G14" s="265" t="s">
        <v>17</v>
      </c>
      <c r="H14" s="265"/>
      <c r="I14" s="265"/>
    </row>
    <row r="15" spans="1:9">
      <c r="A15" s="272" t="s">
        <v>25</v>
      </c>
      <c r="B15" s="222" t="s">
        <v>26</v>
      </c>
      <c r="C15" s="273" t="s">
        <v>15</v>
      </c>
      <c r="D15" s="223" t="s">
        <v>24</v>
      </c>
      <c r="E15" s="274">
        <v>1</v>
      </c>
      <c r="F15" s="275">
        <v>5.83</v>
      </c>
      <c r="G15" s="265" t="s">
        <v>17</v>
      </c>
      <c r="H15" s="265"/>
      <c r="I15" s="265"/>
    </row>
    <row r="16" spans="1:9">
      <c r="A16" s="272" t="s">
        <v>27</v>
      </c>
      <c r="B16" s="222" t="s">
        <v>28</v>
      </c>
      <c r="C16" s="273" t="s">
        <v>15</v>
      </c>
      <c r="D16" s="223" t="s">
        <v>24</v>
      </c>
      <c r="E16" s="274">
        <v>1</v>
      </c>
      <c r="F16" s="275">
        <v>2.91</v>
      </c>
      <c r="G16" s="265" t="s">
        <v>17</v>
      </c>
      <c r="H16" s="265"/>
      <c r="I16" s="265"/>
    </row>
    <row r="17" spans="1:9">
      <c r="A17" s="272" t="s">
        <v>29</v>
      </c>
      <c r="B17" s="222" t="s">
        <v>30</v>
      </c>
      <c r="C17" s="273" t="s">
        <v>15</v>
      </c>
      <c r="D17" s="223" t="s">
        <v>24</v>
      </c>
      <c r="E17" s="274">
        <v>1</v>
      </c>
      <c r="F17" s="275">
        <v>18.72</v>
      </c>
      <c r="G17" s="265" t="s">
        <v>17</v>
      </c>
      <c r="H17" s="265"/>
      <c r="I17" s="265"/>
    </row>
    <row r="18" spans="1:9">
      <c r="A18" s="272" t="s">
        <v>31</v>
      </c>
      <c r="B18" s="222" t="s">
        <v>32</v>
      </c>
      <c r="C18" s="273" t="s">
        <v>33</v>
      </c>
      <c r="D18" s="223" t="s">
        <v>24</v>
      </c>
      <c r="E18" s="274">
        <v>1</v>
      </c>
      <c r="F18" s="275">
        <v>12.47</v>
      </c>
      <c r="G18" s="265" t="s">
        <v>17</v>
      </c>
      <c r="H18" s="265"/>
      <c r="I18" s="265"/>
    </row>
    <row r="19" spans="1:9" ht="30">
      <c r="A19" s="272" t="s">
        <v>34</v>
      </c>
      <c r="B19" s="222" t="s">
        <v>35</v>
      </c>
      <c r="C19" s="276">
        <v>44484</v>
      </c>
      <c r="D19" s="276" t="s">
        <v>36</v>
      </c>
      <c r="E19" s="274">
        <v>1</v>
      </c>
      <c r="F19" s="275">
        <v>27.24</v>
      </c>
      <c r="G19" s="265" t="s">
        <v>21</v>
      </c>
      <c r="H19" s="265"/>
      <c r="I19" s="265"/>
    </row>
    <row r="20" spans="1:9">
      <c r="A20" s="272" t="s">
        <v>37</v>
      </c>
      <c r="B20" s="222" t="s">
        <v>38</v>
      </c>
      <c r="C20" s="273" t="s">
        <v>15</v>
      </c>
      <c r="D20" s="223" t="s">
        <v>24</v>
      </c>
      <c r="E20" s="274">
        <v>1</v>
      </c>
      <c r="F20" s="275">
        <v>5</v>
      </c>
      <c r="G20" s="265" t="s">
        <v>17</v>
      </c>
      <c r="H20" s="265"/>
      <c r="I20" s="265"/>
    </row>
    <row r="21" spans="1:9" ht="30">
      <c r="A21" s="272" t="s">
        <v>39</v>
      </c>
      <c r="B21" s="222" t="s">
        <v>40</v>
      </c>
      <c r="C21" s="276">
        <v>44484</v>
      </c>
      <c r="D21" s="223" t="s">
        <v>41</v>
      </c>
      <c r="E21" s="274">
        <v>1</v>
      </c>
      <c r="F21" s="275">
        <v>1.27</v>
      </c>
      <c r="G21" s="49" t="s">
        <v>21</v>
      </c>
      <c r="H21" s="49"/>
      <c r="I21" s="49"/>
    </row>
    <row r="22" spans="1:9" ht="30">
      <c r="A22" s="272" t="s">
        <v>42</v>
      </c>
      <c r="B22" s="222" t="s">
        <v>43</v>
      </c>
      <c r="C22" s="276">
        <v>44484</v>
      </c>
      <c r="D22" s="223" t="s">
        <v>24</v>
      </c>
      <c r="E22" s="274">
        <v>1</v>
      </c>
      <c r="F22" s="275">
        <v>3149.02</v>
      </c>
      <c r="G22" s="49" t="s">
        <v>21</v>
      </c>
      <c r="H22" s="49"/>
      <c r="I22" s="49"/>
    </row>
    <row r="23" spans="1:9" ht="30">
      <c r="A23" s="272" t="s">
        <v>44</v>
      </c>
      <c r="B23" s="222" t="s">
        <v>45</v>
      </c>
      <c r="C23" s="276">
        <v>44484</v>
      </c>
      <c r="D23" s="223" t="s">
        <v>20</v>
      </c>
      <c r="E23" s="274">
        <v>1</v>
      </c>
      <c r="F23" s="275">
        <v>31</v>
      </c>
      <c r="G23" s="49" t="s">
        <v>21</v>
      </c>
      <c r="H23" s="265"/>
      <c r="I23" s="265"/>
    </row>
    <row r="24" spans="1:9" ht="75">
      <c r="A24" s="272" t="s">
        <v>46</v>
      </c>
      <c r="B24" s="222" t="s">
        <v>47</v>
      </c>
      <c r="C24" s="276">
        <v>44484</v>
      </c>
      <c r="D24" s="223" t="s">
        <v>48</v>
      </c>
      <c r="E24" s="274">
        <v>1</v>
      </c>
      <c r="F24" s="275">
        <v>190.14</v>
      </c>
      <c r="G24" s="49" t="s">
        <v>21</v>
      </c>
      <c r="H24" s="49"/>
      <c r="I24" s="49"/>
    </row>
    <row r="25" spans="1:9" ht="45">
      <c r="A25" s="272" t="s">
        <v>49</v>
      </c>
      <c r="B25" s="222" t="s">
        <v>50</v>
      </c>
      <c r="C25" s="276">
        <v>44484</v>
      </c>
      <c r="D25" s="223" t="s">
        <v>48</v>
      </c>
      <c r="E25" s="274">
        <v>1</v>
      </c>
      <c r="F25" s="275">
        <v>84.63</v>
      </c>
      <c r="G25" s="49" t="s">
        <v>21</v>
      </c>
      <c r="H25" s="265"/>
      <c r="I25" s="265"/>
    </row>
    <row r="26" spans="1:9" ht="30">
      <c r="A26" s="272" t="s">
        <v>51</v>
      </c>
      <c r="B26" s="222" t="s">
        <v>52</v>
      </c>
      <c r="C26" s="276">
        <v>44484</v>
      </c>
      <c r="D26" s="223" t="s">
        <v>20</v>
      </c>
      <c r="E26" s="274">
        <v>1</v>
      </c>
      <c r="F26" s="275">
        <v>25.22</v>
      </c>
      <c r="G26" s="49" t="s">
        <v>21</v>
      </c>
      <c r="H26" s="49"/>
      <c r="I26" s="49"/>
    </row>
    <row r="27" spans="1:9" ht="30">
      <c r="A27" s="272" t="s">
        <v>53</v>
      </c>
      <c r="B27" s="222" t="s">
        <v>54</v>
      </c>
      <c r="C27" s="276">
        <v>44484</v>
      </c>
      <c r="D27" s="223" t="s">
        <v>20</v>
      </c>
      <c r="E27" s="274">
        <v>1</v>
      </c>
      <c r="F27" s="275">
        <v>25.18</v>
      </c>
      <c r="G27" s="49" t="s">
        <v>21</v>
      </c>
      <c r="H27" s="49"/>
      <c r="I27" s="49"/>
    </row>
    <row r="28" spans="1:9">
      <c r="A28" s="272" t="s">
        <v>55</v>
      </c>
      <c r="B28" s="222" t="s">
        <v>56</v>
      </c>
      <c r="C28" s="276">
        <v>44484</v>
      </c>
      <c r="D28" s="223" t="s">
        <v>57</v>
      </c>
      <c r="E28" s="274">
        <v>1</v>
      </c>
      <c r="F28" s="275">
        <v>4.76</v>
      </c>
      <c r="G28" s="49" t="s">
        <v>21</v>
      </c>
      <c r="H28" s="265"/>
      <c r="I28" s="265"/>
    </row>
    <row r="29" spans="1:9">
      <c r="A29" s="272" t="s">
        <v>58</v>
      </c>
      <c r="B29" s="222" t="s">
        <v>59</v>
      </c>
      <c r="C29" s="276">
        <v>44484</v>
      </c>
      <c r="D29" s="223" t="s">
        <v>60</v>
      </c>
      <c r="E29" s="274">
        <v>1</v>
      </c>
      <c r="F29" s="275">
        <v>0.92</v>
      </c>
      <c r="G29" s="49" t="s">
        <v>21</v>
      </c>
      <c r="H29" s="265"/>
      <c r="I29" s="265"/>
    </row>
    <row r="30" spans="1:9">
      <c r="A30" s="272" t="s">
        <v>61</v>
      </c>
      <c r="B30" s="222" t="s">
        <v>62</v>
      </c>
      <c r="C30" s="276">
        <v>44484</v>
      </c>
      <c r="D30" s="223" t="s">
        <v>20</v>
      </c>
      <c r="E30" s="274">
        <v>1</v>
      </c>
      <c r="F30" s="275">
        <v>134.97</v>
      </c>
      <c r="G30" s="49" t="s">
        <v>21</v>
      </c>
      <c r="H30" s="265"/>
      <c r="I30" s="265"/>
    </row>
    <row r="31" spans="1:9">
      <c r="A31" s="272" t="s">
        <v>63</v>
      </c>
      <c r="B31" s="222" t="s">
        <v>64</v>
      </c>
      <c r="C31" s="276">
        <v>44484</v>
      </c>
      <c r="D31" s="223" t="s">
        <v>65</v>
      </c>
      <c r="E31" s="274">
        <v>1</v>
      </c>
      <c r="F31" s="278">
        <v>1.33</v>
      </c>
      <c r="G31" s="49" t="s">
        <v>66</v>
      </c>
      <c r="H31" s="265"/>
      <c r="I31" s="265"/>
    </row>
    <row r="32" spans="1:9" ht="45">
      <c r="A32" s="272" t="s">
        <v>67</v>
      </c>
      <c r="B32" s="222" t="s">
        <v>68</v>
      </c>
      <c r="C32" s="276">
        <v>44484</v>
      </c>
      <c r="D32" s="223" t="s">
        <v>69</v>
      </c>
      <c r="E32" s="274">
        <v>1</v>
      </c>
      <c r="F32" s="275">
        <f>ROUND((G32+H32+I32)/3,2)</f>
        <v>3.63</v>
      </c>
      <c r="G32" s="279">
        <v>3.23</v>
      </c>
      <c r="H32" s="279">
        <v>3.77</v>
      </c>
      <c r="I32" s="279">
        <v>3.88</v>
      </c>
    </row>
    <row r="33" spans="1:9" ht="30">
      <c r="A33" s="272" t="s">
        <v>70</v>
      </c>
      <c r="B33" s="222" t="s">
        <v>71</v>
      </c>
      <c r="C33" s="276">
        <v>44484</v>
      </c>
      <c r="D33" s="223" t="s">
        <v>20</v>
      </c>
      <c r="E33" s="274">
        <v>1</v>
      </c>
      <c r="F33" s="275">
        <v>105.77</v>
      </c>
      <c r="G33" s="49" t="s">
        <v>21</v>
      </c>
      <c r="H33" s="49"/>
      <c r="I33" s="49"/>
    </row>
    <row r="34" spans="1:9" ht="45">
      <c r="A34" s="272" t="s">
        <v>72</v>
      </c>
      <c r="B34" s="222" t="s">
        <v>73</v>
      </c>
      <c r="C34" s="276">
        <v>44484</v>
      </c>
      <c r="D34" s="223" t="s">
        <v>24</v>
      </c>
      <c r="E34" s="274">
        <v>1</v>
      </c>
      <c r="F34" s="278">
        <f>'Equipamentos de informática'!F21</f>
        <v>126.86083333333301</v>
      </c>
      <c r="G34" s="49" t="s">
        <v>74</v>
      </c>
      <c r="H34" s="49"/>
      <c r="I34" s="49"/>
    </row>
    <row r="35" spans="1:9" ht="45">
      <c r="A35" s="272" t="s">
        <v>75</v>
      </c>
      <c r="B35" s="222" t="s">
        <v>76</v>
      </c>
      <c r="C35" s="276">
        <v>44484</v>
      </c>
      <c r="D35" s="223" t="s">
        <v>41</v>
      </c>
      <c r="E35" s="274">
        <v>1</v>
      </c>
      <c r="F35" s="275">
        <v>7.39</v>
      </c>
      <c r="G35" s="49" t="s">
        <v>21</v>
      </c>
      <c r="H35" s="49"/>
      <c r="I35" s="49"/>
    </row>
    <row r="36" spans="1:9">
      <c r="A36" s="272" t="s">
        <v>77</v>
      </c>
      <c r="B36" s="222" t="s">
        <v>78</v>
      </c>
      <c r="C36" s="276">
        <v>44484</v>
      </c>
      <c r="D36" s="223" t="s">
        <v>57</v>
      </c>
      <c r="E36" s="274">
        <v>1</v>
      </c>
      <c r="F36" s="275">
        <v>5.09</v>
      </c>
      <c r="G36" s="49" t="s">
        <v>21</v>
      </c>
      <c r="H36" s="49"/>
      <c r="I36" s="49"/>
    </row>
    <row r="37" spans="1:9">
      <c r="A37" s="272" t="s">
        <v>79</v>
      </c>
      <c r="B37" s="222" t="s">
        <v>80</v>
      </c>
      <c r="C37" s="276">
        <v>44484</v>
      </c>
      <c r="D37" s="223" t="s">
        <v>81</v>
      </c>
      <c r="E37" s="274">
        <v>1</v>
      </c>
      <c r="F37" s="275">
        <v>20.04</v>
      </c>
      <c r="G37" s="49" t="s">
        <v>21</v>
      </c>
      <c r="H37" s="49"/>
      <c r="I37" s="49"/>
    </row>
    <row r="38" spans="1:9">
      <c r="A38" s="272" t="s">
        <v>82</v>
      </c>
      <c r="B38" s="222" t="s">
        <v>83</v>
      </c>
      <c r="C38" s="273" t="s">
        <v>15</v>
      </c>
      <c r="D38" s="223" t="s">
        <v>24</v>
      </c>
      <c r="E38" s="274">
        <v>1</v>
      </c>
      <c r="F38" s="275">
        <v>89</v>
      </c>
      <c r="G38" s="265" t="s">
        <v>17</v>
      </c>
      <c r="H38" s="265"/>
      <c r="I38" s="265"/>
    </row>
    <row r="39" spans="1:9" ht="45">
      <c r="A39" s="272" t="s">
        <v>84</v>
      </c>
      <c r="B39" s="222" t="s">
        <v>85</v>
      </c>
      <c r="C39" s="276">
        <v>44484</v>
      </c>
      <c r="D39" s="223" t="s">
        <v>24</v>
      </c>
      <c r="E39" s="274">
        <v>1</v>
      </c>
      <c r="F39" s="275">
        <v>895</v>
      </c>
      <c r="G39" s="49" t="s">
        <v>21</v>
      </c>
      <c r="H39" s="265"/>
      <c r="I39" s="265"/>
    </row>
    <row r="40" spans="1:9" ht="30">
      <c r="A40" s="272" t="s">
        <v>86</v>
      </c>
      <c r="B40" s="222" t="s">
        <v>87</v>
      </c>
      <c r="C40" s="276">
        <v>44484</v>
      </c>
      <c r="D40" s="223" t="s">
        <v>69</v>
      </c>
      <c r="E40" s="274">
        <v>1</v>
      </c>
      <c r="F40" s="275">
        <v>9.92</v>
      </c>
      <c r="G40" s="49" t="s">
        <v>21</v>
      </c>
      <c r="H40" s="265"/>
      <c r="I40" s="265"/>
    </row>
    <row r="41" spans="1:9">
      <c r="A41" s="272" t="s">
        <v>88</v>
      </c>
      <c r="B41" s="222" t="s">
        <v>89</v>
      </c>
      <c r="C41" s="273" t="s">
        <v>15</v>
      </c>
      <c r="D41" s="223" t="s">
        <v>24</v>
      </c>
      <c r="E41" s="274">
        <v>1</v>
      </c>
      <c r="F41" s="275">
        <v>30</v>
      </c>
      <c r="G41" s="265" t="s">
        <v>17</v>
      </c>
      <c r="H41" s="265"/>
      <c r="I41" s="265"/>
    </row>
    <row r="42" spans="1:9">
      <c r="A42" s="272" t="s">
        <v>90</v>
      </c>
      <c r="B42" s="222" t="s">
        <v>91</v>
      </c>
      <c r="C42" s="273" t="s">
        <v>15</v>
      </c>
      <c r="D42" s="223" t="s">
        <v>24</v>
      </c>
      <c r="E42" s="274">
        <v>1</v>
      </c>
      <c r="F42" s="275">
        <v>104.21</v>
      </c>
      <c r="G42" s="265" t="s">
        <v>17</v>
      </c>
      <c r="H42" s="265"/>
      <c r="I42" s="265"/>
    </row>
    <row r="43" spans="1:9" ht="45">
      <c r="A43" s="272" t="s">
        <v>92</v>
      </c>
      <c r="B43" s="222" t="s">
        <v>93</v>
      </c>
      <c r="C43" s="276">
        <v>44484</v>
      </c>
      <c r="D43" s="223" t="s">
        <v>69</v>
      </c>
      <c r="E43" s="274">
        <v>1</v>
      </c>
      <c r="F43" s="278">
        <v>0.2</v>
      </c>
      <c r="G43" s="280" t="s">
        <v>93</v>
      </c>
      <c r="H43" s="265"/>
      <c r="I43" s="265"/>
    </row>
    <row r="44" spans="1:9">
      <c r="A44" s="272" t="s">
        <v>94</v>
      </c>
      <c r="B44" s="222" t="s">
        <v>95</v>
      </c>
      <c r="C44" s="273" t="s">
        <v>15</v>
      </c>
      <c r="D44" s="223" t="s">
        <v>24</v>
      </c>
      <c r="E44" s="274">
        <v>1</v>
      </c>
      <c r="F44" s="275">
        <v>31.29</v>
      </c>
      <c r="G44" s="265" t="s">
        <v>17</v>
      </c>
      <c r="H44" s="265"/>
      <c r="I44" s="265"/>
    </row>
    <row r="45" spans="1:9" ht="30">
      <c r="A45" s="272" t="s">
        <v>96</v>
      </c>
      <c r="B45" s="222" t="s">
        <v>97</v>
      </c>
      <c r="C45" s="276">
        <v>44484</v>
      </c>
      <c r="D45" s="223" t="s">
        <v>65</v>
      </c>
      <c r="E45" s="274">
        <v>1</v>
      </c>
      <c r="F45" s="275">
        <v>0.11</v>
      </c>
      <c r="G45" s="49" t="s">
        <v>21</v>
      </c>
      <c r="H45" s="49"/>
    </row>
    <row r="46" spans="1:9" ht="30">
      <c r="A46" s="272" t="s">
        <v>98</v>
      </c>
      <c r="B46" s="222" t="s">
        <v>76</v>
      </c>
      <c r="C46" s="276">
        <v>44484</v>
      </c>
      <c r="D46" s="223" t="s">
        <v>41</v>
      </c>
      <c r="E46" s="274">
        <v>1</v>
      </c>
      <c r="F46" s="275">
        <v>7.39</v>
      </c>
      <c r="G46" s="49" t="s">
        <v>21</v>
      </c>
      <c r="H46" s="49"/>
      <c r="I46" s="49"/>
    </row>
    <row r="47" spans="1:9" ht="30">
      <c r="A47" s="272" t="s">
        <v>99</v>
      </c>
      <c r="B47" s="222" t="s">
        <v>100</v>
      </c>
      <c r="C47" s="276">
        <v>44484</v>
      </c>
      <c r="D47" s="223" t="s">
        <v>41</v>
      </c>
      <c r="E47" s="274">
        <v>1</v>
      </c>
      <c r="F47" s="275">
        <v>23.31</v>
      </c>
      <c r="G47" s="49" t="s">
        <v>21</v>
      </c>
      <c r="H47" s="49"/>
      <c r="I47" s="49"/>
    </row>
    <row r="48" spans="1:9" ht="45">
      <c r="A48" s="272" t="s">
        <v>101</v>
      </c>
      <c r="B48" s="222" t="s">
        <v>102</v>
      </c>
      <c r="C48" s="276">
        <v>44484</v>
      </c>
      <c r="D48" s="223" t="s">
        <v>103</v>
      </c>
      <c r="E48" s="274">
        <v>1</v>
      </c>
      <c r="F48" s="275">
        <v>88.32</v>
      </c>
      <c r="G48" s="49" t="s">
        <v>21</v>
      </c>
      <c r="H48" s="49"/>
      <c r="I48" s="49"/>
    </row>
    <row r="49" spans="1:9" ht="42.75" customHeight="1">
      <c r="A49" s="272" t="s">
        <v>104</v>
      </c>
      <c r="B49" s="222" t="s">
        <v>76</v>
      </c>
      <c r="C49" s="276">
        <v>44484</v>
      </c>
      <c r="D49" s="223" t="s">
        <v>105</v>
      </c>
      <c r="E49" s="274">
        <v>1</v>
      </c>
      <c r="F49" s="275">
        <v>7.39</v>
      </c>
      <c r="G49" s="49" t="s">
        <v>21</v>
      </c>
      <c r="H49" s="49"/>
      <c r="I49" s="49"/>
    </row>
    <row r="50" spans="1:9" ht="30">
      <c r="A50" s="272" t="s">
        <v>106</v>
      </c>
      <c r="B50" s="222" t="s">
        <v>107</v>
      </c>
      <c r="C50" s="276">
        <v>44484</v>
      </c>
      <c r="D50" s="223" t="s">
        <v>65</v>
      </c>
      <c r="E50" s="274">
        <v>1</v>
      </c>
      <c r="F50" s="275">
        <v>300</v>
      </c>
      <c r="G50" s="49" t="s">
        <v>21</v>
      </c>
      <c r="H50" s="49"/>
      <c r="I50" s="49"/>
    </row>
    <row r="51" spans="1:9" ht="45">
      <c r="A51" s="272" t="s">
        <v>108</v>
      </c>
      <c r="B51" s="222" t="s">
        <v>109</v>
      </c>
      <c r="C51" s="276">
        <v>44484</v>
      </c>
      <c r="D51" s="223" t="s">
        <v>41</v>
      </c>
      <c r="E51" s="274">
        <v>1</v>
      </c>
      <c r="F51" s="275">
        <v>8.6199999999999992</v>
      </c>
      <c r="G51" s="49" t="s">
        <v>21</v>
      </c>
      <c r="H51" s="49"/>
      <c r="I51" s="49"/>
    </row>
    <row r="52" spans="1:9" ht="30">
      <c r="A52" s="272" t="s">
        <v>110</v>
      </c>
      <c r="B52" s="222" t="s">
        <v>111</v>
      </c>
      <c r="C52" s="276">
        <v>44484</v>
      </c>
      <c r="D52" s="223" t="s">
        <v>81</v>
      </c>
      <c r="E52" s="274">
        <v>1</v>
      </c>
      <c r="F52" s="275">
        <v>19.84</v>
      </c>
      <c r="G52" s="49" t="s">
        <v>21</v>
      </c>
      <c r="H52" s="49"/>
      <c r="I52" s="49"/>
    </row>
    <row r="53" spans="1:9" ht="45">
      <c r="A53" s="272" t="s">
        <v>112</v>
      </c>
      <c r="B53" s="222" t="s">
        <v>113</v>
      </c>
      <c r="C53" s="276">
        <v>44484</v>
      </c>
      <c r="D53" s="223" t="s">
        <v>41</v>
      </c>
      <c r="E53" s="274">
        <v>1</v>
      </c>
      <c r="F53" s="275">
        <v>2.5099999999999998</v>
      </c>
      <c r="G53" s="49" t="s">
        <v>21</v>
      </c>
      <c r="H53" s="49"/>
      <c r="I53" s="49"/>
    </row>
    <row r="54" spans="1:9" ht="30">
      <c r="A54" s="272" t="s">
        <v>114</v>
      </c>
      <c r="B54" s="222" t="s">
        <v>115</v>
      </c>
      <c r="C54" s="276">
        <v>44484</v>
      </c>
      <c r="D54" s="222" t="s">
        <v>116</v>
      </c>
      <c r="E54" s="274">
        <v>1</v>
      </c>
      <c r="F54" s="275" t="s">
        <v>117</v>
      </c>
      <c r="G54" s="49"/>
      <c r="H54" s="49"/>
      <c r="I54" s="49"/>
    </row>
    <row r="55" spans="1:9" ht="45">
      <c r="A55" s="272" t="s">
        <v>118</v>
      </c>
      <c r="B55" s="222" t="s">
        <v>119</v>
      </c>
      <c r="C55" s="276">
        <v>44484</v>
      </c>
      <c r="D55" s="223" t="s">
        <v>41</v>
      </c>
      <c r="E55" s="274">
        <v>1</v>
      </c>
      <c r="F55" s="275">
        <v>8.9499999999999993</v>
      </c>
      <c r="G55" s="49" t="s">
        <v>21</v>
      </c>
      <c r="H55" s="49"/>
      <c r="I55" s="49"/>
    </row>
    <row r="56" spans="1:9">
      <c r="A56" s="272" t="s">
        <v>120</v>
      </c>
      <c r="B56" s="222" t="s">
        <v>121</v>
      </c>
      <c r="C56" s="276">
        <v>44484</v>
      </c>
      <c r="D56" s="223" t="s">
        <v>20</v>
      </c>
      <c r="E56" s="274">
        <v>1</v>
      </c>
      <c r="F56" s="278">
        <v>17.579999999999998</v>
      </c>
      <c r="G56" s="49" t="s">
        <v>21</v>
      </c>
      <c r="H56" s="49"/>
      <c r="I56" s="49"/>
    </row>
    <row r="57" spans="1:9" ht="30">
      <c r="A57" s="272" t="s">
        <v>122</v>
      </c>
      <c r="B57" s="222" t="s">
        <v>123</v>
      </c>
      <c r="C57" s="276">
        <v>44484</v>
      </c>
      <c r="D57" s="223" t="s">
        <v>124</v>
      </c>
      <c r="E57" s="274">
        <v>1</v>
      </c>
      <c r="F57" s="278">
        <v>2.0099999999999998</v>
      </c>
      <c r="G57" s="49" t="s">
        <v>21</v>
      </c>
      <c r="H57" s="49"/>
      <c r="I57" s="49"/>
    </row>
    <row r="58" spans="1:9" ht="45">
      <c r="A58" s="272" t="s">
        <v>125</v>
      </c>
      <c r="B58" s="222" t="s">
        <v>126</v>
      </c>
      <c r="C58" s="276">
        <v>44484</v>
      </c>
      <c r="D58" s="223" t="s">
        <v>103</v>
      </c>
      <c r="E58" s="274">
        <v>1</v>
      </c>
      <c r="F58" s="275">
        <v>47.07</v>
      </c>
      <c r="G58" s="49" t="s">
        <v>21</v>
      </c>
      <c r="H58" s="49"/>
      <c r="I58" s="49"/>
    </row>
    <row r="59" spans="1:9" ht="45">
      <c r="A59" s="272" t="s">
        <v>127</v>
      </c>
      <c r="B59" s="222" t="s">
        <v>128</v>
      </c>
      <c r="C59" s="276">
        <v>44484</v>
      </c>
      <c r="D59" s="223" t="s">
        <v>48</v>
      </c>
      <c r="E59" s="274">
        <v>1</v>
      </c>
      <c r="F59" s="275">
        <v>155.33000000000001</v>
      </c>
      <c r="G59" s="49" t="s">
        <v>21</v>
      </c>
      <c r="H59" s="49"/>
      <c r="I59" s="49"/>
    </row>
    <row r="60" spans="1:9" ht="30">
      <c r="A60" s="272" t="s">
        <v>129</v>
      </c>
      <c r="B60" s="222" t="s">
        <v>130</v>
      </c>
      <c r="C60" s="273">
        <v>43831</v>
      </c>
      <c r="D60" s="223" t="s">
        <v>24</v>
      </c>
      <c r="E60" s="274">
        <v>1</v>
      </c>
      <c r="F60" s="275">
        <v>3230.41</v>
      </c>
      <c r="G60" s="265" t="s">
        <v>130</v>
      </c>
      <c r="H60" s="49"/>
      <c r="I60" s="49"/>
    </row>
    <row r="61" spans="1:9" ht="60">
      <c r="A61" s="272" t="s">
        <v>131</v>
      </c>
      <c r="B61" s="222" t="s">
        <v>132</v>
      </c>
      <c r="C61" s="276">
        <v>44484</v>
      </c>
      <c r="D61" s="223" t="s">
        <v>16</v>
      </c>
      <c r="E61" s="274">
        <v>1</v>
      </c>
      <c r="F61" s="275">
        <v>362.39</v>
      </c>
      <c r="G61" t="s">
        <v>21</v>
      </c>
    </row>
    <row r="62" spans="1:9" ht="45">
      <c r="A62" s="272" t="s">
        <v>133</v>
      </c>
      <c r="B62" s="222" t="s">
        <v>134</v>
      </c>
      <c r="C62" s="273" t="s">
        <v>15</v>
      </c>
      <c r="D62" s="194" t="s">
        <v>65</v>
      </c>
      <c r="E62" s="274">
        <v>1</v>
      </c>
      <c r="F62" s="275">
        <v>75.05</v>
      </c>
      <c r="G62" t="s">
        <v>17</v>
      </c>
    </row>
    <row r="63" spans="1:9" ht="60">
      <c r="A63" s="272" t="s">
        <v>135</v>
      </c>
      <c r="B63" s="222" t="s">
        <v>136</v>
      </c>
      <c r="C63" s="273" t="s">
        <v>15</v>
      </c>
      <c r="D63" s="194" t="s">
        <v>81</v>
      </c>
      <c r="E63" s="274">
        <v>1</v>
      </c>
      <c r="F63" s="275">
        <v>15.11</v>
      </c>
      <c r="G63" t="s">
        <v>17</v>
      </c>
    </row>
    <row r="64" spans="1:9" ht="45">
      <c r="A64" s="272" t="s">
        <v>137</v>
      </c>
      <c r="B64" s="222" t="s">
        <v>138</v>
      </c>
      <c r="C64" s="273" t="s">
        <v>15</v>
      </c>
      <c r="D64" s="223" t="s">
        <v>16</v>
      </c>
      <c r="E64" s="274">
        <v>1</v>
      </c>
      <c r="F64" s="275">
        <v>458.06</v>
      </c>
      <c r="G64" t="s">
        <v>17</v>
      </c>
    </row>
  </sheetData>
  <mergeCells count="8">
    <mergeCell ref="A7:F7"/>
    <mergeCell ref="A8:F8"/>
    <mergeCell ref="A9:F9"/>
    <mergeCell ref="A1:F1"/>
    <mergeCell ref="A2:F2"/>
    <mergeCell ref="A3:F3"/>
    <mergeCell ref="A4:F4"/>
    <mergeCell ref="A6:F6"/>
  </mergeCells>
  <pageMargins left="0.511811024" right="0.511811024" top="0.78740157499999996" bottom="0.78740157499999996" header="0.31496062000000002" footer="0.31496062000000002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47"/>
  <sheetViews>
    <sheetView topLeftCell="A10" workbookViewId="0">
      <selection activeCell="A10" sqref="A10:W10"/>
    </sheetView>
  </sheetViews>
  <sheetFormatPr defaultColWidth="9" defaultRowHeight="15"/>
  <cols>
    <col min="2" max="2" width="68.7109375" customWidth="1"/>
    <col min="3" max="3" width="18" customWidth="1"/>
    <col min="4" max="23" width="13.5703125" customWidth="1"/>
    <col min="24" max="24" width="18" customWidth="1"/>
    <col min="25" max="25" width="4.42578125" customWidth="1"/>
    <col min="26" max="26" width="14.5703125" style="43" customWidth="1"/>
  </cols>
  <sheetData>
    <row r="1" spans="1:24">
      <c r="A1" s="44"/>
      <c r="B1" s="45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4">
      <c r="A2" s="44"/>
      <c r="B2" s="45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</row>
    <row r="3" spans="1:24">
      <c r="A3" s="44"/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4">
      <c r="A4" s="46"/>
      <c r="B4" s="292" t="s">
        <v>0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</row>
    <row r="5" spans="1:24">
      <c r="A5" s="46"/>
      <c r="B5" s="367" t="s">
        <v>1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</row>
    <row r="6" spans="1:24">
      <c r="A6" s="46"/>
      <c r="B6" s="367" t="s">
        <v>139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</row>
    <row r="7" spans="1:24">
      <c r="A7" s="46"/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</row>
    <row r="8" spans="1:24" ht="15.75">
      <c r="A8" s="48" t="s">
        <v>5</v>
      </c>
      <c r="B8" s="369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</row>
    <row r="9" spans="1:24">
      <c r="A9" s="46"/>
      <c r="B9" s="49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</row>
    <row r="10" spans="1:24" ht="18.75">
      <c r="A10" s="366" t="s">
        <v>456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</row>
    <row r="11" spans="1:24">
      <c r="A11" s="50" t="s">
        <v>146</v>
      </c>
      <c r="B11" s="51"/>
      <c r="C11" s="50" t="s">
        <v>150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 t="s">
        <v>153</v>
      </c>
    </row>
    <row r="12" spans="1:24">
      <c r="A12" s="52">
        <v>1</v>
      </c>
      <c r="B12" s="53"/>
      <c r="C12" s="52"/>
      <c r="D12" s="52" t="s">
        <v>415</v>
      </c>
      <c r="E12" s="52" t="s">
        <v>416</v>
      </c>
      <c r="F12" s="52" t="s">
        <v>417</v>
      </c>
      <c r="G12" s="52" t="s">
        <v>418</v>
      </c>
      <c r="H12" s="52" t="s">
        <v>419</v>
      </c>
      <c r="I12" s="52" t="s">
        <v>420</v>
      </c>
      <c r="J12" s="52" t="s">
        <v>421</v>
      </c>
      <c r="K12" s="52" t="s">
        <v>422</v>
      </c>
      <c r="L12" s="52" t="s">
        <v>423</v>
      </c>
      <c r="M12" s="52" t="s">
        <v>424</v>
      </c>
      <c r="N12" s="52" t="s">
        <v>425</v>
      </c>
      <c r="O12" s="52" t="s">
        <v>426</v>
      </c>
      <c r="P12" s="52" t="s">
        <v>427</v>
      </c>
      <c r="Q12" s="52" t="s">
        <v>428</v>
      </c>
      <c r="R12" s="52" t="s">
        <v>429</v>
      </c>
      <c r="S12" s="52" t="s">
        <v>430</v>
      </c>
      <c r="T12" s="52" t="s">
        <v>431</v>
      </c>
      <c r="U12" s="52" t="s">
        <v>432</v>
      </c>
      <c r="V12" s="52" t="s">
        <v>433</v>
      </c>
      <c r="W12" s="52" t="s">
        <v>434</v>
      </c>
      <c r="X12" s="52"/>
    </row>
    <row r="13" spans="1:24">
      <c r="A13" s="365" t="s">
        <v>165</v>
      </c>
      <c r="B13" s="362" t="str">
        <f>'Módulo mínimo'!D16</f>
        <v>ADMINISTRAÇÃO LOCAL E MANUTENÇÃO DO CANTEIRO</v>
      </c>
      <c r="C13" s="54">
        <f>'Módulo mínimo'!H16*'Custo Total'!F31</f>
        <v>224253.50639999998</v>
      </c>
      <c r="D13" s="55">
        <f t="shared" ref="D13:W13" si="0">ROUND($C$13*D14,2)</f>
        <v>11212.68</v>
      </c>
      <c r="E13" s="55">
        <f t="shared" si="0"/>
        <v>11212.68</v>
      </c>
      <c r="F13" s="55">
        <f t="shared" si="0"/>
        <v>11212.68</v>
      </c>
      <c r="G13" s="55">
        <f t="shared" si="0"/>
        <v>11212.68</v>
      </c>
      <c r="H13" s="55">
        <f t="shared" si="0"/>
        <v>11212.68</v>
      </c>
      <c r="I13" s="55">
        <f t="shared" si="0"/>
        <v>11212.68</v>
      </c>
      <c r="J13" s="55">
        <f t="shared" si="0"/>
        <v>11212.68</v>
      </c>
      <c r="K13" s="55">
        <f t="shared" si="0"/>
        <v>11212.68</v>
      </c>
      <c r="L13" s="55">
        <f t="shared" si="0"/>
        <v>11212.68</v>
      </c>
      <c r="M13" s="55">
        <f t="shared" si="0"/>
        <v>11212.68</v>
      </c>
      <c r="N13" s="55">
        <f t="shared" si="0"/>
        <v>11212.68</v>
      </c>
      <c r="O13" s="55">
        <f t="shared" si="0"/>
        <v>11212.68</v>
      </c>
      <c r="P13" s="55">
        <f t="shared" si="0"/>
        <v>11212.68</v>
      </c>
      <c r="Q13" s="55">
        <f t="shared" si="0"/>
        <v>11212.68</v>
      </c>
      <c r="R13" s="55">
        <f t="shared" si="0"/>
        <v>11212.68</v>
      </c>
      <c r="S13" s="55">
        <f t="shared" si="0"/>
        <v>11212.68</v>
      </c>
      <c r="T13" s="55">
        <f t="shared" si="0"/>
        <v>11212.68</v>
      </c>
      <c r="U13" s="55">
        <f t="shared" si="0"/>
        <v>11212.68</v>
      </c>
      <c r="V13" s="55">
        <f t="shared" si="0"/>
        <v>11212.68</v>
      </c>
      <c r="W13" s="55">
        <f t="shared" si="0"/>
        <v>11212.68</v>
      </c>
      <c r="X13" s="66">
        <f t="shared" ref="X13:X20" si="1">SUM(D13:W13)</f>
        <v>224253.59999999992</v>
      </c>
    </row>
    <row r="14" spans="1:24">
      <c r="A14" s="365"/>
      <c r="B14" s="362"/>
      <c r="C14" s="56" t="s">
        <v>324</v>
      </c>
      <c r="D14" s="57">
        <v>0.05</v>
      </c>
      <c r="E14" s="57">
        <v>0.05</v>
      </c>
      <c r="F14" s="57">
        <v>0.05</v>
      </c>
      <c r="G14" s="57">
        <v>0.05</v>
      </c>
      <c r="H14" s="57">
        <v>0.05</v>
      </c>
      <c r="I14" s="57">
        <v>0.05</v>
      </c>
      <c r="J14" s="57">
        <v>0.05</v>
      </c>
      <c r="K14" s="57">
        <v>0.05</v>
      </c>
      <c r="L14" s="57">
        <v>0.05</v>
      </c>
      <c r="M14" s="57">
        <v>0.05</v>
      </c>
      <c r="N14" s="57">
        <v>0.05</v>
      </c>
      <c r="O14" s="57">
        <v>0.05</v>
      </c>
      <c r="P14" s="57">
        <v>0.05</v>
      </c>
      <c r="Q14" s="57">
        <v>0.05</v>
      </c>
      <c r="R14" s="57">
        <v>0.05</v>
      </c>
      <c r="S14" s="57">
        <v>0.05</v>
      </c>
      <c r="T14" s="57">
        <v>0.05</v>
      </c>
      <c r="U14" s="57">
        <v>0.05</v>
      </c>
      <c r="V14" s="57">
        <v>0.05</v>
      </c>
      <c r="W14" s="57">
        <v>0.05</v>
      </c>
      <c r="X14" s="67">
        <f t="shared" si="1"/>
        <v>1</v>
      </c>
    </row>
    <row r="15" spans="1:24">
      <c r="A15" s="365" t="str">
        <f>'[2]Módulo Mínimo'!B17</f>
        <v>1.2</v>
      </c>
      <c r="B15" s="362" t="str">
        <f>'Módulo mínimo'!D17</f>
        <v>PLACA DE OBRA EM CHAPA DE AÇO GALVANIZADO (1,50 x 3,00 M) - FORNECIMENTO E INSTALAÇÃO</v>
      </c>
      <c r="C15" s="54">
        <f>'Módulo mínimo'!H17*'Custo Total'!F31</f>
        <v>45848.314511999997</v>
      </c>
      <c r="D15" s="55">
        <f t="shared" ref="D15:W15" si="2">ROUND($C$15*D16,2)</f>
        <v>2292.42</v>
      </c>
      <c r="E15" s="55">
        <f t="shared" si="2"/>
        <v>2292.42</v>
      </c>
      <c r="F15" s="55">
        <f t="shared" si="2"/>
        <v>2292.42</v>
      </c>
      <c r="G15" s="55">
        <f t="shared" si="2"/>
        <v>2292.42</v>
      </c>
      <c r="H15" s="55">
        <f t="shared" si="2"/>
        <v>2292.42</v>
      </c>
      <c r="I15" s="55">
        <f t="shared" si="2"/>
        <v>2292.42</v>
      </c>
      <c r="J15" s="55">
        <f t="shared" si="2"/>
        <v>2292.42</v>
      </c>
      <c r="K15" s="55">
        <f t="shared" si="2"/>
        <v>2292.42</v>
      </c>
      <c r="L15" s="55">
        <f t="shared" si="2"/>
        <v>2292.42</v>
      </c>
      <c r="M15" s="55">
        <f t="shared" si="2"/>
        <v>2292.42</v>
      </c>
      <c r="N15" s="55">
        <f t="shared" si="2"/>
        <v>2292.42</v>
      </c>
      <c r="O15" s="55">
        <f t="shared" si="2"/>
        <v>2292.42</v>
      </c>
      <c r="P15" s="55">
        <f t="shared" si="2"/>
        <v>2292.42</v>
      </c>
      <c r="Q15" s="55">
        <f t="shared" si="2"/>
        <v>2292.42</v>
      </c>
      <c r="R15" s="55">
        <f t="shared" si="2"/>
        <v>2292.42</v>
      </c>
      <c r="S15" s="55">
        <f t="shared" si="2"/>
        <v>2292.42</v>
      </c>
      <c r="T15" s="55">
        <f t="shared" si="2"/>
        <v>2292.42</v>
      </c>
      <c r="U15" s="55">
        <f t="shared" si="2"/>
        <v>2292.42</v>
      </c>
      <c r="V15" s="55">
        <f t="shared" si="2"/>
        <v>2292.42</v>
      </c>
      <c r="W15" s="55">
        <f t="shared" si="2"/>
        <v>2292.42</v>
      </c>
      <c r="X15" s="66">
        <f t="shared" si="1"/>
        <v>45848.39999999998</v>
      </c>
    </row>
    <row r="16" spans="1:24">
      <c r="A16" s="365"/>
      <c r="B16" s="362"/>
      <c r="C16" s="56" t="s">
        <v>324</v>
      </c>
      <c r="D16" s="57">
        <v>0.05</v>
      </c>
      <c r="E16" s="57">
        <v>0.05</v>
      </c>
      <c r="F16" s="57">
        <v>0.05</v>
      </c>
      <c r="G16" s="57">
        <v>0.05</v>
      </c>
      <c r="H16" s="57">
        <v>0.05</v>
      </c>
      <c r="I16" s="57">
        <v>0.05</v>
      </c>
      <c r="J16" s="57">
        <v>0.05</v>
      </c>
      <c r="K16" s="57">
        <v>0.05</v>
      </c>
      <c r="L16" s="57">
        <v>0.05</v>
      </c>
      <c r="M16" s="57">
        <v>0.05</v>
      </c>
      <c r="N16" s="57">
        <v>0.05</v>
      </c>
      <c r="O16" s="57">
        <v>0.05</v>
      </c>
      <c r="P16" s="57">
        <v>0.05</v>
      </c>
      <c r="Q16" s="57">
        <v>0.05</v>
      </c>
      <c r="R16" s="57">
        <v>0.05</v>
      </c>
      <c r="S16" s="57">
        <v>0.05</v>
      </c>
      <c r="T16" s="57">
        <v>0.05</v>
      </c>
      <c r="U16" s="57">
        <v>0.05</v>
      </c>
      <c r="V16" s="57">
        <v>0.05</v>
      </c>
      <c r="W16" s="57">
        <v>0.05</v>
      </c>
      <c r="X16" s="67">
        <f t="shared" si="1"/>
        <v>1</v>
      </c>
    </row>
    <row r="17" spans="1:26">
      <c r="A17" s="365" t="str">
        <f>'[2]Módulo Mínimo'!B18</f>
        <v>1.3</v>
      </c>
      <c r="B17" s="362" t="str">
        <f>'Módulo mínimo'!D18</f>
        <v>MOBILIZAÇÃO</v>
      </c>
      <c r="C17" s="54">
        <f>'Módulo mínimo'!H18*'Custo Total'!F31</f>
        <v>48819.680909999995</v>
      </c>
      <c r="D17" s="55">
        <f t="shared" ref="D17:W17" si="3">ROUND($C$17*D18,2)</f>
        <v>2440.98</v>
      </c>
      <c r="E17" s="55">
        <f t="shared" si="3"/>
        <v>2440.98</v>
      </c>
      <c r="F17" s="55">
        <f t="shared" si="3"/>
        <v>2440.98</v>
      </c>
      <c r="G17" s="55">
        <f t="shared" si="3"/>
        <v>2440.98</v>
      </c>
      <c r="H17" s="55">
        <f t="shared" si="3"/>
        <v>2440.98</v>
      </c>
      <c r="I17" s="55">
        <f t="shared" si="3"/>
        <v>2440.98</v>
      </c>
      <c r="J17" s="55">
        <f t="shared" si="3"/>
        <v>2440.98</v>
      </c>
      <c r="K17" s="55">
        <f t="shared" si="3"/>
        <v>2440.98</v>
      </c>
      <c r="L17" s="55">
        <f t="shared" si="3"/>
        <v>2440.98</v>
      </c>
      <c r="M17" s="55">
        <f t="shared" si="3"/>
        <v>2440.98</v>
      </c>
      <c r="N17" s="55">
        <f t="shared" si="3"/>
        <v>2440.98</v>
      </c>
      <c r="O17" s="55">
        <f t="shared" si="3"/>
        <v>2440.98</v>
      </c>
      <c r="P17" s="55">
        <f t="shared" si="3"/>
        <v>2440.98</v>
      </c>
      <c r="Q17" s="55">
        <f t="shared" si="3"/>
        <v>2440.98</v>
      </c>
      <c r="R17" s="55">
        <f t="shared" si="3"/>
        <v>2440.98</v>
      </c>
      <c r="S17" s="55">
        <f t="shared" si="3"/>
        <v>2440.98</v>
      </c>
      <c r="T17" s="55">
        <f t="shared" si="3"/>
        <v>2440.98</v>
      </c>
      <c r="U17" s="55">
        <f t="shared" si="3"/>
        <v>2440.98</v>
      </c>
      <c r="V17" s="55">
        <f t="shared" si="3"/>
        <v>2440.98</v>
      </c>
      <c r="W17" s="55">
        <f t="shared" si="3"/>
        <v>2440.98</v>
      </c>
      <c r="X17" s="66">
        <f t="shared" si="1"/>
        <v>48819.60000000002</v>
      </c>
    </row>
    <row r="18" spans="1:26">
      <c r="A18" s="365"/>
      <c r="B18" s="362"/>
      <c r="C18" s="56" t="s">
        <v>324</v>
      </c>
      <c r="D18" s="57">
        <v>0.05</v>
      </c>
      <c r="E18" s="57">
        <v>0.05</v>
      </c>
      <c r="F18" s="57">
        <v>0.05</v>
      </c>
      <c r="G18" s="57">
        <v>0.05</v>
      </c>
      <c r="H18" s="57">
        <v>0.05</v>
      </c>
      <c r="I18" s="57">
        <v>0.05</v>
      </c>
      <c r="J18" s="57">
        <v>0.05</v>
      </c>
      <c r="K18" s="57">
        <v>0.05</v>
      </c>
      <c r="L18" s="57">
        <v>0.05</v>
      </c>
      <c r="M18" s="57">
        <v>0.05</v>
      </c>
      <c r="N18" s="57">
        <v>0.05</v>
      </c>
      <c r="O18" s="57">
        <v>0.05</v>
      </c>
      <c r="P18" s="57">
        <v>0.05</v>
      </c>
      <c r="Q18" s="57">
        <v>0.05</v>
      </c>
      <c r="R18" s="57">
        <v>0.05</v>
      </c>
      <c r="S18" s="57">
        <v>0.05</v>
      </c>
      <c r="T18" s="57">
        <v>0.05</v>
      </c>
      <c r="U18" s="57">
        <v>0.05</v>
      </c>
      <c r="V18" s="57">
        <v>0.05</v>
      </c>
      <c r="W18" s="57">
        <v>0.05</v>
      </c>
      <c r="X18" s="67">
        <f t="shared" si="1"/>
        <v>1</v>
      </c>
    </row>
    <row r="19" spans="1:26">
      <c r="A19" s="365" t="str">
        <f>'[2]Módulo Mínimo'!B19</f>
        <v>1.4</v>
      </c>
      <c r="B19" s="362" t="str">
        <f>'Módulo mínimo'!D19</f>
        <v>DESMOBILIZAÇÃO</v>
      </c>
      <c r="C19" s="54">
        <f>'Módulo mínimo'!H19*'Custo Total'!F31</f>
        <v>48819.680909999995</v>
      </c>
      <c r="D19" s="55">
        <f t="shared" ref="D19:W19" si="4">ROUND($C$19*D20,2)</f>
        <v>2440.98</v>
      </c>
      <c r="E19" s="55">
        <f t="shared" si="4"/>
        <v>2440.98</v>
      </c>
      <c r="F19" s="55">
        <f t="shared" si="4"/>
        <v>2440.98</v>
      </c>
      <c r="G19" s="55">
        <f t="shared" si="4"/>
        <v>2440.98</v>
      </c>
      <c r="H19" s="55">
        <f t="shared" si="4"/>
        <v>2440.98</v>
      </c>
      <c r="I19" s="55">
        <f t="shared" si="4"/>
        <v>2440.98</v>
      </c>
      <c r="J19" s="55">
        <f t="shared" si="4"/>
        <v>2440.98</v>
      </c>
      <c r="K19" s="55">
        <f t="shared" si="4"/>
        <v>2440.98</v>
      </c>
      <c r="L19" s="55">
        <f t="shared" si="4"/>
        <v>2440.98</v>
      </c>
      <c r="M19" s="55">
        <f t="shared" si="4"/>
        <v>2440.98</v>
      </c>
      <c r="N19" s="55">
        <f t="shared" si="4"/>
        <v>2440.98</v>
      </c>
      <c r="O19" s="55">
        <f t="shared" si="4"/>
        <v>2440.98</v>
      </c>
      <c r="P19" s="55">
        <f t="shared" si="4"/>
        <v>2440.98</v>
      </c>
      <c r="Q19" s="55">
        <f t="shared" si="4"/>
        <v>2440.98</v>
      </c>
      <c r="R19" s="55">
        <f t="shared" si="4"/>
        <v>2440.98</v>
      </c>
      <c r="S19" s="55">
        <f t="shared" si="4"/>
        <v>2440.98</v>
      </c>
      <c r="T19" s="55">
        <f t="shared" si="4"/>
        <v>2440.98</v>
      </c>
      <c r="U19" s="55">
        <f t="shared" si="4"/>
        <v>2440.98</v>
      </c>
      <c r="V19" s="55">
        <f t="shared" si="4"/>
        <v>2440.98</v>
      </c>
      <c r="W19" s="55">
        <f t="shared" si="4"/>
        <v>2440.98</v>
      </c>
      <c r="X19" s="66">
        <f t="shared" si="1"/>
        <v>48819.60000000002</v>
      </c>
    </row>
    <row r="20" spans="1:26">
      <c r="A20" s="365"/>
      <c r="B20" s="362"/>
      <c r="C20" s="56" t="s">
        <v>324</v>
      </c>
      <c r="D20" s="57">
        <v>0.05</v>
      </c>
      <c r="E20" s="57">
        <v>0.05</v>
      </c>
      <c r="F20" s="57">
        <v>0.05</v>
      </c>
      <c r="G20" s="57">
        <v>0.05</v>
      </c>
      <c r="H20" s="57">
        <v>0.05</v>
      </c>
      <c r="I20" s="57">
        <v>0.05</v>
      </c>
      <c r="J20" s="57">
        <v>0.05</v>
      </c>
      <c r="K20" s="57">
        <v>0.05</v>
      </c>
      <c r="L20" s="57">
        <v>0.05</v>
      </c>
      <c r="M20" s="57">
        <v>0.05</v>
      </c>
      <c r="N20" s="57">
        <v>0.05</v>
      </c>
      <c r="O20" s="57">
        <v>0.05</v>
      </c>
      <c r="P20" s="57">
        <v>0.05</v>
      </c>
      <c r="Q20" s="57">
        <v>0.05</v>
      </c>
      <c r="R20" s="57">
        <v>0.05</v>
      </c>
      <c r="S20" s="57">
        <v>0.05</v>
      </c>
      <c r="T20" s="57">
        <v>0.05</v>
      </c>
      <c r="U20" s="57">
        <v>0.05</v>
      </c>
      <c r="V20" s="57">
        <v>0.05</v>
      </c>
      <c r="W20" s="57">
        <v>0.05</v>
      </c>
      <c r="X20" s="67">
        <f t="shared" si="1"/>
        <v>1</v>
      </c>
    </row>
    <row r="21" spans="1:26">
      <c r="A21" s="58"/>
      <c r="B21" s="59"/>
      <c r="C21" s="54">
        <f t="shared" ref="C21:W21" si="5">SUM(C13,C15,C17,C19)</f>
        <v>367741.18273199996</v>
      </c>
      <c r="D21" s="60">
        <f t="shared" si="5"/>
        <v>18387.060000000001</v>
      </c>
      <c r="E21" s="60">
        <f t="shared" si="5"/>
        <v>18387.060000000001</v>
      </c>
      <c r="F21" s="60">
        <f t="shared" si="5"/>
        <v>18387.060000000001</v>
      </c>
      <c r="G21" s="60">
        <f t="shared" si="5"/>
        <v>18387.060000000001</v>
      </c>
      <c r="H21" s="60">
        <f t="shared" si="5"/>
        <v>18387.060000000001</v>
      </c>
      <c r="I21" s="60">
        <f t="shared" si="5"/>
        <v>18387.060000000001</v>
      </c>
      <c r="J21" s="60">
        <f t="shared" si="5"/>
        <v>18387.060000000001</v>
      </c>
      <c r="K21" s="60">
        <f t="shared" si="5"/>
        <v>18387.060000000001</v>
      </c>
      <c r="L21" s="60">
        <f t="shared" si="5"/>
        <v>18387.060000000001</v>
      </c>
      <c r="M21" s="60">
        <f t="shared" si="5"/>
        <v>18387.060000000001</v>
      </c>
      <c r="N21" s="60">
        <f t="shared" si="5"/>
        <v>18387.060000000001</v>
      </c>
      <c r="O21" s="60">
        <f t="shared" si="5"/>
        <v>18387.060000000001</v>
      </c>
      <c r="P21" s="60">
        <f t="shared" si="5"/>
        <v>18387.060000000001</v>
      </c>
      <c r="Q21" s="60">
        <f t="shared" si="5"/>
        <v>18387.060000000001</v>
      </c>
      <c r="R21" s="60">
        <f t="shared" si="5"/>
        <v>18387.060000000001</v>
      </c>
      <c r="S21" s="60">
        <f t="shared" si="5"/>
        <v>18387.060000000001</v>
      </c>
      <c r="T21" s="60">
        <f t="shared" si="5"/>
        <v>18387.060000000001</v>
      </c>
      <c r="U21" s="60">
        <f t="shared" si="5"/>
        <v>18387.060000000001</v>
      </c>
      <c r="V21" s="60">
        <f t="shared" si="5"/>
        <v>18387.060000000001</v>
      </c>
      <c r="W21" s="60">
        <f t="shared" si="5"/>
        <v>18387.060000000001</v>
      </c>
      <c r="X21" s="68">
        <f>SUM(X13,X15,X17,X19)</f>
        <v>367741.19999999995</v>
      </c>
    </row>
    <row r="22" spans="1:26">
      <c r="A22" s="50" t="s">
        <v>146</v>
      </c>
      <c r="B22" s="51"/>
      <c r="C22" s="50" t="s">
        <v>150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 t="s">
        <v>153</v>
      </c>
    </row>
    <row r="23" spans="1:26">
      <c r="A23" s="52">
        <v>2</v>
      </c>
      <c r="B23" s="53"/>
      <c r="C23" s="52"/>
      <c r="D23" s="52" t="s">
        <v>415</v>
      </c>
      <c r="E23" s="52" t="s">
        <v>416</v>
      </c>
      <c r="F23" s="52" t="s">
        <v>417</v>
      </c>
      <c r="G23" s="52" t="s">
        <v>418</v>
      </c>
      <c r="H23" s="52" t="s">
        <v>419</v>
      </c>
      <c r="I23" s="52" t="s">
        <v>420</v>
      </c>
      <c r="J23" s="52" t="s">
        <v>421</v>
      </c>
      <c r="K23" s="52" t="s">
        <v>422</v>
      </c>
      <c r="L23" s="52" t="s">
        <v>423</v>
      </c>
      <c r="M23" s="52" t="s">
        <v>424</v>
      </c>
      <c r="N23" s="52" t="s">
        <v>425</v>
      </c>
      <c r="O23" s="52" t="s">
        <v>426</v>
      </c>
      <c r="P23" s="52" t="s">
        <v>427</v>
      </c>
      <c r="Q23" s="52" t="s">
        <v>428</v>
      </c>
      <c r="R23" s="52" t="s">
        <v>429</v>
      </c>
      <c r="S23" s="52" t="s">
        <v>430</v>
      </c>
      <c r="T23" s="52" t="s">
        <v>431</v>
      </c>
      <c r="U23" s="52" t="s">
        <v>432</v>
      </c>
      <c r="V23" s="52" t="s">
        <v>433</v>
      </c>
      <c r="W23" s="52" t="s">
        <v>434</v>
      </c>
      <c r="X23" s="52"/>
    </row>
    <row r="24" spans="1:26">
      <c r="A24" s="365" t="str">
        <f>'[2]Módulo Mínimo'!B24</f>
        <v>2.1</v>
      </c>
      <c r="B24" s="362" t="str">
        <f>'Módulo mínimo'!D24</f>
        <v>INSTALAÇÃO DE CERCAS DE ARAME FARPADO DE 5 FIOS, COM ESTACAS/MOURÕES DE EUCALIPTO TRATADO E BALANCINS DE ARAME ZINCADO</v>
      </c>
      <c r="C24" s="54">
        <f>'Módulo mínimo'!H24*'Custo Total'!F31</f>
        <v>70743.64</v>
      </c>
      <c r="D24" s="55">
        <f t="shared" ref="D24:W24" si="6">ROUND($C$24*D25,2)</f>
        <v>3537.18</v>
      </c>
      <c r="E24" s="55">
        <f t="shared" si="6"/>
        <v>3537.18</v>
      </c>
      <c r="F24" s="55">
        <f t="shared" si="6"/>
        <v>3537.18</v>
      </c>
      <c r="G24" s="55">
        <f t="shared" si="6"/>
        <v>3537.18</v>
      </c>
      <c r="H24" s="55">
        <f t="shared" si="6"/>
        <v>3537.18</v>
      </c>
      <c r="I24" s="55">
        <f t="shared" si="6"/>
        <v>3537.18</v>
      </c>
      <c r="J24" s="55">
        <f t="shared" si="6"/>
        <v>3537.18</v>
      </c>
      <c r="K24" s="55">
        <f t="shared" si="6"/>
        <v>3537.18</v>
      </c>
      <c r="L24" s="55">
        <f t="shared" si="6"/>
        <v>3537.18</v>
      </c>
      <c r="M24" s="55">
        <f t="shared" si="6"/>
        <v>3537.18</v>
      </c>
      <c r="N24" s="55">
        <f t="shared" si="6"/>
        <v>3537.18</v>
      </c>
      <c r="O24" s="55">
        <f t="shared" si="6"/>
        <v>3537.18</v>
      </c>
      <c r="P24" s="55">
        <f t="shared" si="6"/>
        <v>3537.18</v>
      </c>
      <c r="Q24" s="55">
        <f t="shared" si="6"/>
        <v>3537.18</v>
      </c>
      <c r="R24" s="55">
        <f t="shared" si="6"/>
        <v>3537.18</v>
      </c>
      <c r="S24" s="55">
        <f t="shared" si="6"/>
        <v>3537.18</v>
      </c>
      <c r="T24" s="55">
        <f t="shared" si="6"/>
        <v>3537.18</v>
      </c>
      <c r="U24" s="55">
        <f t="shared" si="6"/>
        <v>3537.18</v>
      </c>
      <c r="V24" s="55">
        <f t="shared" si="6"/>
        <v>3537.18</v>
      </c>
      <c r="W24" s="55">
        <f t="shared" si="6"/>
        <v>3537.18</v>
      </c>
      <c r="X24" s="66">
        <f t="shared" ref="X24:X45" si="7">SUM(D24:W24)</f>
        <v>70743.599999999991</v>
      </c>
      <c r="Z24" s="70"/>
    </row>
    <row r="25" spans="1:26">
      <c r="A25" s="365"/>
      <c r="B25" s="362"/>
      <c r="C25" s="56" t="s">
        <v>324</v>
      </c>
      <c r="D25" s="57">
        <v>0.05</v>
      </c>
      <c r="E25" s="57">
        <v>0.05</v>
      </c>
      <c r="F25" s="57">
        <v>0.05</v>
      </c>
      <c r="G25" s="57">
        <v>0.05</v>
      </c>
      <c r="H25" s="57">
        <v>0.05</v>
      </c>
      <c r="I25" s="57">
        <v>0.05</v>
      </c>
      <c r="J25" s="57">
        <v>0.05</v>
      </c>
      <c r="K25" s="57">
        <v>0.05</v>
      </c>
      <c r="L25" s="57">
        <v>0.05</v>
      </c>
      <c r="M25" s="57">
        <v>0.05</v>
      </c>
      <c r="N25" s="57">
        <v>0.05</v>
      </c>
      <c r="O25" s="57">
        <v>0.05</v>
      </c>
      <c r="P25" s="57">
        <v>0.05</v>
      </c>
      <c r="Q25" s="57">
        <v>0.05</v>
      </c>
      <c r="R25" s="57">
        <v>0.05</v>
      </c>
      <c r="S25" s="57">
        <v>0.05</v>
      </c>
      <c r="T25" s="57">
        <v>0.05</v>
      </c>
      <c r="U25" s="57">
        <v>0.05</v>
      </c>
      <c r="V25" s="57">
        <v>0.05</v>
      </c>
      <c r="W25" s="57">
        <v>0.05</v>
      </c>
      <c r="X25" s="67">
        <f t="shared" si="7"/>
        <v>1</v>
      </c>
      <c r="Z25" s="71"/>
    </row>
    <row r="26" spans="1:26">
      <c r="A26" s="365" t="str">
        <f>'[2]Módulo Mínimo'!B25</f>
        <v>2.2</v>
      </c>
      <c r="B26" s="362" t="str">
        <f>'Módulo mínimo'!D25</f>
        <v>EXECUÇÃO MECANIZADA DE BACIA DE CAPTAÇÃO DE ÁGUAS DE ENXURRADAS (BARRAGINHA) COM DIÂMETRO INTERNO DE 9,00 M, INCLUSO CANAL/MURUNDU DE CONDUÇÃO DE ENXURRADA DE 6,00 M</v>
      </c>
      <c r="C26" s="54">
        <f>'Módulo mínimo'!H25*'Custo Total'!F31</f>
        <v>379950.78</v>
      </c>
      <c r="D26" s="55">
        <f t="shared" ref="D26:W26" si="8">ROUND($C$26*D27,2)</f>
        <v>18997.54</v>
      </c>
      <c r="E26" s="55">
        <f t="shared" si="8"/>
        <v>18997.54</v>
      </c>
      <c r="F26" s="55">
        <f t="shared" si="8"/>
        <v>18997.54</v>
      </c>
      <c r="G26" s="55">
        <f t="shared" si="8"/>
        <v>18997.54</v>
      </c>
      <c r="H26" s="55">
        <f t="shared" si="8"/>
        <v>18997.54</v>
      </c>
      <c r="I26" s="55">
        <f t="shared" si="8"/>
        <v>18997.54</v>
      </c>
      <c r="J26" s="55">
        <f t="shared" si="8"/>
        <v>18997.54</v>
      </c>
      <c r="K26" s="55">
        <f t="shared" si="8"/>
        <v>18997.54</v>
      </c>
      <c r="L26" s="55">
        <f t="shared" si="8"/>
        <v>18997.54</v>
      </c>
      <c r="M26" s="55">
        <f t="shared" si="8"/>
        <v>18997.54</v>
      </c>
      <c r="N26" s="55">
        <f t="shared" si="8"/>
        <v>18997.54</v>
      </c>
      <c r="O26" s="55">
        <f t="shared" si="8"/>
        <v>18997.54</v>
      </c>
      <c r="P26" s="55">
        <f t="shared" si="8"/>
        <v>18997.54</v>
      </c>
      <c r="Q26" s="55">
        <f t="shared" si="8"/>
        <v>18997.54</v>
      </c>
      <c r="R26" s="55">
        <f t="shared" si="8"/>
        <v>18997.54</v>
      </c>
      <c r="S26" s="55">
        <f t="shared" si="8"/>
        <v>18997.54</v>
      </c>
      <c r="T26" s="55">
        <f t="shared" si="8"/>
        <v>18997.54</v>
      </c>
      <c r="U26" s="55">
        <f t="shared" si="8"/>
        <v>18997.54</v>
      </c>
      <c r="V26" s="55">
        <f t="shared" si="8"/>
        <v>18997.54</v>
      </c>
      <c r="W26" s="55">
        <f t="shared" si="8"/>
        <v>18997.54</v>
      </c>
      <c r="X26" s="66">
        <f t="shared" si="7"/>
        <v>379950.79999999993</v>
      </c>
      <c r="Z26" s="72"/>
    </row>
    <row r="27" spans="1:26">
      <c r="A27" s="365"/>
      <c r="B27" s="362"/>
      <c r="C27" s="56" t="s">
        <v>324</v>
      </c>
      <c r="D27" s="57">
        <v>0.05</v>
      </c>
      <c r="E27" s="57">
        <v>0.05</v>
      </c>
      <c r="F27" s="57">
        <v>0.05</v>
      </c>
      <c r="G27" s="57">
        <v>0.05</v>
      </c>
      <c r="H27" s="57">
        <v>0.05</v>
      </c>
      <c r="I27" s="57">
        <v>0.05</v>
      </c>
      <c r="J27" s="57">
        <v>0.05</v>
      </c>
      <c r="K27" s="57">
        <v>0.05</v>
      </c>
      <c r="L27" s="57">
        <v>0.05</v>
      </c>
      <c r="M27" s="57">
        <v>0.05</v>
      </c>
      <c r="N27" s="57">
        <v>0.05</v>
      </c>
      <c r="O27" s="57">
        <v>0.05</v>
      </c>
      <c r="P27" s="57">
        <v>0.05</v>
      </c>
      <c r="Q27" s="57">
        <v>0.05</v>
      </c>
      <c r="R27" s="57">
        <v>0.05</v>
      </c>
      <c r="S27" s="57">
        <v>0.05</v>
      </c>
      <c r="T27" s="57">
        <v>0.05</v>
      </c>
      <c r="U27" s="57">
        <v>0.05</v>
      </c>
      <c r="V27" s="57">
        <v>0.05</v>
      </c>
      <c r="W27" s="57">
        <v>0.05</v>
      </c>
      <c r="X27" s="67">
        <f t="shared" si="7"/>
        <v>1</v>
      </c>
      <c r="Z27" s="71"/>
    </row>
    <row r="28" spans="1:26">
      <c r="A28" s="365" t="str">
        <f>'[2]Módulo Mínimo'!B26</f>
        <v>2.3</v>
      </c>
      <c r="B28" s="362" t="str">
        <f>'Módulo mínimo'!D26</f>
        <v>EXECUÇÃO MECANIZADA DE BACIA DE CAPTAÇÃO DE ÁGUAS DE ENXURRADAS (BARRAGINHA) COM DIÂMETRO INTERNO DE 12,00 M, INCLUSO CANAL/MURUNDU DE CONDUÇÃO DE ENXURRADA DE 6,00 M</v>
      </c>
      <c r="C28" s="54">
        <f>'Módulo mínimo'!H26*'Custo Total'!F31</f>
        <v>256146.88</v>
      </c>
      <c r="D28" s="55">
        <f t="shared" ref="D28:W28" si="9">ROUND($C$28*D29,2)</f>
        <v>12807.34</v>
      </c>
      <c r="E28" s="55">
        <f t="shared" si="9"/>
        <v>12807.34</v>
      </c>
      <c r="F28" s="55">
        <f t="shared" si="9"/>
        <v>12807.34</v>
      </c>
      <c r="G28" s="55">
        <f t="shared" si="9"/>
        <v>12807.34</v>
      </c>
      <c r="H28" s="55">
        <f t="shared" si="9"/>
        <v>12807.34</v>
      </c>
      <c r="I28" s="55">
        <f t="shared" si="9"/>
        <v>12807.34</v>
      </c>
      <c r="J28" s="55">
        <f t="shared" si="9"/>
        <v>12807.34</v>
      </c>
      <c r="K28" s="55">
        <f t="shared" si="9"/>
        <v>12807.34</v>
      </c>
      <c r="L28" s="55">
        <f t="shared" si="9"/>
        <v>12807.34</v>
      </c>
      <c r="M28" s="55">
        <f t="shared" si="9"/>
        <v>12807.34</v>
      </c>
      <c r="N28" s="55">
        <f t="shared" si="9"/>
        <v>12807.34</v>
      </c>
      <c r="O28" s="55">
        <f t="shared" si="9"/>
        <v>12807.34</v>
      </c>
      <c r="P28" s="55">
        <f t="shared" si="9"/>
        <v>12807.34</v>
      </c>
      <c r="Q28" s="55">
        <f t="shared" si="9"/>
        <v>12807.34</v>
      </c>
      <c r="R28" s="55">
        <f t="shared" si="9"/>
        <v>12807.34</v>
      </c>
      <c r="S28" s="55">
        <f t="shared" si="9"/>
        <v>12807.34</v>
      </c>
      <c r="T28" s="55">
        <f t="shared" si="9"/>
        <v>12807.34</v>
      </c>
      <c r="U28" s="55">
        <f t="shared" si="9"/>
        <v>12807.34</v>
      </c>
      <c r="V28" s="55">
        <f t="shared" si="9"/>
        <v>12807.34</v>
      </c>
      <c r="W28" s="55">
        <f t="shared" si="9"/>
        <v>12807.34</v>
      </c>
      <c r="X28" s="66">
        <f t="shared" si="7"/>
        <v>256146.79999999996</v>
      </c>
      <c r="Z28" s="72"/>
    </row>
    <row r="29" spans="1:26">
      <c r="A29" s="365"/>
      <c r="B29" s="362"/>
      <c r="C29" s="56" t="s">
        <v>324</v>
      </c>
      <c r="D29" s="57">
        <v>0.05</v>
      </c>
      <c r="E29" s="57">
        <v>0.05</v>
      </c>
      <c r="F29" s="57">
        <v>0.05</v>
      </c>
      <c r="G29" s="57">
        <v>0.05</v>
      </c>
      <c r="H29" s="57">
        <v>0.05</v>
      </c>
      <c r="I29" s="57">
        <v>0.05</v>
      </c>
      <c r="J29" s="57">
        <v>0.05</v>
      </c>
      <c r="K29" s="57">
        <v>0.05</v>
      </c>
      <c r="L29" s="57">
        <v>0.05</v>
      </c>
      <c r="M29" s="57">
        <v>0.05</v>
      </c>
      <c r="N29" s="57">
        <v>0.05</v>
      </c>
      <c r="O29" s="57">
        <v>0.05</v>
      </c>
      <c r="P29" s="57">
        <v>0.05</v>
      </c>
      <c r="Q29" s="57">
        <v>0.05</v>
      </c>
      <c r="R29" s="57">
        <v>0.05</v>
      </c>
      <c r="S29" s="57">
        <v>0.05</v>
      </c>
      <c r="T29" s="57">
        <v>0.05</v>
      </c>
      <c r="U29" s="57">
        <v>0.05</v>
      </c>
      <c r="V29" s="57">
        <v>0.05</v>
      </c>
      <c r="W29" s="57">
        <v>0.05</v>
      </c>
      <c r="X29" s="67">
        <f t="shared" si="7"/>
        <v>1</v>
      </c>
      <c r="Z29" s="71"/>
    </row>
    <row r="30" spans="1:26">
      <c r="A30" s="365" t="str">
        <f>'[2]Módulo Mínimo'!B27</f>
        <v>2.4</v>
      </c>
      <c r="B30" s="362" t="str">
        <f>'Módulo mínimo'!D27</f>
        <v>REGULARIZAÇÃO DE SUPERFÍCIES DE TERRA COM MOTONIVELADORA - READEQUAÇÃO DE ESTRADAS DE TERRA</v>
      </c>
      <c r="C30" s="54">
        <f>'Módulo mínimo'!H27*'Custo Total'!F31</f>
        <v>50136.02</v>
      </c>
      <c r="D30" s="55">
        <f t="shared" ref="D30:W30" si="10">ROUND($C$30*D31,2)</f>
        <v>2506.8000000000002</v>
      </c>
      <c r="E30" s="55">
        <f t="shared" si="10"/>
        <v>2506.8000000000002</v>
      </c>
      <c r="F30" s="55">
        <f t="shared" si="10"/>
        <v>2506.8000000000002</v>
      </c>
      <c r="G30" s="55">
        <f t="shared" si="10"/>
        <v>2506.8000000000002</v>
      </c>
      <c r="H30" s="55">
        <f t="shared" si="10"/>
        <v>2506.8000000000002</v>
      </c>
      <c r="I30" s="55">
        <f t="shared" si="10"/>
        <v>2506.8000000000002</v>
      </c>
      <c r="J30" s="55">
        <f t="shared" si="10"/>
        <v>2506.8000000000002</v>
      </c>
      <c r="K30" s="55">
        <f t="shared" si="10"/>
        <v>2506.8000000000002</v>
      </c>
      <c r="L30" s="55">
        <f t="shared" si="10"/>
        <v>2506.8000000000002</v>
      </c>
      <c r="M30" s="55">
        <f t="shared" si="10"/>
        <v>2506.8000000000002</v>
      </c>
      <c r="N30" s="55">
        <f t="shared" si="10"/>
        <v>2506.8000000000002</v>
      </c>
      <c r="O30" s="55">
        <f t="shared" si="10"/>
        <v>2506.8000000000002</v>
      </c>
      <c r="P30" s="55">
        <f t="shared" si="10"/>
        <v>2506.8000000000002</v>
      </c>
      <c r="Q30" s="55">
        <f t="shared" si="10"/>
        <v>2506.8000000000002</v>
      </c>
      <c r="R30" s="55">
        <f t="shared" si="10"/>
        <v>2506.8000000000002</v>
      </c>
      <c r="S30" s="55">
        <f t="shared" si="10"/>
        <v>2506.8000000000002</v>
      </c>
      <c r="T30" s="55">
        <f t="shared" si="10"/>
        <v>2506.8000000000002</v>
      </c>
      <c r="U30" s="55">
        <f t="shared" si="10"/>
        <v>2506.8000000000002</v>
      </c>
      <c r="V30" s="55">
        <f t="shared" si="10"/>
        <v>2506.8000000000002</v>
      </c>
      <c r="W30" s="55">
        <f t="shared" si="10"/>
        <v>2506.8000000000002</v>
      </c>
      <c r="X30" s="66">
        <f t="shared" si="7"/>
        <v>50136.000000000015</v>
      </c>
      <c r="Z30" s="72"/>
    </row>
    <row r="31" spans="1:26">
      <c r="A31" s="365"/>
      <c r="B31" s="362"/>
      <c r="C31" s="56" t="s">
        <v>324</v>
      </c>
      <c r="D31" s="57">
        <v>0.05</v>
      </c>
      <c r="E31" s="57">
        <v>0.05</v>
      </c>
      <c r="F31" s="57">
        <v>0.05</v>
      </c>
      <c r="G31" s="57">
        <v>0.05</v>
      </c>
      <c r="H31" s="57">
        <v>0.05</v>
      </c>
      <c r="I31" s="57">
        <v>0.05</v>
      </c>
      <c r="J31" s="57">
        <v>0.05</v>
      </c>
      <c r="K31" s="57">
        <v>0.05</v>
      </c>
      <c r="L31" s="57">
        <v>0.05</v>
      </c>
      <c r="M31" s="57">
        <v>0.05</v>
      </c>
      <c r="N31" s="57">
        <v>0.05</v>
      </c>
      <c r="O31" s="57">
        <v>0.05</v>
      </c>
      <c r="P31" s="57">
        <v>0.05</v>
      </c>
      <c r="Q31" s="57">
        <v>0.05</v>
      </c>
      <c r="R31" s="57">
        <v>0.05</v>
      </c>
      <c r="S31" s="57">
        <v>0.05</v>
      </c>
      <c r="T31" s="57">
        <v>0.05</v>
      </c>
      <c r="U31" s="57">
        <v>0.05</v>
      </c>
      <c r="V31" s="57">
        <v>0.05</v>
      </c>
      <c r="W31" s="57">
        <v>0.05</v>
      </c>
      <c r="X31" s="67">
        <f t="shared" si="7"/>
        <v>1</v>
      </c>
      <c r="Z31" s="71"/>
    </row>
    <row r="32" spans="1:26">
      <c r="A32" s="365" t="str">
        <f>'[2]Módulo Mínimo'!B28</f>
        <v>2.5</v>
      </c>
      <c r="B32" s="362" t="str">
        <f>'Módulo mínimo'!D28</f>
        <v>EXECUÇÃO MECANIZADA DE TERRAÇO DE BASE MÉDIA - TERRACEAMENTO</v>
      </c>
      <c r="C32" s="54">
        <f>'Módulo mínimo'!H28*'Custo Total'!F31</f>
        <v>93674.01999999999</v>
      </c>
      <c r="D32" s="55">
        <f t="shared" ref="D32:W32" si="11">ROUND($C$32*D33,2)</f>
        <v>4683.7</v>
      </c>
      <c r="E32" s="55">
        <f t="shared" si="11"/>
        <v>4683.7</v>
      </c>
      <c r="F32" s="55">
        <f t="shared" si="11"/>
        <v>4683.7</v>
      </c>
      <c r="G32" s="55">
        <f t="shared" si="11"/>
        <v>4683.7</v>
      </c>
      <c r="H32" s="55">
        <f t="shared" si="11"/>
        <v>4683.7</v>
      </c>
      <c r="I32" s="55">
        <f t="shared" si="11"/>
        <v>4683.7</v>
      </c>
      <c r="J32" s="55">
        <f t="shared" si="11"/>
        <v>4683.7</v>
      </c>
      <c r="K32" s="55">
        <f t="shared" si="11"/>
        <v>4683.7</v>
      </c>
      <c r="L32" s="55">
        <f t="shared" si="11"/>
        <v>4683.7</v>
      </c>
      <c r="M32" s="55">
        <f t="shared" si="11"/>
        <v>4683.7</v>
      </c>
      <c r="N32" s="55">
        <f t="shared" si="11"/>
        <v>4683.7</v>
      </c>
      <c r="O32" s="55">
        <f t="shared" si="11"/>
        <v>4683.7</v>
      </c>
      <c r="P32" s="55">
        <f t="shared" si="11"/>
        <v>4683.7</v>
      </c>
      <c r="Q32" s="55">
        <f t="shared" si="11"/>
        <v>4683.7</v>
      </c>
      <c r="R32" s="55">
        <f t="shared" si="11"/>
        <v>4683.7</v>
      </c>
      <c r="S32" s="55">
        <f t="shared" si="11"/>
        <v>4683.7</v>
      </c>
      <c r="T32" s="55">
        <f t="shared" si="11"/>
        <v>4683.7</v>
      </c>
      <c r="U32" s="55">
        <f t="shared" si="11"/>
        <v>4683.7</v>
      </c>
      <c r="V32" s="55">
        <f t="shared" si="11"/>
        <v>4683.7</v>
      </c>
      <c r="W32" s="55">
        <f t="shared" si="11"/>
        <v>4683.7</v>
      </c>
      <c r="X32" s="66">
        <f t="shared" si="7"/>
        <v>93673.999999999971</v>
      </c>
      <c r="Z32" s="72"/>
    </row>
    <row r="33" spans="1:26">
      <c r="A33" s="365"/>
      <c r="B33" s="362"/>
      <c r="C33" s="56" t="s">
        <v>324</v>
      </c>
      <c r="D33" s="57">
        <v>0.05</v>
      </c>
      <c r="E33" s="57">
        <v>0.05</v>
      </c>
      <c r="F33" s="57">
        <v>0.05</v>
      </c>
      <c r="G33" s="57">
        <v>0.05</v>
      </c>
      <c r="H33" s="57">
        <v>0.05</v>
      </c>
      <c r="I33" s="57">
        <v>0.05</v>
      </c>
      <c r="J33" s="57">
        <v>0.05</v>
      </c>
      <c r="K33" s="57">
        <v>0.05</v>
      </c>
      <c r="L33" s="57">
        <v>0.05</v>
      </c>
      <c r="M33" s="57">
        <v>0.05</v>
      </c>
      <c r="N33" s="57">
        <v>0.05</v>
      </c>
      <c r="O33" s="57">
        <v>0.05</v>
      </c>
      <c r="P33" s="57">
        <v>0.05</v>
      </c>
      <c r="Q33" s="57">
        <v>0.05</v>
      </c>
      <c r="R33" s="57">
        <v>0.05</v>
      </c>
      <c r="S33" s="57">
        <v>0.05</v>
      </c>
      <c r="T33" s="57">
        <v>0.05</v>
      </c>
      <c r="U33" s="57">
        <v>0.05</v>
      </c>
      <c r="V33" s="57">
        <v>0.05</v>
      </c>
      <c r="W33" s="57">
        <v>0.05</v>
      </c>
      <c r="X33" s="67">
        <f t="shared" si="7"/>
        <v>1</v>
      </c>
      <c r="Z33" s="71"/>
    </row>
    <row r="34" spans="1:26">
      <c r="A34" s="365" t="str">
        <f>'[2]Módulo Mínimo'!B29</f>
        <v>2.6</v>
      </c>
      <c r="B34" s="362" t="str">
        <f>'Módulo mínimo'!D29</f>
        <v>DESCOMPACTAÇÃO DE SOLO POR SUBSOLAGEM MECANIZADA COM TRATOR DE PNEUS DE 85 CV, SUBSOLADOR DE 5 HASTES, 0,45 M DE PROFUNDIDADE</v>
      </c>
      <c r="C34" s="54">
        <f>'Módulo mínimo'!H29*'Custo Total'!F31</f>
        <v>32282.800000000003</v>
      </c>
      <c r="D34" s="55">
        <f t="shared" ref="D34:W34" si="12">ROUND($C$34*D35,2)</f>
        <v>1614.14</v>
      </c>
      <c r="E34" s="55">
        <f t="shared" si="12"/>
        <v>1614.14</v>
      </c>
      <c r="F34" s="55">
        <f t="shared" si="12"/>
        <v>1614.14</v>
      </c>
      <c r="G34" s="55">
        <f t="shared" si="12"/>
        <v>1614.14</v>
      </c>
      <c r="H34" s="55">
        <f t="shared" si="12"/>
        <v>1614.14</v>
      </c>
      <c r="I34" s="55">
        <f t="shared" si="12"/>
        <v>1614.14</v>
      </c>
      <c r="J34" s="55">
        <f t="shared" si="12"/>
        <v>1614.14</v>
      </c>
      <c r="K34" s="55">
        <f t="shared" si="12"/>
        <v>1614.14</v>
      </c>
      <c r="L34" s="55">
        <f t="shared" si="12"/>
        <v>1614.14</v>
      </c>
      <c r="M34" s="55">
        <f t="shared" si="12"/>
        <v>1614.14</v>
      </c>
      <c r="N34" s="55">
        <f t="shared" si="12"/>
        <v>1614.14</v>
      </c>
      <c r="O34" s="55">
        <f t="shared" si="12"/>
        <v>1614.14</v>
      </c>
      <c r="P34" s="55">
        <f t="shared" si="12"/>
        <v>1614.14</v>
      </c>
      <c r="Q34" s="55">
        <f t="shared" si="12"/>
        <v>1614.14</v>
      </c>
      <c r="R34" s="55">
        <f t="shared" si="12"/>
        <v>1614.14</v>
      </c>
      <c r="S34" s="55">
        <f t="shared" si="12"/>
        <v>1614.14</v>
      </c>
      <c r="T34" s="55">
        <f t="shared" si="12"/>
        <v>1614.14</v>
      </c>
      <c r="U34" s="55">
        <f t="shared" si="12"/>
        <v>1614.14</v>
      </c>
      <c r="V34" s="55">
        <f t="shared" si="12"/>
        <v>1614.14</v>
      </c>
      <c r="W34" s="55">
        <f t="shared" si="12"/>
        <v>1614.14</v>
      </c>
      <c r="X34" s="66">
        <f t="shared" si="7"/>
        <v>32282.799999999992</v>
      </c>
      <c r="Z34" s="72"/>
    </row>
    <row r="35" spans="1:26">
      <c r="A35" s="365"/>
      <c r="B35" s="362"/>
      <c r="C35" s="56" t="s">
        <v>324</v>
      </c>
      <c r="D35" s="57">
        <v>0.05</v>
      </c>
      <c r="E35" s="57">
        <v>0.05</v>
      </c>
      <c r="F35" s="57">
        <v>0.05</v>
      </c>
      <c r="G35" s="57">
        <v>0.05</v>
      </c>
      <c r="H35" s="57">
        <v>0.05</v>
      </c>
      <c r="I35" s="57">
        <v>0.05</v>
      </c>
      <c r="J35" s="57">
        <v>0.05</v>
      </c>
      <c r="K35" s="57">
        <v>0.05</v>
      </c>
      <c r="L35" s="57">
        <v>0.05</v>
      </c>
      <c r="M35" s="57">
        <v>0.05</v>
      </c>
      <c r="N35" s="57">
        <v>0.05</v>
      </c>
      <c r="O35" s="57">
        <v>0.05</v>
      </c>
      <c r="P35" s="57">
        <v>0.05</v>
      </c>
      <c r="Q35" s="57">
        <v>0.05</v>
      </c>
      <c r="R35" s="57">
        <v>0.05</v>
      </c>
      <c r="S35" s="57">
        <v>0.05</v>
      </c>
      <c r="T35" s="57">
        <v>0.05</v>
      </c>
      <c r="U35" s="57">
        <v>0.05</v>
      </c>
      <c r="V35" s="57">
        <v>0.05</v>
      </c>
      <c r="W35" s="57">
        <v>0.05</v>
      </c>
      <c r="X35" s="67">
        <f t="shared" si="7"/>
        <v>1</v>
      </c>
      <c r="Z35" s="71"/>
    </row>
    <row r="36" spans="1:26" s="42" customFormat="1">
      <c r="A36" s="365" t="str">
        <f>'Módulo mínimo'!B30</f>
        <v>2.7</v>
      </c>
      <c r="B36" s="363" t="str">
        <f>'Módulo mínimo'!D30</f>
        <v>CONSTRUÇÃO DE PALIÇADA (LANCE COM 3M DE COMPRIMENTO)</v>
      </c>
      <c r="C36" s="61">
        <f>'Módulo mínimo'!H30*'Custo Total'!F31</f>
        <v>118357.36</v>
      </c>
      <c r="D36" s="55">
        <f t="shared" ref="D36:W36" si="13">ROUND($C$36*D37,2)</f>
        <v>5917.87</v>
      </c>
      <c r="E36" s="55">
        <f t="shared" si="13"/>
        <v>5917.87</v>
      </c>
      <c r="F36" s="55">
        <f t="shared" si="13"/>
        <v>5917.87</v>
      </c>
      <c r="G36" s="55">
        <f t="shared" si="13"/>
        <v>5917.87</v>
      </c>
      <c r="H36" s="55">
        <f t="shared" si="13"/>
        <v>5917.87</v>
      </c>
      <c r="I36" s="55">
        <f t="shared" si="13"/>
        <v>5917.87</v>
      </c>
      <c r="J36" s="55">
        <f t="shared" si="13"/>
        <v>5917.87</v>
      </c>
      <c r="K36" s="55">
        <f t="shared" si="13"/>
        <v>5917.87</v>
      </c>
      <c r="L36" s="55">
        <f t="shared" si="13"/>
        <v>5917.87</v>
      </c>
      <c r="M36" s="55">
        <f t="shared" si="13"/>
        <v>5917.87</v>
      </c>
      <c r="N36" s="55">
        <f t="shared" si="13"/>
        <v>5917.87</v>
      </c>
      <c r="O36" s="55">
        <f t="shared" si="13"/>
        <v>5917.87</v>
      </c>
      <c r="P36" s="55">
        <f t="shared" si="13"/>
        <v>5917.87</v>
      </c>
      <c r="Q36" s="55">
        <f t="shared" si="13"/>
        <v>5917.87</v>
      </c>
      <c r="R36" s="55">
        <f t="shared" si="13"/>
        <v>5917.87</v>
      </c>
      <c r="S36" s="55">
        <f t="shared" si="13"/>
        <v>5917.87</v>
      </c>
      <c r="T36" s="55">
        <f t="shared" si="13"/>
        <v>5917.87</v>
      </c>
      <c r="U36" s="55">
        <f t="shared" si="13"/>
        <v>5917.87</v>
      </c>
      <c r="V36" s="55">
        <f t="shared" si="13"/>
        <v>5917.87</v>
      </c>
      <c r="W36" s="55">
        <f t="shared" si="13"/>
        <v>5917.87</v>
      </c>
      <c r="X36" s="69">
        <f t="shared" si="7"/>
        <v>118357.39999999998</v>
      </c>
      <c r="Y36"/>
      <c r="Z36" s="72"/>
    </row>
    <row r="37" spans="1:26">
      <c r="A37" s="365"/>
      <c r="B37" s="364"/>
      <c r="C37" s="56" t="s">
        <v>324</v>
      </c>
      <c r="D37" s="57">
        <v>0.05</v>
      </c>
      <c r="E37" s="57">
        <v>0.05</v>
      </c>
      <c r="F37" s="57">
        <v>0.05</v>
      </c>
      <c r="G37" s="57">
        <v>0.05</v>
      </c>
      <c r="H37" s="57">
        <v>0.05</v>
      </c>
      <c r="I37" s="57">
        <v>0.05</v>
      </c>
      <c r="J37" s="57">
        <v>0.05</v>
      </c>
      <c r="K37" s="57">
        <v>0.05</v>
      </c>
      <c r="L37" s="57">
        <v>0.05</v>
      </c>
      <c r="M37" s="57">
        <v>0.05</v>
      </c>
      <c r="N37" s="57">
        <v>0.05</v>
      </c>
      <c r="O37" s="57">
        <v>0.05</v>
      </c>
      <c r="P37" s="57">
        <v>0.05</v>
      </c>
      <c r="Q37" s="57">
        <v>0.05</v>
      </c>
      <c r="R37" s="57">
        <v>0.05</v>
      </c>
      <c r="S37" s="57">
        <v>0.05</v>
      </c>
      <c r="T37" s="57">
        <v>0.05</v>
      </c>
      <c r="U37" s="57">
        <v>0.05</v>
      </c>
      <c r="V37" s="57">
        <v>0.05</v>
      </c>
      <c r="W37" s="57">
        <v>0.05</v>
      </c>
      <c r="X37" s="67">
        <f t="shared" si="7"/>
        <v>1</v>
      </c>
      <c r="Z37" s="71"/>
    </row>
    <row r="38" spans="1:26">
      <c r="A38" s="360" t="str">
        <f>'Módulo mínimo'!B31</f>
        <v>2.8</v>
      </c>
      <c r="B38" s="362" t="str">
        <f>'Módulo mínimo'!D31</f>
        <v>INSTALAÇÃO DE PLACA DE SINALIZAÇÃO E EDUCAÇÃO AMBIENTAL EM CHAPA GALVANIZADA (1,50 X 2,00 M)</v>
      </c>
      <c r="C38" s="54">
        <f>'Módulo mínimo'!H31*'Custo Total'!F31</f>
        <v>30450.199999999997</v>
      </c>
      <c r="D38" s="55">
        <f t="shared" ref="D38:V38" si="14">ROUND($C$38*D39,2)</f>
        <v>1522.51</v>
      </c>
      <c r="E38" s="55">
        <f t="shared" si="14"/>
        <v>1522.51</v>
      </c>
      <c r="F38" s="55">
        <f t="shared" si="14"/>
        <v>1522.51</v>
      </c>
      <c r="G38" s="55">
        <f t="shared" si="14"/>
        <v>1522.51</v>
      </c>
      <c r="H38" s="55">
        <f t="shared" si="14"/>
        <v>1522.51</v>
      </c>
      <c r="I38" s="55">
        <f t="shared" si="14"/>
        <v>1522.51</v>
      </c>
      <c r="J38" s="55">
        <f t="shared" si="14"/>
        <v>1522.51</v>
      </c>
      <c r="K38" s="55">
        <f t="shared" si="14"/>
        <v>1522.51</v>
      </c>
      <c r="L38" s="55">
        <f t="shared" si="14"/>
        <v>1522.51</v>
      </c>
      <c r="M38" s="55">
        <f t="shared" si="14"/>
        <v>1522.51</v>
      </c>
      <c r="N38" s="55">
        <f t="shared" si="14"/>
        <v>1522.51</v>
      </c>
      <c r="O38" s="55">
        <f t="shared" si="14"/>
        <v>1522.51</v>
      </c>
      <c r="P38" s="55">
        <f t="shared" si="14"/>
        <v>1522.51</v>
      </c>
      <c r="Q38" s="55">
        <f t="shared" si="14"/>
        <v>1522.51</v>
      </c>
      <c r="R38" s="55">
        <f t="shared" si="14"/>
        <v>1522.51</v>
      </c>
      <c r="S38" s="55">
        <f t="shared" si="14"/>
        <v>1522.51</v>
      </c>
      <c r="T38" s="55">
        <f t="shared" si="14"/>
        <v>1522.51</v>
      </c>
      <c r="U38" s="55">
        <f t="shared" si="14"/>
        <v>1522.51</v>
      </c>
      <c r="V38" s="55">
        <f t="shared" si="14"/>
        <v>1522.51</v>
      </c>
      <c r="W38" s="55">
        <v>1522.65</v>
      </c>
      <c r="X38" s="66">
        <f t="shared" si="7"/>
        <v>30450.339999999989</v>
      </c>
      <c r="Z38" s="72"/>
    </row>
    <row r="39" spans="1:26">
      <c r="A39" s="361"/>
      <c r="B39" s="362"/>
      <c r="C39" s="56" t="s">
        <v>324</v>
      </c>
      <c r="D39" s="57">
        <v>0.05</v>
      </c>
      <c r="E39" s="57">
        <v>0.05</v>
      </c>
      <c r="F39" s="57">
        <v>0.05</v>
      </c>
      <c r="G39" s="57">
        <v>0.05</v>
      </c>
      <c r="H39" s="57">
        <v>0.05</v>
      </c>
      <c r="I39" s="57">
        <v>0.05</v>
      </c>
      <c r="J39" s="57">
        <v>0.05</v>
      </c>
      <c r="K39" s="57">
        <v>0.05</v>
      </c>
      <c r="L39" s="57">
        <v>0.05</v>
      </c>
      <c r="M39" s="57">
        <v>0.05</v>
      </c>
      <c r="N39" s="57">
        <v>0.05</v>
      </c>
      <c r="O39" s="57">
        <v>0.05</v>
      </c>
      <c r="P39" s="57">
        <v>0.05</v>
      </c>
      <c r="Q39" s="57">
        <v>0.05</v>
      </c>
      <c r="R39" s="57">
        <v>0.05</v>
      </c>
      <c r="S39" s="57">
        <v>0.05</v>
      </c>
      <c r="T39" s="57">
        <v>0.05</v>
      </c>
      <c r="U39" s="57">
        <v>0.05</v>
      </c>
      <c r="V39" s="57">
        <v>0.05</v>
      </c>
      <c r="W39" s="57">
        <v>0.05</v>
      </c>
      <c r="X39" s="67">
        <f t="shared" si="7"/>
        <v>1</v>
      </c>
      <c r="Z39" s="71"/>
    </row>
    <row r="40" spans="1:26">
      <c r="A40" s="360" t="str">
        <f>'Módulo mínimo'!B32</f>
        <v>2.9</v>
      </c>
      <c r="B40" s="362" t="str">
        <f>'Módulo mínimo'!D32</f>
        <v>ATIVIDADES DE CAPACITAÇÃO E EDUCAÇÃO AMBIENTAL, REALIZADA POR MEIO DE EQUIPE COMPOSTA POR PROFISSIONAIS DE NÍVEL SUPERIOR E MÉDIO, COM CONHECIMENTOS NA ÁREA AMBIENTAL</v>
      </c>
      <c r="C40" s="54">
        <f>'Módulo mínimo'!H32*'Custo Total'!F31</f>
        <v>84900.86</v>
      </c>
      <c r="D40" s="55">
        <f t="shared" ref="D40:W40" si="15">ROUND($C$40*D41,2)</f>
        <v>4245.04</v>
      </c>
      <c r="E40" s="55">
        <f t="shared" si="15"/>
        <v>4245.04</v>
      </c>
      <c r="F40" s="55">
        <f t="shared" si="15"/>
        <v>4245.04</v>
      </c>
      <c r="G40" s="55">
        <f t="shared" si="15"/>
        <v>4245.04</v>
      </c>
      <c r="H40" s="55">
        <f t="shared" si="15"/>
        <v>4245.04</v>
      </c>
      <c r="I40" s="55">
        <f t="shared" si="15"/>
        <v>4245.04</v>
      </c>
      <c r="J40" s="55">
        <f t="shared" si="15"/>
        <v>4245.04</v>
      </c>
      <c r="K40" s="55">
        <f t="shared" si="15"/>
        <v>4245.04</v>
      </c>
      <c r="L40" s="55">
        <f t="shared" si="15"/>
        <v>4245.04</v>
      </c>
      <c r="M40" s="55">
        <f t="shared" si="15"/>
        <v>4245.04</v>
      </c>
      <c r="N40" s="55">
        <f t="shared" si="15"/>
        <v>4245.04</v>
      </c>
      <c r="O40" s="55">
        <f t="shared" si="15"/>
        <v>4245.04</v>
      </c>
      <c r="P40" s="55">
        <f t="shared" si="15"/>
        <v>4245.04</v>
      </c>
      <c r="Q40" s="55">
        <f t="shared" si="15"/>
        <v>4245.04</v>
      </c>
      <c r="R40" s="55">
        <f t="shared" si="15"/>
        <v>4245.04</v>
      </c>
      <c r="S40" s="55">
        <f t="shared" si="15"/>
        <v>4245.04</v>
      </c>
      <c r="T40" s="55">
        <f t="shared" si="15"/>
        <v>4245.04</v>
      </c>
      <c r="U40" s="55">
        <f t="shared" si="15"/>
        <v>4245.04</v>
      </c>
      <c r="V40" s="55">
        <f t="shared" si="15"/>
        <v>4245.04</v>
      </c>
      <c r="W40" s="55">
        <f t="shared" si="15"/>
        <v>4245.04</v>
      </c>
      <c r="X40" s="66">
        <f t="shared" si="7"/>
        <v>84900.799999999974</v>
      </c>
      <c r="Z40" s="72"/>
    </row>
    <row r="41" spans="1:26">
      <c r="A41" s="361"/>
      <c r="B41" s="362"/>
      <c r="C41" s="56" t="s">
        <v>324</v>
      </c>
      <c r="D41" s="57">
        <v>0.05</v>
      </c>
      <c r="E41" s="57">
        <v>0.05</v>
      </c>
      <c r="F41" s="57">
        <v>0.05</v>
      </c>
      <c r="G41" s="57">
        <v>0.05</v>
      </c>
      <c r="H41" s="57">
        <v>0.05</v>
      </c>
      <c r="I41" s="57">
        <v>0.05</v>
      </c>
      <c r="J41" s="57">
        <v>0.05</v>
      </c>
      <c r="K41" s="57">
        <v>0.05</v>
      </c>
      <c r="L41" s="57">
        <v>0.05</v>
      </c>
      <c r="M41" s="57">
        <v>0.05</v>
      </c>
      <c r="N41" s="57">
        <v>0.05</v>
      </c>
      <c r="O41" s="57">
        <v>0.05</v>
      </c>
      <c r="P41" s="57">
        <v>0.05</v>
      </c>
      <c r="Q41" s="57">
        <v>0.05</v>
      </c>
      <c r="R41" s="57">
        <v>0.05</v>
      </c>
      <c r="S41" s="57">
        <v>0.05</v>
      </c>
      <c r="T41" s="57">
        <v>0.05</v>
      </c>
      <c r="U41" s="57">
        <v>0.05</v>
      </c>
      <c r="V41" s="57">
        <v>0.05</v>
      </c>
      <c r="W41" s="57">
        <v>0.05</v>
      </c>
      <c r="X41" s="67">
        <f t="shared" si="7"/>
        <v>1</v>
      </c>
      <c r="Z41" s="71"/>
    </row>
    <row r="42" spans="1:26">
      <c r="A42" s="360" t="str">
        <f>'Módulo mínimo'!B33</f>
        <v>2.10</v>
      </c>
      <c r="B42" s="362" t="str">
        <f>'Módulo mínimo'!D33</f>
        <v>ELABORAÇÃO DE PROJETO EXECUTIVO</v>
      </c>
      <c r="C42" s="54">
        <f>'Módulo mínimo'!H33*'Custo Total'!F31</f>
        <v>67859.66</v>
      </c>
      <c r="D42" s="55">
        <f t="shared" ref="D42:W42" si="16">ROUND($C$42*D43,2)</f>
        <v>3392.98</v>
      </c>
      <c r="E42" s="55">
        <f t="shared" si="16"/>
        <v>3392.98</v>
      </c>
      <c r="F42" s="55">
        <f t="shared" si="16"/>
        <v>3392.98</v>
      </c>
      <c r="G42" s="55">
        <f t="shared" si="16"/>
        <v>3392.98</v>
      </c>
      <c r="H42" s="55">
        <f t="shared" si="16"/>
        <v>3392.98</v>
      </c>
      <c r="I42" s="55">
        <f t="shared" si="16"/>
        <v>3392.98</v>
      </c>
      <c r="J42" s="55">
        <f t="shared" si="16"/>
        <v>3392.98</v>
      </c>
      <c r="K42" s="55">
        <f t="shared" si="16"/>
        <v>3392.98</v>
      </c>
      <c r="L42" s="55">
        <f t="shared" si="16"/>
        <v>3392.98</v>
      </c>
      <c r="M42" s="55">
        <f t="shared" si="16"/>
        <v>3392.98</v>
      </c>
      <c r="N42" s="55">
        <f t="shared" si="16"/>
        <v>3392.98</v>
      </c>
      <c r="O42" s="55">
        <f t="shared" si="16"/>
        <v>3392.98</v>
      </c>
      <c r="P42" s="55">
        <f t="shared" si="16"/>
        <v>3392.98</v>
      </c>
      <c r="Q42" s="55">
        <f t="shared" si="16"/>
        <v>3392.98</v>
      </c>
      <c r="R42" s="55">
        <f t="shared" si="16"/>
        <v>3392.98</v>
      </c>
      <c r="S42" s="55">
        <f t="shared" si="16"/>
        <v>3392.98</v>
      </c>
      <c r="T42" s="55">
        <f t="shared" si="16"/>
        <v>3392.98</v>
      </c>
      <c r="U42" s="55">
        <f t="shared" si="16"/>
        <v>3392.98</v>
      </c>
      <c r="V42" s="55">
        <f t="shared" si="16"/>
        <v>3392.98</v>
      </c>
      <c r="W42" s="55">
        <f t="shared" si="16"/>
        <v>3392.98</v>
      </c>
      <c r="X42" s="66">
        <f t="shared" si="7"/>
        <v>67859.600000000035</v>
      </c>
      <c r="Z42" s="72"/>
    </row>
    <row r="43" spans="1:26">
      <c r="A43" s="361"/>
      <c r="B43" s="362"/>
      <c r="C43" s="56" t="s">
        <v>324</v>
      </c>
      <c r="D43" s="57">
        <v>0.05</v>
      </c>
      <c r="E43" s="57">
        <v>0.05</v>
      </c>
      <c r="F43" s="57">
        <v>0.05</v>
      </c>
      <c r="G43" s="57">
        <v>0.05</v>
      </c>
      <c r="H43" s="57">
        <v>0.05</v>
      </c>
      <c r="I43" s="57">
        <v>0.05</v>
      </c>
      <c r="J43" s="57">
        <v>0.05</v>
      </c>
      <c r="K43" s="57">
        <v>0.05</v>
      </c>
      <c r="L43" s="57">
        <v>0.05</v>
      </c>
      <c r="M43" s="57">
        <v>0.05</v>
      </c>
      <c r="N43" s="57">
        <v>0.05</v>
      </c>
      <c r="O43" s="57">
        <v>0.05</v>
      </c>
      <c r="P43" s="57">
        <v>0.05</v>
      </c>
      <c r="Q43" s="57">
        <v>0.05</v>
      </c>
      <c r="R43" s="57">
        <v>0.05</v>
      </c>
      <c r="S43" s="57">
        <v>0.05</v>
      </c>
      <c r="T43" s="57">
        <v>0.05</v>
      </c>
      <c r="U43" s="57">
        <v>0.05</v>
      </c>
      <c r="V43" s="57">
        <v>0.05</v>
      </c>
      <c r="W43" s="57">
        <v>0.05</v>
      </c>
      <c r="X43" s="67">
        <f t="shared" si="7"/>
        <v>1</v>
      </c>
      <c r="Z43" s="71"/>
    </row>
    <row r="44" spans="1:26">
      <c r="A44" s="360" t="str">
        <f>'Módulo mínimo'!B34</f>
        <v>2.11</v>
      </c>
      <c r="B44" s="362" t="str">
        <f>'Módulo mínimo'!D34</f>
        <v>APLICAÇÃO DE CONCRETO AO SOLO</v>
      </c>
      <c r="C44" s="54">
        <f>'Módulo mínimo'!H34*'Custo Total'!F31</f>
        <v>176863.94</v>
      </c>
      <c r="D44" s="55">
        <f t="shared" ref="D44:W44" si="17">ROUND($C$44*D45,2)</f>
        <v>8843.2000000000007</v>
      </c>
      <c r="E44" s="55">
        <f t="shared" si="17"/>
        <v>8843.2000000000007</v>
      </c>
      <c r="F44" s="55">
        <f t="shared" si="17"/>
        <v>8843.2000000000007</v>
      </c>
      <c r="G44" s="55">
        <f t="shared" si="17"/>
        <v>8843.2000000000007</v>
      </c>
      <c r="H44" s="55">
        <f t="shared" si="17"/>
        <v>8843.2000000000007</v>
      </c>
      <c r="I44" s="55">
        <f t="shared" si="17"/>
        <v>8843.2000000000007</v>
      </c>
      <c r="J44" s="55">
        <f t="shared" si="17"/>
        <v>8843.2000000000007</v>
      </c>
      <c r="K44" s="55">
        <f t="shared" si="17"/>
        <v>8843.2000000000007</v>
      </c>
      <c r="L44" s="55">
        <f t="shared" si="17"/>
        <v>8843.2000000000007</v>
      </c>
      <c r="M44" s="55">
        <f t="shared" si="17"/>
        <v>8843.2000000000007</v>
      </c>
      <c r="N44" s="55">
        <f t="shared" si="17"/>
        <v>8843.2000000000007</v>
      </c>
      <c r="O44" s="55">
        <f t="shared" si="17"/>
        <v>8843.2000000000007</v>
      </c>
      <c r="P44" s="55">
        <f t="shared" si="17"/>
        <v>8843.2000000000007</v>
      </c>
      <c r="Q44" s="55">
        <f t="shared" si="17"/>
        <v>8843.2000000000007</v>
      </c>
      <c r="R44" s="55">
        <f t="shared" si="17"/>
        <v>8843.2000000000007</v>
      </c>
      <c r="S44" s="55">
        <f t="shared" si="17"/>
        <v>8843.2000000000007</v>
      </c>
      <c r="T44" s="55">
        <f t="shared" si="17"/>
        <v>8843.2000000000007</v>
      </c>
      <c r="U44" s="55">
        <f t="shared" si="17"/>
        <v>8843.2000000000007</v>
      </c>
      <c r="V44" s="55">
        <f t="shared" si="17"/>
        <v>8843.2000000000007</v>
      </c>
      <c r="W44" s="55">
        <f t="shared" si="17"/>
        <v>8843.2000000000007</v>
      </c>
      <c r="X44" s="66">
        <f t="shared" si="7"/>
        <v>176864.00000000003</v>
      </c>
      <c r="Z44" s="72"/>
    </row>
    <row r="45" spans="1:26">
      <c r="A45" s="361"/>
      <c r="B45" s="362"/>
      <c r="C45" s="56" t="s">
        <v>324</v>
      </c>
      <c r="D45" s="57">
        <v>0.05</v>
      </c>
      <c r="E45" s="57">
        <v>0.05</v>
      </c>
      <c r="F45" s="57">
        <v>0.05</v>
      </c>
      <c r="G45" s="57">
        <v>0.05</v>
      </c>
      <c r="H45" s="57">
        <v>0.05</v>
      </c>
      <c r="I45" s="57">
        <v>0.05</v>
      </c>
      <c r="J45" s="57">
        <v>0.05</v>
      </c>
      <c r="K45" s="57">
        <v>0.05</v>
      </c>
      <c r="L45" s="57">
        <v>0.05</v>
      </c>
      <c r="M45" s="57">
        <v>0.05</v>
      </c>
      <c r="N45" s="57">
        <v>0.05</v>
      </c>
      <c r="O45" s="57">
        <v>0.05</v>
      </c>
      <c r="P45" s="57">
        <v>0.05</v>
      </c>
      <c r="Q45" s="57">
        <v>0.05</v>
      </c>
      <c r="R45" s="57">
        <v>0.05</v>
      </c>
      <c r="S45" s="57">
        <v>0.05</v>
      </c>
      <c r="T45" s="57">
        <v>0.05</v>
      </c>
      <c r="U45" s="57">
        <v>0.05</v>
      </c>
      <c r="V45" s="57">
        <v>0.05</v>
      </c>
      <c r="W45" s="57">
        <v>0.05</v>
      </c>
      <c r="X45" s="67">
        <f t="shared" si="7"/>
        <v>1</v>
      </c>
      <c r="Z45" s="71"/>
    </row>
    <row r="46" spans="1:26">
      <c r="A46" s="58"/>
      <c r="B46" s="59"/>
      <c r="C46" s="62">
        <f>SUM(C26,C24,C28,C30,C32,C34,C36,C38,C40,C42,C44)</f>
        <v>1361366.16</v>
      </c>
      <c r="D46" s="62">
        <f t="shared" ref="D46:W46" si="18">SUM(D26,D24,D28,D30,D32,D34,D38,D40,D42)</f>
        <v>53307.23</v>
      </c>
      <c r="E46" s="62">
        <f t="shared" si="18"/>
        <v>53307.23</v>
      </c>
      <c r="F46" s="62">
        <f t="shared" si="18"/>
        <v>53307.23</v>
      </c>
      <c r="G46" s="62">
        <f t="shared" si="18"/>
        <v>53307.23</v>
      </c>
      <c r="H46" s="62">
        <f t="shared" si="18"/>
        <v>53307.23</v>
      </c>
      <c r="I46" s="62">
        <f t="shared" si="18"/>
        <v>53307.23</v>
      </c>
      <c r="J46" s="62">
        <f t="shared" si="18"/>
        <v>53307.23</v>
      </c>
      <c r="K46" s="62">
        <f t="shared" si="18"/>
        <v>53307.23</v>
      </c>
      <c r="L46" s="62">
        <f t="shared" si="18"/>
        <v>53307.23</v>
      </c>
      <c r="M46" s="62">
        <f t="shared" si="18"/>
        <v>53307.23</v>
      </c>
      <c r="N46" s="62">
        <f t="shared" si="18"/>
        <v>53307.23</v>
      </c>
      <c r="O46" s="62">
        <f t="shared" si="18"/>
        <v>53307.23</v>
      </c>
      <c r="P46" s="62">
        <f t="shared" si="18"/>
        <v>53307.23</v>
      </c>
      <c r="Q46" s="62">
        <f t="shared" si="18"/>
        <v>53307.23</v>
      </c>
      <c r="R46" s="62">
        <f t="shared" si="18"/>
        <v>53307.23</v>
      </c>
      <c r="S46" s="62">
        <f t="shared" si="18"/>
        <v>53307.23</v>
      </c>
      <c r="T46" s="62">
        <f t="shared" si="18"/>
        <v>53307.23</v>
      </c>
      <c r="U46" s="62">
        <f t="shared" si="18"/>
        <v>53307.23</v>
      </c>
      <c r="V46" s="62">
        <f t="shared" si="18"/>
        <v>53307.23</v>
      </c>
      <c r="W46" s="62">
        <f t="shared" si="18"/>
        <v>53307.37</v>
      </c>
      <c r="X46" s="62">
        <f>SUM(X26,X24,X28,X30,X32,X34,X36,X38,X40,X42,X44)</f>
        <v>1361366.14</v>
      </c>
    </row>
    <row r="47" spans="1:26">
      <c r="A47" s="50"/>
      <c r="B47" s="63" t="s">
        <v>455</v>
      </c>
      <c r="C47" s="64">
        <f t="shared" ref="C47:W47" si="19">SUM(C21,C46)</f>
        <v>1729107.3427319999</v>
      </c>
      <c r="D47" s="65">
        <f t="shared" si="19"/>
        <v>71694.290000000008</v>
      </c>
      <c r="E47" s="65">
        <f t="shared" si="19"/>
        <v>71694.290000000008</v>
      </c>
      <c r="F47" s="65">
        <f t="shared" si="19"/>
        <v>71694.290000000008</v>
      </c>
      <c r="G47" s="65">
        <f t="shared" si="19"/>
        <v>71694.290000000008</v>
      </c>
      <c r="H47" s="65">
        <f t="shared" si="19"/>
        <v>71694.290000000008</v>
      </c>
      <c r="I47" s="65">
        <f t="shared" si="19"/>
        <v>71694.290000000008</v>
      </c>
      <c r="J47" s="65">
        <f t="shared" si="19"/>
        <v>71694.290000000008</v>
      </c>
      <c r="K47" s="65">
        <f t="shared" si="19"/>
        <v>71694.290000000008</v>
      </c>
      <c r="L47" s="65">
        <f t="shared" si="19"/>
        <v>71694.290000000008</v>
      </c>
      <c r="M47" s="65">
        <f t="shared" si="19"/>
        <v>71694.290000000008</v>
      </c>
      <c r="N47" s="65">
        <f t="shared" si="19"/>
        <v>71694.290000000008</v>
      </c>
      <c r="O47" s="65">
        <f t="shared" si="19"/>
        <v>71694.290000000008</v>
      </c>
      <c r="P47" s="65">
        <f t="shared" si="19"/>
        <v>71694.290000000008</v>
      </c>
      <c r="Q47" s="65">
        <f t="shared" si="19"/>
        <v>71694.290000000008</v>
      </c>
      <c r="R47" s="65">
        <f t="shared" si="19"/>
        <v>71694.290000000008</v>
      </c>
      <c r="S47" s="65">
        <f t="shared" si="19"/>
        <v>71694.290000000008</v>
      </c>
      <c r="T47" s="65">
        <f t="shared" si="19"/>
        <v>71694.290000000008</v>
      </c>
      <c r="U47" s="65">
        <f t="shared" si="19"/>
        <v>71694.290000000008</v>
      </c>
      <c r="V47" s="65">
        <f t="shared" si="19"/>
        <v>71694.290000000008</v>
      </c>
      <c r="W47" s="65">
        <f t="shared" si="19"/>
        <v>71694.430000000008</v>
      </c>
      <c r="X47" s="64">
        <f>SUM(X21,X46)</f>
        <v>1729107.3399999999</v>
      </c>
    </row>
  </sheetData>
  <mergeCells count="36">
    <mergeCell ref="B4:W4"/>
    <mergeCell ref="B5:W5"/>
    <mergeCell ref="B6:W6"/>
    <mergeCell ref="B7:W7"/>
    <mergeCell ref="B8:W8"/>
    <mergeCell ref="A10:W10"/>
    <mergeCell ref="A13:A14"/>
    <mergeCell ref="A15:A16"/>
    <mergeCell ref="A17:A18"/>
    <mergeCell ref="A19:A20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B13:B14"/>
    <mergeCell ref="B15:B16"/>
    <mergeCell ref="B17:B18"/>
    <mergeCell ref="B19:B20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</mergeCells>
  <pageMargins left="0.75" right="0.75" top="1" bottom="1" header="0.5" footer="0.5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workbookViewId="0">
      <selection activeCell="H5" sqref="H5"/>
    </sheetView>
  </sheetViews>
  <sheetFormatPr defaultColWidth="9" defaultRowHeight="15"/>
  <cols>
    <col min="1" max="1" width="15" customWidth="1"/>
    <col min="2" max="2" width="27.7109375" customWidth="1"/>
    <col min="5" max="5" width="14.140625" customWidth="1"/>
    <col min="6" max="6" width="29.7109375" customWidth="1"/>
  </cols>
  <sheetData>
    <row r="1" spans="1:6">
      <c r="A1" s="1"/>
      <c r="B1" s="1"/>
      <c r="C1" s="1"/>
      <c r="D1" s="1"/>
      <c r="E1" s="1"/>
      <c r="F1" s="1"/>
    </row>
    <row r="2" spans="1:6" ht="15.75">
      <c r="A2" s="370" t="str">
        <f>'[2]Itens das CPUs'!A9:F9</f>
        <v>Construção de Rodovias (Pavimentação Urbana)</v>
      </c>
      <c r="B2" s="370"/>
      <c r="C2" s="370"/>
      <c r="D2" s="370"/>
      <c r="E2" s="370"/>
      <c r="F2" s="370"/>
    </row>
    <row r="3" spans="1:6">
      <c r="A3" s="2"/>
      <c r="B3" s="3"/>
      <c r="C3" s="4"/>
      <c r="D3" s="5"/>
      <c r="E3" s="5"/>
      <c r="F3" s="6"/>
    </row>
    <row r="4" spans="1:6" ht="15.75">
      <c r="A4" s="371" t="s">
        <v>457</v>
      </c>
      <c r="B4" s="371"/>
      <c r="C4" s="371"/>
      <c r="D4" s="371"/>
      <c r="E4" s="371"/>
      <c r="F4" s="371"/>
    </row>
    <row r="5" spans="1:6">
      <c r="A5" s="7"/>
      <c r="B5" s="8"/>
      <c r="C5" s="8"/>
      <c r="D5" s="1"/>
      <c r="E5" s="1"/>
      <c r="F5" s="9"/>
    </row>
    <row r="6" spans="1:6">
      <c r="A6" s="10" t="s">
        <v>458</v>
      </c>
      <c r="B6" s="11"/>
      <c r="C6" s="11"/>
      <c r="D6" s="12"/>
      <c r="E6" s="12"/>
      <c r="F6" s="13"/>
    </row>
    <row r="7" spans="1:6">
      <c r="A7" s="14" t="s">
        <v>459</v>
      </c>
      <c r="B7" s="4"/>
      <c r="C7" s="4"/>
      <c r="D7" s="5"/>
      <c r="E7" s="5"/>
      <c r="F7" s="15">
        <f>SUM(B29,B35,B41)</f>
        <v>7426</v>
      </c>
    </row>
    <row r="8" spans="1:6">
      <c r="A8" s="14" t="s">
        <v>460</v>
      </c>
      <c r="B8" s="4"/>
      <c r="C8" s="4"/>
      <c r="D8" s="5"/>
      <c r="E8" s="5"/>
      <c r="F8" s="16">
        <v>24</v>
      </c>
    </row>
    <row r="9" spans="1:6">
      <c r="A9" s="14" t="s">
        <v>461</v>
      </c>
      <c r="B9" s="4"/>
      <c r="C9" s="4"/>
      <c r="D9" s="5"/>
      <c r="E9" s="5"/>
      <c r="F9" s="17">
        <f>60%</f>
        <v>0.6</v>
      </c>
    </row>
    <row r="10" spans="1:6">
      <c r="A10" s="14" t="s">
        <v>462</v>
      </c>
      <c r="B10" s="4"/>
      <c r="C10" s="4"/>
      <c r="D10" s="5"/>
      <c r="E10" s="5"/>
      <c r="F10" s="18"/>
    </row>
    <row r="11" spans="1:6">
      <c r="A11" s="19"/>
      <c r="B11" s="20"/>
      <c r="C11" s="20"/>
      <c r="D11" s="21"/>
      <c r="E11" s="21"/>
      <c r="F11" s="22">
        <f>(F7-(F9*F7))/F8</f>
        <v>123.76666666666701</v>
      </c>
    </row>
    <row r="12" spans="1:6">
      <c r="A12" s="7"/>
      <c r="B12" s="8"/>
      <c r="C12" s="8"/>
      <c r="D12" s="1"/>
      <c r="E12" s="1"/>
      <c r="F12" s="23"/>
    </row>
    <row r="13" spans="1:6">
      <c r="A13" s="10" t="s">
        <v>463</v>
      </c>
      <c r="B13" s="11"/>
      <c r="C13" s="11"/>
      <c r="D13" s="12"/>
      <c r="E13" s="12"/>
      <c r="F13" s="24"/>
    </row>
    <row r="14" spans="1:6">
      <c r="A14" s="14" t="s">
        <v>464</v>
      </c>
      <c r="B14" s="4"/>
      <c r="C14" s="4"/>
      <c r="D14" s="5"/>
      <c r="E14" s="5"/>
      <c r="F14" s="25">
        <f>1.5%</f>
        <v>1.4999999999999999E-2</v>
      </c>
    </row>
    <row r="15" spans="1:6">
      <c r="A15" s="26" t="s">
        <v>465</v>
      </c>
      <c r="B15" s="20"/>
      <c r="C15" s="20"/>
      <c r="D15" s="21"/>
      <c r="E15" s="21"/>
      <c r="F15" s="22">
        <f>F14*F11</f>
        <v>1.8565</v>
      </c>
    </row>
    <row r="16" spans="1:6">
      <c r="A16" s="27"/>
      <c r="B16" s="8"/>
      <c r="C16" s="8"/>
      <c r="D16" s="1"/>
      <c r="E16" s="1"/>
      <c r="F16" s="23"/>
    </row>
    <row r="17" spans="1:6">
      <c r="A17" s="10" t="s">
        <v>466</v>
      </c>
      <c r="B17" s="11"/>
      <c r="C17" s="11"/>
      <c r="D17" s="12"/>
      <c r="E17" s="12"/>
      <c r="F17" s="24"/>
    </row>
    <row r="18" spans="1:6">
      <c r="A18" s="14" t="s">
        <v>467</v>
      </c>
      <c r="B18" s="4"/>
      <c r="C18" s="4"/>
      <c r="D18" s="5"/>
      <c r="E18" s="5"/>
      <c r="F18" s="25">
        <f>1%</f>
        <v>0.01</v>
      </c>
    </row>
    <row r="19" spans="1:6">
      <c r="A19" s="26" t="s">
        <v>468</v>
      </c>
      <c r="B19" s="20"/>
      <c r="C19" s="20"/>
      <c r="D19" s="21"/>
      <c r="E19" s="21"/>
      <c r="F19" s="22">
        <f>F18*F11</f>
        <v>1.23766666666667</v>
      </c>
    </row>
    <row r="20" spans="1:6">
      <c r="A20" s="27"/>
      <c r="B20" s="8"/>
      <c r="C20" s="8"/>
      <c r="D20" s="1"/>
      <c r="E20" s="1"/>
      <c r="F20" s="23"/>
    </row>
    <row r="21" spans="1:6">
      <c r="A21" s="28" t="s">
        <v>469</v>
      </c>
      <c r="B21" s="11"/>
      <c r="C21" s="11"/>
      <c r="D21" s="12"/>
      <c r="E21" s="29"/>
      <c r="F21" s="30">
        <f>F11+F15+F19</f>
        <v>126.86083333333301</v>
      </c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31" t="s">
        <v>470</v>
      </c>
      <c r="B24" s="31" t="s">
        <v>471</v>
      </c>
      <c r="C24" s="1"/>
      <c r="D24" s="1"/>
      <c r="E24" s="1"/>
      <c r="F24" s="1"/>
    </row>
    <row r="25" spans="1:6">
      <c r="A25" s="32" t="s">
        <v>472</v>
      </c>
      <c r="B25" s="33"/>
      <c r="C25" s="1"/>
      <c r="D25" s="1"/>
      <c r="E25" s="1"/>
      <c r="F25" s="1"/>
    </row>
    <row r="26" spans="1:6">
      <c r="A26" s="34" t="s">
        <v>473</v>
      </c>
      <c r="B26" s="35">
        <v>3310</v>
      </c>
      <c r="C26" s="1"/>
      <c r="D26" s="1"/>
      <c r="E26" s="1"/>
      <c r="F26" s="1"/>
    </row>
    <row r="27" spans="1:6">
      <c r="A27" s="34" t="s">
        <v>474</v>
      </c>
      <c r="B27" s="35">
        <v>3475</v>
      </c>
      <c r="C27" s="1"/>
      <c r="D27" s="1"/>
      <c r="E27" s="1"/>
      <c r="F27" s="1"/>
    </row>
    <row r="28" spans="1:6">
      <c r="A28" s="34" t="s">
        <v>475</v>
      </c>
      <c r="B28" s="35">
        <v>3560</v>
      </c>
      <c r="C28" s="1"/>
      <c r="D28" s="1"/>
      <c r="E28" s="1"/>
      <c r="F28" s="1"/>
    </row>
    <row r="29" spans="1:6">
      <c r="A29" s="36" t="s">
        <v>476</v>
      </c>
      <c r="B29" s="37">
        <f>ROUND(AVERAGE(B26,B27,B28),2)</f>
        <v>3448.33</v>
      </c>
      <c r="C29" s="1"/>
      <c r="D29" s="1"/>
      <c r="E29" s="1"/>
      <c r="F29" s="1"/>
    </row>
    <row r="30" spans="1:6">
      <c r="A30" s="38"/>
      <c r="B30" s="39"/>
      <c r="C30" s="40"/>
      <c r="D30" s="40"/>
      <c r="E30" s="40"/>
      <c r="F30" s="40"/>
    </row>
    <row r="31" spans="1:6">
      <c r="A31" s="41" t="s">
        <v>477</v>
      </c>
      <c r="B31" s="33"/>
      <c r="C31" s="40"/>
      <c r="D31" s="40"/>
      <c r="E31" s="40"/>
      <c r="F31" s="40"/>
    </row>
    <row r="32" spans="1:6">
      <c r="A32" s="34" t="s">
        <v>473</v>
      </c>
      <c r="B32" s="35">
        <v>1590</v>
      </c>
      <c r="C32" s="40"/>
      <c r="D32" s="40"/>
      <c r="E32" s="40"/>
      <c r="F32" s="40"/>
    </row>
    <row r="33" spans="1:6">
      <c r="A33" s="34" t="s">
        <v>474</v>
      </c>
      <c r="B33" s="35">
        <v>1800</v>
      </c>
      <c r="C33" s="40"/>
      <c r="D33" s="40"/>
      <c r="E33" s="40"/>
      <c r="F33" s="40"/>
    </row>
    <row r="34" spans="1:6">
      <c r="A34" s="34" t="s">
        <v>475</v>
      </c>
      <c r="B34" s="35">
        <v>2400</v>
      </c>
      <c r="C34" s="40"/>
      <c r="D34" s="40"/>
      <c r="E34" s="40"/>
      <c r="F34" s="40"/>
    </row>
    <row r="35" spans="1:6">
      <c r="A35" s="36" t="s">
        <v>476</v>
      </c>
      <c r="B35" s="37">
        <f>ROUND(AVERAGE(B32,B33,B34),2)</f>
        <v>1930</v>
      </c>
      <c r="C35" s="40"/>
      <c r="D35" s="40"/>
      <c r="E35" s="40"/>
      <c r="F35" s="40"/>
    </row>
    <row r="36" spans="1:6">
      <c r="A36" s="38"/>
      <c r="B36" s="39"/>
      <c r="C36" s="40"/>
      <c r="D36" s="40"/>
      <c r="E36" s="40"/>
      <c r="F36" s="40"/>
    </row>
    <row r="37" spans="1:6">
      <c r="A37" s="41" t="s">
        <v>478</v>
      </c>
      <c r="B37" s="33"/>
      <c r="C37" s="40"/>
      <c r="D37" s="40"/>
      <c r="E37" s="40"/>
      <c r="F37" s="40"/>
    </row>
    <row r="38" spans="1:6">
      <c r="A38" s="34" t="s">
        <v>473</v>
      </c>
      <c r="B38" s="35">
        <v>1800</v>
      </c>
      <c r="C38" s="40"/>
      <c r="D38" s="40"/>
      <c r="E38" s="40"/>
      <c r="F38" s="40"/>
    </row>
    <row r="39" spans="1:6">
      <c r="A39" s="34" t="s">
        <v>474</v>
      </c>
      <c r="B39" s="35">
        <v>2099</v>
      </c>
      <c r="C39" s="40"/>
      <c r="D39" s="40"/>
      <c r="E39" s="40"/>
      <c r="F39" s="40"/>
    </row>
    <row r="40" spans="1:6">
      <c r="A40" s="34" t="s">
        <v>475</v>
      </c>
      <c r="B40" s="35">
        <v>2244</v>
      </c>
      <c r="C40" s="40"/>
      <c r="D40" s="40"/>
      <c r="E40" s="40"/>
      <c r="F40" s="40"/>
    </row>
    <row r="41" spans="1:6">
      <c r="A41" s="36" t="s">
        <v>476</v>
      </c>
      <c r="B41" s="37">
        <f>ROUND(AVERAGE(B38,B39,B40),2)</f>
        <v>2047.67</v>
      </c>
      <c r="C41" s="40"/>
      <c r="D41" s="40"/>
      <c r="E41" s="40"/>
      <c r="F41" s="40"/>
    </row>
  </sheetData>
  <mergeCells count="2">
    <mergeCell ref="A2:F2"/>
    <mergeCell ref="A4:F4"/>
  </mergeCells>
  <pageMargins left="0.511811023622047" right="0.511811023622047" top="0.78740157480314998" bottom="0.78740157480314998" header="0.31496062992126" footer="0.31496062992126"/>
  <pageSetup paperSize="9" scale="88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topLeftCell="A19" zoomScale="90" zoomScaleNormal="90" workbookViewId="0">
      <selection activeCell="G38" sqref="G38"/>
    </sheetView>
  </sheetViews>
  <sheetFormatPr defaultColWidth="9" defaultRowHeight="15"/>
  <cols>
    <col min="2" max="2" width="6.7109375" customWidth="1"/>
    <col min="4" max="4" width="76.28515625" customWidth="1"/>
    <col min="5" max="5" width="26.140625" customWidth="1"/>
    <col min="6" max="6" width="22" customWidth="1"/>
    <col min="7" max="7" width="20.7109375" customWidth="1"/>
    <col min="8" max="8" width="25.42578125" customWidth="1"/>
    <col min="9" max="9" width="18.5703125" customWidth="1"/>
  </cols>
  <sheetData>
    <row r="1" spans="1:9">
      <c r="A1" s="45"/>
      <c r="B1" s="44"/>
      <c r="C1" s="44"/>
      <c r="D1" s="45"/>
      <c r="E1" s="44"/>
      <c r="F1" s="44"/>
      <c r="G1" s="44"/>
      <c r="H1" s="227"/>
      <c r="I1" s="44"/>
    </row>
    <row r="2" spans="1:9">
      <c r="A2" s="45"/>
      <c r="B2" s="44"/>
      <c r="C2" s="44"/>
      <c r="D2" s="45"/>
      <c r="E2" s="44"/>
      <c r="F2" s="44"/>
      <c r="G2" s="44"/>
      <c r="H2" s="227"/>
      <c r="I2" s="44"/>
    </row>
    <row r="3" spans="1:9">
      <c r="A3" s="49"/>
      <c r="B3" s="46"/>
      <c r="C3" s="46"/>
      <c r="D3" s="292" t="s">
        <v>0</v>
      </c>
      <c r="E3" s="292"/>
      <c r="F3" s="292"/>
      <c r="G3" s="292"/>
      <c r="H3" s="292"/>
      <c r="I3" s="292"/>
    </row>
    <row r="4" spans="1:9">
      <c r="A4" s="49"/>
      <c r="B4" s="46"/>
      <c r="C4" s="46"/>
      <c r="D4" s="292" t="s">
        <v>1</v>
      </c>
      <c r="E4" s="292"/>
      <c r="F4" s="292"/>
      <c r="G4" s="292"/>
      <c r="H4" s="292"/>
      <c r="I4" s="292"/>
    </row>
    <row r="5" spans="1:9">
      <c r="A5" s="49"/>
      <c r="B5" s="46"/>
      <c r="C5" s="46"/>
      <c r="D5" s="292" t="s">
        <v>139</v>
      </c>
      <c r="E5" s="292"/>
      <c r="F5" s="292"/>
      <c r="G5" s="292"/>
      <c r="H5" s="292"/>
      <c r="I5" s="292"/>
    </row>
    <row r="6" spans="1:9">
      <c r="A6" s="49"/>
      <c r="B6" s="46"/>
      <c r="C6" s="46"/>
      <c r="D6" s="292" t="s">
        <v>140</v>
      </c>
      <c r="E6" s="292"/>
      <c r="F6" s="292"/>
      <c r="G6" s="292"/>
      <c r="H6" s="292"/>
      <c r="I6" s="47"/>
    </row>
    <row r="7" spans="1:9">
      <c r="A7" s="49"/>
      <c r="B7" s="46"/>
      <c r="C7" s="46"/>
      <c r="D7" s="292"/>
      <c r="E7" s="292"/>
      <c r="F7" s="292"/>
      <c r="G7" s="292"/>
      <c r="H7" s="292"/>
      <c r="I7" s="47"/>
    </row>
    <row r="8" spans="1:9">
      <c r="A8" s="49"/>
      <c r="B8" s="46"/>
      <c r="C8" s="46"/>
      <c r="D8" s="295"/>
      <c r="E8" s="295"/>
      <c r="F8" s="295"/>
      <c r="G8" s="295"/>
      <c r="H8" s="295"/>
      <c r="I8" s="46"/>
    </row>
    <row r="9" spans="1:9" ht="25.5" customHeight="1">
      <c r="A9" s="49"/>
      <c r="B9" s="293" t="s">
        <v>5</v>
      </c>
      <c r="C9" s="293"/>
      <c r="D9" s="294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E9" s="294"/>
      <c r="F9" s="294"/>
      <c r="G9" s="294"/>
      <c r="H9" s="294"/>
      <c r="I9" s="294"/>
    </row>
    <row r="10" spans="1:9">
      <c r="A10" s="49"/>
      <c r="B10" s="46"/>
      <c r="C10" s="46"/>
      <c r="D10" s="49"/>
      <c r="E10" s="46"/>
      <c r="F10" s="46"/>
      <c r="G10" s="46"/>
      <c r="H10" s="228"/>
      <c r="I10" s="46"/>
    </row>
    <row r="11" spans="1:9">
      <c r="A11" s="49"/>
      <c r="B11" s="46"/>
      <c r="C11" s="46"/>
      <c r="D11" s="291" t="s">
        <v>141</v>
      </c>
      <c r="E11" s="291"/>
      <c r="F11" s="291"/>
      <c r="G11" s="291"/>
      <c r="H11" s="291"/>
      <c r="I11" s="245">
        <f>'BDI Serviços'!C31</f>
        <v>0.26</v>
      </c>
    </row>
    <row r="12" spans="1:9">
      <c r="A12" s="49"/>
      <c r="B12" s="46"/>
      <c r="C12" s="46"/>
      <c r="D12" s="291" t="s">
        <v>142</v>
      </c>
      <c r="E12" s="291"/>
      <c r="F12" s="291"/>
      <c r="G12" s="291"/>
      <c r="H12" s="291"/>
      <c r="I12" s="245">
        <f>'BDI Materiais'!C28</f>
        <v>0.12</v>
      </c>
    </row>
    <row r="13" spans="1:9">
      <c r="A13" s="49"/>
      <c r="B13" s="46"/>
      <c r="C13" s="46"/>
      <c r="D13" s="291" t="s">
        <v>143</v>
      </c>
      <c r="E13" s="291"/>
      <c r="F13" s="291"/>
      <c r="G13" s="291"/>
      <c r="H13" s="291"/>
      <c r="I13" s="245">
        <f>'Enc. Sociais'!G49</f>
        <v>1.1304000000000001</v>
      </c>
    </row>
    <row r="14" spans="1:9">
      <c r="A14" s="49"/>
      <c r="B14" s="46"/>
      <c r="C14" s="46"/>
      <c r="D14" s="291" t="s">
        <v>144</v>
      </c>
      <c r="E14" s="291"/>
      <c r="F14" s="291"/>
      <c r="G14" s="291"/>
      <c r="H14" s="291"/>
      <c r="I14" s="246">
        <v>44440</v>
      </c>
    </row>
    <row r="15" spans="1:9">
      <c r="A15" s="49"/>
      <c r="B15" s="46"/>
      <c r="C15" s="46"/>
      <c r="D15" s="286" t="s">
        <v>145</v>
      </c>
      <c r="E15" s="286"/>
      <c r="F15" s="46"/>
      <c r="G15" s="46"/>
      <c r="H15" s="228"/>
      <c r="I15" s="46"/>
    </row>
    <row r="16" spans="1:9">
      <c r="A16" s="229"/>
      <c r="B16" s="50" t="s">
        <v>146</v>
      </c>
      <c r="C16" s="286" t="s">
        <v>147</v>
      </c>
      <c r="D16" s="286"/>
      <c r="E16" s="50" t="s">
        <v>69</v>
      </c>
      <c r="F16" s="50" t="s">
        <v>148</v>
      </c>
      <c r="G16" s="50" t="s">
        <v>149</v>
      </c>
      <c r="H16" s="257" t="s">
        <v>150</v>
      </c>
      <c r="I16" s="261"/>
    </row>
    <row r="17" spans="1:9" ht="15.75">
      <c r="A17" s="288"/>
      <c r="B17" s="233">
        <v>1</v>
      </c>
      <c r="C17" s="287" t="s">
        <v>151</v>
      </c>
      <c r="D17" s="287"/>
      <c r="E17" s="223" t="s">
        <v>152</v>
      </c>
      <c r="F17" s="258">
        <v>35</v>
      </c>
      <c r="G17" s="236">
        <f>'Módulo mínimo'!H37</f>
        <v>78595.789999999994</v>
      </c>
      <c r="H17" s="281">
        <f>ROUND(F17*G17,2)</f>
        <v>2750852.65</v>
      </c>
      <c r="I17" s="262"/>
    </row>
    <row r="18" spans="1:9">
      <c r="A18" s="288"/>
      <c r="B18" s="46"/>
      <c r="C18" s="46"/>
      <c r="D18" s="49"/>
      <c r="E18" s="46"/>
      <c r="F18" s="46"/>
      <c r="G18" s="46"/>
      <c r="H18" s="228"/>
      <c r="I18" s="263"/>
    </row>
    <row r="19" spans="1:9" ht="18.75">
      <c r="A19" s="288"/>
      <c r="B19" s="289" t="s">
        <v>153</v>
      </c>
      <c r="C19" s="289"/>
      <c r="D19" s="289"/>
      <c r="E19" s="289"/>
      <c r="F19" s="289"/>
      <c r="G19" s="289"/>
      <c r="H19" s="244">
        <f>H17</f>
        <v>2750852.65</v>
      </c>
      <c r="I19" s="264"/>
    </row>
    <row r="20" spans="1:9">
      <c r="A20" s="227"/>
      <c r="B20" s="44"/>
      <c r="C20" s="44"/>
      <c r="D20" s="45"/>
      <c r="E20" s="44"/>
      <c r="F20" s="44"/>
      <c r="G20" s="44"/>
      <c r="H20" s="227"/>
      <c r="I20" s="44"/>
    </row>
    <row r="21" spans="1:9">
      <c r="A21" s="45"/>
      <c r="B21" s="44"/>
      <c r="C21" s="44"/>
      <c r="D21" s="45"/>
      <c r="E21" s="44"/>
      <c r="F21" s="44"/>
      <c r="G21" s="44"/>
      <c r="H21" s="227"/>
      <c r="I21" s="44"/>
    </row>
    <row r="22" spans="1:9">
      <c r="D22" s="286" t="s">
        <v>154</v>
      </c>
      <c r="E22" s="286"/>
    </row>
    <row r="23" spans="1:9">
      <c r="A23" s="229"/>
      <c r="B23" s="50" t="s">
        <v>146</v>
      </c>
      <c r="C23" s="286" t="s">
        <v>147</v>
      </c>
      <c r="D23" s="286"/>
      <c r="E23" s="50" t="s">
        <v>69</v>
      </c>
      <c r="F23" s="50" t="s">
        <v>148</v>
      </c>
      <c r="G23" s="50" t="s">
        <v>149</v>
      </c>
      <c r="H23" s="257" t="s">
        <v>150</v>
      </c>
    </row>
    <row r="24" spans="1:9" ht="15.75">
      <c r="A24" s="288"/>
      <c r="B24" s="233">
        <v>1</v>
      </c>
      <c r="C24" s="287" t="s">
        <v>151</v>
      </c>
      <c r="D24" s="287"/>
      <c r="E24" s="223" t="s">
        <v>152</v>
      </c>
      <c r="F24" s="258">
        <v>35</v>
      </c>
      <c r="G24" s="236">
        <f>'Módulo mínimo'!H37</f>
        <v>78595.789999999994</v>
      </c>
      <c r="H24" s="259">
        <f>ROUND(F24*G24,2)</f>
        <v>2750852.65</v>
      </c>
    </row>
    <row r="25" spans="1:9">
      <c r="A25" s="288"/>
      <c r="B25" s="46"/>
      <c r="C25" s="46"/>
      <c r="D25" s="49"/>
      <c r="E25" s="46"/>
      <c r="F25" s="46"/>
      <c r="G25" s="46"/>
      <c r="H25" s="228"/>
    </row>
    <row r="26" spans="1:9" ht="18.75">
      <c r="A26" s="288"/>
      <c r="B26" s="289" t="s">
        <v>153</v>
      </c>
      <c r="C26" s="289"/>
      <c r="D26" s="289"/>
      <c r="E26" s="289"/>
      <c r="F26" s="289"/>
      <c r="G26" s="289"/>
      <c r="H26" s="244">
        <f>H24</f>
        <v>2750852.65</v>
      </c>
    </row>
    <row r="29" spans="1:9">
      <c r="D29" s="286" t="s">
        <v>155</v>
      </c>
      <c r="E29" s="286"/>
    </row>
    <row r="30" spans="1:9">
      <c r="A30" s="229"/>
      <c r="B30" s="50" t="s">
        <v>146</v>
      </c>
      <c r="C30" s="286" t="s">
        <v>147</v>
      </c>
      <c r="D30" s="286"/>
      <c r="E30" s="50" t="s">
        <v>69</v>
      </c>
      <c r="F30" s="50" t="s">
        <v>148</v>
      </c>
      <c r="G30" s="50" t="s">
        <v>149</v>
      </c>
      <c r="H30" s="257" t="s">
        <v>150</v>
      </c>
    </row>
    <row r="31" spans="1:9" ht="15.75">
      <c r="A31" s="288"/>
      <c r="B31" s="233">
        <v>1</v>
      </c>
      <c r="C31" s="287" t="s">
        <v>151</v>
      </c>
      <c r="D31" s="287"/>
      <c r="E31" s="223" t="s">
        <v>152</v>
      </c>
      <c r="F31" s="258">
        <v>22</v>
      </c>
      <c r="G31" s="236">
        <f>'Módulo mínimo'!H37</f>
        <v>78595.789999999994</v>
      </c>
      <c r="H31" s="259">
        <f>F31*G31</f>
        <v>1729107.38</v>
      </c>
    </row>
    <row r="32" spans="1:9">
      <c r="A32" s="288"/>
      <c r="B32" s="46"/>
      <c r="C32" s="46"/>
      <c r="D32" s="49"/>
      <c r="E32" s="46"/>
      <c r="F32" s="46"/>
      <c r="G32" s="46"/>
      <c r="H32" s="228"/>
    </row>
    <row r="33" spans="1:8" ht="18.75">
      <c r="A33" s="288"/>
      <c r="B33" s="289" t="s">
        <v>153</v>
      </c>
      <c r="C33" s="289"/>
      <c r="D33" s="289"/>
      <c r="E33" s="289"/>
      <c r="F33" s="289"/>
      <c r="G33" s="289"/>
      <c r="H33" s="244">
        <f>H31</f>
        <v>1729107.38</v>
      </c>
    </row>
    <row r="36" spans="1:8">
      <c r="D36" s="286" t="s">
        <v>156</v>
      </c>
      <c r="E36" s="286"/>
    </row>
    <row r="37" spans="1:8">
      <c r="A37" s="229"/>
      <c r="B37" s="50" t="s">
        <v>146</v>
      </c>
      <c r="C37" s="286" t="s">
        <v>147</v>
      </c>
      <c r="D37" s="286"/>
      <c r="E37" s="50" t="s">
        <v>69</v>
      </c>
      <c r="F37" s="50" t="s">
        <v>148</v>
      </c>
      <c r="G37" s="50" t="s">
        <v>149</v>
      </c>
      <c r="H37" s="257" t="s">
        <v>150</v>
      </c>
    </row>
    <row r="38" spans="1:8" ht="15.75">
      <c r="A38" s="288"/>
      <c r="B38" s="233">
        <v>1</v>
      </c>
      <c r="C38" s="287" t="s">
        <v>151</v>
      </c>
      <c r="D38" s="287"/>
      <c r="E38" s="223" t="s">
        <v>152</v>
      </c>
      <c r="F38" s="258">
        <v>22</v>
      </c>
      <c r="G38" s="236">
        <f>'Módulo mínimo'!H37</f>
        <v>78595.789999999994</v>
      </c>
      <c r="H38" s="259">
        <f>ROUND(F38*G38,2)</f>
        <v>1729107.38</v>
      </c>
    </row>
    <row r="39" spans="1:8">
      <c r="A39" s="288"/>
      <c r="B39" s="46"/>
      <c r="C39" s="46"/>
      <c r="D39" s="49"/>
      <c r="E39" s="46"/>
      <c r="F39" s="46"/>
      <c r="G39" s="46"/>
      <c r="H39" s="228"/>
    </row>
    <row r="40" spans="1:8" ht="18.75">
      <c r="A40" s="288"/>
      <c r="B40" s="289" t="s">
        <v>157</v>
      </c>
      <c r="C40" s="289"/>
      <c r="D40" s="289"/>
      <c r="E40" s="289"/>
      <c r="F40" s="289"/>
      <c r="G40" s="289"/>
      <c r="H40" s="244">
        <f>H38</f>
        <v>1729107.38</v>
      </c>
    </row>
    <row r="43" spans="1:8">
      <c r="D43" s="286" t="s">
        <v>158</v>
      </c>
      <c r="E43" s="286"/>
    </row>
    <row r="44" spans="1:8">
      <c r="A44" s="229"/>
      <c r="B44" s="50" t="s">
        <v>146</v>
      </c>
      <c r="C44" s="286" t="s">
        <v>147</v>
      </c>
      <c r="D44" s="286"/>
      <c r="E44" s="50" t="s">
        <v>69</v>
      </c>
      <c r="F44" s="50" t="s">
        <v>148</v>
      </c>
      <c r="G44" s="50" t="s">
        <v>149</v>
      </c>
      <c r="H44" s="257" t="s">
        <v>150</v>
      </c>
    </row>
    <row r="45" spans="1:8" ht="15.75">
      <c r="A45" s="288"/>
      <c r="B45" s="233">
        <v>1</v>
      </c>
      <c r="C45" s="287" t="s">
        <v>151</v>
      </c>
      <c r="D45" s="287"/>
      <c r="E45" s="223" t="s">
        <v>152</v>
      </c>
      <c r="F45" s="258">
        <v>35</v>
      </c>
      <c r="G45" s="236">
        <f>'Módulo mínimo'!H37</f>
        <v>78595.789999999994</v>
      </c>
      <c r="H45" s="259">
        <f>ROUND(F45*G45,2)</f>
        <v>2750852.65</v>
      </c>
    </row>
    <row r="46" spans="1:8">
      <c r="A46" s="288"/>
      <c r="B46" s="46"/>
      <c r="C46" s="46"/>
      <c r="D46" s="49"/>
      <c r="E46" s="46"/>
      <c r="F46" s="46"/>
      <c r="G46" s="46"/>
      <c r="H46" s="228"/>
    </row>
    <row r="47" spans="1:8" ht="18.75">
      <c r="A47" s="288"/>
      <c r="B47" s="289" t="s">
        <v>157</v>
      </c>
      <c r="C47" s="289"/>
      <c r="D47" s="289"/>
      <c r="E47" s="289"/>
      <c r="F47" s="289"/>
      <c r="G47" s="289"/>
      <c r="H47" s="244">
        <f>H45</f>
        <v>2750852.65</v>
      </c>
    </row>
    <row r="50" spans="1:8">
      <c r="D50" s="290" t="s">
        <v>159</v>
      </c>
      <c r="E50" s="290"/>
    </row>
    <row r="51" spans="1:8">
      <c r="A51" s="229"/>
      <c r="B51" s="50" t="s">
        <v>146</v>
      </c>
      <c r="C51" s="286" t="s">
        <v>147</v>
      </c>
      <c r="D51" s="286"/>
      <c r="E51" s="50" t="s">
        <v>69</v>
      </c>
      <c r="F51" s="257" t="s">
        <v>150</v>
      </c>
    </row>
    <row r="52" spans="1:8" ht="15.75">
      <c r="A52" s="288"/>
      <c r="B52" s="233">
        <v>1</v>
      </c>
      <c r="C52" s="287" t="s">
        <v>151</v>
      </c>
      <c r="D52" s="287"/>
      <c r="E52" s="223" t="s">
        <v>152</v>
      </c>
      <c r="F52" s="260">
        <f>SUM(H19,H26,H33,H40,H47)</f>
        <v>11710772.709999999</v>
      </c>
    </row>
    <row r="53" spans="1:8">
      <c r="A53" s="288"/>
      <c r="B53" s="46"/>
      <c r="C53" s="46"/>
      <c r="D53" s="49"/>
      <c r="E53" s="46"/>
      <c r="F53" s="46"/>
      <c r="G53" s="46"/>
      <c r="H53" s="228"/>
    </row>
  </sheetData>
  <mergeCells count="39">
    <mergeCell ref="D3:I3"/>
    <mergeCell ref="D4:I4"/>
    <mergeCell ref="D5:I5"/>
    <mergeCell ref="B9:C9"/>
    <mergeCell ref="D9:I9"/>
    <mergeCell ref="D6:H8"/>
    <mergeCell ref="D11:H11"/>
    <mergeCell ref="D12:H12"/>
    <mergeCell ref="D13:H13"/>
    <mergeCell ref="D14:H14"/>
    <mergeCell ref="D15:E15"/>
    <mergeCell ref="C16:D16"/>
    <mergeCell ref="C17:D17"/>
    <mergeCell ref="B19:G19"/>
    <mergeCell ref="D22:E22"/>
    <mergeCell ref="C23:D23"/>
    <mergeCell ref="C38:D38"/>
    <mergeCell ref="B40:G40"/>
    <mergeCell ref="C24:D24"/>
    <mergeCell ref="B26:G26"/>
    <mergeCell ref="D29:E29"/>
    <mergeCell ref="C30:D30"/>
    <mergeCell ref="C31:D31"/>
    <mergeCell ref="C51:D51"/>
    <mergeCell ref="C52:D52"/>
    <mergeCell ref="A17:A19"/>
    <mergeCell ref="A24:A26"/>
    <mergeCell ref="A31:A33"/>
    <mergeCell ref="A38:A40"/>
    <mergeCell ref="A45:A47"/>
    <mergeCell ref="A52:A53"/>
    <mergeCell ref="D43:E43"/>
    <mergeCell ref="C44:D44"/>
    <mergeCell ref="C45:D45"/>
    <mergeCell ref="B47:G47"/>
    <mergeCell ref="D50:E50"/>
    <mergeCell ref="B33:G33"/>
    <mergeCell ref="D36:E36"/>
    <mergeCell ref="C37:D37"/>
  </mergeCells>
  <pageMargins left="0.511811023622047" right="0.511811023622047" top="0.78740157480314998" bottom="0.78740157480314998" header="0.31496062992126" footer="0.31496062992126"/>
  <pageSetup paperSize="9" scale="43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8"/>
  <sheetViews>
    <sheetView topLeftCell="A28" workbookViewId="0">
      <selection activeCell="H37" sqref="H37"/>
    </sheetView>
  </sheetViews>
  <sheetFormatPr defaultColWidth="9.140625" defaultRowHeight="15"/>
  <cols>
    <col min="1" max="1" width="9.140625" style="45"/>
    <col min="2" max="2" width="9.140625" style="44"/>
    <col min="3" max="3" width="16" style="44" customWidth="1"/>
    <col min="4" max="4" width="79.85546875" style="45" customWidth="1"/>
    <col min="5" max="5" width="16.28515625" style="44" customWidth="1"/>
    <col min="6" max="6" width="17.85546875" style="44" customWidth="1"/>
    <col min="7" max="7" width="20.7109375" style="44" customWidth="1"/>
    <col min="8" max="8" width="34.28515625" style="227" customWidth="1"/>
    <col min="9" max="9" width="16.28515625" style="44" customWidth="1"/>
    <col min="10" max="10" width="9.140625" style="45"/>
    <col min="11" max="11" width="21.5703125" style="44" hidden="1" customWidth="1"/>
    <col min="12" max="1024" width="9.140625" style="45"/>
  </cols>
  <sheetData>
    <row r="1" spans="1:11" s="49" customFormat="1">
      <c r="B1" s="46"/>
      <c r="C1" s="46"/>
      <c r="D1" s="292" t="s">
        <v>0</v>
      </c>
      <c r="E1" s="292"/>
      <c r="F1" s="292"/>
      <c r="G1" s="292"/>
      <c r="H1" s="292"/>
      <c r="I1" s="292"/>
      <c r="K1" s="46"/>
    </row>
    <row r="2" spans="1:11" s="49" customFormat="1">
      <c r="B2" s="46"/>
      <c r="C2" s="46"/>
      <c r="D2" s="292" t="s">
        <v>1</v>
      </c>
      <c r="E2" s="292"/>
      <c r="F2" s="292"/>
      <c r="G2" s="292"/>
      <c r="H2" s="292"/>
      <c r="I2" s="292"/>
      <c r="K2" s="46"/>
    </row>
    <row r="3" spans="1:11" s="49" customFormat="1">
      <c r="B3" s="46"/>
      <c r="C3" s="46"/>
      <c r="D3" s="292" t="s">
        <v>139</v>
      </c>
      <c r="E3" s="292"/>
      <c r="F3" s="292"/>
      <c r="G3" s="292"/>
      <c r="H3" s="292"/>
      <c r="I3" s="292"/>
      <c r="K3" s="46"/>
    </row>
    <row r="4" spans="1:11" s="49" customFormat="1">
      <c r="B4" s="46"/>
      <c r="C4" s="46"/>
      <c r="D4" s="292" t="s">
        <v>160</v>
      </c>
      <c r="E4" s="292"/>
      <c r="F4" s="292"/>
      <c r="G4" s="292"/>
      <c r="H4" s="292"/>
      <c r="I4" s="47"/>
      <c r="K4" s="46"/>
    </row>
    <row r="5" spans="1:11" s="49" customFormat="1">
      <c r="B5" s="46"/>
      <c r="C5" s="46"/>
      <c r="D5" s="292"/>
      <c r="E5" s="292"/>
      <c r="F5" s="292"/>
      <c r="G5" s="292"/>
      <c r="H5" s="292"/>
      <c r="I5" s="47"/>
      <c r="K5" s="46"/>
    </row>
    <row r="6" spans="1:11" s="49" customFormat="1">
      <c r="B6" s="46"/>
      <c r="C6" s="46"/>
      <c r="D6" s="295"/>
      <c r="E6" s="295"/>
      <c r="F6" s="295"/>
      <c r="G6" s="295"/>
      <c r="H6" s="295"/>
      <c r="I6" s="46"/>
      <c r="K6" s="46"/>
    </row>
    <row r="7" spans="1:11" s="49" customFormat="1" ht="15.75">
      <c r="B7" s="293" t="s">
        <v>5</v>
      </c>
      <c r="C7" s="293"/>
      <c r="D7" s="294" t="str">
        <f>'[1]Orientações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E7" s="294"/>
      <c r="F7" s="294"/>
      <c r="G7" s="294"/>
      <c r="H7" s="294"/>
      <c r="I7" s="294"/>
      <c r="K7" s="46"/>
    </row>
    <row r="8" spans="1:11" s="49" customFormat="1">
      <c r="B8" s="46"/>
      <c r="C8" s="46"/>
      <c r="E8" s="46"/>
      <c r="F8" s="46"/>
      <c r="G8" s="46"/>
      <c r="H8" s="228"/>
      <c r="I8" s="46"/>
      <c r="K8" s="46"/>
    </row>
    <row r="9" spans="1:11" s="49" customFormat="1">
      <c r="B9" s="46"/>
      <c r="C9" s="46"/>
      <c r="D9" s="291" t="s">
        <v>141</v>
      </c>
      <c r="E9" s="291"/>
      <c r="F9" s="291"/>
      <c r="G9" s="291"/>
      <c r="H9" s="291"/>
      <c r="I9" s="245">
        <f>'BDI Serviços'!C31</f>
        <v>0.26</v>
      </c>
      <c r="K9" s="46"/>
    </row>
    <row r="10" spans="1:11" s="49" customFormat="1">
      <c r="B10" s="46"/>
      <c r="C10" s="46"/>
      <c r="D10" s="291" t="s">
        <v>142</v>
      </c>
      <c r="E10" s="291"/>
      <c r="F10" s="291"/>
      <c r="G10" s="291"/>
      <c r="H10" s="291"/>
      <c r="I10" s="245">
        <f>'BDI Materiais'!C28</f>
        <v>0.12</v>
      </c>
      <c r="K10" s="46"/>
    </row>
    <row r="11" spans="1:11" s="49" customFormat="1">
      <c r="B11" s="46"/>
      <c r="C11" s="46"/>
      <c r="D11" s="291" t="s">
        <v>143</v>
      </c>
      <c r="E11" s="291"/>
      <c r="F11" s="291"/>
      <c r="G11" s="291"/>
      <c r="H11" s="291"/>
      <c r="I11" s="245">
        <f>'Enc. Sociais'!G49</f>
        <v>1.1304000000000001</v>
      </c>
      <c r="K11" s="46"/>
    </row>
    <row r="12" spans="1:11" s="49" customFormat="1">
      <c r="B12" s="46"/>
      <c r="C12" s="46"/>
      <c r="D12" s="291" t="s">
        <v>144</v>
      </c>
      <c r="E12" s="291"/>
      <c r="F12" s="291"/>
      <c r="G12" s="291"/>
      <c r="H12" s="291"/>
      <c r="I12" s="246">
        <v>44442</v>
      </c>
      <c r="K12" s="46"/>
    </row>
    <row r="13" spans="1:11" s="49" customFormat="1">
      <c r="B13" s="46"/>
      <c r="C13" s="46"/>
      <c r="E13" s="46"/>
      <c r="F13" s="46"/>
      <c r="G13" s="46"/>
      <c r="H13" s="228"/>
      <c r="I13" s="46"/>
      <c r="K13" s="46"/>
    </row>
    <row r="14" spans="1:11" s="225" customFormat="1" ht="22.5" customHeight="1">
      <c r="A14" s="229"/>
      <c r="B14" s="50" t="s">
        <v>146</v>
      </c>
      <c r="C14" s="286" t="s">
        <v>147</v>
      </c>
      <c r="D14" s="286"/>
      <c r="E14" s="50" t="s">
        <v>69</v>
      </c>
      <c r="F14" s="50" t="s">
        <v>148</v>
      </c>
      <c r="G14" s="50" t="s">
        <v>149</v>
      </c>
      <c r="H14" s="50" t="s">
        <v>150</v>
      </c>
      <c r="I14" s="50" t="s">
        <v>161</v>
      </c>
      <c r="K14" s="247" t="s">
        <v>162</v>
      </c>
    </row>
    <row r="15" spans="1:11" s="49" customFormat="1">
      <c r="A15" s="296" t="s">
        <v>163</v>
      </c>
      <c r="B15" s="230">
        <v>1</v>
      </c>
      <c r="C15" s="297" t="s">
        <v>164</v>
      </c>
      <c r="D15" s="297"/>
      <c r="E15" s="231"/>
      <c r="F15" s="231"/>
      <c r="G15" s="231"/>
      <c r="H15" s="232"/>
      <c r="I15" s="231"/>
      <c r="K15" s="248"/>
    </row>
    <row r="16" spans="1:11" s="49" customFormat="1">
      <c r="A16" s="296"/>
      <c r="B16" s="233" t="s">
        <v>165</v>
      </c>
      <c r="C16" s="223" t="str">
        <f>CPUs!C12</f>
        <v>CPU - 1</v>
      </c>
      <c r="D16" s="234" t="str">
        <f>CPUs!E11</f>
        <v>ADMINISTRAÇÃO LOCAL E MANUTENÇÃO DO CANTEIRO</v>
      </c>
      <c r="E16" s="223" t="s">
        <v>166</v>
      </c>
      <c r="F16" s="235">
        <v>1</v>
      </c>
      <c r="G16" s="236">
        <f>CPUs!I38</f>
        <v>10193.341199999999</v>
      </c>
      <c r="H16" s="217">
        <f>F16*G16</f>
        <v>10193.341199999999</v>
      </c>
      <c r="I16" s="249">
        <f>H16/$H$37</f>
        <v>0.12969322148171039</v>
      </c>
      <c r="K16" s="250">
        <v>6719.55</v>
      </c>
    </row>
    <row r="17" spans="1:11" s="49" customFormat="1" ht="30">
      <c r="A17" s="296"/>
      <c r="B17" s="233" t="s">
        <v>167</v>
      </c>
      <c r="C17" s="223" t="str">
        <f>CPUs!C42</f>
        <v>CPU - 2</v>
      </c>
      <c r="D17" s="234" t="str">
        <f>CPUs!E41</f>
        <v>PLACA DE OBRA EM CHAPA DE AÇO GALVANIZADO (1,50 x 3,00 M) - FORNECIMENTO E INSTALAÇÃO</v>
      </c>
      <c r="E17" s="223" t="str">
        <f>CPUs!F42</f>
        <v>M²</v>
      </c>
      <c r="F17" s="235">
        <v>4.5</v>
      </c>
      <c r="G17" s="236">
        <f>CPUs!I59</f>
        <v>463.11428799999993</v>
      </c>
      <c r="H17" s="217">
        <f>F17*G17</f>
        <v>2084.0142959999998</v>
      </c>
      <c r="I17" s="249">
        <f>H17/$H$37</f>
        <v>2.6515597031342264E-2</v>
      </c>
      <c r="K17" s="250">
        <v>1094.8399999999999</v>
      </c>
    </row>
    <row r="18" spans="1:11" s="49" customFormat="1">
      <c r="A18" s="296"/>
      <c r="B18" s="233" t="s">
        <v>168</v>
      </c>
      <c r="C18" s="223" t="str">
        <f>CPUs!C63</f>
        <v>CPU - 3</v>
      </c>
      <c r="D18" s="234" t="s">
        <v>169</v>
      </c>
      <c r="E18" s="223" t="str">
        <f>CPUs!F63</f>
        <v>T x KM</v>
      </c>
      <c r="F18" s="235">
        <f>Mobilização!F24</f>
        <v>370.5</v>
      </c>
      <c r="G18" s="236">
        <f>CPUs!I76</f>
        <v>5.9894099999999995</v>
      </c>
      <c r="H18" s="217">
        <f>F18*G18</f>
        <v>2219.0764049999998</v>
      </c>
      <c r="I18" s="249">
        <f>H18/$H$37</f>
        <v>2.8234036517732056E-2</v>
      </c>
      <c r="K18" s="250">
        <v>137.72</v>
      </c>
    </row>
    <row r="19" spans="1:11" s="49" customFormat="1">
      <c r="A19" s="296"/>
      <c r="B19" s="233" t="s">
        <v>170</v>
      </c>
      <c r="C19" s="223" t="str">
        <f>CPUs!C63</f>
        <v>CPU - 3</v>
      </c>
      <c r="D19" s="234" t="s">
        <v>171</v>
      </c>
      <c r="E19" s="223" t="str">
        <f>CPUs!F63</f>
        <v>T x KM</v>
      </c>
      <c r="F19" s="235">
        <f>Mobilização!F24</f>
        <v>370.5</v>
      </c>
      <c r="G19" s="236">
        <f>CPUs!I76</f>
        <v>5.9894099999999995</v>
      </c>
      <c r="H19" s="217">
        <f>F19*G19</f>
        <v>2219.0764049999998</v>
      </c>
      <c r="I19" s="249">
        <f>H19/$H$37</f>
        <v>2.8234036517732056E-2</v>
      </c>
      <c r="K19" s="250">
        <f>ROUND(H19*0.7,2)</f>
        <v>1553.35</v>
      </c>
    </row>
    <row r="20" spans="1:11" s="225" customFormat="1">
      <c r="A20" s="296"/>
      <c r="B20" s="298" t="s">
        <v>172</v>
      </c>
      <c r="C20" s="298"/>
      <c r="D20" s="298"/>
      <c r="E20" s="298"/>
      <c r="F20" s="298"/>
      <c r="G20" s="298"/>
      <c r="H20" s="237">
        <f>SUM(H16:H19)</f>
        <v>16715.508305999996</v>
      </c>
      <c r="I20" s="251">
        <f>SUM(I16:I19)</f>
        <v>0.21267689154851677</v>
      </c>
      <c r="K20" s="252">
        <f>ROUND(H20*0.7,2)</f>
        <v>11700.86</v>
      </c>
    </row>
    <row r="21" spans="1:11">
      <c r="A21" s="296"/>
      <c r="D21" s="238"/>
      <c r="F21" s="239"/>
      <c r="I21" s="253"/>
    </row>
    <row r="22" spans="1:11" s="225" customFormat="1">
      <c r="A22" s="296"/>
      <c r="B22" s="240" t="s">
        <v>146</v>
      </c>
      <c r="C22" s="286" t="s">
        <v>147</v>
      </c>
      <c r="D22" s="286"/>
      <c r="E22" s="50" t="s">
        <v>69</v>
      </c>
      <c r="F22" s="50" t="s">
        <v>148</v>
      </c>
      <c r="G22" s="50" t="s">
        <v>149</v>
      </c>
      <c r="H22" s="50" t="s">
        <v>150</v>
      </c>
      <c r="I22" s="50"/>
      <c r="K22" s="247" t="s">
        <v>162</v>
      </c>
    </row>
    <row r="23" spans="1:11" s="49" customFormat="1">
      <c r="A23" s="296"/>
      <c r="B23" s="230">
        <v>2</v>
      </c>
      <c r="C23" s="297" t="s">
        <v>173</v>
      </c>
      <c r="D23" s="297"/>
      <c r="E23" s="231"/>
      <c r="F23" s="231"/>
      <c r="G23" s="231"/>
      <c r="H23" s="232"/>
      <c r="I23" s="231"/>
      <c r="K23" s="250"/>
    </row>
    <row r="24" spans="1:11" s="49" customFormat="1" ht="45">
      <c r="A24" s="296"/>
      <c r="B24" s="233" t="s">
        <v>174</v>
      </c>
      <c r="C24" s="223" t="str">
        <f>CPUs!C79</f>
        <v>CPU - 4</v>
      </c>
      <c r="D24" s="234" t="str">
        <f>CPUs!E78</f>
        <v>INSTALAÇÃO DE CERCAS DE ARAME FARPADO DE 5 FIOS, COM ESTACAS/MOURÕES DE EUCALIPTO TRATADO E BALANCINS DE ARAME ZINCADO</v>
      </c>
      <c r="E24" s="223" t="str">
        <f>CPUs!F79</f>
        <v>KM</v>
      </c>
      <c r="F24" s="235">
        <v>0.12</v>
      </c>
      <c r="G24" s="236">
        <f>CPUs!I98</f>
        <v>26796.86016</v>
      </c>
      <c r="H24" s="217">
        <f>ROUND(F24*G24,2)</f>
        <v>3215.62</v>
      </c>
      <c r="I24" s="249">
        <f t="shared" ref="I24:I34" si="0">H24/$H$37</f>
        <v>4.0913387345556294E-2</v>
      </c>
      <c r="K24" s="250">
        <f>ROUND(H25*0.7,2)</f>
        <v>12089.34</v>
      </c>
    </row>
    <row r="25" spans="1:11" s="49" customFormat="1" ht="45">
      <c r="A25" s="296"/>
      <c r="B25" s="233" t="s">
        <v>175</v>
      </c>
      <c r="C25" s="223" t="str">
        <f>CPUs!C102</f>
        <v>CPU - 5</v>
      </c>
      <c r="D25" s="234" t="str">
        <f>CPUs!E101</f>
        <v>EXECUÇÃO MECANIZADA DE BACIA DE CAPTAÇÃO DE ÁGUAS DE ENXURRADAS (BARRAGINHA) COM DIÂMETRO INTERNO DE 9,00 M, INCLUSO CANAL/MURUNDU DE CONDUÇÃO DE ENXURRADA DE 6,00 M</v>
      </c>
      <c r="E25" s="223" t="str">
        <f>CPUs!F102</f>
        <v>UNIDADE</v>
      </c>
      <c r="F25" s="235">
        <v>35</v>
      </c>
      <c r="G25" s="236">
        <f>CPUs!I116</f>
        <v>493.44245999999998</v>
      </c>
      <c r="H25" s="217">
        <f t="shared" ref="H25:H34" si="1">ROUND(F25*G25,2)</f>
        <v>17270.490000000002</v>
      </c>
      <c r="I25" s="249">
        <f t="shared" si="0"/>
        <v>0.21973810556519635</v>
      </c>
      <c r="K25" s="250">
        <f>ROUND(H26*0.7,2)</f>
        <v>8150.13</v>
      </c>
    </row>
    <row r="26" spans="1:11" s="49" customFormat="1" ht="45">
      <c r="A26" s="296"/>
      <c r="B26" s="233" t="s">
        <v>176</v>
      </c>
      <c r="C26" s="223" t="str">
        <f>CPUs!C120</f>
        <v>CPU - 6</v>
      </c>
      <c r="D26" s="234" t="str">
        <f>CPUs!E119</f>
        <v>EXECUÇÃO MECANIZADA DE BACIA DE CAPTAÇÃO DE ÁGUAS DE ENXURRADAS (BARRAGINHA) COM DIÂMETRO INTERNO DE 12,00 M, INCLUSO CANAL/MURUNDU DE CONDUÇÃO DE ENXURRADA DE 6,00 M</v>
      </c>
      <c r="E26" s="223" t="str">
        <f>CPUs!F120</f>
        <v>UNIDADE</v>
      </c>
      <c r="F26" s="235">
        <v>15</v>
      </c>
      <c r="G26" s="236">
        <f>CPUs!I134</f>
        <v>776.20233599999995</v>
      </c>
      <c r="H26" s="217">
        <f t="shared" si="1"/>
        <v>11643.04</v>
      </c>
      <c r="I26" s="249">
        <f t="shared" si="0"/>
        <v>0.14813821452777562</v>
      </c>
      <c r="K26" s="250">
        <f>ROUND(H24*0.7,2)</f>
        <v>2250.9299999999998</v>
      </c>
    </row>
    <row r="27" spans="1:11" s="49" customFormat="1" ht="30">
      <c r="A27" s="296"/>
      <c r="B27" s="233" t="s">
        <v>177</v>
      </c>
      <c r="C27" s="223" t="str">
        <f>CPUs!C138</f>
        <v>CPU - 7</v>
      </c>
      <c r="D27" s="234" t="str">
        <f>CPUs!E137</f>
        <v>REGULARIZAÇÃO DE SUPERFÍCIES DE TERRA COM MOTONIVELADORA - READEQUAÇÃO DE ESTRADAS DE TERRA</v>
      </c>
      <c r="E27" s="223" t="str">
        <f>CPUs!F138</f>
        <v>KM</v>
      </c>
      <c r="F27" s="235">
        <v>3</v>
      </c>
      <c r="G27" s="236">
        <f>CPUs!I151</f>
        <v>759.63509999999997</v>
      </c>
      <c r="H27" s="217">
        <f t="shared" si="1"/>
        <v>2278.91</v>
      </c>
      <c r="I27" s="249">
        <f t="shared" si="0"/>
        <v>2.8995318960468495E-2</v>
      </c>
      <c r="K27" s="250">
        <f>ROUND(H27*0.7,2)</f>
        <v>1595.24</v>
      </c>
    </row>
    <row r="28" spans="1:11" s="49" customFormat="1" ht="30">
      <c r="A28" s="296"/>
      <c r="B28" s="233" t="s">
        <v>178</v>
      </c>
      <c r="C28" s="223" t="str">
        <f>CPUs!C155</f>
        <v>CPU - 8</v>
      </c>
      <c r="D28" s="234" t="str">
        <f>CPUs!E154</f>
        <v>EXECUÇÃO MECANIZADA DE TERRAÇO DE BASE MÉDIA - TERRACEAMENTO</v>
      </c>
      <c r="E28" s="223" t="str">
        <f>CPUs!F155</f>
        <v>KM</v>
      </c>
      <c r="F28" s="235">
        <v>3</v>
      </c>
      <c r="G28" s="236">
        <f>CPUs!I169</f>
        <v>1419.3025</v>
      </c>
      <c r="H28" s="217">
        <f t="shared" si="1"/>
        <v>4257.91</v>
      </c>
      <c r="I28" s="249">
        <f t="shared" si="0"/>
        <v>5.4174784679942786E-2</v>
      </c>
      <c r="K28" s="250">
        <f>ROUND(H28*0.7,2)</f>
        <v>2980.54</v>
      </c>
    </row>
    <row r="29" spans="1:11" s="49" customFormat="1" ht="45">
      <c r="A29" s="296"/>
      <c r="B29" s="233" t="s">
        <v>179</v>
      </c>
      <c r="C29" s="223" t="str">
        <f>CPUs!C173</f>
        <v>CPU - 9</v>
      </c>
      <c r="D29" s="234" t="str">
        <f>CPUs!E172</f>
        <v>DESCOMPACTAÇÃO DE SOLO POR SUBSOLAGEM MECANIZADA COM TRATOR DE PNEUS DE 85 CV, SUBSOLADOR DE 5 HASTES, 0,45 M DE PROFUNDIDADE</v>
      </c>
      <c r="E29" s="223" t="str">
        <f>CPUs!F173</f>
        <v>HECTARE</v>
      </c>
      <c r="F29" s="235">
        <v>5</v>
      </c>
      <c r="G29" s="236">
        <f>CPUs!I186</f>
        <v>293.48045999999999</v>
      </c>
      <c r="H29" s="217">
        <f t="shared" si="1"/>
        <v>1467.4</v>
      </c>
      <c r="I29" s="249">
        <f t="shared" si="0"/>
        <v>1.8670211216147838E-2</v>
      </c>
      <c r="K29" s="250"/>
    </row>
    <row r="30" spans="1:11" s="49" customFormat="1">
      <c r="A30" s="296"/>
      <c r="B30" s="233" t="s">
        <v>180</v>
      </c>
      <c r="C30" s="223" t="str">
        <f>CPUs!C189</f>
        <v>CPU - 10</v>
      </c>
      <c r="D30" s="234" t="str">
        <f>CPUs!E188</f>
        <v>CONSTRUÇÃO DE PALIÇADA (LANCE COM 3M DE COMPRIMENTO)</v>
      </c>
      <c r="E30" s="223" t="str">
        <f>CPUs!F189</f>
        <v>UNIDADE</v>
      </c>
      <c r="F30" s="235">
        <v>10</v>
      </c>
      <c r="G30" s="236">
        <f>CPUs!I206</f>
        <v>537.98844399999984</v>
      </c>
      <c r="H30" s="217">
        <f t="shared" si="1"/>
        <v>5379.88</v>
      </c>
      <c r="I30" s="249">
        <f t="shared" si="0"/>
        <v>6.844997677356511E-2</v>
      </c>
      <c r="K30" s="250">
        <f>ROUND(H30*0.7,2)</f>
        <v>3765.92</v>
      </c>
    </row>
    <row r="31" spans="1:11" s="49" customFormat="1" ht="30">
      <c r="A31" s="296"/>
      <c r="B31" s="233" t="s">
        <v>181</v>
      </c>
      <c r="C31" s="223" t="str">
        <f>CPUs!C211</f>
        <v>CPU - 11</v>
      </c>
      <c r="D31" s="234" t="str">
        <f>CPUs!E210</f>
        <v>INSTALAÇÃO DE PLACA DE SINALIZAÇÃO E EDUCAÇÃO AMBIENTAL EM CHAPA GALVANIZADA (1,50 X 2,00 M)</v>
      </c>
      <c r="E31" s="223" t="str">
        <f>CPUs!F211</f>
        <v>M²</v>
      </c>
      <c r="F31" s="235">
        <v>3</v>
      </c>
      <c r="G31" s="236">
        <f>CPUs!I228</f>
        <v>461.36708799999997</v>
      </c>
      <c r="H31" s="217">
        <f t="shared" si="1"/>
        <v>1384.1</v>
      </c>
      <c r="I31" s="249">
        <f t="shared" si="0"/>
        <v>1.7610358010270017E-2</v>
      </c>
      <c r="K31" s="250">
        <f>ROUND(H31*0.7,2)</f>
        <v>968.87</v>
      </c>
    </row>
    <row r="32" spans="1:11" s="49" customFormat="1" ht="45">
      <c r="A32" s="296"/>
      <c r="B32" s="233" t="s">
        <v>182</v>
      </c>
      <c r="C32" s="223" t="str">
        <f>CPUs!C232</f>
        <v>CPU - 12</v>
      </c>
      <c r="D32" s="234" t="str">
        <f>CPUs!E231</f>
        <v>ATIVIDADES DE CAPACITAÇÃO E EDUCAÇÃO AMBIENTAL, REALIZADA POR MEIO DE EQUIPE COMPOSTA POR PROFISSIONAIS DE NÍVEL SUPERIOR E MÉDIO, COM CONHECIMENTOS NA ÁREA AMBIENTAL</v>
      </c>
      <c r="E32" s="223" t="str">
        <f>CPUs!F232</f>
        <v>UNIDADE</v>
      </c>
      <c r="F32" s="235">
        <v>1</v>
      </c>
      <c r="G32" s="236">
        <f>CPUs!I249</f>
        <v>3859.1262499999998</v>
      </c>
      <c r="H32" s="217">
        <f t="shared" si="1"/>
        <v>3859.13</v>
      </c>
      <c r="I32" s="249">
        <f t="shared" si="0"/>
        <v>4.9100976019199001E-2</v>
      </c>
      <c r="K32" s="250">
        <f>ROUND(H32*0.7,2)</f>
        <v>2701.39</v>
      </c>
    </row>
    <row r="33" spans="1:11" s="49" customFormat="1">
      <c r="A33" s="296"/>
      <c r="B33" s="233" t="s">
        <v>183</v>
      </c>
      <c r="C33" s="223" t="str">
        <f>CPUs!C253</f>
        <v>CPU - 13</v>
      </c>
      <c r="D33" s="234" t="str">
        <f>CPUs!E252</f>
        <v>ELABORAÇÃO DE PROJETO EXECUTIVO</v>
      </c>
      <c r="E33" s="223" t="str">
        <f>CPUs!F253</f>
        <v>UNIDADE</v>
      </c>
      <c r="F33" s="235">
        <v>1</v>
      </c>
      <c r="G33" s="236">
        <f>CPUs!I267</f>
        <v>3084.5304000000001</v>
      </c>
      <c r="H33" s="217">
        <f t="shared" si="1"/>
        <v>3084.53</v>
      </c>
      <c r="I33" s="249">
        <f t="shared" si="0"/>
        <v>3.9245486304037409E-2</v>
      </c>
      <c r="K33" s="250"/>
    </row>
    <row r="34" spans="1:11" s="49" customFormat="1">
      <c r="A34" s="296"/>
      <c r="B34" s="233" t="s">
        <v>184</v>
      </c>
      <c r="C34" s="233" t="str">
        <f>CPUs!C271</f>
        <v>CPU - 14</v>
      </c>
      <c r="D34" s="241" t="str">
        <f>CPUs!E270</f>
        <v>APLICAÇÃO DE CONCRETO AO SOLO</v>
      </c>
      <c r="E34" s="223" t="str">
        <f>CPUs!F271</f>
        <v>M³</v>
      </c>
      <c r="F34" s="242">
        <v>3.5</v>
      </c>
      <c r="G34" s="243">
        <f>CPUs!I287</f>
        <v>2296.9340981999999</v>
      </c>
      <c r="H34" s="217">
        <f t="shared" si="1"/>
        <v>8039.27</v>
      </c>
      <c r="I34" s="249">
        <f t="shared" si="0"/>
        <v>0.10228626749600711</v>
      </c>
      <c r="K34" s="250"/>
    </row>
    <row r="35" spans="1:11" s="49" customFormat="1">
      <c r="A35" s="296"/>
      <c r="B35" s="299" t="s">
        <v>185</v>
      </c>
      <c r="C35" s="299"/>
      <c r="D35" s="299"/>
      <c r="E35" s="299"/>
      <c r="F35" s="299"/>
      <c r="G35" s="299"/>
      <c r="H35" s="237">
        <f>SUM(H24:H34)</f>
        <v>61880.28</v>
      </c>
      <c r="I35" s="251">
        <f>SUM(I24:I34)</f>
        <v>0.7873230868981661</v>
      </c>
      <c r="K35" s="252">
        <f>ROUND(H35*0.7,2)</f>
        <v>43316.2</v>
      </c>
    </row>
    <row r="36" spans="1:11" s="49" customFormat="1">
      <c r="A36" s="296"/>
      <c r="B36" s="46"/>
      <c r="C36" s="46"/>
      <c r="E36" s="46"/>
      <c r="F36" s="46"/>
      <c r="G36" s="46"/>
      <c r="H36" s="228"/>
      <c r="I36" s="254"/>
      <c r="K36" s="250"/>
    </row>
    <row r="37" spans="1:11" s="226" customFormat="1" ht="18.75">
      <c r="A37" s="296"/>
      <c r="B37" s="289" t="s">
        <v>152</v>
      </c>
      <c r="C37" s="289"/>
      <c r="D37" s="289"/>
      <c r="E37" s="289"/>
      <c r="F37" s="289"/>
      <c r="G37" s="289"/>
      <c r="H37" s="244">
        <f>ROUND(SUM(H20,H35),2)</f>
        <v>78595.789999999994</v>
      </c>
      <c r="I37" s="255">
        <f>I20+I35</f>
        <v>0.99999997844668287</v>
      </c>
      <c r="K37" s="256">
        <f>ROUND(H37*0.7,2)</f>
        <v>55017.05</v>
      </c>
    </row>
    <row r="38" spans="1:11">
      <c r="A38" s="227"/>
    </row>
  </sheetData>
  <mergeCells count="18">
    <mergeCell ref="D1:I1"/>
    <mergeCell ref="D2:I2"/>
    <mergeCell ref="D3:I3"/>
    <mergeCell ref="B7:C7"/>
    <mergeCell ref="D7:I7"/>
    <mergeCell ref="B37:G37"/>
    <mergeCell ref="A15:A37"/>
    <mergeCell ref="D4:H6"/>
    <mergeCell ref="C15:D15"/>
    <mergeCell ref="B20:G20"/>
    <mergeCell ref="C22:D22"/>
    <mergeCell ref="C23:D23"/>
    <mergeCell ref="B35:G35"/>
    <mergeCell ref="D9:H9"/>
    <mergeCell ref="D10:H10"/>
    <mergeCell ref="D11:H11"/>
    <mergeCell ref="D12:H12"/>
    <mergeCell ref="C14:D14"/>
  </mergeCells>
  <pageMargins left="0.511811023622047" right="0.511811023622047" top="0.78740157480314998" bottom="0.78740157480314998" header="0.31496062992126" footer="0.31496062992126"/>
  <pageSetup paperSize="9" scale="44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87"/>
  <sheetViews>
    <sheetView topLeftCell="A145" zoomScale="90" zoomScaleNormal="90" workbookViewId="0">
      <selection activeCell="E157" sqref="E157"/>
    </sheetView>
  </sheetViews>
  <sheetFormatPr defaultColWidth="9" defaultRowHeight="15"/>
  <cols>
    <col min="2" max="2" width="10" customWidth="1"/>
    <col min="3" max="3" width="18.5703125" customWidth="1"/>
    <col min="4" max="4" width="30" customWidth="1"/>
    <col min="5" max="5" width="68.140625" customWidth="1"/>
    <col min="6" max="6" width="20.42578125" customWidth="1"/>
    <col min="7" max="7" width="15.42578125" customWidth="1"/>
    <col min="8" max="8" width="21.28515625" customWidth="1"/>
    <col min="9" max="9" width="19.28515625" customWidth="1"/>
  </cols>
  <sheetData>
    <row r="2" spans="2:9">
      <c r="B2" s="186"/>
      <c r="C2" s="186"/>
      <c r="D2" s="307" t="s">
        <v>0</v>
      </c>
      <c r="E2" s="307"/>
      <c r="F2" s="307"/>
      <c r="G2" s="307"/>
      <c r="H2" s="307"/>
      <c r="I2" s="307"/>
    </row>
    <row r="3" spans="2:9">
      <c r="B3" s="186"/>
      <c r="C3" s="186"/>
      <c r="D3" s="307" t="s">
        <v>1</v>
      </c>
      <c r="E3" s="307"/>
      <c r="F3" s="307"/>
      <c r="G3" s="307"/>
      <c r="H3" s="307"/>
      <c r="I3" s="307"/>
    </row>
    <row r="4" spans="2:9">
      <c r="B4" s="186"/>
      <c r="C4" s="186"/>
      <c r="D4" s="307" t="s">
        <v>139</v>
      </c>
      <c r="E4" s="307"/>
      <c r="F4" s="307"/>
      <c r="G4" s="307"/>
      <c r="H4" s="307"/>
      <c r="I4" s="307"/>
    </row>
    <row r="6" spans="2:9">
      <c r="B6" s="186"/>
      <c r="C6" s="186"/>
      <c r="D6" s="308" t="s">
        <v>186</v>
      </c>
      <c r="E6" s="308"/>
      <c r="F6" s="308"/>
      <c r="G6" s="308"/>
      <c r="H6" s="308"/>
      <c r="I6" s="308"/>
    </row>
    <row r="7" spans="2:9" ht="18.75">
      <c r="B7" s="187"/>
      <c r="C7" s="188"/>
      <c r="D7" s="188"/>
      <c r="E7" s="189"/>
      <c r="F7" s="188"/>
      <c r="G7" s="188"/>
      <c r="H7" s="190" t="s">
        <v>187</v>
      </c>
      <c r="I7" s="204">
        <f>'BDI Serviços'!C31</f>
        <v>0.26</v>
      </c>
    </row>
    <row r="8" spans="2:9" ht="18.75">
      <c r="B8" s="187"/>
      <c r="C8" s="188"/>
      <c r="D8" s="188"/>
      <c r="E8" s="189"/>
      <c r="F8" s="188"/>
      <c r="G8" s="188"/>
      <c r="H8" s="190" t="s">
        <v>188</v>
      </c>
      <c r="I8" s="204">
        <f>'BDI Materiais'!C28</f>
        <v>0.12</v>
      </c>
    </row>
    <row r="9" spans="2:9" ht="18.75">
      <c r="B9" s="187"/>
      <c r="C9" s="188"/>
      <c r="D9" s="188"/>
      <c r="E9" s="189"/>
      <c r="F9" s="188"/>
      <c r="G9" s="188"/>
      <c r="H9" s="191" t="s">
        <v>189</v>
      </c>
      <c r="I9" s="205"/>
    </row>
    <row r="11" spans="2:9">
      <c r="B11" s="192"/>
      <c r="C11" s="193" t="s">
        <v>190</v>
      </c>
      <c r="D11" s="193" t="s">
        <v>191</v>
      </c>
      <c r="E11" s="306" t="s">
        <v>192</v>
      </c>
      <c r="F11" s="193" t="s">
        <v>69</v>
      </c>
      <c r="G11" s="193" t="s">
        <v>148</v>
      </c>
      <c r="H11" s="300" t="s">
        <v>193</v>
      </c>
      <c r="I11" s="300" t="s">
        <v>194</v>
      </c>
    </row>
    <row r="12" spans="2:9">
      <c r="B12" s="192"/>
      <c r="C12" s="193" t="s">
        <v>195</v>
      </c>
      <c r="D12" s="193" t="s">
        <v>196</v>
      </c>
      <c r="E12" s="306"/>
      <c r="F12" s="193" t="s">
        <v>69</v>
      </c>
      <c r="G12" s="193">
        <v>1</v>
      </c>
      <c r="H12" s="300"/>
      <c r="I12" s="300"/>
    </row>
    <row r="13" spans="2:9">
      <c r="B13" s="192" t="s">
        <v>197</v>
      </c>
      <c r="C13" s="194" t="s">
        <v>198</v>
      </c>
      <c r="D13" s="194" t="s">
        <v>43</v>
      </c>
      <c r="E13" s="195" t="s">
        <v>42</v>
      </c>
      <c r="F13" s="194" t="s">
        <v>24</v>
      </c>
      <c r="G13" s="196">
        <v>1</v>
      </c>
      <c r="H13" s="197">
        <f>'Elementos das CPUs'!F22</f>
        <v>3149.02</v>
      </c>
      <c r="I13" s="206">
        <f>G13*H13</f>
        <v>3149.02</v>
      </c>
    </row>
    <row r="14" spans="2:9">
      <c r="B14" s="192"/>
      <c r="C14" s="198"/>
      <c r="D14" s="198"/>
      <c r="E14" s="199"/>
      <c r="F14" s="198"/>
      <c r="G14" s="303" t="s">
        <v>199</v>
      </c>
      <c r="H14" s="303"/>
      <c r="I14" s="207">
        <f>SUM(I13)</f>
        <v>3149.02</v>
      </c>
    </row>
    <row r="15" spans="2:9">
      <c r="B15" s="192"/>
      <c r="C15" s="198"/>
      <c r="D15" s="198"/>
      <c r="E15" s="199"/>
      <c r="F15" s="198"/>
      <c r="G15" s="301" t="s">
        <v>200</v>
      </c>
      <c r="H15" s="301"/>
      <c r="I15" s="208">
        <f>I14*I7</f>
        <v>818.74520000000007</v>
      </c>
    </row>
    <row r="16" spans="2:9">
      <c r="B16" s="192"/>
      <c r="C16" s="198"/>
      <c r="D16" s="198"/>
      <c r="E16" s="199"/>
      <c r="F16" s="198"/>
      <c r="G16" s="304" t="s">
        <v>201</v>
      </c>
      <c r="H16" s="304"/>
      <c r="I16" s="209">
        <f>SUM(I14:I15)</f>
        <v>3967.7651999999998</v>
      </c>
    </row>
    <row r="17" spans="2:9" ht="45" customHeight="1">
      <c r="B17" s="192" t="s">
        <v>202</v>
      </c>
      <c r="C17" s="194" t="s">
        <v>203</v>
      </c>
      <c r="D17" s="194" t="s">
        <v>85</v>
      </c>
      <c r="E17" s="195" t="s">
        <v>84</v>
      </c>
      <c r="F17" s="194" t="s">
        <v>24</v>
      </c>
      <c r="G17" s="196">
        <v>1</v>
      </c>
      <c r="H17" s="197">
        <f>'Elementos das CPUs'!F39</f>
        <v>895</v>
      </c>
      <c r="I17" s="206">
        <f>G17*H17</f>
        <v>895</v>
      </c>
    </row>
    <row r="18" spans="2:9">
      <c r="B18" s="192"/>
      <c r="C18" s="194" t="s">
        <v>203</v>
      </c>
      <c r="D18" s="194" t="s">
        <v>59</v>
      </c>
      <c r="E18" s="195" t="s">
        <v>58</v>
      </c>
      <c r="F18" s="194" t="s">
        <v>60</v>
      </c>
      <c r="G18" s="196">
        <v>100</v>
      </c>
      <c r="H18" s="197">
        <f>'Elementos das CPUs'!F29</f>
        <v>0.92</v>
      </c>
      <c r="I18" s="206">
        <f t="shared" ref="I18:I26" si="0">G18*H18</f>
        <v>92</v>
      </c>
    </row>
    <row r="19" spans="2:9">
      <c r="B19" s="192"/>
      <c r="C19" s="194" t="s">
        <v>203</v>
      </c>
      <c r="D19" s="194" t="s">
        <v>83</v>
      </c>
      <c r="E19" s="195" t="s">
        <v>82</v>
      </c>
      <c r="F19" s="194" t="s">
        <v>24</v>
      </c>
      <c r="G19" s="196">
        <v>1</v>
      </c>
      <c r="H19" s="197">
        <f>'Elementos das CPUs'!F38</f>
        <v>89</v>
      </c>
      <c r="I19" s="206">
        <f t="shared" si="0"/>
        <v>89</v>
      </c>
    </row>
    <row r="20" spans="2:9" ht="20.25" customHeight="1">
      <c r="B20" s="192"/>
      <c r="C20" s="194" t="s">
        <v>203</v>
      </c>
      <c r="D20" s="194" t="s">
        <v>130</v>
      </c>
      <c r="E20" s="200" t="s">
        <v>129</v>
      </c>
      <c r="F20" s="194" t="s">
        <v>24</v>
      </c>
      <c r="G20" s="196">
        <v>1</v>
      </c>
      <c r="H20" s="197">
        <f>'Elementos das CPUs'!F60</f>
        <v>3230.41</v>
      </c>
      <c r="I20" s="206">
        <f t="shared" si="0"/>
        <v>3230.41</v>
      </c>
    </row>
    <row r="21" spans="2:9" ht="16.5" customHeight="1">
      <c r="B21" s="192"/>
      <c r="C21" s="194" t="s">
        <v>203</v>
      </c>
      <c r="D21" s="194" t="s">
        <v>26</v>
      </c>
      <c r="E21" s="200" t="s">
        <v>25</v>
      </c>
      <c r="F21" s="194" t="s">
        <v>24</v>
      </c>
      <c r="G21" s="196">
        <v>1</v>
      </c>
      <c r="H21" s="197">
        <f>'Elementos das CPUs'!F15</f>
        <v>5.83</v>
      </c>
      <c r="I21" s="206">
        <f t="shared" si="0"/>
        <v>5.83</v>
      </c>
    </row>
    <row r="22" spans="2:9">
      <c r="B22" s="192"/>
      <c r="C22" s="194" t="s">
        <v>203</v>
      </c>
      <c r="D22" s="194" t="s">
        <v>38</v>
      </c>
      <c r="E22" s="195" t="s">
        <v>37</v>
      </c>
      <c r="F22" s="194" t="s">
        <v>24</v>
      </c>
      <c r="G22" s="196">
        <v>1</v>
      </c>
      <c r="H22" s="197">
        <f>'Elementos das CPUs'!F20</f>
        <v>5</v>
      </c>
      <c r="I22" s="206">
        <f t="shared" si="0"/>
        <v>5</v>
      </c>
    </row>
    <row r="23" spans="2:9">
      <c r="B23" s="192"/>
      <c r="C23" s="194" t="s">
        <v>203</v>
      </c>
      <c r="D23" s="194" t="s">
        <v>23</v>
      </c>
      <c r="E23" s="195" t="s">
        <v>22</v>
      </c>
      <c r="F23" s="194" t="s">
        <v>24</v>
      </c>
      <c r="G23" s="196">
        <v>1</v>
      </c>
      <c r="H23" s="197">
        <f>'Elementos das CPUs'!F14</f>
        <v>10.82</v>
      </c>
      <c r="I23" s="206">
        <f t="shared" si="0"/>
        <v>10.82</v>
      </c>
    </row>
    <row r="24" spans="2:9">
      <c r="B24" s="192"/>
      <c r="C24" s="194" t="s">
        <v>203</v>
      </c>
      <c r="D24" s="194" t="s">
        <v>28</v>
      </c>
      <c r="E24" s="195" t="s">
        <v>27</v>
      </c>
      <c r="F24" s="194" t="s">
        <v>24</v>
      </c>
      <c r="G24" s="196">
        <v>1</v>
      </c>
      <c r="H24" s="197">
        <f>'Elementos das CPUs'!F16</f>
        <v>2.91</v>
      </c>
      <c r="I24" s="206">
        <f t="shared" si="0"/>
        <v>2.91</v>
      </c>
    </row>
    <row r="25" spans="2:9">
      <c r="B25" s="192"/>
      <c r="C25" s="194" t="s">
        <v>203</v>
      </c>
      <c r="D25" s="194" t="s">
        <v>30</v>
      </c>
      <c r="E25" s="195" t="s">
        <v>29</v>
      </c>
      <c r="F25" s="194" t="s">
        <v>24</v>
      </c>
      <c r="G25" s="196">
        <v>1</v>
      </c>
      <c r="H25" s="197">
        <f>'Elementos das CPUs'!F17</f>
        <v>18.72</v>
      </c>
      <c r="I25" s="206">
        <f t="shared" si="0"/>
        <v>18.72</v>
      </c>
    </row>
    <row r="26" spans="2:9">
      <c r="B26" s="192"/>
      <c r="C26" s="194" t="s">
        <v>203</v>
      </c>
      <c r="D26" s="194" t="s">
        <v>32</v>
      </c>
      <c r="E26" s="195" t="s">
        <v>31</v>
      </c>
      <c r="F26" s="194" t="s">
        <v>24</v>
      </c>
      <c r="G26" s="196">
        <v>1</v>
      </c>
      <c r="H26" s="197">
        <f>'Elementos das CPUs'!F18</f>
        <v>12.47</v>
      </c>
      <c r="I26" s="206">
        <f t="shared" si="0"/>
        <v>12.47</v>
      </c>
    </row>
    <row r="27" spans="2:9">
      <c r="B27" s="192"/>
      <c r="C27" s="198"/>
      <c r="D27" s="198"/>
      <c r="E27" s="199"/>
      <c r="F27" s="198"/>
      <c r="G27" s="303" t="s">
        <v>204</v>
      </c>
      <c r="H27" s="303"/>
      <c r="I27" s="208">
        <f>SUM(I17:I26)</f>
        <v>4362.16</v>
      </c>
    </row>
    <row r="28" spans="2:9">
      <c r="B28" s="192"/>
      <c r="C28" s="198"/>
      <c r="D28" s="198"/>
      <c r="E28" s="199"/>
      <c r="F28" s="198"/>
      <c r="G28" s="301" t="s">
        <v>141</v>
      </c>
      <c r="H28" s="301"/>
      <c r="I28" s="208">
        <f>I27*I7</f>
        <v>1134.1615999999999</v>
      </c>
    </row>
    <row r="29" spans="2:9">
      <c r="B29" s="192"/>
      <c r="C29" s="198"/>
      <c r="D29" s="198"/>
      <c r="E29" s="199"/>
      <c r="F29" s="198"/>
      <c r="G29" s="304" t="s">
        <v>205</v>
      </c>
      <c r="H29" s="304"/>
      <c r="I29" s="210">
        <f>SUM(I27:I28)</f>
        <v>5496.3215999999993</v>
      </c>
    </row>
    <row r="30" spans="2:9">
      <c r="B30" s="192" t="s">
        <v>206</v>
      </c>
      <c r="C30" s="194" t="s">
        <v>207</v>
      </c>
      <c r="D30" s="194" t="s">
        <v>14</v>
      </c>
      <c r="E30" s="195" t="s">
        <v>208</v>
      </c>
      <c r="F30" s="194" t="s">
        <v>16</v>
      </c>
      <c r="G30" s="201">
        <v>10</v>
      </c>
      <c r="H30" s="197">
        <f>'Elementos das CPUs'!F12</f>
        <v>3.77</v>
      </c>
      <c r="I30" s="206">
        <f>G30*H30</f>
        <v>37.700000000000003</v>
      </c>
    </row>
    <row r="31" spans="2:9">
      <c r="B31" s="192"/>
      <c r="C31" s="194" t="s">
        <v>207</v>
      </c>
      <c r="D31" s="194" t="s">
        <v>89</v>
      </c>
      <c r="E31" s="195" t="s">
        <v>88</v>
      </c>
      <c r="F31" s="194" t="s">
        <v>24</v>
      </c>
      <c r="G31" s="201">
        <v>1</v>
      </c>
      <c r="H31" s="197">
        <f>'Elementos das CPUs'!F41</f>
        <v>30</v>
      </c>
      <c r="I31" s="206">
        <f>G31*H31</f>
        <v>30</v>
      </c>
    </row>
    <row r="32" spans="2:9">
      <c r="B32" s="192"/>
      <c r="C32" s="194" t="s">
        <v>207</v>
      </c>
      <c r="D32" s="194" t="s">
        <v>91</v>
      </c>
      <c r="E32" s="195" t="s">
        <v>90</v>
      </c>
      <c r="F32" s="194" t="s">
        <v>24</v>
      </c>
      <c r="G32" s="201">
        <v>1</v>
      </c>
      <c r="H32" s="197">
        <f>'Elementos das CPUs'!F42</f>
        <v>104.21</v>
      </c>
      <c r="I32" s="206">
        <f>G32*H32</f>
        <v>104.21</v>
      </c>
    </row>
    <row r="33" spans="2:9">
      <c r="B33" s="192"/>
      <c r="C33" s="194" t="s">
        <v>207</v>
      </c>
      <c r="D33" s="194" t="s">
        <v>95</v>
      </c>
      <c r="E33" s="195" t="s">
        <v>94</v>
      </c>
      <c r="F33" s="194" t="s">
        <v>24</v>
      </c>
      <c r="G33" s="201">
        <v>1</v>
      </c>
      <c r="H33" s="197">
        <f>'Elementos das CPUs'!F44</f>
        <v>31.29</v>
      </c>
      <c r="I33" s="206">
        <f>G33*H33</f>
        <v>31.29</v>
      </c>
    </row>
    <row r="34" spans="2:9">
      <c r="B34" s="192"/>
      <c r="C34" s="194" t="s">
        <v>207</v>
      </c>
      <c r="D34" s="194" t="s">
        <v>78</v>
      </c>
      <c r="E34" s="195" t="s">
        <v>77</v>
      </c>
      <c r="F34" s="194" t="s">
        <v>57</v>
      </c>
      <c r="G34" s="201">
        <v>88</v>
      </c>
      <c r="H34" s="197">
        <f>'Elementos das CPUs'!F36</f>
        <v>5.09</v>
      </c>
      <c r="I34" s="206">
        <f>G34*H34</f>
        <v>447.91999999999996</v>
      </c>
    </row>
    <row r="35" spans="2:9">
      <c r="B35" s="192"/>
      <c r="C35" s="198"/>
      <c r="D35" s="198"/>
      <c r="E35" s="199"/>
      <c r="F35" s="198"/>
      <c r="G35" s="301" t="s">
        <v>209</v>
      </c>
      <c r="H35" s="301"/>
      <c r="I35" s="207">
        <f>SUM(I30:I34)</f>
        <v>651.11999999999989</v>
      </c>
    </row>
    <row r="36" spans="2:9">
      <c r="B36" s="192"/>
      <c r="C36" s="198"/>
      <c r="D36" s="198"/>
      <c r="E36" s="199"/>
      <c r="F36" s="198"/>
      <c r="G36" s="301" t="s">
        <v>142</v>
      </c>
      <c r="H36" s="301"/>
      <c r="I36" s="207">
        <f>I8*I35</f>
        <v>78.134399999999985</v>
      </c>
    </row>
    <row r="37" spans="2:9">
      <c r="B37" s="192"/>
      <c r="C37" s="198"/>
      <c r="D37" s="198"/>
      <c r="E37" s="199"/>
      <c r="F37" s="198"/>
      <c r="G37" s="304" t="s">
        <v>210</v>
      </c>
      <c r="H37" s="304"/>
      <c r="I37" s="210">
        <f>SUM(I35:I36)</f>
        <v>729.25439999999992</v>
      </c>
    </row>
    <row r="38" spans="2:9">
      <c r="B38" s="192"/>
      <c r="C38" s="198"/>
      <c r="D38" s="198"/>
      <c r="E38" s="199"/>
      <c r="F38" s="198"/>
      <c r="G38" s="304" t="s">
        <v>211</v>
      </c>
      <c r="H38" s="304"/>
      <c r="I38" s="211">
        <f>SUM(I16,I29,I37)</f>
        <v>10193.341199999999</v>
      </c>
    </row>
    <row r="39" spans="2:9">
      <c r="B39" s="192"/>
      <c r="C39" s="198"/>
      <c r="D39" s="198"/>
      <c r="E39" s="199"/>
      <c r="F39" s="198"/>
      <c r="G39" s="202"/>
      <c r="H39" s="198"/>
      <c r="I39" s="212"/>
    </row>
    <row r="40" spans="2:9">
      <c r="B40" s="192"/>
      <c r="C40" s="198"/>
      <c r="D40" s="198"/>
      <c r="E40" s="199"/>
      <c r="F40" s="198"/>
      <c r="G40" s="202"/>
      <c r="H40" s="198"/>
      <c r="I40" s="212"/>
    </row>
    <row r="41" spans="2:9">
      <c r="B41" s="192"/>
      <c r="C41" s="193" t="s">
        <v>190</v>
      </c>
      <c r="D41" s="193" t="s">
        <v>191</v>
      </c>
      <c r="E41" s="306" t="s">
        <v>212</v>
      </c>
      <c r="F41" s="193" t="s">
        <v>69</v>
      </c>
      <c r="G41" s="193" t="s">
        <v>148</v>
      </c>
      <c r="H41" s="300" t="s">
        <v>193</v>
      </c>
      <c r="I41" s="300" t="s">
        <v>194</v>
      </c>
    </row>
    <row r="42" spans="2:9">
      <c r="B42" s="192"/>
      <c r="C42" s="193" t="s">
        <v>213</v>
      </c>
      <c r="D42" s="193" t="s">
        <v>214</v>
      </c>
      <c r="E42" s="306"/>
      <c r="F42" s="193" t="s">
        <v>65</v>
      </c>
      <c r="G42" s="193">
        <v>1</v>
      </c>
      <c r="H42" s="300"/>
      <c r="I42" s="300"/>
    </row>
    <row r="43" spans="2:9">
      <c r="B43" s="192" t="s">
        <v>197</v>
      </c>
      <c r="C43" s="194" t="s">
        <v>198</v>
      </c>
      <c r="D43" s="194" t="s">
        <v>54</v>
      </c>
      <c r="E43" s="195" t="s">
        <v>53</v>
      </c>
      <c r="F43" s="194" t="s">
        <v>20</v>
      </c>
      <c r="G43" s="196">
        <v>1</v>
      </c>
      <c r="H43" s="197">
        <f>'Elementos das CPUs'!F27</f>
        <v>25.18</v>
      </c>
      <c r="I43" s="206">
        <f>G43*H43</f>
        <v>25.18</v>
      </c>
    </row>
    <row r="44" spans="2:9">
      <c r="B44" s="192"/>
      <c r="C44" s="194" t="s">
        <v>198</v>
      </c>
      <c r="D44" s="194" t="s">
        <v>121</v>
      </c>
      <c r="E44" s="195" t="s">
        <v>120</v>
      </c>
      <c r="F44" s="194" t="s">
        <v>20</v>
      </c>
      <c r="G44" s="196">
        <v>2</v>
      </c>
      <c r="H44" s="197">
        <f>'Elementos das CPUs'!F56</f>
        <v>17.579999999999998</v>
      </c>
      <c r="I44" s="206">
        <f>G44*H44</f>
        <v>35.159999999999997</v>
      </c>
    </row>
    <row r="45" spans="2:9">
      <c r="B45" s="192"/>
      <c r="C45" s="198"/>
      <c r="D45" s="198"/>
      <c r="E45" s="199"/>
      <c r="F45" s="198"/>
      <c r="G45" s="303" t="s">
        <v>199</v>
      </c>
      <c r="H45" s="303"/>
      <c r="I45" s="207">
        <f>SUM(I43:I44)</f>
        <v>60.339999999999996</v>
      </c>
    </row>
    <row r="46" spans="2:9">
      <c r="B46" s="192"/>
      <c r="C46" s="198"/>
      <c r="D46" s="198"/>
      <c r="E46" s="199"/>
      <c r="F46" s="198"/>
      <c r="G46" s="301" t="s">
        <v>215</v>
      </c>
      <c r="H46" s="301"/>
      <c r="I46" s="208">
        <f>I45*I7</f>
        <v>15.6884</v>
      </c>
    </row>
    <row r="47" spans="2:9">
      <c r="B47" s="192"/>
      <c r="C47" s="198"/>
      <c r="D47" s="198"/>
      <c r="E47" s="199"/>
      <c r="F47" s="198"/>
      <c r="G47" s="304" t="s">
        <v>201</v>
      </c>
      <c r="H47" s="304"/>
      <c r="I47" s="209">
        <f>SUM(I45:I46)</f>
        <v>76.028399999999991</v>
      </c>
    </row>
    <row r="48" spans="2:9">
      <c r="B48" s="192" t="s">
        <v>202</v>
      </c>
      <c r="C48" s="194"/>
      <c r="D48" s="194"/>
      <c r="E48" s="195"/>
      <c r="F48" s="194"/>
      <c r="G48" s="196"/>
      <c r="H48" s="197"/>
      <c r="I48" s="206">
        <v>0</v>
      </c>
    </row>
    <row r="49" spans="2:9">
      <c r="B49" s="192"/>
      <c r="C49" s="198"/>
      <c r="D49" s="198"/>
      <c r="E49" s="199"/>
      <c r="F49" s="198"/>
      <c r="G49" s="303" t="s">
        <v>204</v>
      </c>
      <c r="H49" s="303"/>
      <c r="I49" s="213">
        <v>0</v>
      </c>
    </row>
    <row r="50" spans="2:9">
      <c r="B50" s="192"/>
      <c r="C50" s="198"/>
      <c r="D50" s="198"/>
      <c r="E50" s="199"/>
      <c r="F50" s="198"/>
      <c r="G50" s="301" t="s">
        <v>216</v>
      </c>
      <c r="H50" s="301"/>
      <c r="I50" s="213">
        <v>0</v>
      </c>
    </row>
    <row r="51" spans="2:9">
      <c r="B51" s="192"/>
      <c r="C51" s="198"/>
      <c r="D51" s="198"/>
      <c r="E51" s="199"/>
      <c r="F51" s="198"/>
      <c r="G51" s="304" t="s">
        <v>205</v>
      </c>
      <c r="H51" s="304"/>
      <c r="I51" s="210">
        <v>0</v>
      </c>
    </row>
    <row r="52" spans="2:9" ht="30">
      <c r="B52" s="192" t="s">
        <v>206</v>
      </c>
      <c r="C52" s="194" t="s">
        <v>207</v>
      </c>
      <c r="D52" s="194" t="s">
        <v>119</v>
      </c>
      <c r="E52" s="195" t="s">
        <v>118</v>
      </c>
      <c r="F52" s="194" t="s">
        <v>41</v>
      </c>
      <c r="G52" s="196">
        <v>1</v>
      </c>
      <c r="H52" s="197">
        <f>'Elementos das CPUs'!F55</f>
        <v>8.9499999999999993</v>
      </c>
      <c r="I52" s="206">
        <f>G52*H52</f>
        <v>8.9499999999999993</v>
      </c>
    </row>
    <row r="53" spans="2:9" ht="30">
      <c r="B53" s="192"/>
      <c r="C53" s="194" t="s">
        <v>207</v>
      </c>
      <c r="D53" s="194" t="s">
        <v>109</v>
      </c>
      <c r="E53" s="195" t="s">
        <v>108</v>
      </c>
      <c r="F53" s="194" t="s">
        <v>41</v>
      </c>
      <c r="G53" s="196">
        <v>4</v>
      </c>
      <c r="H53" s="197">
        <f>'Elementos das CPUs'!F51</f>
        <v>8.6199999999999992</v>
      </c>
      <c r="I53" s="206">
        <f>G53*H53</f>
        <v>34.479999999999997</v>
      </c>
    </row>
    <row r="54" spans="2:9" ht="30">
      <c r="B54" s="192"/>
      <c r="C54" s="194" t="s">
        <v>207</v>
      </c>
      <c r="D54" s="194" t="s">
        <v>107</v>
      </c>
      <c r="E54" s="195" t="s">
        <v>106</v>
      </c>
      <c r="F54" s="194" t="s">
        <v>65</v>
      </c>
      <c r="G54" s="196">
        <v>1</v>
      </c>
      <c r="H54" s="197">
        <f>'Elementos das CPUs'!F50</f>
        <v>300</v>
      </c>
      <c r="I54" s="206">
        <f>G54*H54</f>
        <v>300</v>
      </c>
    </row>
    <row r="55" spans="2:9">
      <c r="B55" s="192"/>
      <c r="C55" s="194" t="s">
        <v>207</v>
      </c>
      <c r="D55" s="194" t="s">
        <v>111</v>
      </c>
      <c r="E55" s="195" t="s">
        <v>110</v>
      </c>
      <c r="F55" s="197" t="s">
        <v>81</v>
      </c>
      <c r="G55" s="196">
        <v>0.11</v>
      </c>
      <c r="H55" s="197">
        <f>'Elementos das CPUs'!F52</f>
        <v>19.84</v>
      </c>
      <c r="I55" s="206">
        <f>G55*H55</f>
        <v>2.1823999999999999</v>
      </c>
    </row>
    <row r="56" spans="2:9">
      <c r="B56" s="192"/>
      <c r="C56" s="198"/>
      <c r="D56" s="198"/>
      <c r="E56" s="199"/>
      <c r="F56" s="198"/>
      <c r="G56" s="301" t="s">
        <v>217</v>
      </c>
      <c r="H56" s="301"/>
      <c r="I56" s="207">
        <f>SUM(I52:I55)</f>
        <v>345.61239999999998</v>
      </c>
    </row>
    <row r="57" spans="2:9">
      <c r="B57" s="192"/>
      <c r="C57" s="198"/>
      <c r="D57" s="198"/>
      <c r="E57" s="199"/>
      <c r="F57" s="198"/>
      <c r="G57" s="301" t="s">
        <v>218</v>
      </c>
      <c r="H57" s="301"/>
      <c r="I57" s="207">
        <f>I56*I8</f>
        <v>41.473487999999996</v>
      </c>
    </row>
    <row r="58" spans="2:9">
      <c r="B58" s="192"/>
      <c r="C58" s="198"/>
      <c r="D58" s="198"/>
      <c r="E58" s="199"/>
      <c r="F58" s="198"/>
      <c r="G58" s="304" t="s">
        <v>219</v>
      </c>
      <c r="H58" s="304"/>
      <c r="I58" s="210">
        <f>SUM(I56:I57)</f>
        <v>387.08588799999995</v>
      </c>
    </row>
    <row r="59" spans="2:9">
      <c r="B59" s="192"/>
      <c r="C59" s="198"/>
      <c r="D59" s="198"/>
      <c r="E59" s="199"/>
      <c r="F59" s="198"/>
      <c r="G59" s="304" t="s">
        <v>211</v>
      </c>
      <c r="H59" s="304"/>
      <c r="I59" s="211">
        <f>SUM(I47,I51,I58)</f>
        <v>463.11428799999993</v>
      </c>
    </row>
    <row r="60" spans="2:9">
      <c r="B60" s="192"/>
      <c r="C60" s="198"/>
      <c r="D60" s="198"/>
      <c r="E60" s="199"/>
      <c r="F60" s="198"/>
      <c r="G60" s="198"/>
      <c r="H60" s="198"/>
      <c r="I60" s="214"/>
    </row>
    <row r="61" spans="2:9">
      <c r="B61" s="192"/>
      <c r="C61" s="198"/>
      <c r="D61" s="198"/>
      <c r="E61" s="199"/>
      <c r="F61" s="198"/>
      <c r="G61" s="198"/>
      <c r="H61" s="198"/>
      <c r="I61" s="214"/>
    </row>
    <row r="62" spans="2:9">
      <c r="B62" s="203"/>
      <c r="C62" s="193" t="s">
        <v>190</v>
      </c>
      <c r="D62" s="193" t="s">
        <v>191</v>
      </c>
      <c r="E62" s="306" t="s">
        <v>220</v>
      </c>
      <c r="F62" s="193" t="s">
        <v>69</v>
      </c>
      <c r="G62" s="193" t="s">
        <v>148</v>
      </c>
      <c r="H62" s="300" t="s">
        <v>193</v>
      </c>
      <c r="I62" s="300" t="s">
        <v>194</v>
      </c>
    </row>
    <row r="63" spans="2:9">
      <c r="B63" s="203"/>
      <c r="C63" s="193" t="s">
        <v>221</v>
      </c>
      <c r="D63" s="193"/>
      <c r="E63" s="306"/>
      <c r="F63" s="193" t="s">
        <v>222</v>
      </c>
      <c r="G63" s="193">
        <v>1</v>
      </c>
      <c r="H63" s="300"/>
      <c r="I63" s="300"/>
    </row>
    <row r="64" spans="2:9">
      <c r="B64" s="203" t="s">
        <v>197</v>
      </c>
      <c r="C64" s="194"/>
      <c r="D64" s="194"/>
      <c r="E64" s="195"/>
      <c r="F64" s="194"/>
      <c r="G64" s="196"/>
      <c r="H64" s="197"/>
      <c r="I64" s="206">
        <v>0</v>
      </c>
    </row>
    <row r="65" spans="2:9">
      <c r="B65" s="203"/>
      <c r="C65" s="215"/>
      <c r="D65" s="215"/>
      <c r="E65" s="216"/>
      <c r="F65" s="215"/>
      <c r="G65" s="303" t="s">
        <v>199</v>
      </c>
      <c r="H65" s="303"/>
      <c r="I65" s="207">
        <f>SUM(I64)</f>
        <v>0</v>
      </c>
    </row>
    <row r="66" spans="2:9">
      <c r="B66" s="203"/>
      <c r="C66" s="215"/>
      <c r="D66" s="215"/>
      <c r="E66" s="216"/>
      <c r="F66" s="215"/>
      <c r="G66" s="301" t="s">
        <v>215</v>
      </c>
      <c r="H66" s="301"/>
      <c r="I66" s="208">
        <f>I65*I7</f>
        <v>0</v>
      </c>
    </row>
    <row r="67" spans="2:9">
      <c r="B67" s="203"/>
      <c r="C67" s="215"/>
      <c r="D67" s="215"/>
      <c r="E67" s="216"/>
      <c r="F67" s="215"/>
      <c r="G67" s="302" t="s">
        <v>223</v>
      </c>
      <c r="H67" s="302"/>
      <c r="I67" s="209">
        <f>SUM(I65:I66)</f>
        <v>0</v>
      </c>
    </row>
    <row r="68" spans="2:9" ht="62.25" customHeight="1">
      <c r="B68" s="203" t="s">
        <v>202</v>
      </c>
      <c r="C68" s="194" t="s">
        <v>203</v>
      </c>
      <c r="D68" s="194" t="s">
        <v>47</v>
      </c>
      <c r="E68" s="195" t="s">
        <v>46</v>
      </c>
      <c r="F68" s="194" t="s">
        <v>48</v>
      </c>
      <c r="G68" s="196">
        <v>2.5000000000000001E-2</v>
      </c>
      <c r="H68" s="197">
        <f>'Elementos das CPUs'!F24</f>
        <v>190.14</v>
      </c>
      <c r="I68" s="206">
        <f>G68*H68</f>
        <v>4.7534999999999998</v>
      </c>
    </row>
    <row r="69" spans="2:9">
      <c r="B69" s="203"/>
      <c r="C69" s="215"/>
      <c r="D69" s="215"/>
      <c r="E69" s="216"/>
      <c r="F69" s="215"/>
      <c r="G69" s="303" t="s">
        <v>204</v>
      </c>
      <c r="H69" s="303"/>
      <c r="I69" s="217">
        <f>SUM(I68)</f>
        <v>4.7534999999999998</v>
      </c>
    </row>
    <row r="70" spans="2:9">
      <c r="B70" s="203"/>
      <c r="C70" s="215"/>
      <c r="D70" s="215"/>
      <c r="E70" s="216"/>
      <c r="F70" s="215"/>
      <c r="G70" s="301" t="s">
        <v>216</v>
      </c>
      <c r="H70" s="301"/>
      <c r="I70" s="213">
        <f>I69*I7</f>
        <v>1.2359100000000001</v>
      </c>
    </row>
    <row r="71" spans="2:9">
      <c r="B71" s="203"/>
      <c r="C71" s="215"/>
      <c r="D71" s="215"/>
      <c r="E71" s="216"/>
      <c r="F71" s="215"/>
      <c r="G71" s="304" t="s">
        <v>205</v>
      </c>
      <c r="H71" s="304"/>
      <c r="I71" s="210">
        <f>SUM(I69:I70)</f>
        <v>5.9894099999999995</v>
      </c>
    </row>
    <row r="72" spans="2:9">
      <c r="B72" s="192" t="s">
        <v>206</v>
      </c>
      <c r="C72" s="194"/>
      <c r="D72" s="194"/>
      <c r="E72" s="195"/>
      <c r="F72" s="194"/>
      <c r="G72" s="196"/>
      <c r="H72" s="197"/>
      <c r="I72" s="206">
        <v>0</v>
      </c>
    </row>
    <row r="73" spans="2:9">
      <c r="B73" s="192"/>
      <c r="C73" s="198"/>
      <c r="D73" s="198"/>
      <c r="E73" s="199"/>
      <c r="F73" s="198"/>
      <c r="G73" s="301" t="s">
        <v>217</v>
      </c>
      <c r="H73" s="301"/>
      <c r="I73" s="207">
        <f>SUM(I72)</f>
        <v>0</v>
      </c>
    </row>
    <row r="74" spans="2:9">
      <c r="B74" s="192"/>
      <c r="C74" s="198"/>
      <c r="D74" s="198"/>
      <c r="E74" s="199"/>
      <c r="F74" s="198"/>
      <c r="G74" s="301" t="s">
        <v>218</v>
      </c>
      <c r="H74" s="301"/>
      <c r="I74" s="207">
        <f>I73*I8</f>
        <v>0</v>
      </c>
    </row>
    <row r="75" spans="2:9">
      <c r="B75" s="192"/>
      <c r="C75" s="198"/>
      <c r="D75" s="198"/>
      <c r="E75" s="199"/>
      <c r="F75" s="198"/>
      <c r="G75" s="304" t="s">
        <v>219</v>
      </c>
      <c r="H75" s="304"/>
      <c r="I75" s="210">
        <v>0</v>
      </c>
    </row>
    <row r="76" spans="2:9">
      <c r="B76" s="203"/>
      <c r="C76" s="215"/>
      <c r="D76" s="215"/>
      <c r="E76" s="216"/>
      <c r="F76" s="215"/>
      <c r="G76" s="304" t="s">
        <v>211</v>
      </c>
      <c r="H76" s="304"/>
      <c r="I76" s="211">
        <f>SUM(I67,I71,I75)</f>
        <v>5.9894099999999995</v>
      </c>
    </row>
    <row r="77" spans="2:9">
      <c r="B77" s="192"/>
      <c r="C77" s="198"/>
      <c r="D77" s="198"/>
      <c r="E77" s="199"/>
      <c r="F77" s="198"/>
      <c r="G77" s="198"/>
      <c r="H77" s="198"/>
      <c r="I77" s="214"/>
    </row>
    <row r="78" spans="2:9" ht="22.5" customHeight="1">
      <c r="B78" s="192"/>
      <c r="C78" s="193" t="s">
        <v>190</v>
      </c>
      <c r="D78" s="193" t="s">
        <v>191</v>
      </c>
      <c r="E78" s="306" t="s">
        <v>224</v>
      </c>
      <c r="F78" s="193" t="s">
        <v>69</v>
      </c>
      <c r="G78" s="193" t="s">
        <v>148</v>
      </c>
      <c r="H78" s="300" t="s">
        <v>193</v>
      </c>
      <c r="I78" s="300" t="s">
        <v>194</v>
      </c>
    </row>
    <row r="79" spans="2:9" ht="22.5" customHeight="1">
      <c r="B79" s="192"/>
      <c r="C79" s="193" t="s">
        <v>225</v>
      </c>
      <c r="D79" s="193" t="s">
        <v>73</v>
      </c>
      <c r="E79" s="306"/>
      <c r="F79" s="193" t="s">
        <v>226</v>
      </c>
      <c r="G79" s="193">
        <v>1</v>
      </c>
      <c r="H79" s="300"/>
      <c r="I79" s="300"/>
    </row>
    <row r="80" spans="2:9" ht="30">
      <c r="B80" s="192" t="s">
        <v>197</v>
      </c>
      <c r="C80" s="194" t="s">
        <v>198</v>
      </c>
      <c r="D80" s="194" t="s">
        <v>52</v>
      </c>
      <c r="E80" s="195" t="s">
        <v>51</v>
      </c>
      <c r="F80" s="194" t="s">
        <v>20</v>
      </c>
      <c r="G80" s="196">
        <v>200</v>
      </c>
      <c r="H80" s="197">
        <f>'Elementos das CPUs'!F26</f>
        <v>25.22</v>
      </c>
      <c r="I80" s="206">
        <f>G80*H80</f>
        <v>5044</v>
      </c>
    </row>
    <row r="81" spans="2:9">
      <c r="B81" s="192"/>
      <c r="C81" s="194" t="s">
        <v>198</v>
      </c>
      <c r="D81" s="194" t="s">
        <v>121</v>
      </c>
      <c r="E81" s="195" t="s">
        <v>120</v>
      </c>
      <c r="F81" s="194" t="s">
        <v>20</v>
      </c>
      <c r="G81" s="196">
        <v>230</v>
      </c>
      <c r="H81" s="197">
        <f>'Elementos das CPUs'!F56</f>
        <v>17.579999999999998</v>
      </c>
      <c r="I81" s="206">
        <f>G81*H81</f>
        <v>4043.3999999999996</v>
      </c>
    </row>
    <row r="82" spans="2:9">
      <c r="B82" s="192"/>
      <c r="C82" s="198"/>
      <c r="D82" s="198"/>
      <c r="E82" s="199"/>
      <c r="F82" s="198"/>
      <c r="G82" s="303" t="s">
        <v>199</v>
      </c>
      <c r="H82" s="303"/>
      <c r="I82" s="207">
        <f>SUM(I80:I81)</f>
        <v>9087.4</v>
      </c>
    </row>
    <row r="83" spans="2:9">
      <c r="B83" s="192"/>
      <c r="C83" s="198"/>
      <c r="D83" s="198"/>
      <c r="E83" s="199"/>
      <c r="F83" s="198"/>
      <c r="G83" s="301" t="s">
        <v>215</v>
      </c>
      <c r="H83" s="301"/>
      <c r="I83" s="208">
        <f>I82*I7</f>
        <v>2362.7240000000002</v>
      </c>
    </row>
    <row r="84" spans="2:9">
      <c r="B84" s="192"/>
      <c r="C84" s="198"/>
      <c r="D84" s="198"/>
      <c r="E84" s="199"/>
      <c r="F84" s="198"/>
      <c r="G84" s="302" t="s">
        <v>223</v>
      </c>
      <c r="H84" s="302"/>
      <c r="I84" s="209">
        <f>SUM(I82:I83)</f>
        <v>11450.124</v>
      </c>
    </row>
    <row r="85" spans="2:9">
      <c r="B85" s="203" t="s">
        <v>202</v>
      </c>
      <c r="C85" s="194" t="s">
        <v>73</v>
      </c>
      <c r="D85" s="194" t="s">
        <v>227</v>
      </c>
      <c r="E85" s="195" t="s">
        <v>63</v>
      </c>
      <c r="F85" s="194" t="s">
        <v>65</v>
      </c>
      <c r="G85" s="196">
        <v>1000</v>
      </c>
      <c r="H85" s="197">
        <f>'Elementos das CPUs'!F31</f>
        <v>1.33</v>
      </c>
      <c r="I85" s="206">
        <f>G85*H85</f>
        <v>1330</v>
      </c>
    </row>
    <row r="86" spans="2:9" ht="30">
      <c r="B86" s="203"/>
      <c r="C86" s="194" t="s">
        <v>73</v>
      </c>
      <c r="D86" s="194" t="s">
        <v>228</v>
      </c>
      <c r="E86" s="195" t="s">
        <v>229</v>
      </c>
      <c r="F86" s="194" t="s">
        <v>124</v>
      </c>
      <c r="G86" s="196">
        <v>420</v>
      </c>
      <c r="H86" s="197">
        <f>'Elementos das CPUs'!F57</f>
        <v>2.0099999999999998</v>
      </c>
      <c r="I86" s="206">
        <f>G86*H86</f>
        <v>844.19999999999993</v>
      </c>
    </row>
    <row r="87" spans="2:9">
      <c r="B87" s="203"/>
      <c r="C87" s="215"/>
      <c r="D87" s="215"/>
      <c r="E87" s="216"/>
      <c r="F87" s="215"/>
      <c r="G87" s="303" t="s">
        <v>204</v>
      </c>
      <c r="H87" s="303"/>
      <c r="I87" s="217">
        <f>SUM(I85:I86)</f>
        <v>2174.1999999999998</v>
      </c>
    </row>
    <row r="88" spans="2:9">
      <c r="B88" s="203"/>
      <c r="C88" s="215"/>
      <c r="D88" s="215"/>
      <c r="E88" s="216"/>
      <c r="F88" s="215"/>
      <c r="G88" s="301" t="s">
        <v>216</v>
      </c>
      <c r="H88" s="301"/>
      <c r="I88" s="213">
        <f>I87*I7</f>
        <v>565.29199999999992</v>
      </c>
    </row>
    <row r="89" spans="2:9">
      <c r="B89" s="203"/>
      <c r="C89" s="215"/>
      <c r="D89" s="215"/>
      <c r="E89" s="216"/>
      <c r="F89" s="215"/>
      <c r="G89" s="304" t="s">
        <v>205</v>
      </c>
      <c r="H89" s="304"/>
      <c r="I89" s="210">
        <f>SUM(I87:I88)</f>
        <v>2739.4919999999997</v>
      </c>
    </row>
    <row r="90" spans="2:9" ht="45">
      <c r="B90" s="192" t="s">
        <v>206</v>
      </c>
      <c r="C90" s="194" t="s">
        <v>230</v>
      </c>
      <c r="D90" s="194" t="s">
        <v>76</v>
      </c>
      <c r="E90" s="195" t="s">
        <v>75</v>
      </c>
      <c r="F90" s="194" t="s">
        <v>41</v>
      </c>
      <c r="G90" s="196">
        <v>323.39999999999998</v>
      </c>
      <c r="H90" s="197">
        <f>'Elementos das CPUs'!F35</f>
        <v>7.39</v>
      </c>
      <c r="I90" s="206">
        <f>G90*H90</f>
        <v>2389.9259999999999</v>
      </c>
    </row>
    <row r="91" spans="2:9" ht="30">
      <c r="B91" s="192"/>
      <c r="C91" s="194" t="s">
        <v>230</v>
      </c>
      <c r="D91" s="194" t="s">
        <v>100</v>
      </c>
      <c r="E91" s="195" t="s">
        <v>231</v>
      </c>
      <c r="F91" s="194" t="s">
        <v>41</v>
      </c>
      <c r="G91" s="196">
        <v>46.2</v>
      </c>
      <c r="H91" s="197">
        <f>'Elementos das CPUs'!F47</f>
        <v>23.31</v>
      </c>
      <c r="I91" s="206">
        <f>G91*H91</f>
        <v>1076.922</v>
      </c>
    </row>
    <row r="92" spans="2:9" ht="30">
      <c r="B92" s="192"/>
      <c r="C92" s="194" t="s">
        <v>230</v>
      </c>
      <c r="D92" s="194" t="s">
        <v>40</v>
      </c>
      <c r="E92" s="195" t="s">
        <v>39</v>
      </c>
      <c r="F92" s="194" t="s">
        <v>41</v>
      </c>
      <c r="G92" s="196">
        <v>5100</v>
      </c>
      <c r="H92" s="197">
        <f>'Elementos das CPUs'!F21</f>
        <v>1.27</v>
      </c>
      <c r="I92" s="206">
        <f>G92*H92</f>
        <v>6477</v>
      </c>
    </row>
    <row r="93" spans="2:9">
      <c r="B93" s="192"/>
      <c r="C93" s="194" t="s">
        <v>230</v>
      </c>
      <c r="D93" s="194" t="s">
        <v>80</v>
      </c>
      <c r="E93" s="195" t="s">
        <v>79</v>
      </c>
      <c r="F93" s="194" t="s">
        <v>81</v>
      </c>
      <c r="G93" s="196">
        <v>5</v>
      </c>
      <c r="H93" s="197">
        <f>'Elementos das CPUs'!F37</f>
        <v>20.04</v>
      </c>
      <c r="I93" s="206">
        <f>G93*H93</f>
        <v>100.19999999999999</v>
      </c>
    </row>
    <row r="94" spans="2:9" ht="45">
      <c r="B94" s="192"/>
      <c r="C94" s="194" t="s">
        <v>230</v>
      </c>
      <c r="D94" s="194" t="s">
        <v>68</v>
      </c>
      <c r="E94" s="195" t="s">
        <v>67</v>
      </c>
      <c r="F94" s="194" t="s">
        <v>69</v>
      </c>
      <c r="G94" s="196">
        <v>334</v>
      </c>
      <c r="H94" s="197">
        <f>'Elementos das CPUs'!F32</f>
        <v>3.63</v>
      </c>
      <c r="I94" s="206">
        <f>G94*H94</f>
        <v>1212.42</v>
      </c>
    </row>
    <row r="95" spans="2:9">
      <c r="B95" s="192"/>
      <c r="C95" s="198"/>
      <c r="D95" s="198"/>
      <c r="E95" s="199"/>
      <c r="F95" s="198"/>
      <c r="G95" s="305" t="s">
        <v>217</v>
      </c>
      <c r="H95" s="305"/>
      <c r="I95" s="217">
        <f>SUM(I90:I94)</f>
        <v>11256.468000000001</v>
      </c>
    </row>
    <row r="96" spans="2:9">
      <c r="B96" s="192"/>
      <c r="C96" s="198"/>
      <c r="D96" s="198"/>
      <c r="E96" s="199"/>
      <c r="F96" s="198"/>
      <c r="G96" s="305" t="s">
        <v>218</v>
      </c>
      <c r="H96" s="305"/>
      <c r="I96" s="217">
        <f>I95*I8</f>
        <v>1350.7761600000001</v>
      </c>
    </row>
    <row r="97" spans="2:9">
      <c r="B97" s="192"/>
      <c r="C97" s="198"/>
      <c r="D97" s="198"/>
      <c r="E97" s="199"/>
      <c r="F97" s="198"/>
      <c r="G97" s="304" t="s">
        <v>219</v>
      </c>
      <c r="H97" s="304"/>
      <c r="I97" s="210">
        <f>SUM(I95:I96)</f>
        <v>12607.24416</v>
      </c>
    </row>
    <row r="98" spans="2:9">
      <c r="B98" s="192"/>
      <c r="C98" s="198"/>
      <c r="D98" s="198"/>
      <c r="E98" s="199"/>
      <c r="F98" s="198"/>
      <c r="G98" s="304" t="s">
        <v>211</v>
      </c>
      <c r="H98" s="304"/>
      <c r="I98" s="211">
        <f>SUM(I84,I89,I97)</f>
        <v>26796.86016</v>
      </c>
    </row>
    <row r="99" spans="2:9">
      <c r="B99" s="192"/>
      <c r="C99" s="198"/>
      <c r="D99" s="198"/>
      <c r="E99" s="199"/>
      <c r="F99" s="198"/>
      <c r="G99" s="198"/>
      <c r="H99" s="198"/>
      <c r="I99" s="214"/>
    </row>
    <row r="100" spans="2:9">
      <c r="B100" s="192"/>
      <c r="C100" s="198"/>
      <c r="D100" s="198"/>
      <c r="E100" s="199"/>
      <c r="F100" s="198"/>
      <c r="G100" s="198"/>
      <c r="H100" s="198"/>
      <c r="I100" s="214"/>
    </row>
    <row r="101" spans="2:9" ht="30" customHeight="1">
      <c r="B101" s="192"/>
      <c r="C101" s="193" t="s">
        <v>190</v>
      </c>
      <c r="D101" s="193" t="s">
        <v>191</v>
      </c>
      <c r="E101" s="306" t="s">
        <v>232</v>
      </c>
      <c r="F101" s="193" t="s">
        <v>69</v>
      </c>
      <c r="G101" s="193" t="s">
        <v>148</v>
      </c>
      <c r="H101" s="300" t="s">
        <v>193</v>
      </c>
      <c r="I101" s="300" t="s">
        <v>194</v>
      </c>
    </row>
    <row r="102" spans="2:9" ht="30" customHeight="1">
      <c r="B102" s="192"/>
      <c r="C102" s="193" t="s">
        <v>233</v>
      </c>
      <c r="D102" s="193" t="s">
        <v>234</v>
      </c>
      <c r="E102" s="306"/>
      <c r="F102" s="193" t="s">
        <v>69</v>
      </c>
      <c r="G102" s="193">
        <v>1</v>
      </c>
      <c r="H102" s="300"/>
      <c r="I102" s="300"/>
    </row>
    <row r="103" spans="2:9" ht="30">
      <c r="B103" s="192" t="s">
        <v>197</v>
      </c>
      <c r="C103" s="194" t="s">
        <v>198</v>
      </c>
      <c r="D103" s="194" t="s">
        <v>71</v>
      </c>
      <c r="E103" s="195" t="s">
        <v>70</v>
      </c>
      <c r="F103" s="194" t="s">
        <v>20</v>
      </c>
      <c r="G103" s="196">
        <v>0.5</v>
      </c>
      <c r="H103" s="197">
        <f>'Elementos das CPUs'!F33</f>
        <v>105.77</v>
      </c>
      <c r="I103" s="206">
        <f>G103*H103</f>
        <v>52.884999999999998</v>
      </c>
    </row>
    <row r="104" spans="2:9" ht="30">
      <c r="B104" s="192"/>
      <c r="C104" s="194"/>
      <c r="D104" s="194" t="s">
        <v>19</v>
      </c>
      <c r="E104" s="195" t="s">
        <v>18</v>
      </c>
      <c r="F104" s="194" t="s">
        <v>20</v>
      </c>
      <c r="G104" s="196">
        <v>1.6</v>
      </c>
      <c r="H104" s="197">
        <f>'Elementos das CPUs'!F13</f>
        <v>20.79</v>
      </c>
      <c r="I104" s="206">
        <f>G104*H104</f>
        <v>33.264000000000003</v>
      </c>
    </row>
    <row r="105" spans="2:9">
      <c r="B105" s="192"/>
      <c r="C105" s="198"/>
      <c r="D105" s="198"/>
      <c r="E105" s="199"/>
      <c r="F105" s="198"/>
      <c r="G105" s="303" t="s">
        <v>199</v>
      </c>
      <c r="H105" s="303"/>
      <c r="I105" s="207">
        <f>SUM(I103:I104)</f>
        <v>86.149000000000001</v>
      </c>
    </row>
    <row r="106" spans="2:9">
      <c r="B106" s="192"/>
      <c r="C106" s="198"/>
      <c r="D106" s="198"/>
      <c r="E106" s="199"/>
      <c r="F106" s="198"/>
      <c r="G106" s="301" t="s">
        <v>215</v>
      </c>
      <c r="H106" s="301"/>
      <c r="I106" s="208">
        <f>I105*I7</f>
        <v>22.39874</v>
      </c>
    </row>
    <row r="107" spans="2:9">
      <c r="B107" s="192"/>
      <c r="C107" s="198"/>
      <c r="D107" s="198"/>
      <c r="E107" s="199"/>
      <c r="F107" s="198"/>
      <c r="G107" s="302" t="s">
        <v>223</v>
      </c>
      <c r="H107" s="302"/>
      <c r="I107" s="209">
        <f>SUM(I105:I106)</f>
        <v>108.54774</v>
      </c>
    </row>
    <row r="108" spans="2:9" ht="45">
      <c r="B108" s="203" t="s">
        <v>202</v>
      </c>
      <c r="C108" s="194" t="s">
        <v>73</v>
      </c>
      <c r="D108" s="194" t="s">
        <v>235</v>
      </c>
      <c r="E108" s="195" t="s">
        <v>236</v>
      </c>
      <c r="F108" s="194" t="s">
        <v>48</v>
      </c>
      <c r="G108" s="196">
        <v>1.6</v>
      </c>
      <c r="H108" s="197">
        <v>190.92</v>
      </c>
      <c r="I108" s="206">
        <f>G108*H108</f>
        <v>305.47199999999998</v>
      </c>
    </row>
    <row r="109" spans="2:9">
      <c r="B109" s="203"/>
      <c r="C109" s="215"/>
      <c r="D109" s="215"/>
      <c r="E109" s="216"/>
      <c r="F109" s="215"/>
      <c r="G109" s="303" t="s">
        <v>204</v>
      </c>
      <c r="H109" s="303"/>
      <c r="I109" s="217">
        <f>SUM(I108)</f>
        <v>305.47199999999998</v>
      </c>
    </row>
    <row r="110" spans="2:9">
      <c r="B110" s="203"/>
      <c r="C110" s="215"/>
      <c r="D110" s="215"/>
      <c r="E110" s="216"/>
      <c r="F110" s="215"/>
      <c r="G110" s="301" t="s">
        <v>216</v>
      </c>
      <c r="H110" s="301"/>
      <c r="I110" s="213">
        <f>I109*I7</f>
        <v>79.422719999999998</v>
      </c>
    </row>
    <row r="111" spans="2:9">
      <c r="B111" s="203"/>
      <c r="C111" s="215"/>
      <c r="D111" s="215"/>
      <c r="E111" s="216"/>
      <c r="F111" s="215"/>
      <c r="G111" s="304" t="s">
        <v>205</v>
      </c>
      <c r="H111" s="304"/>
      <c r="I111" s="210">
        <f>SUM(I109:I110)</f>
        <v>384.89472000000001</v>
      </c>
    </row>
    <row r="112" spans="2:9">
      <c r="B112" s="192" t="s">
        <v>206</v>
      </c>
      <c r="C112" s="194"/>
      <c r="D112" s="194"/>
      <c r="E112" s="195"/>
      <c r="F112" s="194"/>
      <c r="G112" s="196"/>
      <c r="H112" s="197"/>
      <c r="I112" s="206">
        <v>0</v>
      </c>
    </row>
    <row r="113" spans="2:9">
      <c r="B113" s="192"/>
      <c r="C113" s="198"/>
      <c r="D113" s="198"/>
      <c r="E113" s="199"/>
      <c r="F113" s="198"/>
      <c r="G113" s="305" t="s">
        <v>217</v>
      </c>
      <c r="H113" s="305"/>
      <c r="I113" s="217">
        <f>SUM(I112)</f>
        <v>0</v>
      </c>
    </row>
    <row r="114" spans="2:9">
      <c r="B114" s="192"/>
      <c r="C114" s="198"/>
      <c r="D114" s="198"/>
      <c r="E114" s="199"/>
      <c r="F114" s="198"/>
      <c r="G114" s="305" t="s">
        <v>218</v>
      </c>
      <c r="H114" s="305"/>
      <c r="I114" s="217">
        <f>I113*I8</f>
        <v>0</v>
      </c>
    </row>
    <row r="115" spans="2:9">
      <c r="B115" s="192"/>
      <c r="C115" s="198"/>
      <c r="D115" s="198"/>
      <c r="E115" s="199"/>
      <c r="F115" s="198"/>
      <c r="G115" s="304" t="s">
        <v>219</v>
      </c>
      <c r="H115" s="304"/>
      <c r="I115" s="210">
        <f>SUM(I113:I114)</f>
        <v>0</v>
      </c>
    </row>
    <row r="116" spans="2:9">
      <c r="B116" s="192"/>
      <c r="C116" s="198"/>
      <c r="D116" s="198"/>
      <c r="E116" s="199"/>
      <c r="F116" s="198"/>
      <c r="G116" s="304" t="s">
        <v>211</v>
      </c>
      <c r="H116" s="304"/>
      <c r="I116" s="211">
        <f>SUM(I107,I111,I115)</f>
        <v>493.44245999999998</v>
      </c>
    </row>
    <row r="117" spans="2:9">
      <c r="B117" s="192"/>
      <c r="C117" s="198"/>
      <c r="D117" s="198"/>
      <c r="E117" s="199"/>
      <c r="F117" s="198"/>
      <c r="G117" s="198"/>
      <c r="H117" s="198"/>
      <c r="I117" s="214"/>
    </row>
    <row r="118" spans="2:9">
      <c r="B118" s="192"/>
      <c r="C118" s="198"/>
      <c r="D118" s="198"/>
      <c r="E118" s="199"/>
      <c r="F118" s="198"/>
      <c r="G118" s="198"/>
      <c r="H118" s="198"/>
      <c r="I118" s="214"/>
    </row>
    <row r="119" spans="2:9" ht="30" customHeight="1">
      <c r="B119" s="192"/>
      <c r="C119" s="193" t="s">
        <v>190</v>
      </c>
      <c r="D119" s="193" t="s">
        <v>191</v>
      </c>
      <c r="E119" s="306" t="s">
        <v>237</v>
      </c>
      <c r="F119" s="193" t="s">
        <v>69</v>
      </c>
      <c r="G119" s="193" t="s">
        <v>148</v>
      </c>
      <c r="H119" s="300" t="s">
        <v>193</v>
      </c>
      <c r="I119" s="300" t="s">
        <v>194</v>
      </c>
    </row>
    <row r="120" spans="2:9" ht="30" customHeight="1">
      <c r="B120" s="192"/>
      <c r="C120" s="193" t="s">
        <v>238</v>
      </c>
      <c r="D120" s="193" t="s">
        <v>234</v>
      </c>
      <c r="E120" s="306"/>
      <c r="F120" s="193" t="s">
        <v>69</v>
      </c>
      <c r="G120" s="193">
        <v>1</v>
      </c>
      <c r="H120" s="300"/>
      <c r="I120" s="300"/>
    </row>
    <row r="121" spans="2:9" ht="30">
      <c r="B121" s="192" t="s">
        <v>197</v>
      </c>
      <c r="C121" s="194" t="s">
        <v>198</v>
      </c>
      <c r="D121" s="194" t="s">
        <v>71</v>
      </c>
      <c r="E121" s="195" t="s">
        <v>70</v>
      </c>
      <c r="F121" s="194" t="s">
        <v>20</v>
      </c>
      <c r="G121" s="196">
        <v>0.5</v>
      </c>
      <c r="H121" s="197">
        <f>'Elementos das CPUs'!F33</f>
        <v>105.77</v>
      </c>
      <c r="I121" s="206">
        <f>G121*H121</f>
        <v>52.884999999999998</v>
      </c>
    </row>
    <row r="122" spans="2:9" ht="30">
      <c r="B122" s="192"/>
      <c r="C122" s="194"/>
      <c r="D122" s="194" t="s">
        <v>19</v>
      </c>
      <c r="E122" s="195" t="s">
        <v>18</v>
      </c>
      <c r="F122" s="194" t="s">
        <v>20</v>
      </c>
      <c r="G122" s="196">
        <v>2.66</v>
      </c>
      <c r="H122" s="197">
        <f>'Elementos das CPUs'!F13</f>
        <v>20.79</v>
      </c>
      <c r="I122" s="206">
        <f>G122*H122</f>
        <v>55.301400000000001</v>
      </c>
    </row>
    <row r="123" spans="2:9">
      <c r="B123" s="192"/>
      <c r="C123" s="198"/>
      <c r="D123" s="198"/>
      <c r="E123" s="199"/>
      <c r="F123" s="198"/>
      <c r="G123" s="303" t="s">
        <v>199</v>
      </c>
      <c r="H123" s="303"/>
      <c r="I123" s="207">
        <f>SUM(I121:I122)</f>
        <v>108.18639999999999</v>
      </c>
    </row>
    <row r="124" spans="2:9">
      <c r="B124" s="192"/>
      <c r="C124" s="198"/>
      <c r="D124" s="198"/>
      <c r="E124" s="199"/>
      <c r="F124" s="198"/>
      <c r="G124" s="301" t="s">
        <v>215</v>
      </c>
      <c r="H124" s="301"/>
      <c r="I124" s="208">
        <f>I123*I7</f>
        <v>28.128463999999997</v>
      </c>
    </row>
    <row r="125" spans="2:9">
      <c r="B125" s="192"/>
      <c r="C125" s="198"/>
      <c r="D125" s="198"/>
      <c r="E125" s="199"/>
      <c r="F125" s="198"/>
      <c r="G125" s="302" t="s">
        <v>223</v>
      </c>
      <c r="H125" s="302"/>
      <c r="I125" s="209">
        <f>SUM(I123:I124)</f>
        <v>136.314864</v>
      </c>
    </row>
    <row r="126" spans="2:9" ht="45">
      <c r="B126" s="203" t="s">
        <v>202</v>
      </c>
      <c r="C126" s="194" t="s">
        <v>73</v>
      </c>
      <c r="D126" s="194" t="s">
        <v>235</v>
      </c>
      <c r="E126" s="195" t="s">
        <v>236</v>
      </c>
      <c r="F126" s="194" t="s">
        <v>48</v>
      </c>
      <c r="G126" s="196">
        <v>2.66</v>
      </c>
      <c r="H126" s="197">
        <v>190.92</v>
      </c>
      <c r="I126" s="206">
        <f>G126*H126</f>
        <v>507.84719999999999</v>
      </c>
    </row>
    <row r="127" spans="2:9">
      <c r="B127" s="203"/>
      <c r="C127" s="215"/>
      <c r="D127" s="215"/>
      <c r="E127" s="216"/>
      <c r="F127" s="215"/>
      <c r="G127" s="303" t="s">
        <v>204</v>
      </c>
      <c r="H127" s="303"/>
      <c r="I127" s="217">
        <f>SUM(I126)</f>
        <v>507.84719999999999</v>
      </c>
    </row>
    <row r="128" spans="2:9">
      <c r="B128" s="203"/>
      <c r="C128" s="215"/>
      <c r="D128" s="215"/>
      <c r="E128" s="216"/>
      <c r="F128" s="215"/>
      <c r="G128" s="301" t="s">
        <v>216</v>
      </c>
      <c r="H128" s="301"/>
      <c r="I128" s="213">
        <f>I127*I7</f>
        <v>132.04027199999999</v>
      </c>
    </row>
    <row r="129" spans="2:9">
      <c r="B129" s="203"/>
      <c r="C129" s="215"/>
      <c r="D129" s="215"/>
      <c r="E129" s="216"/>
      <c r="F129" s="215"/>
      <c r="G129" s="304" t="s">
        <v>205</v>
      </c>
      <c r="H129" s="304"/>
      <c r="I129" s="210">
        <f>SUM(I127:I128)</f>
        <v>639.887472</v>
      </c>
    </row>
    <row r="130" spans="2:9">
      <c r="B130" s="192" t="s">
        <v>206</v>
      </c>
      <c r="C130" s="194"/>
      <c r="D130" s="194"/>
      <c r="E130" s="195"/>
      <c r="F130" s="194"/>
      <c r="G130" s="196"/>
      <c r="H130" s="197"/>
      <c r="I130" s="206">
        <v>0</v>
      </c>
    </row>
    <row r="131" spans="2:9">
      <c r="B131" s="192"/>
      <c r="C131" s="198"/>
      <c r="D131" s="198"/>
      <c r="E131" s="199"/>
      <c r="F131" s="198"/>
      <c r="G131" s="305" t="s">
        <v>217</v>
      </c>
      <c r="H131" s="305"/>
      <c r="I131" s="217">
        <f>SUM(I130)</f>
        <v>0</v>
      </c>
    </row>
    <row r="132" spans="2:9">
      <c r="B132" s="192"/>
      <c r="C132" s="198"/>
      <c r="D132" s="198"/>
      <c r="E132" s="199"/>
      <c r="F132" s="198"/>
      <c r="G132" s="305" t="s">
        <v>218</v>
      </c>
      <c r="H132" s="305"/>
      <c r="I132" s="217">
        <f>I131*I8</f>
        <v>0</v>
      </c>
    </row>
    <row r="133" spans="2:9">
      <c r="B133" s="192"/>
      <c r="C133" s="198"/>
      <c r="D133" s="198"/>
      <c r="E133" s="199"/>
      <c r="F133" s="198"/>
      <c r="G133" s="304" t="s">
        <v>219</v>
      </c>
      <c r="H133" s="304"/>
      <c r="I133" s="210">
        <f>SUM(I131:I132)</f>
        <v>0</v>
      </c>
    </row>
    <row r="134" spans="2:9">
      <c r="B134" s="192"/>
      <c r="C134" s="198"/>
      <c r="D134" s="198"/>
      <c r="E134" s="199"/>
      <c r="F134" s="198"/>
      <c r="G134" s="304" t="s">
        <v>211</v>
      </c>
      <c r="H134" s="304"/>
      <c r="I134" s="211">
        <v>776.20233599999995</v>
      </c>
    </row>
    <row r="135" spans="2:9">
      <c r="B135" s="192"/>
      <c r="C135" s="198"/>
      <c r="D135" s="198"/>
      <c r="E135" s="199"/>
      <c r="F135" s="198"/>
      <c r="G135" s="198"/>
      <c r="H135" s="198"/>
      <c r="I135" s="214"/>
    </row>
    <row r="136" spans="2:9">
      <c r="B136" s="192"/>
      <c r="C136" s="198"/>
      <c r="D136" s="198"/>
      <c r="E136" s="199"/>
      <c r="F136" s="198"/>
      <c r="G136" s="198"/>
      <c r="H136" s="198"/>
      <c r="I136" s="214"/>
    </row>
    <row r="137" spans="2:9" ht="22.5" customHeight="1">
      <c r="B137" s="192"/>
      <c r="C137" s="193" t="s">
        <v>190</v>
      </c>
      <c r="D137" s="193" t="s">
        <v>191</v>
      </c>
      <c r="E137" s="306" t="s">
        <v>239</v>
      </c>
      <c r="F137" s="193" t="s">
        <v>69</v>
      </c>
      <c r="G137" s="193" t="s">
        <v>148</v>
      </c>
      <c r="H137" s="300" t="s">
        <v>193</v>
      </c>
      <c r="I137" s="300" t="s">
        <v>194</v>
      </c>
    </row>
    <row r="138" spans="2:9" ht="22.5" customHeight="1">
      <c r="B138" s="192"/>
      <c r="C138" s="193" t="s">
        <v>240</v>
      </c>
      <c r="D138" s="193" t="s">
        <v>241</v>
      </c>
      <c r="E138" s="306"/>
      <c r="F138" s="193" t="s">
        <v>226</v>
      </c>
      <c r="G138" s="193">
        <v>1</v>
      </c>
      <c r="H138" s="300"/>
      <c r="I138" s="300"/>
    </row>
    <row r="139" spans="2:9" ht="30">
      <c r="B139" s="192" t="s">
        <v>197</v>
      </c>
      <c r="C139" s="194" t="s">
        <v>198</v>
      </c>
      <c r="D139" s="194" t="s">
        <v>71</v>
      </c>
      <c r="E139" s="195" t="s">
        <v>70</v>
      </c>
      <c r="F139" s="194" t="s">
        <v>20</v>
      </c>
      <c r="G139" s="196">
        <v>0.5</v>
      </c>
      <c r="H139" s="197">
        <f>'Elementos das CPUs'!F33</f>
        <v>105.77</v>
      </c>
      <c r="I139" s="206">
        <f>G139*H139</f>
        <v>52.884999999999998</v>
      </c>
    </row>
    <row r="140" spans="2:9">
      <c r="B140" s="192"/>
      <c r="C140" s="198"/>
      <c r="D140" s="198"/>
      <c r="E140" s="199"/>
      <c r="F140" s="198"/>
      <c r="G140" s="303" t="s">
        <v>199</v>
      </c>
      <c r="H140" s="303"/>
      <c r="I140" s="207">
        <f>SUM(I139)</f>
        <v>52.884999999999998</v>
      </c>
    </row>
    <row r="141" spans="2:9">
      <c r="B141" s="192"/>
      <c r="C141" s="198"/>
      <c r="D141" s="198"/>
      <c r="E141" s="199"/>
      <c r="F141" s="198"/>
      <c r="G141" s="301" t="s">
        <v>215</v>
      </c>
      <c r="H141" s="301"/>
      <c r="I141" s="208">
        <f>I140*I7</f>
        <v>13.7501</v>
      </c>
    </row>
    <row r="142" spans="2:9">
      <c r="B142" s="192"/>
      <c r="C142" s="198"/>
      <c r="D142" s="198"/>
      <c r="E142" s="199"/>
      <c r="F142" s="198"/>
      <c r="G142" s="302" t="s">
        <v>223</v>
      </c>
      <c r="H142" s="302"/>
      <c r="I142" s="209">
        <f>SUM(I140:I141)</f>
        <v>66.635099999999994</v>
      </c>
    </row>
    <row r="143" spans="2:9" ht="30">
      <c r="B143" s="203" t="s">
        <v>202</v>
      </c>
      <c r="C143" s="194" t="s">
        <v>73</v>
      </c>
      <c r="D143" s="194" t="s">
        <v>97</v>
      </c>
      <c r="E143" s="195" t="s">
        <v>96</v>
      </c>
      <c r="F143" s="194" t="s">
        <v>65</v>
      </c>
      <c r="G143" s="196">
        <v>5000</v>
      </c>
      <c r="H143" s="197">
        <f>'Elementos das CPUs'!F45</f>
        <v>0.11</v>
      </c>
      <c r="I143" s="206">
        <f>G143*H143</f>
        <v>550</v>
      </c>
    </row>
    <row r="144" spans="2:9">
      <c r="B144" s="203"/>
      <c r="C144" s="215"/>
      <c r="D144" s="215"/>
      <c r="E144" s="216"/>
      <c r="F144" s="215"/>
      <c r="G144" s="303" t="s">
        <v>204</v>
      </c>
      <c r="H144" s="303"/>
      <c r="I144" s="217">
        <f>SUM(I143)</f>
        <v>550</v>
      </c>
    </row>
    <row r="145" spans="2:9">
      <c r="B145" s="203"/>
      <c r="C145" s="215"/>
      <c r="D145" s="215"/>
      <c r="E145" s="216"/>
      <c r="F145" s="215"/>
      <c r="G145" s="301" t="s">
        <v>216</v>
      </c>
      <c r="H145" s="301"/>
      <c r="I145" s="213">
        <f>I144*I7</f>
        <v>143</v>
      </c>
    </row>
    <row r="146" spans="2:9">
      <c r="B146" s="203"/>
      <c r="C146" s="215"/>
      <c r="D146" s="215"/>
      <c r="E146" s="216"/>
      <c r="F146" s="215"/>
      <c r="G146" s="304" t="s">
        <v>205</v>
      </c>
      <c r="H146" s="304"/>
      <c r="I146" s="210">
        <f>SUM(I144:I145)</f>
        <v>693</v>
      </c>
    </row>
    <row r="147" spans="2:9">
      <c r="B147" s="192" t="s">
        <v>206</v>
      </c>
      <c r="C147" s="194"/>
      <c r="D147" s="194"/>
      <c r="E147" s="195"/>
      <c r="F147" s="194"/>
      <c r="G147" s="196"/>
      <c r="H147" s="197"/>
      <c r="I147" s="206">
        <v>0</v>
      </c>
    </row>
    <row r="148" spans="2:9">
      <c r="B148" s="192"/>
      <c r="C148" s="198"/>
      <c r="D148" s="198"/>
      <c r="E148" s="199"/>
      <c r="F148" s="198"/>
      <c r="G148" s="305" t="s">
        <v>217</v>
      </c>
      <c r="H148" s="305"/>
      <c r="I148" s="217">
        <f>SUM(I147)</f>
        <v>0</v>
      </c>
    </row>
    <row r="149" spans="2:9">
      <c r="B149" s="192"/>
      <c r="C149" s="198"/>
      <c r="D149" s="198"/>
      <c r="E149" s="199"/>
      <c r="F149" s="198"/>
      <c r="G149" s="305" t="s">
        <v>218</v>
      </c>
      <c r="H149" s="305"/>
      <c r="I149" s="217">
        <f>I148*I8</f>
        <v>0</v>
      </c>
    </row>
    <row r="150" spans="2:9">
      <c r="B150" s="192"/>
      <c r="C150" s="198"/>
      <c r="D150" s="198"/>
      <c r="E150" s="199"/>
      <c r="F150" s="198"/>
      <c r="G150" s="304" t="s">
        <v>219</v>
      </c>
      <c r="H150" s="304"/>
      <c r="I150" s="210">
        <f>SUM(I148:I149)</f>
        <v>0</v>
      </c>
    </row>
    <row r="151" spans="2:9">
      <c r="B151" s="192"/>
      <c r="C151" s="198"/>
      <c r="D151" s="198"/>
      <c r="E151" s="199"/>
      <c r="F151" s="198"/>
      <c r="G151" s="304" t="s">
        <v>211</v>
      </c>
      <c r="H151" s="304"/>
      <c r="I151" s="211">
        <f>SUM(I142,I146,I150)</f>
        <v>759.63509999999997</v>
      </c>
    </row>
    <row r="152" spans="2:9">
      <c r="B152" s="192"/>
      <c r="C152" s="198"/>
      <c r="D152" s="198"/>
      <c r="E152" s="199"/>
      <c r="F152" s="198"/>
      <c r="G152" s="198"/>
      <c r="H152" s="198"/>
      <c r="I152" s="214"/>
    </row>
    <row r="153" spans="2:9">
      <c r="B153" s="192"/>
      <c r="C153" s="198"/>
      <c r="D153" s="198"/>
      <c r="E153" s="199"/>
      <c r="F153" s="198"/>
      <c r="G153" s="198"/>
      <c r="H153" s="198"/>
      <c r="I153" s="214"/>
    </row>
    <row r="154" spans="2:9">
      <c r="B154" s="192"/>
      <c r="C154" s="193" t="s">
        <v>190</v>
      </c>
      <c r="D154" s="193" t="s">
        <v>191</v>
      </c>
      <c r="E154" s="306" t="s">
        <v>242</v>
      </c>
      <c r="F154" s="193" t="s">
        <v>69</v>
      </c>
      <c r="G154" s="193" t="s">
        <v>148</v>
      </c>
      <c r="H154" s="300" t="s">
        <v>193</v>
      </c>
      <c r="I154" s="300" t="s">
        <v>194</v>
      </c>
    </row>
    <row r="155" spans="2:9">
      <c r="B155" s="192"/>
      <c r="C155" s="193" t="s">
        <v>243</v>
      </c>
      <c r="D155" s="193" t="s">
        <v>244</v>
      </c>
      <c r="E155" s="306"/>
      <c r="F155" s="193" t="s">
        <v>226</v>
      </c>
      <c r="G155" s="193">
        <v>1</v>
      </c>
      <c r="H155" s="300"/>
      <c r="I155" s="300"/>
    </row>
    <row r="156" spans="2:9" ht="30">
      <c r="B156" s="192" t="s">
        <v>197</v>
      </c>
      <c r="C156" s="194" t="s">
        <v>198</v>
      </c>
      <c r="D156" s="194" t="s">
        <v>71</v>
      </c>
      <c r="E156" s="195" t="s">
        <v>70</v>
      </c>
      <c r="F156" s="194" t="s">
        <v>20</v>
      </c>
      <c r="G156" s="196">
        <v>0.5</v>
      </c>
      <c r="H156" s="197">
        <f>'Elementos das CPUs'!F33</f>
        <v>105.77</v>
      </c>
      <c r="I156" s="206">
        <f>G156*H156</f>
        <v>52.884999999999998</v>
      </c>
    </row>
    <row r="157" spans="2:9" ht="30">
      <c r="B157" s="192" t="s">
        <v>197</v>
      </c>
      <c r="C157" s="194" t="s">
        <v>198</v>
      </c>
      <c r="D157" s="194" t="s">
        <v>87</v>
      </c>
      <c r="E157" s="195" t="s">
        <v>86</v>
      </c>
      <c r="F157" s="194" t="s">
        <v>69</v>
      </c>
      <c r="G157" s="196">
        <v>50</v>
      </c>
      <c r="H157" s="197">
        <f>'Elementos das CPUs'!F40</f>
        <v>9.92</v>
      </c>
      <c r="I157" s="206">
        <f>G157*H157</f>
        <v>496</v>
      </c>
    </row>
    <row r="158" spans="2:9">
      <c r="B158" s="192"/>
      <c r="C158" s="198"/>
      <c r="D158" s="198"/>
      <c r="E158" s="199"/>
      <c r="F158" s="198"/>
      <c r="G158" s="303" t="s">
        <v>199</v>
      </c>
      <c r="H158" s="303"/>
      <c r="I158" s="207">
        <f>SUM(I156:I157)</f>
        <v>548.88499999999999</v>
      </c>
    </row>
    <row r="159" spans="2:9">
      <c r="B159" s="192"/>
      <c r="C159" s="198"/>
      <c r="D159" s="198"/>
      <c r="E159" s="199"/>
      <c r="F159" s="198"/>
      <c r="G159" s="301" t="s">
        <v>215</v>
      </c>
      <c r="H159" s="301"/>
      <c r="I159" s="208">
        <f>I158*I7</f>
        <v>142.71010000000001</v>
      </c>
    </row>
    <row r="160" spans="2:9">
      <c r="B160" s="192"/>
      <c r="C160" s="198"/>
      <c r="D160" s="198"/>
      <c r="E160" s="199"/>
      <c r="F160" s="198"/>
      <c r="G160" s="302" t="s">
        <v>223</v>
      </c>
      <c r="H160" s="302"/>
      <c r="I160" s="209">
        <f>SUM(I158:I159)</f>
        <v>691.5951</v>
      </c>
    </row>
    <row r="161" spans="2:9" ht="30">
      <c r="B161" s="192" t="s">
        <v>202</v>
      </c>
      <c r="C161" s="194" t="s">
        <v>203</v>
      </c>
      <c r="D161" s="194" t="s">
        <v>128</v>
      </c>
      <c r="E161" s="195" t="s">
        <v>127</v>
      </c>
      <c r="F161" s="194" t="s">
        <v>48</v>
      </c>
      <c r="G161" s="196">
        <v>3</v>
      </c>
      <c r="H161" s="197">
        <f>'Elementos das CPUs'!F59</f>
        <v>155.33000000000001</v>
      </c>
      <c r="I161" s="206">
        <f>G161*H161</f>
        <v>465.99</v>
      </c>
    </row>
    <row r="162" spans="2:9">
      <c r="B162" s="192"/>
      <c r="C162" s="198"/>
      <c r="D162" s="198"/>
      <c r="E162" s="199"/>
      <c r="F162" s="198"/>
      <c r="G162" s="303" t="s">
        <v>204</v>
      </c>
      <c r="H162" s="303"/>
      <c r="I162" s="217">
        <f>SUM(I161:I161)</f>
        <v>465.99</v>
      </c>
    </row>
    <row r="163" spans="2:9">
      <c r="B163" s="192"/>
      <c r="C163" s="198"/>
      <c r="D163" s="198"/>
      <c r="E163" s="199"/>
      <c r="F163" s="198"/>
      <c r="G163" s="301" t="s">
        <v>216</v>
      </c>
      <c r="H163" s="301"/>
      <c r="I163" s="213">
        <f>I162*I7</f>
        <v>121.15740000000001</v>
      </c>
    </row>
    <row r="164" spans="2:9">
      <c r="B164" s="192"/>
      <c r="C164" s="198"/>
      <c r="D164" s="198"/>
      <c r="E164" s="199"/>
      <c r="F164" s="198"/>
      <c r="G164" s="304" t="s">
        <v>205</v>
      </c>
      <c r="H164" s="304"/>
      <c r="I164" s="210">
        <f>SUM(I162:I163)</f>
        <v>587.14740000000006</v>
      </c>
    </row>
    <row r="165" spans="2:9" ht="30">
      <c r="B165" s="192" t="s">
        <v>206</v>
      </c>
      <c r="C165" s="194" t="s">
        <v>230</v>
      </c>
      <c r="D165" s="194" t="s">
        <v>113</v>
      </c>
      <c r="E165" s="195" t="s">
        <v>112</v>
      </c>
      <c r="F165" s="194" t="s">
        <v>41</v>
      </c>
      <c r="G165" s="196">
        <v>50</v>
      </c>
      <c r="H165" s="197">
        <f>'Elementos das CPUs'!F53</f>
        <v>2.5099999999999998</v>
      </c>
      <c r="I165" s="206">
        <f>G165*H165</f>
        <v>125.49999999999999</v>
      </c>
    </row>
    <row r="166" spans="2:9">
      <c r="B166" s="192"/>
      <c r="C166" s="198"/>
      <c r="D166" s="198"/>
      <c r="E166" s="199"/>
      <c r="F166" s="198"/>
      <c r="G166" s="305" t="s">
        <v>217</v>
      </c>
      <c r="H166" s="305"/>
      <c r="I166" s="217">
        <f>SUM(I165)</f>
        <v>125.49999999999999</v>
      </c>
    </row>
    <row r="167" spans="2:9">
      <c r="B167" s="192"/>
      <c r="C167" s="198"/>
      <c r="D167" s="198"/>
      <c r="E167" s="199"/>
      <c r="F167" s="198"/>
      <c r="G167" s="305" t="s">
        <v>218</v>
      </c>
      <c r="H167" s="305"/>
      <c r="I167" s="217">
        <f>I166*I8</f>
        <v>15.059999999999997</v>
      </c>
    </row>
    <row r="168" spans="2:9">
      <c r="B168" s="192"/>
      <c r="C168" s="198"/>
      <c r="D168" s="198"/>
      <c r="E168" s="199"/>
      <c r="F168" s="198"/>
      <c r="G168" s="304" t="s">
        <v>219</v>
      </c>
      <c r="H168" s="304"/>
      <c r="I168" s="210">
        <f>SUM(I166:I167)</f>
        <v>140.55999999999997</v>
      </c>
    </row>
    <row r="169" spans="2:9">
      <c r="B169" s="192"/>
      <c r="C169" s="198"/>
      <c r="D169" s="198"/>
      <c r="E169" s="199"/>
      <c r="F169" s="198"/>
      <c r="G169" s="304" t="s">
        <v>211</v>
      </c>
      <c r="H169" s="304"/>
      <c r="I169" s="211">
        <f>SUM(I160,I164,I168)</f>
        <v>1419.3025</v>
      </c>
    </row>
    <row r="170" spans="2:9">
      <c r="B170" s="192"/>
      <c r="C170" s="198"/>
      <c r="D170" s="198"/>
      <c r="E170" s="199"/>
      <c r="F170" s="198"/>
      <c r="G170" s="198"/>
      <c r="H170" s="198"/>
      <c r="I170" s="214"/>
    </row>
    <row r="171" spans="2:9">
      <c r="B171" s="192"/>
      <c r="C171" s="198"/>
      <c r="D171" s="198"/>
      <c r="E171" s="199"/>
      <c r="F171" s="198"/>
      <c r="G171" s="198"/>
      <c r="H171" s="198"/>
      <c r="I171" s="214"/>
    </row>
    <row r="172" spans="2:9" ht="22.5" customHeight="1">
      <c r="B172" s="192"/>
      <c r="C172" s="193" t="s">
        <v>190</v>
      </c>
      <c r="D172" s="193" t="s">
        <v>191</v>
      </c>
      <c r="E172" s="306" t="s">
        <v>245</v>
      </c>
      <c r="F172" s="193" t="s">
        <v>69</v>
      </c>
      <c r="G172" s="193" t="s">
        <v>148</v>
      </c>
      <c r="H172" s="300" t="s">
        <v>193</v>
      </c>
      <c r="I172" s="300" t="s">
        <v>194</v>
      </c>
    </row>
    <row r="173" spans="2:9" ht="22.5" customHeight="1">
      <c r="B173" s="192"/>
      <c r="C173" s="193" t="s">
        <v>246</v>
      </c>
      <c r="D173" s="193" t="s">
        <v>234</v>
      </c>
      <c r="E173" s="306"/>
      <c r="F173" s="193" t="s">
        <v>247</v>
      </c>
      <c r="G173" s="193">
        <v>1</v>
      </c>
      <c r="H173" s="300"/>
      <c r="I173" s="300"/>
    </row>
    <row r="174" spans="2:9" ht="30">
      <c r="B174" s="192" t="s">
        <v>197</v>
      </c>
      <c r="C174" s="194"/>
      <c r="D174" s="194" t="s">
        <v>71</v>
      </c>
      <c r="E174" s="195" t="s">
        <v>70</v>
      </c>
      <c r="F174" s="194" t="s">
        <v>20</v>
      </c>
      <c r="G174" s="196">
        <v>0.5</v>
      </c>
      <c r="H174" s="197">
        <f>'Elementos das CPUs'!F33</f>
        <v>105.77</v>
      </c>
      <c r="I174" s="206">
        <f>G174*H174</f>
        <v>52.884999999999998</v>
      </c>
    </row>
    <row r="175" spans="2:9">
      <c r="B175" s="192"/>
      <c r="C175" s="198"/>
      <c r="D175" s="198"/>
      <c r="E175" s="199"/>
      <c r="F175" s="198"/>
      <c r="G175" s="303" t="s">
        <v>199</v>
      </c>
      <c r="H175" s="303"/>
      <c r="I175" s="207">
        <f>SUM(I174)</f>
        <v>52.884999999999998</v>
      </c>
    </row>
    <row r="176" spans="2:9">
      <c r="B176" s="192"/>
      <c r="C176" s="198"/>
      <c r="D176" s="198"/>
      <c r="E176" s="199"/>
      <c r="F176" s="198"/>
      <c r="G176" s="301" t="s">
        <v>215</v>
      </c>
      <c r="H176" s="301"/>
      <c r="I176" s="208">
        <f>I175*I7</f>
        <v>13.7501</v>
      </c>
    </row>
    <row r="177" spans="2:9">
      <c r="B177" s="192"/>
      <c r="C177" s="198"/>
      <c r="D177" s="198"/>
      <c r="E177" s="199"/>
      <c r="F177" s="198"/>
      <c r="G177" s="302" t="s">
        <v>223</v>
      </c>
      <c r="H177" s="302"/>
      <c r="I177" s="209">
        <f>SUM(I175:I176)</f>
        <v>66.635099999999994</v>
      </c>
    </row>
    <row r="178" spans="2:9" ht="30">
      <c r="B178" s="203" t="s">
        <v>202</v>
      </c>
      <c r="C178" s="194" t="s">
        <v>203</v>
      </c>
      <c r="D178" s="194" t="s">
        <v>128</v>
      </c>
      <c r="E178" s="195" t="s">
        <v>127</v>
      </c>
      <c r="F178" s="194" t="s">
        <v>48</v>
      </c>
      <c r="G178" s="196">
        <v>1.2</v>
      </c>
      <c r="H178" s="197">
        <f>'Elementos das CPUs'!F59</f>
        <v>155.33000000000001</v>
      </c>
      <c r="I178" s="206">
        <f>G178*H178</f>
        <v>186.39600000000002</v>
      </c>
    </row>
    <row r="179" spans="2:9">
      <c r="B179" s="203"/>
      <c r="C179" s="215"/>
      <c r="D179" s="215"/>
      <c r="E179" s="216"/>
      <c r="F179" s="215"/>
      <c r="G179" s="303" t="s">
        <v>204</v>
      </c>
      <c r="H179" s="303"/>
      <c r="I179" s="217">
        <f>SUM(I178:I178)</f>
        <v>186.39600000000002</v>
      </c>
    </row>
    <row r="180" spans="2:9">
      <c r="B180" s="203"/>
      <c r="C180" s="215"/>
      <c r="D180" s="215"/>
      <c r="E180" s="216"/>
      <c r="F180" s="215"/>
      <c r="G180" s="301" t="s">
        <v>216</v>
      </c>
      <c r="H180" s="301"/>
      <c r="I180" s="213">
        <f>I179*I7</f>
        <v>48.462960000000002</v>
      </c>
    </row>
    <row r="181" spans="2:9">
      <c r="B181" s="203"/>
      <c r="C181" s="215"/>
      <c r="D181" s="215"/>
      <c r="E181" s="216"/>
      <c r="F181" s="215"/>
      <c r="G181" s="304" t="s">
        <v>205</v>
      </c>
      <c r="H181" s="304"/>
      <c r="I181" s="210">
        <f>SUM(I179:I180)</f>
        <v>234.85896000000002</v>
      </c>
    </row>
    <row r="182" spans="2:9">
      <c r="B182" s="192" t="s">
        <v>206</v>
      </c>
      <c r="C182" s="194"/>
      <c r="D182" s="194"/>
      <c r="E182" s="195"/>
      <c r="F182" s="194"/>
      <c r="G182" s="196"/>
      <c r="H182" s="197"/>
      <c r="I182" s="206">
        <f>G182*H182</f>
        <v>0</v>
      </c>
    </row>
    <row r="183" spans="2:9">
      <c r="B183" s="192"/>
      <c r="C183" s="198"/>
      <c r="D183" s="198"/>
      <c r="E183" s="199"/>
      <c r="F183" s="198"/>
      <c r="G183" s="305" t="s">
        <v>217</v>
      </c>
      <c r="H183" s="305"/>
      <c r="I183" s="217">
        <f>SUM(I182)</f>
        <v>0</v>
      </c>
    </row>
    <row r="184" spans="2:9">
      <c r="B184" s="192"/>
      <c r="C184" s="198"/>
      <c r="D184" s="198"/>
      <c r="E184" s="199"/>
      <c r="F184" s="198"/>
      <c r="G184" s="305" t="s">
        <v>218</v>
      </c>
      <c r="H184" s="305"/>
      <c r="I184" s="217">
        <f>I183*I8</f>
        <v>0</v>
      </c>
    </row>
    <row r="185" spans="2:9">
      <c r="B185" s="192"/>
      <c r="C185" s="198"/>
      <c r="D185" s="198"/>
      <c r="E185" s="199"/>
      <c r="F185" s="198"/>
      <c r="G185" s="304" t="s">
        <v>219</v>
      </c>
      <c r="H185" s="304"/>
      <c r="I185" s="210">
        <f>SUM(I183:I184)</f>
        <v>0</v>
      </c>
    </row>
    <row r="186" spans="2:9">
      <c r="B186" s="192"/>
      <c r="C186" s="198"/>
      <c r="D186" s="198"/>
      <c r="E186" s="199"/>
      <c r="F186" s="198"/>
      <c r="G186" s="304" t="s">
        <v>211</v>
      </c>
      <c r="H186" s="304"/>
      <c r="I186" s="211">
        <v>293.48045999999999</v>
      </c>
    </row>
    <row r="187" spans="2:9">
      <c r="B187" s="192"/>
      <c r="C187" s="198"/>
      <c r="D187" s="198"/>
      <c r="E187" s="199"/>
      <c r="F187" s="198"/>
      <c r="G187" s="198"/>
      <c r="H187" s="198"/>
      <c r="I187" s="214"/>
    </row>
    <row r="188" spans="2:9">
      <c r="B188" s="192"/>
      <c r="C188" s="193" t="s">
        <v>190</v>
      </c>
      <c r="D188" s="193" t="s">
        <v>191</v>
      </c>
      <c r="E188" s="193" t="s">
        <v>248</v>
      </c>
      <c r="F188" s="193" t="s">
        <v>69</v>
      </c>
      <c r="G188" s="193" t="s">
        <v>148</v>
      </c>
      <c r="H188" s="193" t="s">
        <v>193</v>
      </c>
      <c r="I188" s="193" t="s">
        <v>194</v>
      </c>
    </row>
    <row r="189" spans="2:9">
      <c r="B189" s="192"/>
      <c r="C189" s="193" t="s">
        <v>249</v>
      </c>
      <c r="D189" s="193" t="s">
        <v>234</v>
      </c>
      <c r="E189" s="193"/>
      <c r="F189" s="193" t="s">
        <v>69</v>
      </c>
      <c r="G189" s="193">
        <v>1</v>
      </c>
      <c r="H189" s="193"/>
      <c r="I189" s="193"/>
    </row>
    <row r="190" spans="2:9" ht="30">
      <c r="B190" s="192" t="s">
        <v>197</v>
      </c>
      <c r="C190" s="194"/>
      <c r="D190" s="194" t="s">
        <v>71</v>
      </c>
      <c r="E190" s="195" t="s">
        <v>70</v>
      </c>
      <c r="F190" s="194" t="s">
        <v>20</v>
      </c>
      <c r="G190" s="196">
        <v>0.5</v>
      </c>
      <c r="H190" s="197">
        <f>'Elementos das CPUs'!F33</f>
        <v>105.77</v>
      </c>
      <c r="I190" s="206">
        <f>G190*H190</f>
        <v>52.884999999999998</v>
      </c>
    </row>
    <row r="191" spans="2:9">
      <c r="B191" s="192" t="s">
        <v>197</v>
      </c>
      <c r="C191" s="194" t="s">
        <v>198</v>
      </c>
      <c r="D191" s="194" t="s">
        <v>121</v>
      </c>
      <c r="E191" s="195" t="s">
        <v>120</v>
      </c>
      <c r="F191" s="194" t="s">
        <v>20</v>
      </c>
      <c r="G191" s="196">
        <v>3.5</v>
      </c>
      <c r="H191" s="197">
        <f>'Elementos das CPUs'!F56</f>
        <v>17.579999999999998</v>
      </c>
      <c r="I191" s="206">
        <f>G191*H191</f>
        <v>61.529999999999994</v>
      </c>
    </row>
    <row r="192" spans="2:9">
      <c r="B192" s="192"/>
      <c r="C192" s="198"/>
      <c r="D192" s="198"/>
      <c r="E192" s="199"/>
      <c r="F192" s="198"/>
      <c r="G192" s="303" t="s">
        <v>199</v>
      </c>
      <c r="H192" s="303"/>
      <c r="I192" s="207">
        <f>SUM(I190:I191)</f>
        <v>114.41499999999999</v>
      </c>
    </row>
    <row r="193" spans="2:9">
      <c r="B193" s="192"/>
      <c r="C193" s="198"/>
      <c r="D193" s="198"/>
      <c r="E193" s="199"/>
      <c r="F193" s="198"/>
      <c r="G193" s="301" t="s">
        <v>215</v>
      </c>
      <c r="H193" s="301"/>
      <c r="I193" s="208">
        <f>I192*I7</f>
        <v>29.747899999999998</v>
      </c>
    </row>
    <row r="194" spans="2:9">
      <c r="B194" s="192"/>
      <c r="C194" s="198"/>
      <c r="D194" s="198"/>
      <c r="E194" s="199"/>
      <c r="F194" s="198"/>
      <c r="G194" s="302" t="s">
        <v>223</v>
      </c>
      <c r="H194" s="302"/>
      <c r="I194" s="209">
        <f>SUM(I192:I193)</f>
        <v>144.16289999999998</v>
      </c>
    </row>
    <row r="195" spans="2:9" ht="30">
      <c r="B195" s="218" t="s">
        <v>202</v>
      </c>
      <c r="C195" s="194" t="s">
        <v>203</v>
      </c>
      <c r="D195" s="194" t="s">
        <v>123</v>
      </c>
      <c r="E195" s="195" t="s">
        <v>250</v>
      </c>
      <c r="F195" s="194" t="s">
        <v>124</v>
      </c>
      <c r="G195" s="196">
        <v>18.84</v>
      </c>
      <c r="H195" s="197">
        <f>'Elementos das CPUs'!F57</f>
        <v>2.0099999999999998</v>
      </c>
      <c r="I195" s="206">
        <f>G195*H195</f>
        <v>37.868399999999994</v>
      </c>
    </row>
    <row r="196" spans="2:9">
      <c r="B196" s="218"/>
      <c r="C196" s="194"/>
      <c r="D196" s="194"/>
      <c r="E196" s="195"/>
      <c r="F196" s="194"/>
      <c r="G196" s="196"/>
      <c r="H196" s="197"/>
      <c r="I196" s="206"/>
    </row>
    <row r="197" spans="2:9">
      <c r="B197" s="218"/>
      <c r="C197" s="219"/>
      <c r="D197" s="219"/>
      <c r="E197" s="220"/>
      <c r="F197" s="219"/>
      <c r="G197" s="303" t="s">
        <v>204</v>
      </c>
      <c r="H197" s="303"/>
      <c r="I197" s="217">
        <f>SUM(I195:I196)</f>
        <v>37.868399999999994</v>
      </c>
    </row>
    <row r="198" spans="2:9">
      <c r="B198" s="218"/>
      <c r="C198" s="219"/>
      <c r="D198" s="219"/>
      <c r="E198" s="220"/>
      <c r="F198" s="219"/>
      <c r="G198" s="301" t="s">
        <v>216</v>
      </c>
      <c r="H198" s="301"/>
      <c r="I198" s="213">
        <f>I197*I7</f>
        <v>9.8457839999999983</v>
      </c>
    </row>
    <row r="199" spans="2:9">
      <c r="B199" s="218"/>
      <c r="C199" s="219"/>
      <c r="D199" s="219"/>
      <c r="E199" s="220"/>
      <c r="F199" s="219"/>
      <c r="G199" s="304" t="s">
        <v>205</v>
      </c>
      <c r="H199" s="304"/>
      <c r="I199" s="210">
        <f>SUM(I197:I198)</f>
        <v>47.714183999999989</v>
      </c>
    </row>
    <row r="200" spans="2:9" ht="39" customHeight="1">
      <c r="B200" s="192" t="s">
        <v>206</v>
      </c>
      <c r="C200" s="194"/>
      <c r="D200" s="194" t="s">
        <v>76</v>
      </c>
      <c r="E200" s="195" t="s">
        <v>251</v>
      </c>
      <c r="F200" s="194" t="s">
        <v>105</v>
      </c>
      <c r="G200" s="196">
        <v>40</v>
      </c>
      <c r="H200" s="197">
        <f>'Elementos das CPUs'!F49</f>
        <v>7.39</v>
      </c>
      <c r="I200" s="206">
        <f>G200*H200</f>
        <v>295.59999999999997</v>
      </c>
    </row>
    <row r="201" spans="2:9" ht="30">
      <c r="B201" s="192"/>
      <c r="C201" s="194"/>
      <c r="D201" s="194" t="s">
        <v>35</v>
      </c>
      <c r="E201" s="195" t="s">
        <v>252</v>
      </c>
      <c r="F201" s="221" t="s">
        <v>81</v>
      </c>
      <c r="G201" s="196">
        <v>0.2</v>
      </c>
      <c r="H201" s="197">
        <f>'Elementos das CPUs'!F19</f>
        <v>27.24</v>
      </c>
      <c r="I201" s="206">
        <f t="shared" ref="I201:I202" si="1">G201*H201</f>
        <v>5.4480000000000004</v>
      </c>
    </row>
    <row r="202" spans="2:9" ht="30">
      <c r="B202" s="192"/>
      <c r="C202" s="194"/>
      <c r="D202" s="194" t="s">
        <v>115</v>
      </c>
      <c r="E202" s="195" t="s">
        <v>114</v>
      </c>
      <c r="F202" s="194" t="s">
        <v>116</v>
      </c>
      <c r="G202" s="196">
        <v>3</v>
      </c>
      <c r="H202" s="197" t="str">
        <f>'Elementos das CPUs'!F54</f>
        <v>2,66</v>
      </c>
      <c r="I202" s="206">
        <f t="shared" si="1"/>
        <v>7.98</v>
      </c>
    </row>
    <row r="203" spans="2:9">
      <c r="B203" s="192"/>
      <c r="C203" s="198"/>
      <c r="D203" s="198"/>
      <c r="E203" s="199"/>
      <c r="F203" s="198"/>
      <c r="G203" s="305" t="s">
        <v>217</v>
      </c>
      <c r="H203" s="305"/>
      <c r="I203" s="217">
        <f>SUM(I200:I202)</f>
        <v>309.02799999999996</v>
      </c>
    </row>
    <row r="204" spans="2:9">
      <c r="B204" s="192"/>
      <c r="C204" s="198"/>
      <c r="D204" s="198"/>
      <c r="E204" s="199"/>
      <c r="F204" s="198"/>
      <c r="G204" s="305" t="s">
        <v>218</v>
      </c>
      <c r="H204" s="305"/>
      <c r="I204" s="217">
        <f>I203*I8</f>
        <v>37.083359999999992</v>
      </c>
    </row>
    <row r="205" spans="2:9">
      <c r="B205" s="192"/>
      <c r="C205" s="198"/>
      <c r="D205" s="198"/>
      <c r="E205" s="199"/>
      <c r="F205" s="198"/>
      <c r="G205" s="304" t="s">
        <v>219</v>
      </c>
      <c r="H205" s="304"/>
      <c r="I205" s="210">
        <f>SUM(I203:I204)</f>
        <v>346.11135999999993</v>
      </c>
    </row>
    <row r="206" spans="2:9">
      <c r="B206" s="192"/>
      <c r="C206" s="198"/>
      <c r="D206" s="198"/>
      <c r="E206" s="199"/>
      <c r="F206" s="198"/>
      <c r="G206" s="304" t="s">
        <v>211</v>
      </c>
      <c r="H206" s="304"/>
      <c r="I206" s="211">
        <f>SUM(I194,I199,I205)</f>
        <v>537.98844399999984</v>
      </c>
    </row>
    <row r="207" spans="2:9">
      <c r="B207" s="192"/>
      <c r="C207" s="198"/>
      <c r="D207" s="198"/>
      <c r="E207" s="199"/>
      <c r="F207" s="198"/>
      <c r="G207" s="198"/>
      <c r="H207" s="198"/>
      <c r="I207" s="214"/>
    </row>
    <row r="208" spans="2:9">
      <c r="B208" s="192"/>
      <c r="C208" s="198"/>
      <c r="D208" s="198"/>
      <c r="E208" s="199"/>
      <c r="F208" s="198"/>
      <c r="G208" s="198"/>
      <c r="H208" s="198"/>
      <c r="I208" s="214"/>
    </row>
    <row r="209" spans="2:9">
      <c r="B209" s="192"/>
      <c r="C209" s="198"/>
      <c r="D209" s="198"/>
      <c r="E209" s="199"/>
      <c r="F209" s="198"/>
      <c r="G209" s="198"/>
      <c r="H209" s="198"/>
      <c r="I209" s="214"/>
    </row>
    <row r="210" spans="2:9">
      <c r="B210" s="192"/>
      <c r="C210" s="193" t="s">
        <v>190</v>
      </c>
      <c r="D210" s="193" t="s">
        <v>191</v>
      </c>
      <c r="E210" s="306" t="s">
        <v>253</v>
      </c>
      <c r="F210" s="193" t="s">
        <v>69</v>
      </c>
      <c r="G210" s="193" t="s">
        <v>148</v>
      </c>
      <c r="H210" s="300" t="s">
        <v>193</v>
      </c>
      <c r="I210" s="300" t="s">
        <v>194</v>
      </c>
    </row>
    <row r="211" spans="2:9">
      <c r="B211" s="192"/>
      <c r="C211" s="193" t="s">
        <v>254</v>
      </c>
      <c r="D211" s="193" t="s">
        <v>214</v>
      </c>
      <c r="E211" s="306"/>
      <c r="F211" s="193" t="s">
        <v>65</v>
      </c>
      <c r="G211" s="193">
        <v>1</v>
      </c>
      <c r="H211" s="300"/>
      <c r="I211" s="300"/>
    </row>
    <row r="212" spans="2:9">
      <c r="B212" s="192" t="s">
        <v>197</v>
      </c>
      <c r="C212" s="194" t="s">
        <v>198</v>
      </c>
      <c r="D212" s="194" t="s">
        <v>54</v>
      </c>
      <c r="E212" s="195" t="s">
        <v>53</v>
      </c>
      <c r="F212" s="194" t="s">
        <v>20</v>
      </c>
      <c r="G212" s="196">
        <v>1</v>
      </c>
      <c r="H212" s="197">
        <f>'Elementos das CPUs'!F27</f>
        <v>25.18</v>
      </c>
      <c r="I212" s="206">
        <f>G212*H212</f>
        <v>25.18</v>
      </c>
    </row>
    <row r="213" spans="2:9">
      <c r="B213" s="192"/>
      <c r="C213" s="194" t="s">
        <v>198</v>
      </c>
      <c r="D213" s="194" t="s">
        <v>121</v>
      </c>
      <c r="E213" s="195" t="s">
        <v>120</v>
      </c>
      <c r="F213" s="194" t="s">
        <v>20</v>
      </c>
      <c r="G213" s="196">
        <v>2</v>
      </c>
      <c r="H213" s="197">
        <f>'Elementos das CPUs'!F56</f>
        <v>17.579999999999998</v>
      </c>
      <c r="I213" s="206">
        <f>G213*H213</f>
        <v>35.159999999999997</v>
      </c>
    </row>
    <row r="214" spans="2:9">
      <c r="B214" s="192"/>
      <c r="C214" s="198"/>
      <c r="D214" s="198"/>
      <c r="E214" s="199"/>
      <c r="F214" s="198"/>
      <c r="G214" s="303" t="s">
        <v>199</v>
      </c>
      <c r="H214" s="303"/>
      <c r="I214" s="207">
        <f>SUM(I212:I213)</f>
        <v>60.339999999999996</v>
      </c>
    </row>
    <row r="215" spans="2:9">
      <c r="B215" s="192"/>
      <c r="C215" s="198"/>
      <c r="D215" s="198"/>
      <c r="E215" s="199"/>
      <c r="F215" s="198"/>
      <c r="G215" s="301" t="s">
        <v>215</v>
      </c>
      <c r="H215" s="301"/>
      <c r="I215" s="208">
        <f>I214*I7</f>
        <v>15.6884</v>
      </c>
    </row>
    <row r="216" spans="2:9">
      <c r="B216" s="192"/>
      <c r="C216" s="198"/>
      <c r="D216" s="198"/>
      <c r="E216" s="199"/>
      <c r="F216" s="198"/>
      <c r="G216" s="304" t="s">
        <v>201</v>
      </c>
      <c r="H216" s="304"/>
      <c r="I216" s="209">
        <f>SUM(I214:I215)</f>
        <v>76.028399999999991</v>
      </c>
    </row>
    <row r="217" spans="2:9">
      <c r="B217" s="192" t="s">
        <v>202</v>
      </c>
      <c r="C217" s="194"/>
      <c r="D217" s="194"/>
      <c r="E217" s="195"/>
      <c r="F217" s="194"/>
      <c r="G217" s="196"/>
      <c r="H217" s="197"/>
      <c r="I217" s="206">
        <v>0</v>
      </c>
    </row>
    <row r="218" spans="2:9">
      <c r="B218" s="192"/>
      <c r="C218" s="198"/>
      <c r="D218" s="198"/>
      <c r="E218" s="199"/>
      <c r="F218" s="198"/>
      <c r="G218" s="303" t="s">
        <v>204</v>
      </c>
      <c r="H218" s="303"/>
      <c r="I218" s="213">
        <f>SUM(I217)</f>
        <v>0</v>
      </c>
    </row>
    <row r="219" spans="2:9">
      <c r="B219" s="192"/>
      <c r="C219" s="198"/>
      <c r="D219" s="198"/>
      <c r="E219" s="199"/>
      <c r="F219" s="198"/>
      <c r="G219" s="301" t="s">
        <v>216</v>
      </c>
      <c r="H219" s="301"/>
      <c r="I219" s="213">
        <f>I218*I7</f>
        <v>0</v>
      </c>
    </row>
    <row r="220" spans="2:9">
      <c r="B220" s="192"/>
      <c r="C220" s="198"/>
      <c r="D220" s="198"/>
      <c r="E220" s="199"/>
      <c r="F220" s="198"/>
      <c r="G220" s="304" t="s">
        <v>205</v>
      </c>
      <c r="H220" s="304"/>
      <c r="I220" s="210">
        <f>SUM(I218:I219)</f>
        <v>0</v>
      </c>
    </row>
    <row r="221" spans="2:9">
      <c r="B221" s="192" t="s">
        <v>206</v>
      </c>
      <c r="C221" s="194" t="s">
        <v>207</v>
      </c>
      <c r="D221" s="194" t="s">
        <v>76</v>
      </c>
      <c r="E221" s="195" t="s">
        <v>255</v>
      </c>
      <c r="F221" s="194" t="s">
        <v>41</v>
      </c>
      <c r="G221" s="196">
        <v>1</v>
      </c>
      <c r="H221" s="197">
        <f>'Elementos das CPUs'!F46</f>
        <v>7.39</v>
      </c>
      <c r="I221" s="206">
        <f>G221*H221</f>
        <v>7.39</v>
      </c>
    </row>
    <row r="222" spans="2:9" ht="30">
      <c r="B222" s="192"/>
      <c r="C222" s="194" t="s">
        <v>207</v>
      </c>
      <c r="D222" s="194" t="s">
        <v>109</v>
      </c>
      <c r="E222" s="195" t="s">
        <v>108</v>
      </c>
      <c r="F222" s="194" t="s">
        <v>41</v>
      </c>
      <c r="G222" s="196">
        <v>4</v>
      </c>
      <c r="H222" s="197">
        <f>'Elementos das CPUs'!F51</f>
        <v>8.6199999999999992</v>
      </c>
      <c r="I222" s="206">
        <f>G222*H222</f>
        <v>34.479999999999997</v>
      </c>
    </row>
    <row r="223" spans="2:9" ht="30">
      <c r="B223" s="192"/>
      <c r="C223" s="194" t="s">
        <v>207</v>
      </c>
      <c r="D223" s="194" t="s">
        <v>107</v>
      </c>
      <c r="E223" s="195" t="s">
        <v>106</v>
      </c>
      <c r="F223" s="194" t="s">
        <v>65</v>
      </c>
      <c r="G223" s="196">
        <v>1</v>
      </c>
      <c r="H223" s="197">
        <f>'Elementos das CPUs'!F50</f>
        <v>300</v>
      </c>
      <c r="I223" s="206">
        <f>G223*H223</f>
        <v>300</v>
      </c>
    </row>
    <row r="224" spans="2:9">
      <c r="B224" s="192"/>
      <c r="C224" s="194" t="s">
        <v>207</v>
      </c>
      <c r="D224" s="194" t="s">
        <v>111</v>
      </c>
      <c r="E224" s="195" t="s">
        <v>110</v>
      </c>
      <c r="F224" s="197" t="s">
        <v>81</v>
      </c>
      <c r="G224" s="196">
        <v>0.11</v>
      </c>
      <c r="H224" s="197">
        <f>'Elementos das CPUs'!F52</f>
        <v>19.84</v>
      </c>
      <c r="I224" s="206">
        <f>G224*H224</f>
        <v>2.1823999999999999</v>
      </c>
    </row>
    <row r="225" spans="2:9">
      <c r="B225" s="192"/>
      <c r="C225" s="198"/>
      <c r="D225" s="198"/>
      <c r="E225" s="199"/>
      <c r="F225" s="198"/>
      <c r="G225" s="301" t="s">
        <v>217</v>
      </c>
      <c r="H225" s="301"/>
      <c r="I225" s="207">
        <f>SUM(I221:I224)</f>
        <v>344.05239999999998</v>
      </c>
    </row>
    <row r="226" spans="2:9">
      <c r="B226" s="192"/>
      <c r="C226" s="198"/>
      <c r="D226" s="198"/>
      <c r="E226" s="199"/>
      <c r="F226" s="198"/>
      <c r="G226" s="301" t="s">
        <v>218</v>
      </c>
      <c r="H226" s="301"/>
      <c r="I226" s="207">
        <f>I225*I8</f>
        <v>41.286287999999999</v>
      </c>
    </row>
    <row r="227" spans="2:9">
      <c r="B227" s="192"/>
      <c r="C227" s="198"/>
      <c r="D227" s="198"/>
      <c r="E227" s="199"/>
      <c r="F227" s="198"/>
      <c r="G227" s="304" t="s">
        <v>219</v>
      </c>
      <c r="H227" s="304"/>
      <c r="I227" s="210">
        <f>SUM(I225:I226)</f>
        <v>385.33868799999999</v>
      </c>
    </row>
    <row r="228" spans="2:9">
      <c r="B228" s="192"/>
      <c r="C228" s="198"/>
      <c r="D228" s="198"/>
      <c r="E228" s="199"/>
      <c r="F228" s="198"/>
      <c r="G228" s="304" t="s">
        <v>211</v>
      </c>
      <c r="H228" s="304"/>
      <c r="I228" s="211">
        <f>SUM(I216,I220,I227)</f>
        <v>461.36708799999997</v>
      </c>
    </row>
    <row r="229" spans="2:9">
      <c r="B229" s="192"/>
      <c r="C229" s="198"/>
      <c r="D229" s="198"/>
      <c r="E229" s="199"/>
      <c r="F229" s="198"/>
      <c r="G229" s="198"/>
      <c r="H229" s="198"/>
      <c r="I229" s="214"/>
    </row>
    <row r="230" spans="2:9">
      <c r="B230" s="192"/>
      <c r="C230" s="198"/>
      <c r="D230" s="198"/>
      <c r="E230" s="199"/>
      <c r="F230" s="198"/>
      <c r="G230" s="198"/>
      <c r="H230" s="198"/>
      <c r="I230" s="214"/>
    </row>
    <row r="231" spans="2:9" ht="30" customHeight="1">
      <c r="B231" s="192"/>
      <c r="C231" s="193" t="s">
        <v>190</v>
      </c>
      <c r="D231" s="193" t="s">
        <v>191</v>
      </c>
      <c r="E231" s="306" t="s">
        <v>256</v>
      </c>
      <c r="F231" s="193" t="s">
        <v>69</v>
      </c>
      <c r="G231" s="193" t="s">
        <v>148</v>
      </c>
      <c r="H231" s="300" t="s">
        <v>193</v>
      </c>
      <c r="I231" s="300" t="s">
        <v>194</v>
      </c>
    </row>
    <row r="232" spans="2:9" ht="30" customHeight="1">
      <c r="B232" s="192"/>
      <c r="C232" s="193" t="s">
        <v>257</v>
      </c>
      <c r="D232" s="193" t="s">
        <v>234</v>
      </c>
      <c r="E232" s="306"/>
      <c r="F232" s="193" t="s">
        <v>69</v>
      </c>
      <c r="G232" s="193">
        <v>1</v>
      </c>
      <c r="H232" s="300"/>
      <c r="I232" s="300"/>
    </row>
    <row r="233" spans="2:9">
      <c r="B233" s="192" t="s">
        <v>197</v>
      </c>
      <c r="C233" s="194" t="s">
        <v>198</v>
      </c>
      <c r="D233" s="194" t="s">
        <v>258</v>
      </c>
      <c r="E233" s="195" t="s">
        <v>61</v>
      </c>
      <c r="F233" s="194" t="s">
        <v>20</v>
      </c>
      <c r="G233" s="196">
        <v>8</v>
      </c>
      <c r="H233" s="197">
        <f>'Elementos das CPUs'!F30</f>
        <v>134.97</v>
      </c>
      <c r="I233" s="206">
        <f>G233*H233</f>
        <v>1079.76</v>
      </c>
    </row>
    <row r="234" spans="2:9" ht="30">
      <c r="B234" s="192"/>
      <c r="C234" s="194" t="s">
        <v>198</v>
      </c>
      <c r="D234" s="194" t="s">
        <v>71</v>
      </c>
      <c r="E234" s="195" t="s">
        <v>70</v>
      </c>
      <c r="F234" s="194" t="s">
        <v>20</v>
      </c>
      <c r="G234" s="196">
        <v>8</v>
      </c>
      <c r="H234" s="197">
        <f>'Elementos das CPUs'!F33</f>
        <v>105.77</v>
      </c>
      <c r="I234" s="206">
        <f>G234*H234</f>
        <v>846.16</v>
      </c>
    </row>
    <row r="235" spans="2:9">
      <c r="B235" s="192"/>
      <c r="C235" s="194" t="s">
        <v>198</v>
      </c>
      <c r="D235" s="194" t="s">
        <v>259</v>
      </c>
      <c r="E235" s="195" t="s">
        <v>260</v>
      </c>
      <c r="F235" s="194" t="s">
        <v>20</v>
      </c>
      <c r="G235" s="196">
        <v>8</v>
      </c>
      <c r="H235" s="197">
        <f>'Elementos das CPUs'!F23</f>
        <v>31</v>
      </c>
      <c r="I235" s="206">
        <f>G235*H235</f>
        <v>248</v>
      </c>
    </row>
    <row r="236" spans="2:9">
      <c r="B236" s="192"/>
      <c r="C236" s="198"/>
      <c r="D236" s="198"/>
      <c r="E236" s="199"/>
      <c r="F236" s="198"/>
      <c r="G236" s="303" t="s">
        <v>199</v>
      </c>
      <c r="H236" s="303"/>
      <c r="I236" s="207">
        <f>SUM(I233:I235)</f>
        <v>2173.92</v>
      </c>
    </row>
    <row r="237" spans="2:9">
      <c r="B237" s="192"/>
      <c r="C237" s="198"/>
      <c r="D237" s="198"/>
      <c r="E237" s="199"/>
      <c r="F237" s="198"/>
      <c r="G237" s="301" t="s">
        <v>215</v>
      </c>
      <c r="H237" s="301"/>
      <c r="I237" s="208">
        <f>I236*I7</f>
        <v>565.2192</v>
      </c>
    </row>
    <row r="238" spans="2:9">
      <c r="B238" s="192"/>
      <c r="C238" s="198"/>
      <c r="D238" s="198"/>
      <c r="E238" s="199"/>
      <c r="F238" s="198"/>
      <c r="G238" s="302" t="s">
        <v>223</v>
      </c>
      <c r="H238" s="302"/>
      <c r="I238" s="209">
        <f>SUM(I236:I237)</f>
        <v>2739.1392000000001</v>
      </c>
    </row>
    <row r="239" spans="2:9" ht="30">
      <c r="B239" s="218" t="s">
        <v>202</v>
      </c>
      <c r="C239" s="194" t="s">
        <v>203</v>
      </c>
      <c r="D239" s="194" t="s">
        <v>50</v>
      </c>
      <c r="E239" s="195" t="s">
        <v>49</v>
      </c>
      <c r="F239" s="194" t="s">
        <v>48</v>
      </c>
      <c r="G239" s="196">
        <v>8</v>
      </c>
      <c r="H239" s="197">
        <f>'Elementos das CPUs'!F25</f>
        <v>84.63</v>
      </c>
      <c r="I239" s="206">
        <f>G239*H239</f>
        <v>677.04</v>
      </c>
    </row>
    <row r="240" spans="2:9" ht="45">
      <c r="B240" s="218"/>
      <c r="C240" s="194" t="s">
        <v>203</v>
      </c>
      <c r="D240" s="194" t="s">
        <v>73</v>
      </c>
      <c r="E240" s="195" t="s">
        <v>72</v>
      </c>
      <c r="F240" s="194" t="s">
        <v>24</v>
      </c>
      <c r="G240" s="196">
        <v>1</v>
      </c>
      <c r="H240" s="197">
        <f>'Elementos das CPUs'!F34</f>
        <v>126.86083333333301</v>
      </c>
      <c r="I240" s="206">
        <f>G240*H240</f>
        <v>126.86083333333301</v>
      </c>
    </row>
    <row r="241" spans="2:9">
      <c r="B241" s="218"/>
      <c r="C241" s="219"/>
      <c r="D241" s="219"/>
      <c r="E241" s="220"/>
      <c r="F241" s="219"/>
      <c r="G241" s="303" t="s">
        <v>204</v>
      </c>
      <c r="H241" s="303"/>
      <c r="I241" s="217">
        <f>SUM(I239:I240)</f>
        <v>803.90083333333291</v>
      </c>
    </row>
    <row r="242" spans="2:9">
      <c r="B242" s="218"/>
      <c r="C242" s="219"/>
      <c r="D242" s="219"/>
      <c r="E242" s="220"/>
      <c r="F242" s="219"/>
      <c r="G242" s="301" t="s">
        <v>216</v>
      </c>
      <c r="H242" s="301"/>
      <c r="I242" s="213">
        <f>I241*I7</f>
        <v>209.01421666666656</v>
      </c>
    </row>
    <row r="243" spans="2:9">
      <c r="B243" s="218"/>
      <c r="C243" s="219"/>
      <c r="D243" s="219"/>
      <c r="E243" s="220"/>
      <c r="F243" s="219"/>
      <c r="G243" s="304" t="s">
        <v>205</v>
      </c>
      <c r="H243" s="304"/>
      <c r="I243" s="210">
        <f>SUM(I241:I242)</f>
        <v>1012.9150499999995</v>
      </c>
    </row>
    <row r="244" spans="2:9">
      <c r="B244" s="192" t="s">
        <v>206</v>
      </c>
      <c r="C244" s="194" t="s">
        <v>261</v>
      </c>
      <c r="D244" s="194" t="s">
        <v>56</v>
      </c>
      <c r="E244" s="195" t="s">
        <v>262</v>
      </c>
      <c r="F244" s="194" t="s">
        <v>57</v>
      </c>
      <c r="G244" s="196">
        <v>10</v>
      </c>
      <c r="H244" s="197">
        <f>'Elementos das CPUs'!F28</f>
        <v>4.76</v>
      </c>
      <c r="I244" s="206">
        <f>G244*H244</f>
        <v>47.599999999999994</v>
      </c>
    </row>
    <row r="245" spans="2:9" ht="30">
      <c r="B245" s="192"/>
      <c r="C245" s="194" t="s">
        <v>230</v>
      </c>
      <c r="D245" s="194" t="s">
        <v>130</v>
      </c>
      <c r="E245" s="195" t="s">
        <v>92</v>
      </c>
      <c r="F245" s="194" t="s">
        <v>69</v>
      </c>
      <c r="G245" s="196">
        <v>240</v>
      </c>
      <c r="H245" s="197">
        <f>'Elementos das CPUs'!F43</f>
        <v>0.2</v>
      </c>
      <c r="I245" s="206">
        <f>G245*H245</f>
        <v>48</v>
      </c>
    </row>
    <row r="246" spans="2:9">
      <c r="B246" s="192"/>
      <c r="C246" s="198"/>
      <c r="D246" s="198"/>
      <c r="E246" s="199"/>
      <c r="F246" s="198"/>
      <c r="G246" s="305" t="s">
        <v>217</v>
      </c>
      <c r="H246" s="305"/>
      <c r="I246" s="217">
        <f>SUM(I244:I245)</f>
        <v>95.6</v>
      </c>
    </row>
    <row r="247" spans="2:9">
      <c r="B247" s="192"/>
      <c r="C247" s="198"/>
      <c r="D247" s="198"/>
      <c r="E247" s="199"/>
      <c r="F247" s="198"/>
      <c r="G247" s="305" t="s">
        <v>218</v>
      </c>
      <c r="H247" s="305"/>
      <c r="I247" s="217">
        <f>I246*I8</f>
        <v>11.472</v>
      </c>
    </row>
    <row r="248" spans="2:9">
      <c r="B248" s="192"/>
      <c r="C248" s="198"/>
      <c r="D248" s="198"/>
      <c r="E248" s="199"/>
      <c r="F248" s="198"/>
      <c r="G248" s="304" t="s">
        <v>219</v>
      </c>
      <c r="H248" s="304"/>
      <c r="I248" s="210">
        <f>SUM(I246:I247)</f>
        <v>107.07199999999999</v>
      </c>
    </row>
    <row r="249" spans="2:9">
      <c r="B249" s="192"/>
      <c r="C249" s="198"/>
      <c r="D249" s="198"/>
      <c r="E249" s="199"/>
      <c r="F249" s="198"/>
      <c r="G249" s="304" t="s">
        <v>211</v>
      </c>
      <c r="H249" s="304"/>
      <c r="I249" s="211">
        <f>SUM(I238,I243,I248)</f>
        <v>3859.1262499999998</v>
      </c>
    </row>
    <row r="250" spans="2:9">
      <c r="B250" s="192"/>
      <c r="C250" s="198"/>
      <c r="D250" s="198"/>
      <c r="E250" s="199"/>
      <c r="F250" s="198"/>
      <c r="G250" s="198"/>
      <c r="H250" s="198"/>
      <c r="I250" s="214"/>
    </row>
    <row r="251" spans="2:9">
      <c r="B251" s="192"/>
      <c r="C251" s="198"/>
      <c r="D251" s="198"/>
      <c r="E251" s="199"/>
      <c r="F251" s="198"/>
      <c r="G251" s="198"/>
      <c r="H251" s="198"/>
      <c r="I251" s="214"/>
    </row>
    <row r="252" spans="2:9">
      <c r="B252" s="192"/>
      <c r="C252" s="193" t="s">
        <v>190</v>
      </c>
      <c r="D252" s="193" t="s">
        <v>191</v>
      </c>
      <c r="E252" s="306" t="s">
        <v>263</v>
      </c>
      <c r="F252" s="193" t="s">
        <v>69</v>
      </c>
      <c r="G252" s="193" t="s">
        <v>148</v>
      </c>
      <c r="H252" s="300" t="s">
        <v>193</v>
      </c>
      <c r="I252" s="300" t="s">
        <v>194</v>
      </c>
    </row>
    <row r="253" spans="2:9">
      <c r="B253" s="192"/>
      <c r="C253" s="193" t="s">
        <v>264</v>
      </c>
      <c r="D253" s="193" t="s">
        <v>234</v>
      </c>
      <c r="E253" s="306"/>
      <c r="F253" s="193" t="s">
        <v>69</v>
      </c>
      <c r="G253" s="193">
        <v>1</v>
      </c>
      <c r="H253" s="300"/>
      <c r="I253" s="300"/>
    </row>
    <row r="254" spans="2:9" ht="30">
      <c r="B254" s="192" t="s">
        <v>197</v>
      </c>
      <c r="C254" s="194" t="s">
        <v>198</v>
      </c>
      <c r="D254" s="194" t="s">
        <v>71</v>
      </c>
      <c r="E254" s="195" t="s">
        <v>70</v>
      </c>
      <c r="F254" s="194" t="s">
        <v>20</v>
      </c>
      <c r="G254" s="196">
        <v>20</v>
      </c>
      <c r="H254" s="197">
        <f>'Elementos das CPUs'!F33</f>
        <v>105.77</v>
      </c>
      <c r="I254" s="206">
        <f>G254*H254</f>
        <v>2115.4</v>
      </c>
    </row>
    <row r="255" spans="2:9" ht="30">
      <c r="B255" s="192"/>
      <c r="C255" s="194" t="s">
        <v>198</v>
      </c>
      <c r="D255" s="194" t="s">
        <v>19</v>
      </c>
      <c r="E255" s="195" t="s">
        <v>18</v>
      </c>
      <c r="F255" s="194" t="s">
        <v>20</v>
      </c>
      <c r="G255" s="196">
        <v>16</v>
      </c>
      <c r="H255" s="197">
        <f>'Elementos das CPUs'!F13</f>
        <v>20.79</v>
      </c>
      <c r="I255" s="206">
        <f>G255*H255</f>
        <v>332.64</v>
      </c>
    </row>
    <row r="256" spans="2:9">
      <c r="B256" s="192"/>
      <c r="C256" s="198"/>
      <c r="D256" s="198"/>
      <c r="E256" s="199"/>
      <c r="F256" s="198"/>
      <c r="G256" s="303" t="s">
        <v>199</v>
      </c>
      <c r="H256" s="303"/>
      <c r="I256" s="207">
        <f>SUM(I254:I255)</f>
        <v>2448.04</v>
      </c>
    </row>
    <row r="257" spans="2:9">
      <c r="B257" s="192"/>
      <c r="C257" s="198"/>
      <c r="D257" s="198"/>
      <c r="E257" s="199"/>
      <c r="F257" s="198"/>
      <c r="G257" s="301" t="s">
        <v>215</v>
      </c>
      <c r="H257" s="301"/>
      <c r="I257" s="208">
        <f>I256*I7</f>
        <v>636.49040000000002</v>
      </c>
    </row>
    <row r="258" spans="2:9">
      <c r="B258" s="192"/>
      <c r="C258" s="198"/>
      <c r="D258" s="198"/>
      <c r="E258" s="199"/>
      <c r="F258" s="198"/>
      <c r="G258" s="302" t="s">
        <v>223</v>
      </c>
      <c r="H258" s="302"/>
      <c r="I258" s="209">
        <f>SUM(I256:I257)</f>
        <v>3084.5304000000001</v>
      </c>
    </row>
    <row r="259" spans="2:9">
      <c r="B259" s="218" t="s">
        <v>202</v>
      </c>
      <c r="C259" s="194"/>
      <c r="D259" s="194"/>
      <c r="E259" s="195"/>
      <c r="F259" s="194"/>
      <c r="G259" s="196"/>
      <c r="H259" s="197"/>
      <c r="I259" s="206">
        <v>0</v>
      </c>
    </row>
    <row r="260" spans="2:9">
      <c r="B260" s="218"/>
      <c r="C260" s="219"/>
      <c r="D260" s="219"/>
      <c r="E260" s="220"/>
      <c r="F260" s="219"/>
      <c r="G260" s="303" t="s">
        <v>204</v>
      </c>
      <c r="H260" s="303"/>
      <c r="I260" s="217">
        <f>SUM(I259)</f>
        <v>0</v>
      </c>
    </row>
    <row r="261" spans="2:9">
      <c r="B261" s="218"/>
      <c r="C261" s="219"/>
      <c r="D261" s="219"/>
      <c r="E261" s="220"/>
      <c r="F261" s="219"/>
      <c r="G261" s="301" t="s">
        <v>216</v>
      </c>
      <c r="H261" s="301"/>
      <c r="I261" s="213">
        <f>I260*I7</f>
        <v>0</v>
      </c>
    </row>
    <row r="262" spans="2:9">
      <c r="B262" s="218"/>
      <c r="C262" s="219"/>
      <c r="D262" s="219"/>
      <c r="E262" s="220"/>
      <c r="F262" s="219"/>
      <c r="G262" s="304" t="s">
        <v>205</v>
      </c>
      <c r="H262" s="304"/>
      <c r="I262" s="210">
        <f>SUM(I260:I261)</f>
        <v>0</v>
      </c>
    </row>
    <row r="263" spans="2:9">
      <c r="B263" s="192" t="s">
        <v>206</v>
      </c>
      <c r="C263" s="194"/>
      <c r="D263" s="194"/>
      <c r="E263" s="195"/>
      <c r="F263" s="194"/>
      <c r="G263" s="196"/>
      <c r="H263" s="197"/>
      <c r="I263" s="206">
        <v>0</v>
      </c>
    </row>
    <row r="264" spans="2:9">
      <c r="B264" s="192"/>
      <c r="C264" s="198"/>
      <c r="D264" s="198"/>
      <c r="E264" s="199"/>
      <c r="F264" s="198"/>
      <c r="G264" s="305" t="s">
        <v>217</v>
      </c>
      <c r="H264" s="305"/>
      <c r="I264" s="217">
        <f>SUM(I263)</f>
        <v>0</v>
      </c>
    </row>
    <row r="265" spans="2:9">
      <c r="B265" s="192"/>
      <c r="C265" s="198"/>
      <c r="D265" s="198"/>
      <c r="E265" s="199"/>
      <c r="F265" s="198"/>
      <c r="G265" s="305" t="s">
        <v>218</v>
      </c>
      <c r="H265" s="305"/>
      <c r="I265" s="217">
        <f>I264*I8</f>
        <v>0</v>
      </c>
    </row>
    <row r="266" spans="2:9">
      <c r="B266" s="192"/>
      <c r="C266" s="198"/>
      <c r="D266" s="198"/>
      <c r="E266" s="199"/>
      <c r="F266" s="198"/>
      <c r="G266" s="304" t="s">
        <v>219</v>
      </c>
      <c r="H266" s="304"/>
      <c r="I266" s="210">
        <f>SUM(I264:I265)</f>
        <v>0</v>
      </c>
    </row>
    <row r="267" spans="2:9">
      <c r="B267" s="192"/>
      <c r="C267" s="198"/>
      <c r="D267" s="198"/>
      <c r="E267" s="199"/>
      <c r="F267" s="198"/>
      <c r="G267" s="304" t="s">
        <v>211</v>
      </c>
      <c r="H267" s="304"/>
      <c r="I267" s="211">
        <f>SUM(I258,I262,I266)</f>
        <v>3084.5304000000001</v>
      </c>
    </row>
    <row r="270" spans="2:9">
      <c r="C270" s="193" t="s">
        <v>190</v>
      </c>
      <c r="D270" s="193" t="s">
        <v>191</v>
      </c>
      <c r="E270" s="193" t="s">
        <v>265</v>
      </c>
      <c r="F270" s="193" t="s">
        <v>69</v>
      </c>
      <c r="G270" s="193" t="s">
        <v>148</v>
      </c>
      <c r="H270" s="193" t="s">
        <v>193</v>
      </c>
      <c r="I270" s="193" t="s">
        <v>194</v>
      </c>
    </row>
    <row r="271" spans="2:9">
      <c r="C271" s="193" t="s">
        <v>266</v>
      </c>
      <c r="D271" s="193" t="s">
        <v>234</v>
      </c>
      <c r="E271" s="193"/>
      <c r="F271" s="193" t="s">
        <v>16</v>
      </c>
      <c r="G271" s="193">
        <v>1</v>
      </c>
      <c r="H271" s="193"/>
      <c r="I271" s="193"/>
    </row>
    <row r="272" spans="2:9">
      <c r="B272" s="192" t="s">
        <v>197</v>
      </c>
      <c r="C272" s="194"/>
      <c r="D272" s="194"/>
      <c r="E272" s="195"/>
      <c r="F272" s="194"/>
      <c r="G272" s="196"/>
      <c r="H272" s="197"/>
      <c r="I272" s="206"/>
    </row>
    <row r="273" spans="2:9">
      <c r="B273" s="192"/>
      <c r="C273" s="194"/>
      <c r="D273" s="194"/>
      <c r="E273" s="195"/>
      <c r="F273" s="194"/>
      <c r="G273" s="196"/>
      <c r="H273" s="197"/>
      <c r="I273" s="206"/>
    </row>
    <row r="274" spans="2:9">
      <c r="B274" s="192"/>
      <c r="C274" s="198"/>
      <c r="D274" s="198"/>
      <c r="E274" s="199"/>
      <c r="F274" s="198"/>
      <c r="G274" s="303" t="s">
        <v>199</v>
      </c>
      <c r="H274" s="303"/>
      <c r="I274" s="207">
        <f>SUM(I272:I273)</f>
        <v>0</v>
      </c>
    </row>
    <row r="275" spans="2:9">
      <c r="B275" s="192"/>
      <c r="C275" s="198"/>
      <c r="D275" s="198"/>
      <c r="E275" s="199"/>
      <c r="F275" s="198"/>
      <c r="G275" s="301" t="s">
        <v>215</v>
      </c>
      <c r="H275" s="301"/>
      <c r="I275" s="208">
        <f>I274*I25</f>
        <v>0</v>
      </c>
    </row>
    <row r="276" spans="2:9">
      <c r="B276" s="192"/>
      <c r="C276" s="198"/>
      <c r="D276" s="198"/>
      <c r="E276" s="199"/>
      <c r="F276" s="198"/>
      <c r="G276" s="302" t="s">
        <v>223</v>
      </c>
      <c r="H276" s="302"/>
      <c r="I276" s="209">
        <f>SUM(I274:I275)</f>
        <v>0</v>
      </c>
    </row>
    <row r="277" spans="2:9" ht="30">
      <c r="B277" s="218"/>
      <c r="C277" s="194" t="s">
        <v>203</v>
      </c>
      <c r="D277" s="222" t="s">
        <v>134</v>
      </c>
      <c r="E277" s="195" t="s">
        <v>133</v>
      </c>
      <c r="F277" s="194" t="s">
        <v>65</v>
      </c>
      <c r="G277" s="196">
        <v>0.63139999999999996</v>
      </c>
      <c r="H277" s="197">
        <f>'Elementos das CPUs'!F62</f>
        <v>75.05</v>
      </c>
      <c r="I277" s="206">
        <f>G277*H277</f>
        <v>47.386569999999992</v>
      </c>
    </row>
    <row r="278" spans="2:9" ht="45">
      <c r="B278" s="218"/>
      <c r="C278" s="194" t="s">
        <v>203</v>
      </c>
      <c r="D278" s="222" t="s">
        <v>136</v>
      </c>
      <c r="E278" s="195" t="s">
        <v>135</v>
      </c>
      <c r="F278" s="194" t="s">
        <v>81</v>
      </c>
      <c r="G278" s="196">
        <v>80</v>
      </c>
      <c r="H278" s="197">
        <f>'Elementos das CPUs'!F63</f>
        <v>15.11</v>
      </c>
      <c r="I278" s="206">
        <f>G278*H278</f>
        <v>1208.8</v>
      </c>
    </row>
    <row r="279" spans="2:9" ht="30">
      <c r="B279" s="218"/>
      <c r="C279" s="194" t="s">
        <v>203</v>
      </c>
      <c r="D279" s="222" t="s">
        <v>138</v>
      </c>
      <c r="E279" s="195" t="s">
        <v>137</v>
      </c>
      <c r="F279" s="223" t="s">
        <v>16</v>
      </c>
      <c r="G279" s="196">
        <v>1</v>
      </c>
      <c r="H279" s="197">
        <f>'Elementos das CPUs'!F64</f>
        <v>458.06</v>
      </c>
      <c r="I279" s="206">
        <f>G279*H279</f>
        <v>458.06</v>
      </c>
    </row>
    <row r="280" spans="2:9" ht="45">
      <c r="B280" s="218"/>
      <c r="C280" s="194" t="s">
        <v>203</v>
      </c>
      <c r="D280" s="222" t="s">
        <v>132</v>
      </c>
      <c r="E280" s="195" t="s">
        <v>267</v>
      </c>
      <c r="F280" s="223" t="s">
        <v>16</v>
      </c>
      <c r="G280" s="196">
        <v>0.3</v>
      </c>
      <c r="H280" s="197">
        <f>'Elementos das CPUs'!F61</f>
        <v>362.39</v>
      </c>
      <c r="I280" s="206">
        <f>G280*H280</f>
        <v>108.717</v>
      </c>
    </row>
    <row r="281" spans="2:9">
      <c r="B281" s="218"/>
      <c r="C281" s="219"/>
      <c r="D281" s="219"/>
      <c r="E281" s="220"/>
      <c r="F281" s="219"/>
      <c r="G281" s="303" t="s">
        <v>204</v>
      </c>
      <c r="H281" s="303"/>
      <c r="I281" s="217">
        <f>SUM(I277:I280)</f>
        <v>1822.9635699999999</v>
      </c>
    </row>
    <row r="282" spans="2:9">
      <c r="B282" s="218"/>
      <c r="C282" s="219"/>
      <c r="D282" s="224"/>
      <c r="E282" s="220"/>
      <c r="F282" s="219"/>
      <c r="G282" s="301" t="s">
        <v>216</v>
      </c>
      <c r="H282" s="301"/>
      <c r="I282" s="213">
        <f>I281*I7</f>
        <v>473.97052819999999</v>
      </c>
    </row>
    <row r="283" spans="2:9">
      <c r="B283" s="218"/>
      <c r="C283" s="219"/>
      <c r="D283" s="219"/>
      <c r="E283" s="220"/>
      <c r="F283" s="219"/>
      <c r="G283" s="304" t="s">
        <v>205</v>
      </c>
      <c r="H283" s="304"/>
      <c r="I283" s="210">
        <f>SUM(I281:I282)</f>
        <v>2296.9340981999999</v>
      </c>
    </row>
    <row r="284" spans="2:9">
      <c r="B284" s="192" t="s">
        <v>206</v>
      </c>
      <c r="C284" s="194"/>
      <c r="D284" s="222"/>
      <c r="E284" s="195"/>
      <c r="F284" s="194"/>
      <c r="G284" s="196"/>
      <c r="H284" s="197"/>
      <c r="I284" s="206">
        <v>0</v>
      </c>
    </row>
    <row r="285" spans="2:9">
      <c r="C285" s="198"/>
      <c r="D285" s="198"/>
      <c r="E285" s="199"/>
      <c r="F285" s="198"/>
      <c r="G285" s="305" t="s">
        <v>218</v>
      </c>
      <c r="H285" s="305"/>
      <c r="I285" s="217"/>
    </row>
    <row r="286" spans="2:9">
      <c r="C286" s="198"/>
      <c r="D286" s="198"/>
      <c r="E286" s="199"/>
      <c r="F286" s="198"/>
      <c r="G286" s="304" t="s">
        <v>219</v>
      </c>
      <c r="H286" s="304"/>
      <c r="I286" s="210">
        <f>SUM(I285:I285)</f>
        <v>0</v>
      </c>
    </row>
    <row r="287" spans="2:9">
      <c r="C287" s="198"/>
      <c r="D287" s="198"/>
      <c r="E287" s="199"/>
      <c r="F287" s="198"/>
      <c r="G287" s="304" t="s">
        <v>211</v>
      </c>
      <c r="H287" s="304"/>
      <c r="I287" s="211">
        <f>SUM(I276,I283,I286)</f>
        <v>2296.9340981999999</v>
      </c>
    </row>
  </sheetData>
  <mergeCells count="179">
    <mergeCell ref="D2:I2"/>
    <mergeCell ref="D3:I3"/>
    <mergeCell ref="D4:I4"/>
    <mergeCell ref="D6:I6"/>
    <mergeCell ref="G14:H14"/>
    <mergeCell ref="G15:H15"/>
    <mergeCell ref="G16:H16"/>
    <mergeCell ref="G27:H27"/>
    <mergeCell ref="G28:H28"/>
    <mergeCell ref="G29:H29"/>
    <mergeCell ref="G35:H35"/>
    <mergeCell ref="G36:H36"/>
    <mergeCell ref="G37:H37"/>
    <mergeCell ref="G38:H38"/>
    <mergeCell ref="G45:H45"/>
    <mergeCell ref="G46:H46"/>
    <mergeCell ref="G47:H47"/>
    <mergeCell ref="G49:H49"/>
    <mergeCell ref="G50:H50"/>
    <mergeCell ref="G51:H51"/>
    <mergeCell ref="G56:H56"/>
    <mergeCell ref="G57:H57"/>
    <mergeCell ref="G58:H58"/>
    <mergeCell ref="G59:H59"/>
    <mergeCell ref="G65:H65"/>
    <mergeCell ref="G66:H66"/>
    <mergeCell ref="G67:H67"/>
    <mergeCell ref="G69:H69"/>
    <mergeCell ref="G70:H70"/>
    <mergeCell ref="G71:H71"/>
    <mergeCell ref="G73:H73"/>
    <mergeCell ref="G74:H74"/>
    <mergeCell ref="G75:H75"/>
    <mergeCell ref="G76:H76"/>
    <mergeCell ref="G82:H82"/>
    <mergeCell ref="G83:H83"/>
    <mergeCell ref="G84:H84"/>
    <mergeCell ref="G87:H87"/>
    <mergeCell ref="G88:H88"/>
    <mergeCell ref="G89:H89"/>
    <mergeCell ref="G95:H95"/>
    <mergeCell ref="G96:H96"/>
    <mergeCell ref="G97:H97"/>
    <mergeCell ref="G98:H98"/>
    <mergeCell ref="G105:H105"/>
    <mergeCell ref="H101:H102"/>
    <mergeCell ref="G106:H106"/>
    <mergeCell ref="G107:H107"/>
    <mergeCell ref="G109:H109"/>
    <mergeCell ref="G110:H110"/>
    <mergeCell ref="G111:H111"/>
    <mergeCell ref="G113:H113"/>
    <mergeCell ref="G114:H114"/>
    <mergeCell ref="G115:H115"/>
    <mergeCell ref="G116:H116"/>
    <mergeCell ref="G123:H123"/>
    <mergeCell ref="G124:H124"/>
    <mergeCell ref="G125:H125"/>
    <mergeCell ref="G127:H127"/>
    <mergeCell ref="G128:H128"/>
    <mergeCell ref="G129:H129"/>
    <mergeCell ref="G131:H131"/>
    <mergeCell ref="G132:H132"/>
    <mergeCell ref="G133:H133"/>
    <mergeCell ref="G134:H134"/>
    <mergeCell ref="G140:H140"/>
    <mergeCell ref="G141:H141"/>
    <mergeCell ref="G142:H142"/>
    <mergeCell ref="G144:H144"/>
    <mergeCell ref="G145:H145"/>
    <mergeCell ref="G146:H146"/>
    <mergeCell ref="G148:H148"/>
    <mergeCell ref="G149:H149"/>
    <mergeCell ref="G150:H150"/>
    <mergeCell ref="G151:H151"/>
    <mergeCell ref="G158:H158"/>
    <mergeCell ref="G159:H159"/>
    <mergeCell ref="G160:H160"/>
    <mergeCell ref="G162:H162"/>
    <mergeCell ref="G163:H163"/>
    <mergeCell ref="G164:H164"/>
    <mergeCell ref="G166:H166"/>
    <mergeCell ref="G167:H167"/>
    <mergeCell ref="G168:H168"/>
    <mergeCell ref="G169:H169"/>
    <mergeCell ref="G175:H175"/>
    <mergeCell ref="G176:H176"/>
    <mergeCell ref="G177:H177"/>
    <mergeCell ref="G179:H179"/>
    <mergeCell ref="G180:H180"/>
    <mergeCell ref="G181:H181"/>
    <mergeCell ref="G183:H183"/>
    <mergeCell ref="G184:H184"/>
    <mergeCell ref="G185:H185"/>
    <mergeCell ref="G186:H186"/>
    <mergeCell ref="G192:H192"/>
    <mergeCell ref="G193:H193"/>
    <mergeCell ref="G194:H194"/>
    <mergeCell ref="G197:H197"/>
    <mergeCell ref="G198:H198"/>
    <mergeCell ref="G199:H199"/>
    <mergeCell ref="G203:H203"/>
    <mergeCell ref="G204:H204"/>
    <mergeCell ref="G205:H205"/>
    <mergeCell ref="G206:H206"/>
    <mergeCell ref="G214:H214"/>
    <mergeCell ref="G215:H215"/>
    <mergeCell ref="G216:H216"/>
    <mergeCell ref="G218:H218"/>
    <mergeCell ref="G248:H248"/>
    <mergeCell ref="G249:H249"/>
    <mergeCell ref="G256:H256"/>
    <mergeCell ref="G257:H257"/>
    <mergeCell ref="G219:H219"/>
    <mergeCell ref="G220:H220"/>
    <mergeCell ref="G225:H225"/>
    <mergeCell ref="G226:H226"/>
    <mergeCell ref="G227:H227"/>
    <mergeCell ref="G228:H228"/>
    <mergeCell ref="G236:H236"/>
    <mergeCell ref="G237:H237"/>
    <mergeCell ref="G238:H238"/>
    <mergeCell ref="G258:H258"/>
    <mergeCell ref="G260:H260"/>
    <mergeCell ref="G261:H261"/>
    <mergeCell ref="G262:H262"/>
    <mergeCell ref="G264:H264"/>
    <mergeCell ref="G265:H265"/>
    <mergeCell ref="G266:H266"/>
    <mergeCell ref="G267:H267"/>
    <mergeCell ref="G274:H274"/>
    <mergeCell ref="G275:H275"/>
    <mergeCell ref="G276:H276"/>
    <mergeCell ref="G281:H281"/>
    <mergeCell ref="G282:H282"/>
    <mergeCell ref="G283:H283"/>
    <mergeCell ref="G285:H285"/>
    <mergeCell ref="G286:H286"/>
    <mergeCell ref="G287:H287"/>
    <mergeCell ref="E11:E12"/>
    <mergeCell ref="E41:E42"/>
    <mergeCell ref="E62:E63"/>
    <mergeCell ref="E78:E79"/>
    <mergeCell ref="E101:E102"/>
    <mergeCell ref="E119:E120"/>
    <mergeCell ref="E137:E138"/>
    <mergeCell ref="E154:E155"/>
    <mergeCell ref="E172:E173"/>
    <mergeCell ref="E210:E211"/>
    <mergeCell ref="E231:E232"/>
    <mergeCell ref="E252:E253"/>
    <mergeCell ref="H11:H12"/>
    <mergeCell ref="H41:H42"/>
    <mergeCell ref="H62:H63"/>
    <mergeCell ref="H78:H79"/>
    <mergeCell ref="H119:H120"/>
    <mergeCell ref="H137:H138"/>
    <mergeCell ref="H154:H155"/>
    <mergeCell ref="H172:H173"/>
    <mergeCell ref="H210:H211"/>
    <mergeCell ref="H231:H232"/>
    <mergeCell ref="H252:H253"/>
    <mergeCell ref="I11:I12"/>
    <mergeCell ref="I41:I42"/>
    <mergeCell ref="I62:I63"/>
    <mergeCell ref="I78:I79"/>
    <mergeCell ref="I101:I102"/>
    <mergeCell ref="I119:I120"/>
    <mergeCell ref="I137:I138"/>
    <mergeCell ref="I154:I155"/>
    <mergeCell ref="I172:I173"/>
    <mergeCell ref="I210:I211"/>
    <mergeCell ref="I231:I232"/>
    <mergeCell ref="I252:I253"/>
    <mergeCell ref="G241:H241"/>
    <mergeCell ref="G242:H242"/>
    <mergeCell ref="G243:H243"/>
    <mergeCell ref="G246:H246"/>
    <mergeCell ref="G247:H247"/>
  </mergeCells>
  <pageMargins left="0.511811023622047" right="0.511811023622047" top="0.78740157480314998" bottom="0.78740157480314998" header="0.31496062992126" footer="0.31496062992126"/>
  <pageSetup paperSize="9" scale="43" fitToHeight="0" orientation="portrait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workbookViewId="0">
      <selection activeCell="J12" sqref="J12"/>
    </sheetView>
  </sheetViews>
  <sheetFormatPr defaultColWidth="9" defaultRowHeight="15"/>
  <cols>
    <col min="1" max="1" width="14.42578125" customWidth="1"/>
    <col min="2" max="2" width="48.140625" customWidth="1"/>
    <col min="3" max="3" width="29.7109375" customWidth="1"/>
    <col min="4" max="4" width="13.7109375" customWidth="1"/>
    <col min="8" max="8" width="12.140625" customWidth="1"/>
  </cols>
  <sheetData>
    <row r="1" spans="1:8">
      <c r="A1" s="333" t="s">
        <v>268</v>
      </c>
      <c r="B1" s="333"/>
      <c r="C1" s="333"/>
      <c r="D1" s="333"/>
      <c r="E1" s="333"/>
      <c r="F1" s="333"/>
      <c r="G1" s="333"/>
      <c r="H1" s="333"/>
    </row>
    <row r="2" spans="1:8">
      <c r="A2" s="135"/>
      <c r="B2" s="136"/>
      <c r="C2" s="136"/>
      <c r="D2" s="136"/>
      <c r="E2" s="136"/>
      <c r="F2" s="137"/>
      <c r="G2" s="137"/>
      <c r="H2" s="138"/>
    </row>
    <row r="3" spans="1:8">
      <c r="A3" s="333" t="s">
        <v>269</v>
      </c>
      <c r="B3" s="333"/>
      <c r="C3" s="333"/>
      <c r="D3" s="136"/>
      <c r="E3" s="320" t="s">
        <v>270</v>
      </c>
      <c r="F3" s="320"/>
      <c r="G3" s="320"/>
      <c r="H3" s="320"/>
    </row>
    <row r="4" spans="1:8">
      <c r="A4" s="313" t="s">
        <v>146</v>
      </c>
      <c r="B4" s="315" t="s">
        <v>271</v>
      </c>
      <c r="C4" s="317" t="s">
        <v>272</v>
      </c>
      <c r="D4" s="139"/>
      <c r="E4" s="320"/>
      <c r="F4" s="320"/>
      <c r="G4" s="320"/>
      <c r="H4" s="320"/>
    </row>
    <row r="5" spans="1:8">
      <c r="A5" s="313"/>
      <c r="B5" s="315"/>
      <c r="C5" s="317"/>
      <c r="D5" s="139"/>
      <c r="E5" s="140" t="s">
        <v>273</v>
      </c>
      <c r="F5" s="311" t="s">
        <v>274</v>
      </c>
      <c r="G5" s="311"/>
      <c r="H5" s="141" t="s">
        <v>275</v>
      </c>
    </row>
    <row r="6" spans="1:8">
      <c r="A6" s="334"/>
      <c r="B6" s="334"/>
      <c r="C6" s="334"/>
      <c r="D6" s="142"/>
      <c r="E6" s="142"/>
      <c r="F6" s="137"/>
      <c r="G6" s="137"/>
      <c r="H6" s="138"/>
    </row>
    <row r="7" spans="1:8">
      <c r="A7" s="143" t="s">
        <v>276</v>
      </c>
      <c r="B7" s="325" t="s">
        <v>277</v>
      </c>
      <c r="C7" s="325"/>
      <c r="D7" s="144"/>
      <c r="E7" s="145"/>
      <c r="F7" s="335"/>
      <c r="G7" s="335"/>
      <c r="H7" s="146"/>
    </row>
    <row r="8" spans="1:8">
      <c r="A8" s="147" t="s">
        <v>278</v>
      </c>
      <c r="B8" s="148" t="s">
        <v>279</v>
      </c>
      <c r="C8" s="149">
        <v>8.0000000000000002E-3</v>
      </c>
      <c r="D8" s="150"/>
      <c r="E8" s="151">
        <v>8.0000000000000002E-3</v>
      </c>
      <c r="F8" s="331">
        <v>8.0000000000000002E-3</v>
      </c>
      <c r="G8" s="331"/>
      <c r="H8" s="152">
        <v>0.01</v>
      </c>
    </row>
    <row r="9" spans="1:8">
      <c r="A9" s="147" t="s">
        <v>280</v>
      </c>
      <c r="B9" s="148" t="s">
        <v>281</v>
      </c>
      <c r="C9" s="149">
        <v>1.2699999999999999E-2</v>
      </c>
      <c r="D9" s="150"/>
      <c r="E9" s="151">
        <v>9.7000000000000003E-3</v>
      </c>
      <c r="F9" s="331">
        <v>1.2699999999999999E-2</v>
      </c>
      <c r="G9" s="331"/>
      <c r="H9" s="152">
        <v>1.2699999999999999E-2</v>
      </c>
    </row>
    <row r="10" spans="1:8">
      <c r="A10" s="147" t="s">
        <v>282</v>
      </c>
      <c r="B10" s="148" t="s">
        <v>283</v>
      </c>
      <c r="C10" s="149">
        <v>1.32E-2</v>
      </c>
      <c r="D10" s="150"/>
      <c r="E10" s="151">
        <v>5.8999999999999999E-3</v>
      </c>
      <c r="F10" s="331">
        <v>1.23E-2</v>
      </c>
      <c r="G10" s="331"/>
      <c r="H10" s="152">
        <v>1.3899999999999999E-2</v>
      </c>
    </row>
    <row r="11" spans="1:8">
      <c r="A11" s="147" t="s">
        <v>284</v>
      </c>
      <c r="B11" s="148" t="s">
        <v>285</v>
      </c>
      <c r="C11" s="149">
        <v>0.04</v>
      </c>
      <c r="D11" s="150"/>
      <c r="E11" s="151">
        <v>0.03</v>
      </c>
      <c r="F11" s="331">
        <v>0.04</v>
      </c>
      <c r="G11" s="331"/>
      <c r="H11" s="152">
        <v>5.5E-2</v>
      </c>
    </row>
    <row r="12" spans="1:8">
      <c r="A12" s="309" t="s">
        <v>286</v>
      </c>
      <c r="B12" s="309"/>
      <c r="C12" s="153">
        <f>SUM(C8:C11)</f>
        <v>7.3899999999999993E-2</v>
      </c>
      <c r="D12" s="154"/>
      <c r="E12" s="155"/>
      <c r="F12" s="332"/>
      <c r="G12" s="332"/>
      <c r="H12" s="156"/>
    </row>
    <row r="13" spans="1:8">
      <c r="A13" s="310"/>
      <c r="B13" s="310"/>
      <c r="C13" s="310"/>
      <c r="D13" s="158"/>
      <c r="E13" s="150"/>
      <c r="F13" s="150"/>
      <c r="G13" s="150"/>
      <c r="H13" s="159"/>
    </row>
    <row r="14" spans="1:8">
      <c r="A14" s="143" t="s">
        <v>287</v>
      </c>
      <c r="B14" s="325" t="s">
        <v>288</v>
      </c>
      <c r="C14" s="325"/>
      <c r="D14" s="144"/>
      <c r="E14" s="160"/>
      <c r="F14" s="330"/>
      <c r="G14" s="330"/>
      <c r="H14" s="161"/>
    </row>
    <row r="15" spans="1:8">
      <c r="A15" s="147" t="s">
        <v>289</v>
      </c>
      <c r="B15" s="148" t="s">
        <v>290</v>
      </c>
      <c r="C15" s="149">
        <v>7.0999999999999994E-2</v>
      </c>
      <c r="D15" s="150"/>
      <c r="E15" s="151">
        <v>6.1600000000000002E-2</v>
      </c>
      <c r="F15" s="331">
        <v>7.3999999999999996E-2</v>
      </c>
      <c r="G15" s="331"/>
      <c r="H15" s="152">
        <v>8.9599999999999999E-2</v>
      </c>
    </row>
    <row r="16" spans="1:8">
      <c r="A16" s="309" t="s">
        <v>291</v>
      </c>
      <c r="B16" s="309"/>
      <c r="C16" s="153">
        <f>SUM(C15)</f>
        <v>7.0999999999999994E-2</v>
      </c>
      <c r="D16" s="154"/>
      <c r="E16" s="155"/>
      <c r="F16" s="332"/>
      <c r="G16" s="332"/>
      <c r="H16" s="156"/>
    </row>
    <row r="17" spans="1:8">
      <c r="A17" s="310"/>
      <c r="B17" s="310"/>
      <c r="C17" s="310"/>
      <c r="D17" s="158"/>
      <c r="E17" s="150"/>
      <c r="F17" s="150"/>
      <c r="G17" s="150"/>
      <c r="H17" s="159"/>
    </row>
    <row r="18" spans="1:8">
      <c r="A18" s="143" t="s">
        <v>292</v>
      </c>
      <c r="B18" s="325" t="s">
        <v>293</v>
      </c>
      <c r="C18" s="325"/>
      <c r="D18" s="144"/>
      <c r="E18" s="326" t="s">
        <v>294</v>
      </c>
      <c r="F18" s="326"/>
      <c r="G18" s="326"/>
      <c r="H18" s="326"/>
    </row>
    <row r="19" spans="1:8">
      <c r="A19" s="147" t="s">
        <v>295</v>
      </c>
      <c r="B19" s="148" t="s">
        <v>296</v>
      </c>
      <c r="C19" s="149">
        <v>6.4999999999999997E-3</v>
      </c>
      <c r="D19" s="150"/>
      <c r="E19" s="319" t="s">
        <v>297</v>
      </c>
      <c r="F19" s="321" t="s">
        <v>298</v>
      </c>
      <c r="G19" s="321"/>
      <c r="H19" s="329" t="s">
        <v>299</v>
      </c>
    </row>
    <row r="20" spans="1:8">
      <c r="A20" s="147" t="s">
        <v>300</v>
      </c>
      <c r="B20" s="148" t="s">
        <v>301</v>
      </c>
      <c r="C20" s="149">
        <v>0.03</v>
      </c>
      <c r="D20" s="150"/>
      <c r="E20" s="319"/>
      <c r="F20" s="321"/>
      <c r="G20" s="321"/>
      <c r="H20" s="329"/>
    </row>
    <row r="21" spans="1:8">
      <c r="A21" s="314" t="s">
        <v>302</v>
      </c>
      <c r="B21" s="316" t="s">
        <v>303</v>
      </c>
      <c r="C21" s="318">
        <v>0.05</v>
      </c>
      <c r="D21" s="150"/>
      <c r="E21" s="181"/>
      <c r="F21" s="150"/>
      <c r="G21" s="150"/>
      <c r="H21" s="159"/>
    </row>
    <row r="22" spans="1:8">
      <c r="A22" s="314"/>
      <c r="B22" s="316"/>
      <c r="C22" s="318"/>
      <c r="D22" s="150"/>
      <c r="E22" s="175">
        <v>0.05</v>
      </c>
      <c r="F22" s="327">
        <v>0.6</v>
      </c>
      <c r="G22" s="327"/>
      <c r="H22" s="182">
        <f>E22*F22</f>
        <v>0.03</v>
      </c>
    </row>
    <row r="23" spans="1:8">
      <c r="A23" s="183" t="s">
        <v>304</v>
      </c>
      <c r="B23" s="184" t="s">
        <v>305</v>
      </c>
      <c r="C23" s="185"/>
      <c r="D23" s="150"/>
      <c r="E23" s="150"/>
      <c r="F23" s="328"/>
      <c r="G23" s="328"/>
      <c r="H23" s="159"/>
    </row>
    <row r="24" spans="1:8">
      <c r="A24" s="309" t="s">
        <v>306</v>
      </c>
      <c r="B24" s="309"/>
      <c r="C24" s="153">
        <f>SUM(C19:C23)</f>
        <v>8.6499999999999994E-2</v>
      </c>
      <c r="D24" s="154"/>
      <c r="E24" s="323" t="s">
        <v>307</v>
      </c>
      <c r="F24" s="323"/>
      <c r="G24" s="323"/>
      <c r="H24" s="323"/>
    </row>
    <row r="25" spans="1:8">
      <c r="A25" s="310"/>
      <c r="B25" s="310"/>
      <c r="C25" s="310"/>
      <c r="D25" s="158"/>
      <c r="E25" s="323"/>
      <c r="F25" s="323"/>
      <c r="G25" s="323"/>
      <c r="H25" s="323"/>
    </row>
    <row r="26" spans="1:8">
      <c r="A26" s="167"/>
      <c r="B26" s="144" t="s">
        <v>308</v>
      </c>
      <c r="C26" s="168"/>
      <c r="D26" s="168"/>
      <c r="E26" s="323"/>
      <c r="F26" s="323"/>
      <c r="G26" s="323"/>
      <c r="H26" s="323"/>
    </row>
    <row r="27" spans="1:8">
      <c r="A27" s="157"/>
      <c r="B27" s="158"/>
      <c r="C27" s="158"/>
      <c r="D27" s="158"/>
      <c r="E27" s="323"/>
      <c r="F27" s="323"/>
      <c r="G27" s="323"/>
      <c r="H27" s="323"/>
    </row>
    <row r="28" spans="1:8">
      <c r="A28" s="324" t="s">
        <v>309</v>
      </c>
      <c r="B28" s="324"/>
      <c r="C28" s="324"/>
      <c r="D28" s="169"/>
      <c r="E28" s="323"/>
      <c r="F28" s="323"/>
      <c r="G28" s="323"/>
      <c r="H28" s="323"/>
    </row>
    <row r="29" spans="1:8">
      <c r="A29" s="324"/>
      <c r="B29" s="324"/>
      <c r="C29" s="324"/>
      <c r="D29" s="169"/>
      <c r="E29" s="140" t="s">
        <v>310</v>
      </c>
      <c r="F29" s="311" t="s">
        <v>274</v>
      </c>
      <c r="G29" s="311"/>
      <c r="H29" s="141" t="s">
        <v>311</v>
      </c>
    </row>
    <row r="30" spans="1:8">
      <c r="A30" s="170"/>
      <c r="B30" s="171"/>
      <c r="C30" s="172"/>
      <c r="D30" s="172"/>
      <c r="E30" s="172"/>
      <c r="F30" s="137"/>
      <c r="G30" s="137"/>
      <c r="H30" s="138"/>
    </row>
    <row r="31" spans="1:8" ht="33.75" customHeight="1">
      <c r="A31" s="322" t="s">
        <v>312</v>
      </c>
      <c r="B31" s="322"/>
      <c r="C31" s="173">
        <f>ROUND(((((1+C11+C8+C9)*(1+C10)*(1+C16))/(1-C24))-1),4)</f>
        <v>0.26</v>
      </c>
      <c r="D31" s="174"/>
      <c r="E31" s="175">
        <v>0.2034</v>
      </c>
      <c r="F31" s="312">
        <v>0.22120000000000001</v>
      </c>
      <c r="G31" s="312"/>
      <c r="H31" s="176">
        <v>0.25</v>
      </c>
    </row>
    <row r="32" spans="1:8" ht="15.75">
      <c r="A32" s="322"/>
      <c r="B32" s="322"/>
      <c r="C32" s="177"/>
      <c r="D32" s="178"/>
      <c r="E32" s="178"/>
      <c r="F32" s="179"/>
      <c r="G32" s="179"/>
      <c r="H32" s="180"/>
    </row>
  </sheetData>
  <mergeCells count="40">
    <mergeCell ref="A1:H1"/>
    <mergeCell ref="A3:C3"/>
    <mergeCell ref="F5:G5"/>
    <mergeCell ref="A6:C6"/>
    <mergeCell ref="B7:C7"/>
    <mergeCell ref="F7:G7"/>
    <mergeCell ref="F8:G8"/>
    <mergeCell ref="F9:G9"/>
    <mergeCell ref="F10:G10"/>
    <mergeCell ref="F11:G11"/>
    <mergeCell ref="A12:B12"/>
    <mergeCell ref="F12:G12"/>
    <mergeCell ref="A13:C13"/>
    <mergeCell ref="B14:C14"/>
    <mergeCell ref="F14:G14"/>
    <mergeCell ref="F15:G15"/>
    <mergeCell ref="A16:B16"/>
    <mergeCell ref="F16:G16"/>
    <mergeCell ref="A17:C17"/>
    <mergeCell ref="B18:C18"/>
    <mergeCell ref="E18:H18"/>
    <mergeCell ref="F22:G22"/>
    <mergeCell ref="F23:G23"/>
    <mergeCell ref="H19:H20"/>
    <mergeCell ref="A24:B24"/>
    <mergeCell ref="A25:C25"/>
    <mergeCell ref="F29:G29"/>
    <mergeCell ref="F31:G31"/>
    <mergeCell ref="A4:A5"/>
    <mergeCell ref="A21:A22"/>
    <mergeCell ref="B4:B5"/>
    <mergeCell ref="B21:B22"/>
    <mergeCell ref="C4:C5"/>
    <mergeCell ref="C21:C22"/>
    <mergeCell ref="E19:E20"/>
    <mergeCell ref="E3:H4"/>
    <mergeCell ref="F19:G20"/>
    <mergeCell ref="A31:B32"/>
    <mergeCell ref="E24:H28"/>
    <mergeCell ref="A28:C29"/>
  </mergeCells>
  <pageMargins left="0.511811023622047" right="0.511811023622047" top="0.78740157480314998" bottom="0.78740157480314998" header="0.31496062992126" footer="0.31496062992126"/>
  <pageSetup paperSize="9" scale="63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workbookViewId="0">
      <selection activeCell="B9" sqref="B9"/>
    </sheetView>
  </sheetViews>
  <sheetFormatPr defaultColWidth="9" defaultRowHeight="15"/>
  <cols>
    <col min="2" max="2" width="48.28515625" customWidth="1"/>
    <col min="3" max="3" width="18.140625" customWidth="1"/>
    <col min="5" max="5" width="12.85546875" customWidth="1"/>
    <col min="8" max="8" width="21.140625" customWidth="1"/>
  </cols>
  <sheetData>
    <row r="1" spans="1:8">
      <c r="A1" s="333" t="s">
        <v>313</v>
      </c>
      <c r="B1" s="333"/>
      <c r="C1" s="333"/>
      <c r="D1" s="333"/>
      <c r="E1" s="333"/>
      <c r="F1" s="333"/>
      <c r="G1" s="333"/>
      <c r="H1" s="333"/>
    </row>
    <row r="2" spans="1:8">
      <c r="A2" s="135"/>
      <c r="B2" s="136"/>
      <c r="C2" s="136"/>
      <c r="D2" s="136"/>
      <c r="E2" s="136"/>
      <c r="F2" s="137"/>
      <c r="G2" s="137"/>
      <c r="H2" s="138"/>
    </row>
    <row r="3" spans="1:8">
      <c r="A3" s="333" t="s">
        <v>269</v>
      </c>
      <c r="B3" s="333"/>
      <c r="C3" s="333"/>
      <c r="D3" s="136"/>
      <c r="E3" s="320" t="s">
        <v>314</v>
      </c>
      <c r="F3" s="320"/>
      <c r="G3" s="320"/>
      <c r="H3" s="320"/>
    </row>
    <row r="4" spans="1:8">
      <c r="A4" s="313" t="s">
        <v>146</v>
      </c>
      <c r="B4" s="315" t="s">
        <v>271</v>
      </c>
      <c r="C4" s="317" t="s">
        <v>272</v>
      </c>
      <c r="D4" s="139"/>
      <c r="E4" s="320"/>
      <c r="F4" s="320"/>
      <c r="G4" s="320"/>
      <c r="H4" s="320"/>
    </row>
    <row r="5" spans="1:8">
      <c r="A5" s="313"/>
      <c r="B5" s="315"/>
      <c r="C5" s="317"/>
      <c r="D5" s="139"/>
      <c r="E5" s="140" t="s">
        <v>273</v>
      </c>
      <c r="F5" s="311" t="s">
        <v>274</v>
      </c>
      <c r="G5" s="311"/>
      <c r="H5" s="141" t="s">
        <v>275</v>
      </c>
    </row>
    <row r="6" spans="1:8">
      <c r="A6" s="334"/>
      <c r="B6" s="334"/>
      <c r="C6" s="334"/>
      <c r="D6" s="142"/>
      <c r="E6" s="142"/>
      <c r="F6" s="137"/>
      <c r="G6" s="137"/>
      <c r="H6" s="138"/>
    </row>
    <row r="7" spans="1:8">
      <c r="A7" s="143" t="s">
        <v>276</v>
      </c>
      <c r="B7" s="325" t="s">
        <v>277</v>
      </c>
      <c r="C7" s="325"/>
      <c r="D7" s="144"/>
      <c r="E7" s="145"/>
      <c r="F7" s="335"/>
      <c r="G7" s="335"/>
      <c r="H7" s="146"/>
    </row>
    <row r="8" spans="1:8">
      <c r="A8" s="147" t="s">
        <v>278</v>
      </c>
      <c r="B8" s="148" t="s">
        <v>279</v>
      </c>
      <c r="C8" s="149">
        <v>3.0000000000000001E-3</v>
      </c>
      <c r="D8" s="150"/>
      <c r="E8" s="151">
        <v>3.0000000000000001E-3</v>
      </c>
      <c r="F8" s="331">
        <v>4.7999999999999996E-3</v>
      </c>
      <c r="G8" s="331"/>
      <c r="H8" s="152">
        <v>8.2000000000000007E-3</v>
      </c>
    </row>
    <row r="9" spans="1:8">
      <c r="A9" s="147" t="s">
        <v>280</v>
      </c>
      <c r="B9" s="148" t="s">
        <v>281</v>
      </c>
      <c r="C9" s="149">
        <v>5.5999999999999999E-3</v>
      </c>
      <c r="D9" s="150"/>
      <c r="E9" s="151">
        <v>5.5999999999999999E-3</v>
      </c>
      <c r="F9" s="331">
        <v>8.5000000000000006E-3</v>
      </c>
      <c r="G9" s="331"/>
      <c r="H9" s="152">
        <v>8.8999999999999999E-3</v>
      </c>
    </row>
    <row r="10" spans="1:8">
      <c r="A10" s="147" t="s">
        <v>282</v>
      </c>
      <c r="B10" s="148" t="s">
        <v>283</v>
      </c>
      <c r="C10" s="149">
        <v>8.5000000000000006E-3</v>
      </c>
      <c r="D10" s="150"/>
      <c r="E10" s="151">
        <v>8.5000000000000006E-3</v>
      </c>
      <c r="F10" s="331">
        <v>8.5000000000000006E-3</v>
      </c>
      <c r="G10" s="331"/>
      <c r="H10" s="152">
        <v>1.11E-2</v>
      </c>
    </row>
    <row r="11" spans="1:8">
      <c r="A11" s="147" t="s">
        <v>284</v>
      </c>
      <c r="B11" s="148" t="s">
        <v>285</v>
      </c>
      <c r="C11" s="149">
        <v>2.52E-2</v>
      </c>
      <c r="D11" s="150"/>
      <c r="E11" s="151">
        <v>1.4999999999999999E-2</v>
      </c>
      <c r="F11" s="331">
        <v>3.4500000000000003E-2</v>
      </c>
      <c r="G11" s="331"/>
      <c r="H11" s="152">
        <v>4.4900000000000002E-2</v>
      </c>
    </row>
    <row r="12" spans="1:8">
      <c r="A12" s="309" t="s">
        <v>286</v>
      </c>
      <c r="B12" s="309"/>
      <c r="C12" s="153">
        <f>SUM(C8:C11)</f>
        <v>4.2299999999999997E-2</v>
      </c>
      <c r="D12" s="154"/>
      <c r="E12" s="155"/>
      <c r="F12" s="332"/>
      <c r="G12" s="332"/>
      <c r="H12" s="156"/>
    </row>
    <row r="13" spans="1:8">
      <c r="A13" s="310"/>
      <c r="B13" s="310"/>
      <c r="C13" s="310"/>
      <c r="D13" s="158"/>
      <c r="E13" s="150"/>
      <c r="F13" s="150"/>
      <c r="G13" s="150"/>
      <c r="H13" s="159"/>
    </row>
    <row r="14" spans="1:8">
      <c r="A14" s="143" t="s">
        <v>287</v>
      </c>
      <c r="B14" s="325" t="s">
        <v>288</v>
      </c>
      <c r="C14" s="325"/>
      <c r="D14" s="144"/>
      <c r="E14" s="160"/>
      <c r="F14" s="330"/>
      <c r="G14" s="330"/>
      <c r="H14" s="161"/>
    </row>
    <row r="15" spans="1:8">
      <c r="A15" s="147" t="s">
        <v>315</v>
      </c>
      <c r="B15" s="148" t="s">
        <v>290</v>
      </c>
      <c r="C15" s="149">
        <v>3.5000000000000003E-2</v>
      </c>
      <c r="D15" s="150"/>
      <c r="E15" s="151">
        <v>3.5000000000000003E-2</v>
      </c>
      <c r="F15" s="331">
        <v>5.11E-2</v>
      </c>
      <c r="G15" s="331"/>
      <c r="H15" s="152">
        <v>6.2199999999999998E-2</v>
      </c>
    </row>
    <row r="16" spans="1:8">
      <c r="A16" s="309" t="s">
        <v>291</v>
      </c>
      <c r="B16" s="309"/>
      <c r="C16" s="153">
        <f>SUM(C15)</f>
        <v>3.5000000000000003E-2</v>
      </c>
      <c r="D16" s="154"/>
      <c r="E16" s="155"/>
      <c r="F16" s="332"/>
      <c r="G16" s="332"/>
      <c r="H16" s="156"/>
    </row>
    <row r="17" spans="1:8">
      <c r="A17" s="310"/>
      <c r="B17" s="310"/>
      <c r="C17" s="310"/>
      <c r="D17" s="158"/>
      <c r="E17" s="150"/>
      <c r="F17" s="150"/>
      <c r="G17" s="150"/>
      <c r="H17" s="159"/>
    </row>
    <row r="18" spans="1:8">
      <c r="A18" s="143" t="s">
        <v>292</v>
      </c>
      <c r="B18" s="325" t="s">
        <v>293</v>
      </c>
      <c r="C18" s="325"/>
      <c r="D18" s="144"/>
      <c r="E18" s="162"/>
      <c r="F18" s="162"/>
      <c r="G18" s="162"/>
      <c r="H18" s="163"/>
    </row>
    <row r="19" spans="1:8">
      <c r="A19" s="147" t="s">
        <v>316</v>
      </c>
      <c r="B19" s="148" t="s">
        <v>296</v>
      </c>
      <c r="C19" s="149">
        <v>6.4999999999999997E-3</v>
      </c>
      <c r="D19" s="150"/>
      <c r="E19" s="164"/>
      <c r="F19" s="165"/>
      <c r="G19" s="165"/>
      <c r="H19" s="166"/>
    </row>
    <row r="20" spans="1:8">
      <c r="A20" s="147" t="s">
        <v>317</v>
      </c>
      <c r="B20" s="148" t="s">
        <v>301</v>
      </c>
      <c r="C20" s="149">
        <v>0.03</v>
      </c>
      <c r="D20" s="150"/>
      <c r="E20" s="164"/>
      <c r="F20" s="165"/>
      <c r="G20" s="165"/>
      <c r="H20" s="166"/>
    </row>
    <row r="21" spans="1:8">
      <c r="A21" s="309" t="s">
        <v>306</v>
      </c>
      <c r="B21" s="309"/>
      <c r="C21" s="153">
        <f>SUM(C19:C20)</f>
        <v>3.6499999999999998E-2</v>
      </c>
      <c r="D21" s="154"/>
      <c r="E21" s="323" t="s">
        <v>318</v>
      </c>
      <c r="F21" s="323"/>
      <c r="G21" s="323"/>
      <c r="H21" s="323"/>
    </row>
    <row r="22" spans="1:8">
      <c r="A22" s="310"/>
      <c r="B22" s="310"/>
      <c r="C22" s="310"/>
      <c r="D22" s="158"/>
      <c r="E22" s="323"/>
      <c r="F22" s="323"/>
      <c r="G22" s="323"/>
      <c r="H22" s="323"/>
    </row>
    <row r="23" spans="1:8">
      <c r="A23" s="167"/>
      <c r="B23" s="144" t="s">
        <v>308</v>
      </c>
      <c r="C23" s="168"/>
      <c r="D23" s="168"/>
      <c r="E23" s="323"/>
      <c r="F23" s="323"/>
      <c r="G23" s="323"/>
      <c r="H23" s="323"/>
    </row>
    <row r="24" spans="1:8">
      <c r="A24" s="157"/>
      <c r="B24" s="158"/>
      <c r="C24" s="158"/>
      <c r="D24" s="158"/>
      <c r="E24" s="323"/>
      <c r="F24" s="323"/>
      <c r="G24" s="323"/>
      <c r="H24" s="323"/>
    </row>
    <row r="25" spans="1:8">
      <c r="A25" s="324" t="s">
        <v>319</v>
      </c>
      <c r="B25" s="324"/>
      <c r="C25" s="324"/>
      <c r="D25" s="169"/>
      <c r="E25" s="323"/>
      <c r="F25" s="323"/>
      <c r="G25" s="323"/>
      <c r="H25" s="323"/>
    </row>
    <row r="26" spans="1:8">
      <c r="A26" s="324"/>
      <c r="B26" s="324"/>
      <c r="C26" s="324"/>
      <c r="D26" s="169"/>
      <c r="E26" s="140" t="s">
        <v>310</v>
      </c>
      <c r="F26" s="311" t="s">
        <v>274</v>
      </c>
      <c r="G26" s="311"/>
      <c r="H26" s="141" t="s">
        <v>311</v>
      </c>
    </row>
    <row r="27" spans="1:8">
      <c r="A27" s="170"/>
      <c r="B27" s="171"/>
      <c r="C27" s="172"/>
      <c r="D27" s="172"/>
      <c r="E27" s="172"/>
      <c r="F27" s="137"/>
      <c r="G27" s="137"/>
      <c r="H27" s="138"/>
    </row>
    <row r="28" spans="1:8" ht="15.75">
      <c r="A28" s="322" t="s">
        <v>312</v>
      </c>
      <c r="B28" s="322"/>
      <c r="C28" s="173">
        <f>ROUND(((((1+C11+C8+C9)*(1+C10)*(1+C16))/(1-C21))-1),4)</f>
        <v>0.12</v>
      </c>
      <c r="D28" s="174"/>
      <c r="E28" s="175">
        <v>0.111</v>
      </c>
      <c r="F28" s="312">
        <v>0.14019999999999999</v>
      </c>
      <c r="G28" s="312"/>
      <c r="H28" s="176">
        <v>0.16800000000000001</v>
      </c>
    </row>
    <row r="29" spans="1:8" ht="15.75">
      <c r="A29" s="322"/>
      <c r="B29" s="322"/>
      <c r="C29" s="177"/>
      <c r="D29" s="178"/>
      <c r="E29" s="178"/>
      <c r="F29" s="179"/>
      <c r="G29" s="179"/>
      <c r="H29" s="180"/>
    </row>
  </sheetData>
  <mergeCells count="31">
    <mergeCell ref="A1:H1"/>
    <mergeCell ref="A3:C3"/>
    <mergeCell ref="F5:G5"/>
    <mergeCell ref="A6:C6"/>
    <mergeCell ref="B7:C7"/>
    <mergeCell ref="F7:G7"/>
    <mergeCell ref="F15:G15"/>
    <mergeCell ref="A16:B16"/>
    <mergeCell ref="F16:G16"/>
    <mergeCell ref="F8:G8"/>
    <mergeCell ref="F9:G9"/>
    <mergeCell ref="F10:G10"/>
    <mergeCell ref="F11:G11"/>
    <mergeCell ref="A12:B12"/>
    <mergeCell ref="F12:G12"/>
    <mergeCell ref="F28:G28"/>
    <mergeCell ref="A4:A5"/>
    <mergeCell ref="B4:B5"/>
    <mergeCell ref="C4:C5"/>
    <mergeCell ref="E3:H4"/>
    <mergeCell ref="A28:B29"/>
    <mergeCell ref="E21:H25"/>
    <mergeCell ref="A25:C26"/>
    <mergeCell ref="A17:C17"/>
    <mergeCell ref="B18:C18"/>
    <mergeCell ref="A21:B21"/>
    <mergeCell ref="A22:C22"/>
    <mergeCell ref="F26:G26"/>
    <mergeCell ref="A13:C13"/>
    <mergeCell ref="B14:C14"/>
    <mergeCell ref="F14:G14"/>
  </mergeCells>
  <pageMargins left="0.511811023622047" right="0.511811023622047" top="0.78740157480314998" bottom="0.78740157480314998" header="0.31496062992126" footer="0.31496062992126"/>
  <pageSetup paperSize="9" scale="67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workbookViewId="0">
      <selection activeCell="H49" sqref="B6:H49"/>
    </sheetView>
  </sheetViews>
  <sheetFormatPr defaultColWidth="9" defaultRowHeight="15"/>
  <cols>
    <col min="2" max="2" width="15.85546875" customWidth="1"/>
    <col min="6" max="6" width="39" customWidth="1"/>
    <col min="7" max="7" width="11.85546875" customWidth="1"/>
    <col min="8" max="8" width="19.140625" customWidth="1"/>
  </cols>
  <sheetData>
    <row r="1" spans="1:9">
      <c r="A1" s="110"/>
      <c r="B1" s="111"/>
      <c r="C1" s="111"/>
      <c r="D1" s="111"/>
      <c r="E1" s="111"/>
      <c r="F1" s="111"/>
      <c r="G1" s="111"/>
      <c r="H1" s="110"/>
      <c r="I1" s="110"/>
    </row>
    <row r="2" spans="1:9">
      <c r="A2" s="40"/>
      <c r="B2" s="112"/>
      <c r="C2" s="347"/>
      <c r="D2" s="347"/>
      <c r="E2" s="347"/>
      <c r="F2" s="347"/>
      <c r="G2" s="347"/>
      <c r="H2" s="347"/>
      <c r="I2" s="347"/>
    </row>
    <row r="3" spans="1:9">
      <c r="A3" s="40"/>
      <c r="B3" s="112"/>
      <c r="C3" s="348"/>
      <c r="D3" s="348"/>
      <c r="E3" s="348"/>
      <c r="F3" s="348"/>
      <c r="G3" s="348"/>
      <c r="H3" s="348"/>
      <c r="I3" s="348"/>
    </row>
    <row r="4" spans="1:9">
      <c r="A4" s="40"/>
      <c r="B4" s="112"/>
      <c r="C4" s="348"/>
      <c r="D4" s="348"/>
      <c r="E4" s="348"/>
      <c r="F4" s="348"/>
      <c r="G4" s="348"/>
      <c r="H4" s="348"/>
      <c r="I4" s="348"/>
    </row>
    <row r="5" spans="1:9">
      <c r="A5" s="110"/>
      <c r="B5" s="111"/>
      <c r="C5" s="111"/>
      <c r="D5" s="111"/>
      <c r="E5" s="111"/>
      <c r="F5" s="111"/>
      <c r="G5" s="111"/>
      <c r="H5" s="110"/>
      <c r="I5" s="110"/>
    </row>
    <row r="6" spans="1:9">
      <c r="A6" s="110"/>
      <c r="B6" s="340" t="s">
        <v>320</v>
      </c>
      <c r="C6" s="340"/>
      <c r="D6" s="340"/>
      <c r="E6" s="340"/>
      <c r="F6" s="340"/>
      <c r="G6" s="340"/>
      <c r="H6" s="340"/>
      <c r="I6" s="110"/>
    </row>
    <row r="7" spans="1:9">
      <c r="A7" s="110"/>
      <c r="B7" s="340"/>
      <c r="C7" s="340"/>
      <c r="D7" s="340"/>
      <c r="E7" s="340"/>
      <c r="F7" s="340"/>
      <c r="G7" s="340"/>
      <c r="H7" s="340"/>
      <c r="I7" s="110"/>
    </row>
    <row r="8" spans="1:9">
      <c r="A8" s="110"/>
      <c r="B8" s="349"/>
      <c r="C8" s="349"/>
      <c r="D8" s="349"/>
      <c r="E8" s="349"/>
      <c r="F8" s="349"/>
      <c r="G8" s="349"/>
      <c r="H8" s="113"/>
      <c r="I8" s="110"/>
    </row>
    <row r="9" spans="1:9">
      <c r="A9" s="110"/>
      <c r="B9" s="339" t="s">
        <v>321</v>
      </c>
      <c r="C9" s="339"/>
      <c r="D9" s="339"/>
      <c r="E9" s="339"/>
      <c r="F9" s="339"/>
      <c r="G9" s="114" t="s">
        <v>322</v>
      </c>
      <c r="H9" s="114" t="s">
        <v>323</v>
      </c>
      <c r="I9" s="110"/>
    </row>
    <row r="10" spans="1:9">
      <c r="A10" s="110"/>
      <c r="B10" s="339"/>
      <c r="C10" s="339"/>
      <c r="D10" s="339"/>
      <c r="E10" s="339"/>
      <c r="F10" s="339"/>
      <c r="G10" s="115" t="s">
        <v>324</v>
      </c>
      <c r="H10" s="115" t="s">
        <v>324</v>
      </c>
      <c r="I10" s="110"/>
    </row>
    <row r="11" spans="1:9">
      <c r="A11" s="110"/>
      <c r="B11" s="116" t="s">
        <v>325</v>
      </c>
      <c r="C11" s="342" t="s">
        <v>326</v>
      </c>
      <c r="D11" s="342"/>
      <c r="E11" s="342"/>
      <c r="F11" s="342"/>
      <c r="G11" s="117"/>
      <c r="H11" s="117"/>
      <c r="I11" s="110"/>
    </row>
    <row r="12" spans="1:9">
      <c r="A12" s="110"/>
      <c r="B12" s="118" t="s">
        <v>278</v>
      </c>
      <c r="C12" s="345" t="s">
        <v>327</v>
      </c>
      <c r="D12" s="345"/>
      <c r="E12" s="345"/>
      <c r="F12" s="345"/>
      <c r="G12" s="119">
        <v>0.2</v>
      </c>
      <c r="H12" s="119">
        <v>0.2</v>
      </c>
      <c r="I12" s="110"/>
    </row>
    <row r="13" spans="1:9">
      <c r="A13" s="110"/>
      <c r="B13" s="118" t="s">
        <v>280</v>
      </c>
      <c r="C13" s="345" t="s">
        <v>328</v>
      </c>
      <c r="D13" s="345"/>
      <c r="E13" s="345"/>
      <c r="F13" s="345"/>
      <c r="G13" s="119">
        <v>1.4999999999999999E-2</v>
      </c>
      <c r="H13" s="119">
        <v>1.4999999999999999E-2</v>
      </c>
      <c r="I13" s="110"/>
    </row>
    <row r="14" spans="1:9">
      <c r="A14" s="110"/>
      <c r="B14" s="118" t="s">
        <v>282</v>
      </c>
      <c r="C14" s="345" t="s">
        <v>329</v>
      </c>
      <c r="D14" s="345"/>
      <c r="E14" s="345"/>
      <c r="F14" s="345"/>
      <c r="G14" s="119">
        <v>0.01</v>
      </c>
      <c r="H14" s="119">
        <v>0.01</v>
      </c>
      <c r="I14" s="110"/>
    </row>
    <row r="15" spans="1:9">
      <c r="A15" s="110"/>
      <c r="B15" s="118" t="s">
        <v>284</v>
      </c>
      <c r="C15" s="345" t="s">
        <v>330</v>
      </c>
      <c r="D15" s="345"/>
      <c r="E15" s="345"/>
      <c r="F15" s="345"/>
      <c r="G15" s="119">
        <v>2E-3</v>
      </c>
      <c r="H15" s="119">
        <v>2E-3</v>
      </c>
      <c r="I15" s="110"/>
    </row>
    <row r="16" spans="1:9">
      <c r="A16" s="110"/>
      <c r="B16" s="118" t="s">
        <v>331</v>
      </c>
      <c r="C16" s="345" t="s">
        <v>332</v>
      </c>
      <c r="D16" s="345"/>
      <c r="E16" s="345"/>
      <c r="F16" s="345"/>
      <c r="G16" s="119">
        <v>6.0000000000000001E-3</v>
      </c>
      <c r="H16" s="119">
        <v>6.0000000000000001E-3</v>
      </c>
      <c r="I16" s="110"/>
    </row>
    <row r="17" spans="1:9">
      <c r="A17" s="110"/>
      <c r="B17" s="118" t="s">
        <v>333</v>
      </c>
      <c r="C17" s="345" t="s">
        <v>334</v>
      </c>
      <c r="D17" s="345"/>
      <c r="E17" s="345"/>
      <c r="F17" s="345"/>
      <c r="G17" s="119">
        <v>2.5000000000000001E-2</v>
      </c>
      <c r="H17" s="119">
        <v>2.5000000000000001E-2</v>
      </c>
      <c r="I17" s="110"/>
    </row>
    <row r="18" spans="1:9">
      <c r="A18" s="110"/>
      <c r="B18" s="118" t="s">
        <v>335</v>
      </c>
      <c r="C18" s="345" t="s">
        <v>336</v>
      </c>
      <c r="D18" s="345"/>
      <c r="E18" s="345"/>
      <c r="F18" s="345"/>
      <c r="G18" s="119">
        <v>0.03</v>
      </c>
      <c r="H18" s="119">
        <v>0.03</v>
      </c>
      <c r="I18" s="110"/>
    </row>
    <row r="19" spans="1:9">
      <c r="A19" s="110"/>
      <c r="B19" s="118" t="s">
        <v>337</v>
      </c>
      <c r="C19" s="345" t="s">
        <v>338</v>
      </c>
      <c r="D19" s="345"/>
      <c r="E19" s="345"/>
      <c r="F19" s="345"/>
      <c r="G19" s="119">
        <v>0.08</v>
      </c>
      <c r="H19" s="119">
        <v>0.08</v>
      </c>
      <c r="I19" s="110"/>
    </row>
    <row r="20" spans="1:9">
      <c r="A20" s="110"/>
      <c r="B20" s="118" t="s">
        <v>339</v>
      </c>
      <c r="C20" s="345" t="s">
        <v>340</v>
      </c>
      <c r="D20" s="345"/>
      <c r="E20" s="345"/>
      <c r="F20" s="345"/>
      <c r="G20" s="120">
        <v>0</v>
      </c>
      <c r="H20" s="120">
        <v>0</v>
      </c>
      <c r="I20" s="110"/>
    </row>
    <row r="21" spans="1:9">
      <c r="A21" s="110"/>
      <c r="B21" s="336" t="s">
        <v>341</v>
      </c>
      <c r="C21" s="336"/>
      <c r="D21" s="336"/>
      <c r="E21" s="336"/>
      <c r="F21" s="336"/>
      <c r="G21" s="121">
        <v>0.36799999999999999</v>
      </c>
      <c r="H21" s="121">
        <f>ROUND(SUM(H12:H20),4)</f>
        <v>0.36799999999999999</v>
      </c>
      <c r="I21" s="110"/>
    </row>
    <row r="22" spans="1:9">
      <c r="A22" s="110"/>
      <c r="B22" s="122"/>
      <c r="C22" s="123"/>
      <c r="D22" s="123"/>
      <c r="E22" s="123"/>
      <c r="F22" s="123"/>
      <c r="G22" s="123"/>
      <c r="H22" s="123"/>
      <c r="I22" s="110"/>
    </row>
    <row r="23" spans="1:9">
      <c r="A23" s="110"/>
      <c r="B23" s="124" t="s">
        <v>342</v>
      </c>
      <c r="C23" s="346" t="s">
        <v>343</v>
      </c>
      <c r="D23" s="346"/>
      <c r="E23" s="346"/>
      <c r="F23" s="346"/>
      <c r="G23" s="125"/>
      <c r="H23" s="125"/>
      <c r="I23" s="110"/>
    </row>
    <row r="24" spans="1:9">
      <c r="A24" s="110"/>
      <c r="B24" s="126" t="s">
        <v>315</v>
      </c>
      <c r="C24" s="345" t="s">
        <v>344</v>
      </c>
      <c r="D24" s="345"/>
      <c r="E24" s="345"/>
      <c r="F24" s="345"/>
      <c r="G24" s="127">
        <v>0.1797</v>
      </c>
      <c r="H24" s="127">
        <v>0</v>
      </c>
      <c r="I24" s="110"/>
    </row>
    <row r="25" spans="1:9">
      <c r="A25" s="110"/>
      <c r="B25" s="126" t="s">
        <v>345</v>
      </c>
      <c r="C25" s="345" t="s">
        <v>346</v>
      </c>
      <c r="D25" s="345"/>
      <c r="E25" s="345"/>
      <c r="F25" s="345"/>
      <c r="G25" s="127">
        <v>3.9699999999999999E-2</v>
      </c>
      <c r="H25" s="127">
        <v>0</v>
      </c>
      <c r="I25" s="110"/>
    </row>
    <row r="26" spans="1:9">
      <c r="A26" s="110"/>
      <c r="B26" s="126" t="s">
        <v>347</v>
      </c>
      <c r="C26" s="345" t="s">
        <v>348</v>
      </c>
      <c r="D26" s="345"/>
      <c r="E26" s="345"/>
      <c r="F26" s="345"/>
      <c r="G26" s="127">
        <v>8.9999999999999993E-3</v>
      </c>
      <c r="H26" s="127">
        <v>6.8999999999999999E-3</v>
      </c>
      <c r="I26" s="110"/>
    </row>
    <row r="27" spans="1:9">
      <c r="A27" s="110"/>
      <c r="B27" s="126" t="s">
        <v>349</v>
      </c>
      <c r="C27" s="345" t="s">
        <v>350</v>
      </c>
      <c r="D27" s="345"/>
      <c r="E27" s="345"/>
      <c r="F27" s="345"/>
      <c r="G27" s="127">
        <v>0.1084</v>
      </c>
      <c r="H27" s="127">
        <v>8.3299999999999999E-2</v>
      </c>
      <c r="I27" s="110"/>
    </row>
    <row r="28" spans="1:9">
      <c r="A28" s="110"/>
      <c r="B28" s="126" t="s">
        <v>351</v>
      </c>
      <c r="C28" s="345" t="s">
        <v>352</v>
      </c>
      <c r="D28" s="345"/>
      <c r="E28" s="345"/>
      <c r="F28" s="345"/>
      <c r="G28" s="127">
        <v>6.9999999999999999E-4</v>
      </c>
      <c r="H28" s="127">
        <v>5.9999999999999995E-4</v>
      </c>
      <c r="I28" s="110"/>
    </row>
    <row r="29" spans="1:9">
      <c r="A29" s="110"/>
      <c r="B29" s="126" t="s">
        <v>353</v>
      </c>
      <c r="C29" s="345" t="s">
        <v>354</v>
      </c>
      <c r="D29" s="345"/>
      <c r="E29" s="345"/>
      <c r="F29" s="345"/>
      <c r="G29" s="127">
        <v>7.1999999999999998E-3</v>
      </c>
      <c r="H29" s="127">
        <v>5.5999999999999999E-3</v>
      </c>
      <c r="I29" s="110"/>
    </row>
    <row r="30" spans="1:9">
      <c r="A30" s="110"/>
      <c r="B30" s="126" t="s">
        <v>355</v>
      </c>
      <c r="C30" s="345" t="s">
        <v>356</v>
      </c>
      <c r="D30" s="345"/>
      <c r="E30" s="345"/>
      <c r="F30" s="345"/>
      <c r="G30" s="127">
        <v>2.01E-2</v>
      </c>
      <c r="H30" s="127">
        <v>0</v>
      </c>
      <c r="I30" s="110"/>
    </row>
    <row r="31" spans="1:9">
      <c r="A31" s="110"/>
      <c r="B31" s="126" t="s">
        <v>357</v>
      </c>
      <c r="C31" s="345" t="s">
        <v>358</v>
      </c>
      <c r="D31" s="345"/>
      <c r="E31" s="345"/>
      <c r="F31" s="345"/>
      <c r="G31" s="127">
        <v>1.1000000000000001E-3</v>
      </c>
      <c r="H31" s="127">
        <v>8.9999999999999998E-4</v>
      </c>
      <c r="I31" s="110"/>
    </row>
    <row r="32" spans="1:9">
      <c r="A32" s="110"/>
      <c r="B32" s="126" t="s">
        <v>359</v>
      </c>
      <c r="C32" s="345" t="s">
        <v>360</v>
      </c>
      <c r="D32" s="345"/>
      <c r="E32" s="345"/>
      <c r="F32" s="345"/>
      <c r="G32" s="127">
        <v>8.2600000000000007E-2</v>
      </c>
      <c r="H32" s="127">
        <v>6.3500000000000001E-2</v>
      </c>
      <c r="I32" s="110"/>
    </row>
    <row r="33" spans="1:9">
      <c r="A33" s="110"/>
      <c r="B33" s="126" t="s">
        <v>361</v>
      </c>
      <c r="C33" s="345" t="s">
        <v>362</v>
      </c>
      <c r="D33" s="345"/>
      <c r="E33" s="345"/>
      <c r="F33" s="345"/>
      <c r="G33" s="127">
        <v>2.9999999999999997E-4</v>
      </c>
      <c r="H33" s="127">
        <v>2.9999999999999997E-4</v>
      </c>
      <c r="I33" s="110"/>
    </row>
    <row r="34" spans="1:9">
      <c r="A34" s="110"/>
      <c r="B34" s="336" t="s">
        <v>363</v>
      </c>
      <c r="C34" s="336"/>
      <c r="D34" s="336"/>
      <c r="E34" s="336"/>
      <c r="F34" s="336"/>
      <c r="G34" s="128">
        <f>SUM(G24:G33)</f>
        <v>0.44879999999999998</v>
      </c>
      <c r="H34" s="128">
        <f>SUM(H24:H33)</f>
        <v>0.16109999999999999</v>
      </c>
      <c r="I34" s="110"/>
    </row>
    <row r="35" spans="1:9">
      <c r="A35" s="110"/>
      <c r="B35" s="129"/>
      <c r="C35" s="123"/>
      <c r="D35" s="123"/>
      <c r="E35" s="123"/>
      <c r="F35" s="123"/>
      <c r="G35" s="123"/>
      <c r="H35" s="123"/>
      <c r="I35" s="110"/>
    </row>
    <row r="36" spans="1:9">
      <c r="A36" s="110"/>
      <c r="B36" s="116" t="s">
        <v>364</v>
      </c>
      <c r="C36" s="342" t="s">
        <v>365</v>
      </c>
      <c r="D36" s="342"/>
      <c r="E36" s="342"/>
      <c r="F36" s="342"/>
      <c r="G36" s="117"/>
      <c r="H36" s="117"/>
      <c r="I36" s="110"/>
    </row>
    <row r="37" spans="1:9">
      <c r="A37" s="110"/>
      <c r="B37" s="118" t="s">
        <v>316</v>
      </c>
      <c r="C37" s="345" t="s">
        <v>366</v>
      </c>
      <c r="D37" s="345"/>
      <c r="E37" s="345"/>
      <c r="F37" s="345"/>
      <c r="G37" s="119">
        <v>0.05</v>
      </c>
      <c r="H37" s="119">
        <v>3.8399999999999997E-2</v>
      </c>
      <c r="I37" s="110"/>
    </row>
    <row r="38" spans="1:9">
      <c r="A38" s="110"/>
      <c r="B38" s="118" t="s">
        <v>317</v>
      </c>
      <c r="C38" s="345" t="s">
        <v>367</v>
      </c>
      <c r="D38" s="345"/>
      <c r="E38" s="345"/>
      <c r="F38" s="345"/>
      <c r="G38" s="119">
        <v>1.1999999999999999E-3</v>
      </c>
      <c r="H38" s="119">
        <v>8.9999999999999998E-4</v>
      </c>
      <c r="I38" s="110"/>
    </row>
    <row r="39" spans="1:9">
      <c r="A39" s="110"/>
      <c r="B39" s="118" t="s">
        <v>368</v>
      </c>
      <c r="C39" s="130" t="s">
        <v>369</v>
      </c>
      <c r="D39" s="130"/>
      <c r="E39" s="130"/>
      <c r="F39" s="130"/>
      <c r="G39" s="120">
        <v>5.0500000000000003E-2</v>
      </c>
      <c r="H39" s="120">
        <v>3.8800000000000001E-2</v>
      </c>
      <c r="I39" s="110"/>
    </row>
    <row r="40" spans="1:9">
      <c r="A40" s="110"/>
      <c r="B40" s="118" t="s">
        <v>370</v>
      </c>
      <c r="C40" s="130" t="s">
        <v>371</v>
      </c>
      <c r="D40" s="130"/>
      <c r="E40" s="130"/>
      <c r="F40" s="130"/>
      <c r="G40" s="120">
        <v>3.8100000000000002E-2</v>
      </c>
      <c r="H40" s="120">
        <v>2.93E-2</v>
      </c>
      <c r="I40" s="110"/>
    </row>
    <row r="41" spans="1:9">
      <c r="A41" s="110"/>
      <c r="B41" s="118" t="s">
        <v>372</v>
      </c>
      <c r="C41" s="130" t="s">
        <v>373</v>
      </c>
      <c r="D41" s="130"/>
      <c r="E41" s="130"/>
      <c r="F41" s="130"/>
      <c r="G41" s="120">
        <v>4.1999999999999997E-3</v>
      </c>
      <c r="H41" s="120">
        <v>3.2000000000000002E-3</v>
      </c>
      <c r="I41" s="110"/>
    </row>
    <row r="42" spans="1:9">
      <c r="A42" s="110"/>
      <c r="B42" s="336" t="s">
        <v>374</v>
      </c>
      <c r="C42" s="336"/>
      <c r="D42" s="336"/>
      <c r="E42" s="336"/>
      <c r="F42" s="336"/>
      <c r="G42" s="121">
        <f>ROUND(SUM(G37:G41),4)</f>
        <v>0.14399999999999999</v>
      </c>
      <c r="H42" s="121">
        <f>ROUND(SUM(H37:H41),4)</f>
        <v>0.1106</v>
      </c>
      <c r="I42" s="110"/>
    </row>
    <row r="43" spans="1:9">
      <c r="A43" s="110"/>
      <c r="B43" s="341"/>
      <c r="C43" s="341"/>
      <c r="D43" s="341"/>
      <c r="E43" s="341"/>
      <c r="F43" s="341"/>
      <c r="G43" s="341"/>
      <c r="H43" s="123"/>
      <c r="I43" s="110"/>
    </row>
    <row r="44" spans="1:9">
      <c r="A44" s="110"/>
      <c r="B44" s="116" t="s">
        <v>375</v>
      </c>
      <c r="C44" s="342" t="s">
        <v>376</v>
      </c>
      <c r="D44" s="342"/>
      <c r="E44" s="342"/>
      <c r="F44" s="342"/>
      <c r="G44" s="117"/>
      <c r="H44" s="119"/>
      <c r="I44" s="110"/>
    </row>
    <row r="45" spans="1:9">
      <c r="A45" s="110"/>
      <c r="B45" s="118" t="s">
        <v>377</v>
      </c>
      <c r="C45" s="343" t="s">
        <v>378</v>
      </c>
      <c r="D45" s="343"/>
      <c r="E45" s="343"/>
      <c r="F45" s="343"/>
      <c r="G45" s="119">
        <v>0.16520000000000001</v>
      </c>
      <c r="H45" s="119">
        <v>5.9299999999999999E-2</v>
      </c>
      <c r="I45" s="110"/>
    </row>
    <row r="46" spans="1:9">
      <c r="A46" s="110"/>
      <c r="B46" s="118" t="s">
        <v>379</v>
      </c>
      <c r="C46" s="344" t="s">
        <v>380</v>
      </c>
      <c r="D46" s="344"/>
      <c r="E46" s="344"/>
      <c r="F46" s="344"/>
      <c r="G46" s="119">
        <v>4.4000000000000003E-3</v>
      </c>
      <c r="H46" s="131">
        <v>3.3999999999999998E-3</v>
      </c>
      <c r="I46" s="110"/>
    </row>
    <row r="47" spans="1:9">
      <c r="A47" s="110"/>
      <c r="B47" s="336" t="s">
        <v>381</v>
      </c>
      <c r="C47" s="336"/>
      <c r="D47" s="336"/>
      <c r="E47" s="336"/>
      <c r="F47" s="336"/>
      <c r="G47" s="121">
        <f>SUM(G45:G46)</f>
        <v>0.1696</v>
      </c>
      <c r="H47" s="121">
        <f>SUM(H45:H46)</f>
        <v>6.2700000000000006E-2</v>
      </c>
      <c r="I47" s="110"/>
    </row>
    <row r="48" spans="1:9">
      <c r="A48" s="110"/>
      <c r="B48" s="132"/>
      <c r="C48" s="133"/>
      <c r="D48" s="133"/>
      <c r="E48" s="133"/>
      <c r="F48" s="337"/>
      <c r="G48" s="337"/>
      <c r="H48" s="123"/>
      <c r="I48" s="110"/>
    </row>
    <row r="49" spans="1:9">
      <c r="A49" s="110"/>
      <c r="B49" s="338" t="s">
        <v>382</v>
      </c>
      <c r="C49" s="338"/>
      <c r="D49" s="338"/>
      <c r="E49" s="338"/>
      <c r="F49" s="338"/>
      <c r="G49" s="134">
        <f>ROUND(G21+G34+G42+G47,4)</f>
        <v>1.1304000000000001</v>
      </c>
      <c r="H49" s="134">
        <f>ROUND(H21+H34+H42+H47,4)</f>
        <v>0.70240000000000002</v>
      </c>
      <c r="I49" s="110"/>
    </row>
  </sheetData>
  <mergeCells count="40">
    <mergeCell ref="C2:I2"/>
    <mergeCell ref="C3:I3"/>
    <mergeCell ref="C4:I4"/>
    <mergeCell ref="B8:G8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B21:F21"/>
    <mergeCell ref="C29:F29"/>
    <mergeCell ref="C30:F30"/>
    <mergeCell ref="C31:F31"/>
    <mergeCell ref="C32:F32"/>
    <mergeCell ref="C23:F23"/>
    <mergeCell ref="C24:F24"/>
    <mergeCell ref="C25:F25"/>
    <mergeCell ref="C26:F26"/>
    <mergeCell ref="C27:F27"/>
    <mergeCell ref="B47:F47"/>
    <mergeCell ref="F48:G48"/>
    <mergeCell ref="B49:F49"/>
    <mergeCell ref="B9:F10"/>
    <mergeCell ref="B6:H7"/>
    <mergeCell ref="B42:F42"/>
    <mergeCell ref="B43:G43"/>
    <mergeCell ref="C44:F44"/>
    <mergeCell ref="C45:F45"/>
    <mergeCell ref="C46:F46"/>
    <mergeCell ref="C33:F33"/>
    <mergeCell ref="B34:F34"/>
    <mergeCell ref="C36:F36"/>
    <mergeCell ref="C37:F37"/>
    <mergeCell ref="C38:F38"/>
    <mergeCell ref="C28:F28"/>
  </mergeCells>
  <pageMargins left="0.511811023622047" right="0.511811023622047" top="0.78740157480314998" bottom="0.78740157480314998" header="0.31496062992126" footer="0.31496062992126"/>
  <pageSetup paperSize="9" scale="81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4"/>
  <sheetViews>
    <sheetView workbookViewId="0">
      <selection activeCell="P24" sqref="A1:P24"/>
    </sheetView>
  </sheetViews>
  <sheetFormatPr defaultColWidth="8.7109375" defaultRowHeight="15"/>
  <cols>
    <col min="2" max="2" width="20.42578125" customWidth="1"/>
    <col min="7" max="7" width="13.28515625" customWidth="1"/>
    <col min="8" max="8" width="9.5703125" customWidth="1"/>
    <col min="19" max="19" width="10" customWidth="1"/>
    <col min="23" max="23" width="15.28515625" customWidth="1"/>
  </cols>
  <sheetData>
    <row r="1" spans="1:23" ht="15.75" customHeight="1">
      <c r="A1" s="73"/>
      <c r="B1" s="74"/>
      <c r="C1" s="356" t="s">
        <v>383</v>
      </c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</row>
    <row r="2" spans="1:23" ht="15.75" customHeight="1">
      <c r="A2" s="75"/>
      <c r="B2" s="76"/>
      <c r="C2" s="357" t="s">
        <v>384</v>
      </c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1:23" ht="15.75" customHeight="1">
      <c r="A3" s="75"/>
      <c r="B3" s="76"/>
      <c r="C3" s="357" t="s">
        <v>385</v>
      </c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</row>
    <row r="4" spans="1:23" ht="15.75">
      <c r="A4" s="77"/>
      <c r="B4" s="78"/>
      <c r="C4" s="78"/>
      <c r="D4" s="79"/>
      <c r="E4" s="79"/>
      <c r="F4" s="80"/>
      <c r="G4" s="81"/>
      <c r="H4" s="81"/>
      <c r="I4" s="81"/>
      <c r="J4" s="81"/>
      <c r="K4" s="81"/>
      <c r="L4" s="81"/>
      <c r="M4" s="81"/>
      <c r="N4" s="81"/>
      <c r="O4" s="81"/>
      <c r="P4" s="105"/>
      <c r="R4" s="358" t="s">
        <v>386</v>
      </c>
      <c r="S4" s="358"/>
      <c r="T4" s="358"/>
      <c r="U4" s="358"/>
      <c r="V4" s="358"/>
      <c r="W4" s="358"/>
    </row>
    <row r="5" spans="1:23" ht="33.75" customHeight="1">
      <c r="A5" s="359" t="str">
        <f>'[1]Itens das CPUs'!A9:F9</f>
        <v>Realizar serviços e ações de conservação de solo e água voltados à recuperação e conservação das nascentes em municípios na área de atuação da 2ª Superintendência Regional da Codevasf, Estado da Bahia.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R5" s="352" t="s">
        <v>387</v>
      </c>
      <c r="S5" s="353"/>
      <c r="T5" s="353"/>
      <c r="U5" s="353"/>
      <c r="V5" s="353"/>
      <c r="W5" s="354"/>
    </row>
    <row r="6" spans="1:23" ht="15.75">
      <c r="A6" s="82"/>
      <c r="B6" s="83"/>
      <c r="C6" s="83"/>
      <c r="D6" s="84"/>
      <c r="E6" s="85"/>
      <c r="F6" s="86"/>
      <c r="G6" s="86"/>
      <c r="H6" s="86"/>
      <c r="I6" s="86"/>
      <c r="J6" s="81"/>
      <c r="K6" s="81"/>
      <c r="L6" s="81"/>
      <c r="M6" s="81"/>
      <c r="N6" s="81"/>
      <c r="O6" s="81"/>
      <c r="P6" s="105"/>
      <c r="R6" s="352"/>
      <c r="S6" s="353"/>
      <c r="T6" s="353"/>
      <c r="U6" s="353"/>
      <c r="V6" s="353"/>
      <c r="W6" s="354"/>
    </row>
    <row r="7" spans="1:23" ht="15" customHeight="1">
      <c r="A7" s="350" t="s">
        <v>388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R7" s="352" t="s">
        <v>389</v>
      </c>
      <c r="S7" s="353"/>
      <c r="T7" s="353"/>
      <c r="U7" s="353"/>
      <c r="V7" s="353"/>
      <c r="W7" s="354"/>
    </row>
    <row r="8" spans="1:23" ht="15.75">
      <c r="A8" s="350"/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R8" s="352" t="s">
        <v>390</v>
      </c>
      <c r="S8" s="353"/>
      <c r="T8" s="353"/>
      <c r="U8" s="353"/>
      <c r="V8" s="353"/>
      <c r="W8" s="354"/>
    </row>
    <row r="9" spans="1:23" ht="23.25">
      <c r="A9" s="87"/>
      <c r="B9" s="88"/>
      <c r="C9" s="88"/>
      <c r="D9" s="88"/>
      <c r="E9" s="88"/>
      <c r="F9" s="88"/>
      <c r="G9" s="81"/>
      <c r="H9" s="81"/>
      <c r="I9" s="81"/>
      <c r="J9" s="81"/>
      <c r="K9" s="81"/>
      <c r="L9" s="81"/>
      <c r="M9" s="81"/>
      <c r="N9" s="81"/>
      <c r="O9" s="81"/>
      <c r="P9" s="105"/>
      <c r="R9" s="352"/>
      <c r="S9" s="353"/>
      <c r="T9" s="353"/>
      <c r="U9" s="353"/>
      <c r="V9" s="353"/>
      <c r="W9" s="354"/>
    </row>
    <row r="10" spans="1:23" ht="15.75">
      <c r="A10" s="89" t="s">
        <v>391</v>
      </c>
      <c r="B10" s="90"/>
      <c r="C10" s="90" t="s">
        <v>392</v>
      </c>
      <c r="D10" s="90"/>
      <c r="E10" s="91"/>
      <c r="F10" s="91"/>
      <c r="G10" s="78"/>
      <c r="H10" s="78"/>
      <c r="I10" s="78"/>
      <c r="J10" s="78"/>
      <c r="K10" s="78"/>
      <c r="L10" s="78"/>
      <c r="M10" s="78"/>
      <c r="N10" s="81"/>
      <c r="O10" s="81"/>
      <c r="P10" s="105"/>
      <c r="R10" s="352" t="s">
        <v>393</v>
      </c>
      <c r="S10" s="353"/>
      <c r="T10" s="353"/>
      <c r="U10" s="353"/>
      <c r="V10" s="353"/>
      <c r="W10" s="354"/>
    </row>
    <row r="11" spans="1:23" ht="15.75">
      <c r="A11" s="92" t="s">
        <v>394</v>
      </c>
      <c r="B11" s="93"/>
      <c r="C11" s="351" t="s">
        <v>395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81"/>
      <c r="O11" s="81"/>
      <c r="P11" s="105"/>
      <c r="R11" s="109"/>
      <c r="S11" s="109" t="s">
        <v>396</v>
      </c>
      <c r="T11" s="109"/>
      <c r="U11" s="352" t="s">
        <v>397</v>
      </c>
      <c r="V11" s="353"/>
      <c r="W11" s="354"/>
    </row>
    <row r="12" spans="1:23" ht="15.75">
      <c r="A12" s="94"/>
      <c r="B12" s="93"/>
      <c r="C12" s="95"/>
      <c r="D12" s="93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105"/>
      <c r="R12" s="352"/>
      <c r="S12" s="353"/>
      <c r="T12" s="353"/>
      <c r="U12" s="353"/>
      <c r="V12" s="353"/>
      <c r="W12" s="354"/>
    </row>
    <row r="13" spans="1:23" ht="15.75">
      <c r="A13" s="92" t="s">
        <v>398</v>
      </c>
      <c r="B13" s="93"/>
      <c r="C13" s="96">
        <v>10</v>
      </c>
      <c r="D13" s="93" t="s">
        <v>399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105"/>
      <c r="R13" s="352" t="s">
        <v>400</v>
      </c>
      <c r="S13" s="353"/>
      <c r="T13" s="353"/>
      <c r="U13" s="353"/>
      <c r="V13" s="353"/>
      <c r="W13" s="354"/>
    </row>
    <row r="14" spans="1:23" ht="15.75">
      <c r="A14" s="94"/>
      <c r="B14" s="93"/>
      <c r="C14" s="93"/>
      <c r="D14" s="93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105"/>
      <c r="R14" s="109"/>
      <c r="S14" s="109" t="s">
        <v>401</v>
      </c>
      <c r="T14" s="109" t="s">
        <v>402</v>
      </c>
      <c r="U14" s="109" t="s">
        <v>403</v>
      </c>
      <c r="V14" s="109"/>
      <c r="W14" s="109"/>
    </row>
    <row r="15" spans="1:23">
      <c r="A15" s="92" t="s">
        <v>404</v>
      </c>
      <c r="B15" s="93"/>
      <c r="C15" s="93"/>
      <c r="D15" s="93"/>
      <c r="E15" s="97" t="s">
        <v>405</v>
      </c>
      <c r="F15" s="93"/>
      <c r="G15" s="93"/>
      <c r="H15" s="95">
        <v>18.34</v>
      </c>
      <c r="I15" s="93" t="s">
        <v>406</v>
      </c>
      <c r="J15" s="81"/>
      <c r="K15" s="81"/>
      <c r="L15" s="81"/>
      <c r="M15" s="81"/>
      <c r="N15" s="81"/>
      <c r="O15" s="81"/>
      <c r="P15" s="105"/>
    </row>
    <row r="16" spans="1:23">
      <c r="A16" s="98"/>
      <c r="B16" s="81"/>
      <c r="C16" s="81"/>
      <c r="D16" s="81"/>
      <c r="E16" s="97" t="s">
        <v>407</v>
      </c>
      <c r="F16" s="93"/>
      <c r="G16" s="93"/>
      <c r="H16" s="95">
        <v>13.03</v>
      </c>
      <c r="I16" s="93" t="s">
        <v>406</v>
      </c>
      <c r="J16" s="81"/>
      <c r="K16" s="81"/>
      <c r="L16" s="81"/>
      <c r="M16" s="106"/>
      <c r="N16" s="81"/>
      <c r="O16" s="81"/>
      <c r="P16" s="105"/>
    </row>
    <row r="17" spans="1:16">
      <c r="A17" s="98"/>
      <c r="B17" s="81"/>
      <c r="C17" s="81"/>
      <c r="D17" s="81"/>
      <c r="E17" s="97" t="s">
        <v>408</v>
      </c>
      <c r="F17" s="93"/>
      <c r="G17" s="93"/>
      <c r="H17" s="95">
        <v>4.68</v>
      </c>
      <c r="I17" s="93" t="s">
        <v>406</v>
      </c>
      <c r="J17" s="81"/>
      <c r="K17" s="81"/>
      <c r="L17" s="81"/>
      <c r="M17" s="106"/>
      <c r="N17" s="81"/>
      <c r="O17" s="81"/>
      <c r="P17" s="105"/>
    </row>
    <row r="18" spans="1:16">
      <c r="A18" s="99" t="s">
        <v>409</v>
      </c>
      <c r="B18" s="81"/>
      <c r="C18" s="81"/>
      <c r="D18" s="81"/>
      <c r="E18" s="97" t="s">
        <v>410</v>
      </c>
      <c r="F18" s="93"/>
      <c r="G18" s="93"/>
      <c r="H18" s="95">
        <v>1</v>
      </c>
      <c r="I18" s="93" t="s">
        <v>406</v>
      </c>
      <c r="J18" s="81"/>
      <c r="K18" s="81"/>
      <c r="L18" s="81"/>
      <c r="M18" s="106"/>
      <c r="N18" s="81"/>
      <c r="O18" s="81"/>
      <c r="P18" s="105"/>
    </row>
    <row r="19" spans="1:16">
      <c r="A19" s="98"/>
      <c r="B19" s="81"/>
      <c r="C19" s="81"/>
      <c r="D19" s="81"/>
      <c r="E19" s="93"/>
      <c r="F19" s="93"/>
      <c r="G19" s="93"/>
      <c r="H19" s="100"/>
      <c r="I19" s="93"/>
      <c r="J19" s="81"/>
      <c r="K19" s="81"/>
      <c r="L19" s="81"/>
      <c r="M19" s="106"/>
      <c r="N19" s="81"/>
      <c r="O19" s="81"/>
      <c r="P19" s="105"/>
    </row>
    <row r="20" spans="1:16">
      <c r="A20" s="98"/>
      <c r="B20" s="81"/>
      <c r="C20" s="81"/>
      <c r="D20" s="81"/>
      <c r="E20" s="93"/>
      <c r="F20" s="93"/>
      <c r="G20" s="93"/>
      <c r="H20" s="100"/>
      <c r="I20" s="93"/>
      <c r="J20" s="81"/>
      <c r="K20" s="81"/>
      <c r="L20" s="81"/>
      <c r="M20" s="106"/>
      <c r="N20" s="81"/>
      <c r="O20" s="81"/>
      <c r="P20" s="105"/>
    </row>
    <row r="21" spans="1:16">
      <c r="A21" s="98"/>
      <c r="B21" s="81"/>
      <c r="C21" s="81"/>
      <c r="D21" s="81"/>
      <c r="E21" s="97" t="s">
        <v>411</v>
      </c>
      <c r="F21" s="93"/>
      <c r="G21" s="93"/>
      <c r="H21" s="101">
        <f>SUM(H15:H18)</f>
        <v>37.049999999999997</v>
      </c>
      <c r="I21" s="97" t="s">
        <v>412</v>
      </c>
      <c r="J21" s="81"/>
      <c r="K21" s="81"/>
      <c r="L21" s="81"/>
      <c r="M21" s="106"/>
      <c r="N21" s="81"/>
      <c r="O21" s="81"/>
      <c r="P21" s="107"/>
    </row>
    <row r="22" spans="1:16">
      <c r="A22" s="98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105"/>
    </row>
    <row r="23" spans="1:16">
      <c r="A23" s="98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105"/>
    </row>
    <row r="24" spans="1:16">
      <c r="A24" s="102" t="str">
        <f>"Momento de transporte  =  "&amp;TEXT(H21,"0,00")&amp;"  x  "&amp;TEXT(C13,"0,00")&amp;"            =&gt;"</f>
        <v>Momento de transporte  =  37,05  x  10,00            =&gt;</v>
      </c>
      <c r="B24" s="103"/>
      <c r="C24" s="103"/>
      <c r="D24" s="103"/>
      <c r="E24" s="103"/>
      <c r="F24" s="355">
        <f>ROUND(C13*H21,2)</f>
        <v>370.5</v>
      </c>
      <c r="G24" s="355"/>
      <c r="H24" s="104" t="s">
        <v>413</v>
      </c>
      <c r="I24" s="103"/>
      <c r="J24" s="103"/>
      <c r="K24" s="103"/>
      <c r="L24" s="103"/>
      <c r="M24" s="103"/>
      <c r="N24" s="103"/>
      <c r="O24" s="103"/>
      <c r="P24" s="108"/>
    </row>
  </sheetData>
  <mergeCells count="17">
    <mergeCell ref="C1:P1"/>
    <mergeCell ref="C2:P2"/>
    <mergeCell ref="C3:P3"/>
    <mergeCell ref="R4:W4"/>
    <mergeCell ref="A5:P5"/>
    <mergeCell ref="R5:W5"/>
    <mergeCell ref="F24:G24"/>
    <mergeCell ref="R6:W6"/>
    <mergeCell ref="R7:W7"/>
    <mergeCell ref="R8:W8"/>
    <mergeCell ref="R9:W9"/>
    <mergeCell ref="R10:W10"/>
    <mergeCell ref="A7:P8"/>
    <mergeCell ref="C11:M11"/>
    <mergeCell ref="U11:W11"/>
    <mergeCell ref="R12:W12"/>
    <mergeCell ref="R13:W13"/>
  </mergeCells>
  <pageMargins left="0.511811023622047" right="0.511811023622047" top="0.78740157480314998" bottom="0.78740157480314998" header="0.31496062992126" footer="0.31496062992126"/>
  <pageSetup paperSize="9" scale="86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47"/>
  <sheetViews>
    <sheetView workbookViewId="0">
      <selection activeCell="A10" sqref="A10:X10"/>
    </sheetView>
  </sheetViews>
  <sheetFormatPr defaultColWidth="9" defaultRowHeight="15"/>
  <cols>
    <col min="2" max="2" width="68.7109375" customWidth="1"/>
    <col min="3" max="3" width="18" customWidth="1"/>
    <col min="4" max="23" width="13.5703125" customWidth="1"/>
    <col min="24" max="24" width="16.140625" customWidth="1"/>
    <col min="25" max="43" width="13.5703125" customWidth="1"/>
    <col min="44" max="44" width="18" customWidth="1"/>
    <col min="45" max="45" width="4.42578125" customWidth="1"/>
    <col min="46" max="46" width="14.5703125" style="43" customWidth="1"/>
  </cols>
  <sheetData>
    <row r="1" spans="1:44">
      <c r="A1" s="44"/>
      <c r="B1" s="45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2" spans="1:44">
      <c r="A2" s="44"/>
      <c r="B2" s="45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44">
      <c r="A3" s="44"/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44">
      <c r="A4" s="46"/>
      <c r="B4" s="292" t="s">
        <v>0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</row>
    <row r="5" spans="1:44">
      <c r="A5" s="46"/>
      <c r="B5" s="367" t="s">
        <v>1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</row>
    <row r="6" spans="1:44">
      <c r="A6" s="46"/>
      <c r="B6" s="367" t="s">
        <v>139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</row>
    <row r="7" spans="1:44">
      <c r="A7" s="46"/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46"/>
    </row>
    <row r="8" spans="1:44" ht="15.75">
      <c r="A8" s="48" t="s">
        <v>5</v>
      </c>
      <c r="B8" s="369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</row>
    <row r="9" spans="1:44">
      <c r="A9" s="46"/>
      <c r="B9" s="49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spans="1:44" ht="18.75">
      <c r="A10" s="366" t="s">
        <v>414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</row>
    <row r="11" spans="1:44">
      <c r="A11" s="50" t="s">
        <v>146</v>
      </c>
      <c r="B11" s="51"/>
      <c r="C11" s="50" t="s">
        <v>150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 t="s">
        <v>153</v>
      </c>
    </row>
    <row r="12" spans="1:44">
      <c r="A12" s="52">
        <v>1</v>
      </c>
      <c r="B12" s="53"/>
      <c r="C12" s="52"/>
      <c r="D12" s="52" t="s">
        <v>415</v>
      </c>
      <c r="E12" s="52" t="s">
        <v>416</v>
      </c>
      <c r="F12" s="52" t="s">
        <v>417</v>
      </c>
      <c r="G12" s="52" t="s">
        <v>418</v>
      </c>
      <c r="H12" s="52" t="s">
        <v>419</v>
      </c>
      <c r="I12" s="52" t="s">
        <v>420</v>
      </c>
      <c r="J12" s="52" t="s">
        <v>421</v>
      </c>
      <c r="K12" s="52" t="s">
        <v>422</v>
      </c>
      <c r="L12" s="52" t="s">
        <v>423</v>
      </c>
      <c r="M12" s="52" t="s">
        <v>424</v>
      </c>
      <c r="N12" s="52" t="s">
        <v>425</v>
      </c>
      <c r="O12" s="52" t="s">
        <v>426</v>
      </c>
      <c r="P12" s="52" t="s">
        <v>427</v>
      </c>
      <c r="Q12" s="52" t="s">
        <v>428</v>
      </c>
      <c r="R12" s="52" t="s">
        <v>429</v>
      </c>
      <c r="S12" s="52" t="s">
        <v>430</v>
      </c>
      <c r="T12" s="52" t="s">
        <v>431</v>
      </c>
      <c r="U12" s="52" t="s">
        <v>432</v>
      </c>
      <c r="V12" s="52" t="s">
        <v>433</v>
      </c>
      <c r="W12" s="52" t="s">
        <v>434</v>
      </c>
      <c r="X12" s="52" t="s">
        <v>435</v>
      </c>
      <c r="Y12" s="52" t="s">
        <v>436</v>
      </c>
      <c r="Z12" s="52" t="s">
        <v>437</v>
      </c>
      <c r="AA12" s="52" t="s">
        <v>438</v>
      </c>
      <c r="AB12" s="52" t="s">
        <v>439</v>
      </c>
      <c r="AC12" s="52" t="s">
        <v>440</v>
      </c>
      <c r="AD12" s="52" t="s">
        <v>441</v>
      </c>
      <c r="AE12" s="52" t="s">
        <v>442</v>
      </c>
      <c r="AF12" s="52" t="s">
        <v>443</v>
      </c>
      <c r="AG12" s="52" t="s">
        <v>444</v>
      </c>
      <c r="AH12" s="52" t="s">
        <v>445</v>
      </c>
      <c r="AI12" s="52" t="s">
        <v>446</v>
      </c>
      <c r="AJ12" s="52" t="s">
        <v>447</v>
      </c>
      <c r="AK12" s="52" t="s">
        <v>448</v>
      </c>
      <c r="AL12" s="52" t="s">
        <v>449</v>
      </c>
      <c r="AM12" s="52" t="s">
        <v>450</v>
      </c>
      <c r="AN12" s="52" t="s">
        <v>451</v>
      </c>
      <c r="AO12" s="52" t="s">
        <v>452</v>
      </c>
      <c r="AP12" s="52" t="s">
        <v>453</v>
      </c>
      <c r="AQ12" s="52" t="s">
        <v>454</v>
      </c>
      <c r="AR12" s="52"/>
    </row>
    <row r="13" spans="1:44">
      <c r="A13" s="365" t="s">
        <v>165</v>
      </c>
      <c r="B13" s="362" t="str">
        <f>'Módulo mínimo'!D16</f>
        <v>ADMINISTRAÇÃO LOCAL E MANUTENÇÃO DO CANTEIRO</v>
      </c>
      <c r="C13" s="54">
        <f>'Módulo mínimo'!H16*'Custo Total'!F17</f>
        <v>356766.94199999998</v>
      </c>
      <c r="D13" s="55">
        <f>ROUND($C$13*D14,2)</f>
        <v>8919.17</v>
      </c>
      <c r="E13" s="55">
        <f>ROUND($C$13*E14,2)</f>
        <v>8919.17</v>
      </c>
      <c r="F13" s="55">
        <f t="shared" ref="F13:AQ13" si="0">ROUND($C$13*F14,2)</f>
        <v>8919.17</v>
      </c>
      <c r="G13" s="55">
        <f t="shared" si="0"/>
        <v>8919.17</v>
      </c>
      <c r="H13" s="55">
        <f t="shared" si="0"/>
        <v>8919.17</v>
      </c>
      <c r="I13" s="55">
        <f t="shared" si="0"/>
        <v>8919.17</v>
      </c>
      <c r="J13" s="55">
        <f t="shared" si="0"/>
        <v>8919.17</v>
      </c>
      <c r="K13" s="55">
        <f t="shared" si="0"/>
        <v>8919.17</v>
      </c>
      <c r="L13" s="55">
        <f t="shared" si="0"/>
        <v>8919.17</v>
      </c>
      <c r="M13" s="55">
        <f t="shared" si="0"/>
        <v>8919.17</v>
      </c>
      <c r="N13" s="55">
        <f t="shared" si="0"/>
        <v>8919.17</v>
      </c>
      <c r="O13" s="55">
        <f t="shared" si="0"/>
        <v>8919.17</v>
      </c>
      <c r="P13" s="55">
        <f t="shared" si="0"/>
        <v>8919.17</v>
      </c>
      <c r="Q13" s="55">
        <f t="shared" si="0"/>
        <v>8919.17</v>
      </c>
      <c r="R13" s="55">
        <f t="shared" si="0"/>
        <v>8919.17</v>
      </c>
      <c r="S13" s="55">
        <f t="shared" si="0"/>
        <v>8919.17</v>
      </c>
      <c r="T13" s="55">
        <f t="shared" si="0"/>
        <v>8919.17</v>
      </c>
      <c r="U13" s="55">
        <f t="shared" si="0"/>
        <v>8919.17</v>
      </c>
      <c r="V13" s="55">
        <f t="shared" si="0"/>
        <v>8919.17</v>
      </c>
      <c r="W13" s="55">
        <f t="shared" si="0"/>
        <v>8919.17</v>
      </c>
      <c r="X13" s="55">
        <f t="shared" si="0"/>
        <v>8919.17</v>
      </c>
      <c r="Y13" s="55">
        <f t="shared" si="0"/>
        <v>8919.17</v>
      </c>
      <c r="Z13" s="55">
        <f t="shared" si="0"/>
        <v>8919.17</v>
      </c>
      <c r="AA13" s="55">
        <f t="shared" si="0"/>
        <v>8919.17</v>
      </c>
      <c r="AB13" s="55">
        <f t="shared" si="0"/>
        <v>8919.17</v>
      </c>
      <c r="AC13" s="55">
        <f t="shared" si="0"/>
        <v>8919.17</v>
      </c>
      <c r="AD13" s="55">
        <f t="shared" si="0"/>
        <v>8919.17</v>
      </c>
      <c r="AE13" s="55">
        <f t="shared" si="0"/>
        <v>8919.17</v>
      </c>
      <c r="AF13" s="55">
        <f t="shared" si="0"/>
        <v>8919.17</v>
      </c>
      <c r="AG13" s="55">
        <f t="shared" si="0"/>
        <v>8919.17</v>
      </c>
      <c r="AH13" s="55">
        <f t="shared" si="0"/>
        <v>8919.17</v>
      </c>
      <c r="AI13" s="55">
        <f t="shared" si="0"/>
        <v>8919.17</v>
      </c>
      <c r="AJ13" s="55">
        <f t="shared" si="0"/>
        <v>8919.17</v>
      </c>
      <c r="AK13" s="55">
        <f t="shared" si="0"/>
        <v>8919.17</v>
      </c>
      <c r="AL13" s="55">
        <f t="shared" si="0"/>
        <v>8919.17</v>
      </c>
      <c r="AM13" s="55">
        <f t="shared" si="0"/>
        <v>8919.17</v>
      </c>
      <c r="AN13" s="55">
        <f t="shared" si="0"/>
        <v>8919.17</v>
      </c>
      <c r="AO13" s="55">
        <f t="shared" si="0"/>
        <v>8919.17</v>
      </c>
      <c r="AP13" s="55">
        <f t="shared" si="0"/>
        <v>8919.17</v>
      </c>
      <c r="AQ13" s="55">
        <f t="shared" si="0"/>
        <v>8919.17</v>
      </c>
      <c r="AR13" s="66">
        <f>SUM(D13:AQ13)</f>
        <v>356766.8</v>
      </c>
    </row>
    <row r="14" spans="1:44">
      <c r="A14" s="365"/>
      <c r="B14" s="362"/>
      <c r="C14" s="56" t="s">
        <v>324</v>
      </c>
      <c r="D14" s="57">
        <v>2.5000000000000001E-2</v>
      </c>
      <c r="E14" s="57">
        <v>2.5000000000000001E-2</v>
      </c>
      <c r="F14" s="57">
        <v>2.5000000000000001E-2</v>
      </c>
      <c r="G14" s="57">
        <v>2.5000000000000001E-2</v>
      </c>
      <c r="H14" s="57">
        <v>2.5000000000000001E-2</v>
      </c>
      <c r="I14" s="57">
        <v>2.5000000000000001E-2</v>
      </c>
      <c r="J14" s="57">
        <v>2.5000000000000001E-2</v>
      </c>
      <c r="K14" s="57">
        <v>2.5000000000000001E-2</v>
      </c>
      <c r="L14" s="57">
        <v>2.5000000000000001E-2</v>
      </c>
      <c r="M14" s="57">
        <v>2.5000000000000001E-2</v>
      </c>
      <c r="N14" s="57">
        <v>2.5000000000000001E-2</v>
      </c>
      <c r="O14" s="57">
        <v>2.5000000000000001E-2</v>
      </c>
      <c r="P14" s="57">
        <v>2.5000000000000001E-2</v>
      </c>
      <c r="Q14" s="57">
        <v>2.5000000000000001E-2</v>
      </c>
      <c r="R14" s="57">
        <v>2.5000000000000001E-2</v>
      </c>
      <c r="S14" s="57">
        <v>2.5000000000000001E-2</v>
      </c>
      <c r="T14" s="57">
        <v>2.5000000000000001E-2</v>
      </c>
      <c r="U14" s="57">
        <v>2.5000000000000001E-2</v>
      </c>
      <c r="V14" s="57">
        <v>2.5000000000000001E-2</v>
      </c>
      <c r="W14" s="57">
        <v>2.5000000000000001E-2</v>
      </c>
      <c r="X14" s="57">
        <v>2.5000000000000001E-2</v>
      </c>
      <c r="Y14" s="57">
        <v>2.5000000000000001E-2</v>
      </c>
      <c r="Z14" s="57">
        <v>2.5000000000000001E-2</v>
      </c>
      <c r="AA14" s="57">
        <v>2.5000000000000001E-2</v>
      </c>
      <c r="AB14" s="57">
        <v>2.5000000000000001E-2</v>
      </c>
      <c r="AC14" s="57">
        <v>2.5000000000000001E-2</v>
      </c>
      <c r="AD14" s="57">
        <v>2.5000000000000001E-2</v>
      </c>
      <c r="AE14" s="57">
        <v>2.5000000000000001E-2</v>
      </c>
      <c r="AF14" s="57">
        <v>2.5000000000000001E-2</v>
      </c>
      <c r="AG14" s="57">
        <v>2.5000000000000001E-2</v>
      </c>
      <c r="AH14" s="57">
        <v>2.5000000000000001E-2</v>
      </c>
      <c r="AI14" s="57">
        <v>2.5000000000000001E-2</v>
      </c>
      <c r="AJ14" s="57">
        <v>2.5000000000000001E-2</v>
      </c>
      <c r="AK14" s="57">
        <v>2.5000000000000001E-2</v>
      </c>
      <c r="AL14" s="57">
        <v>2.5000000000000001E-2</v>
      </c>
      <c r="AM14" s="57">
        <v>2.5000000000000001E-2</v>
      </c>
      <c r="AN14" s="57">
        <v>2.5000000000000001E-2</v>
      </c>
      <c r="AO14" s="57">
        <v>2.5000000000000001E-2</v>
      </c>
      <c r="AP14" s="57">
        <v>2.5000000000000001E-2</v>
      </c>
      <c r="AQ14" s="57">
        <v>2.5000000000000001E-2</v>
      </c>
      <c r="AR14" s="67">
        <f>SUM(D14:AQ14)</f>
        <v>1</v>
      </c>
    </row>
    <row r="15" spans="1:44">
      <c r="A15" s="365" t="str">
        <f>'[2]Módulo Mínimo'!B17</f>
        <v>1.2</v>
      </c>
      <c r="B15" s="362" t="str">
        <f>'Módulo mínimo'!D17</f>
        <v>PLACA DE OBRA EM CHAPA DE AÇO GALVANIZADO (1,50 x 3,00 M) - FORNECIMENTO E INSTALAÇÃO</v>
      </c>
      <c r="C15" s="54">
        <f>'Módulo mínimo'!H17*'Custo Total'!F17</f>
        <v>72940.500359999991</v>
      </c>
      <c r="D15" s="55">
        <f>ROUND($C$15*D16,2)</f>
        <v>1823.51</v>
      </c>
      <c r="E15" s="55">
        <f t="shared" ref="E15:AQ15" si="1">ROUND($C$15*E16,2)</f>
        <v>1823.51</v>
      </c>
      <c r="F15" s="55">
        <f t="shared" si="1"/>
        <v>1823.51</v>
      </c>
      <c r="G15" s="55">
        <f t="shared" si="1"/>
        <v>1823.51</v>
      </c>
      <c r="H15" s="55">
        <f t="shared" si="1"/>
        <v>1823.51</v>
      </c>
      <c r="I15" s="55">
        <f t="shared" si="1"/>
        <v>1823.51</v>
      </c>
      <c r="J15" s="55">
        <f t="shared" si="1"/>
        <v>1823.51</v>
      </c>
      <c r="K15" s="55">
        <f t="shared" si="1"/>
        <v>1823.51</v>
      </c>
      <c r="L15" s="55">
        <f t="shared" si="1"/>
        <v>1823.51</v>
      </c>
      <c r="M15" s="55">
        <f t="shared" si="1"/>
        <v>1823.51</v>
      </c>
      <c r="N15" s="55">
        <f t="shared" si="1"/>
        <v>1823.51</v>
      </c>
      <c r="O15" s="55">
        <f t="shared" si="1"/>
        <v>1823.51</v>
      </c>
      <c r="P15" s="55">
        <f t="shared" si="1"/>
        <v>1823.51</v>
      </c>
      <c r="Q15" s="55">
        <f t="shared" si="1"/>
        <v>1823.51</v>
      </c>
      <c r="R15" s="55">
        <f t="shared" si="1"/>
        <v>1823.51</v>
      </c>
      <c r="S15" s="55">
        <f t="shared" si="1"/>
        <v>1823.51</v>
      </c>
      <c r="T15" s="55">
        <f t="shared" si="1"/>
        <v>1823.51</v>
      </c>
      <c r="U15" s="55">
        <f t="shared" si="1"/>
        <v>1823.51</v>
      </c>
      <c r="V15" s="55">
        <f t="shared" si="1"/>
        <v>1823.51</v>
      </c>
      <c r="W15" s="55">
        <f t="shared" si="1"/>
        <v>1823.51</v>
      </c>
      <c r="X15" s="55">
        <f t="shared" si="1"/>
        <v>1823.51</v>
      </c>
      <c r="Y15" s="55">
        <f t="shared" si="1"/>
        <v>1823.51</v>
      </c>
      <c r="Z15" s="55">
        <f t="shared" si="1"/>
        <v>1823.51</v>
      </c>
      <c r="AA15" s="55">
        <f t="shared" si="1"/>
        <v>1823.51</v>
      </c>
      <c r="AB15" s="55">
        <f t="shared" si="1"/>
        <v>1823.51</v>
      </c>
      <c r="AC15" s="55">
        <f t="shared" si="1"/>
        <v>1823.51</v>
      </c>
      <c r="AD15" s="55">
        <f t="shared" si="1"/>
        <v>1823.51</v>
      </c>
      <c r="AE15" s="55">
        <f t="shared" si="1"/>
        <v>1823.51</v>
      </c>
      <c r="AF15" s="55">
        <f t="shared" si="1"/>
        <v>1823.51</v>
      </c>
      <c r="AG15" s="55">
        <f t="shared" si="1"/>
        <v>1823.51</v>
      </c>
      <c r="AH15" s="55">
        <f t="shared" si="1"/>
        <v>1823.51</v>
      </c>
      <c r="AI15" s="55">
        <f t="shared" si="1"/>
        <v>1823.51</v>
      </c>
      <c r="AJ15" s="55">
        <f t="shared" si="1"/>
        <v>1823.51</v>
      </c>
      <c r="AK15" s="55">
        <f t="shared" si="1"/>
        <v>1823.51</v>
      </c>
      <c r="AL15" s="55">
        <f t="shared" si="1"/>
        <v>1823.51</v>
      </c>
      <c r="AM15" s="55">
        <f t="shared" si="1"/>
        <v>1823.51</v>
      </c>
      <c r="AN15" s="55">
        <f t="shared" si="1"/>
        <v>1823.51</v>
      </c>
      <c r="AO15" s="55">
        <f t="shared" si="1"/>
        <v>1823.51</v>
      </c>
      <c r="AP15" s="55">
        <f t="shared" si="1"/>
        <v>1823.51</v>
      </c>
      <c r="AQ15" s="55">
        <f t="shared" si="1"/>
        <v>1823.51</v>
      </c>
      <c r="AR15" s="66">
        <f>SUM(D15:AQ15)</f>
        <v>72940.399999999994</v>
      </c>
    </row>
    <row r="16" spans="1:44">
      <c r="A16" s="365"/>
      <c r="B16" s="362"/>
      <c r="C16" s="56" t="s">
        <v>324</v>
      </c>
      <c r="D16" s="57">
        <v>2.5000000000000001E-2</v>
      </c>
      <c r="E16" s="57">
        <v>2.5000000000000001E-2</v>
      </c>
      <c r="F16" s="57">
        <v>2.5000000000000001E-2</v>
      </c>
      <c r="G16" s="57">
        <v>2.5000000000000001E-2</v>
      </c>
      <c r="H16" s="57">
        <v>2.5000000000000001E-2</v>
      </c>
      <c r="I16" s="57">
        <v>2.5000000000000001E-2</v>
      </c>
      <c r="J16" s="57">
        <v>2.5000000000000001E-2</v>
      </c>
      <c r="K16" s="57">
        <v>2.5000000000000001E-2</v>
      </c>
      <c r="L16" s="57">
        <v>2.5000000000000001E-2</v>
      </c>
      <c r="M16" s="57">
        <v>2.5000000000000001E-2</v>
      </c>
      <c r="N16" s="57">
        <v>2.5000000000000001E-2</v>
      </c>
      <c r="O16" s="57">
        <v>2.5000000000000001E-2</v>
      </c>
      <c r="P16" s="57">
        <v>2.5000000000000001E-2</v>
      </c>
      <c r="Q16" s="57">
        <v>2.5000000000000001E-2</v>
      </c>
      <c r="R16" s="57">
        <v>2.5000000000000001E-2</v>
      </c>
      <c r="S16" s="57">
        <v>2.5000000000000001E-2</v>
      </c>
      <c r="T16" s="57">
        <v>2.5000000000000001E-2</v>
      </c>
      <c r="U16" s="57">
        <v>2.5000000000000001E-2</v>
      </c>
      <c r="V16" s="57">
        <v>2.5000000000000001E-2</v>
      </c>
      <c r="W16" s="57">
        <v>2.5000000000000001E-2</v>
      </c>
      <c r="X16" s="57">
        <v>2.5000000000000001E-2</v>
      </c>
      <c r="Y16" s="57">
        <v>2.5000000000000001E-2</v>
      </c>
      <c r="Z16" s="57">
        <v>2.5000000000000001E-2</v>
      </c>
      <c r="AA16" s="57">
        <v>2.5000000000000001E-2</v>
      </c>
      <c r="AB16" s="57">
        <v>2.5000000000000001E-2</v>
      </c>
      <c r="AC16" s="57">
        <v>2.5000000000000001E-2</v>
      </c>
      <c r="AD16" s="57">
        <v>2.5000000000000001E-2</v>
      </c>
      <c r="AE16" s="57">
        <v>2.5000000000000001E-2</v>
      </c>
      <c r="AF16" s="57">
        <v>2.5000000000000001E-2</v>
      </c>
      <c r="AG16" s="57">
        <v>2.5000000000000001E-2</v>
      </c>
      <c r="AH16" s="57">
        <v>2.5000000000000001E-2</v>
      </c>
      <c r="AI16" s="57">
        <v>2.5000000000000001E-2</v>
      </c>
      <c r="AJ16" s="57">
        <v>2.5000000000000001E-2</v>
      </c>
      <c r="AK16" s="57">
        <v>2.5000000000000001E-2</v>
      </c>
      <c r="AL16" s="57">
        <v>2.5000000000000001E-2</v>
      </c>
      <c r="AM16" s="57">
        <v>2.5000000000000001E-2</v>
      </c>
      <c r="AN16" s="57">
        <v>2.5000000000000001E-2</v>
      </c>
      <c r="AO16" s="57">
        <v>2.5000000000000001E-2</v>
      </c>
      <c r="AP16" s="57">
        <v>2.5000000000000001E-2</v>
      </c>
      <c r="AQ16" s="57">
        <v>2.5000000000000001E-2</v>
      </c>
      <c r="AR16" s="67">
        <f t="shared" ref="AR16:AR20" si="2">SUM(D16:AQ16)</f>
        <v>1</v>
      </c>
    </row>
    <row r="17" spans="1:46">
      <c r="A17" s="365" t="str">
        <f>'[2]Módulo Mínimo'!B18</f>
        <v>1.3</v>
      </c>
      <c r="B17" s="362" t="str">
        <f>'Módulo mínimo'!D18</f>
        <v>MOBILIZAÇÃO</v>
      </c>
      <c r="C17" s="54">
        <f>'Módulo mínimo'!H18*'Custo Total'!F17</f>
        <v>77667.674174999993</v>
      </c>
      <c r="D17" s="55">
        <f>ROUND($C$17*D18,2)</f>
        <v>1941.69</v>
      </c>
      <c r="E17" s="55">
        <f t="shared" ref="E17:AQ17" si="3">ROUND($C$17*E18,2)</f>
        <v>1941.69</v>
      </c>
      <c r="F17" s="55">
        <f t="shared" si="3"/>
        <v>1941.69</v>
      </c>
      <c r="G17" s="55">
        <f t="shared" si="3"/>
        <v>1941.69</v>
      </c>
      <c r="H17" s="55">
        <f t="shared" si="3"/>
        <v>1941.69</v>
      </c>
      <c r="I17" s="55">
        <f t="shared" si="3"/>
        <v>1941.69</v>
      </c>
      <c r="J17" s="55">
        <f t="shared" si="3"/>
        <v>1941.69</v>
      </c>
      <c r="K17" s="55">
        <f t="shared" si="3"/>
        <v>1941.69</v>
      </c>
      <c r="L17" s="55">
        <f t="shared" si="3"/>
        <v>1941.69</v>
      </c>
      <c r="M17" s="55">
        <f t="shared" si="3"/>
        <v>1941.69</v>
      </c>
      <c r="N17" s="55">
        <f t="shared" si="3"/>
        <v>1941.69</v>
      </c>
      <c r="O17" s="55">
        <f t="shared" si="3"/>
        <v>1941.69</v>
      </c>
      <c r="P17" s="55">
        <f t="shared" si="3"/>
        <v>1941.69</v>
      </c>
      <c r="Q17" s="55">
        <f t="shared" si="3"/>
        <v>1941.69</v>
      </c>
      <c r="R17" s="55">
        <f t="shared" si="3"/>
        <v>1941.69</v>
      </c>
      <c r="S17" s="55">
        <f t="shared" si="3"/>
        <v>1941.69</v>
      </c>
      <c r="T17" s="55">
        <f t="shared" si="3"/>
        <v>1941.69</v>
      </c>
      <c r="U17" s="55">
        <f t="shared" si="3"/>
        <v>1941.69</v>
      </c>
      <c r="V17" s="55">
        <f t="shared" si="3"/>
        <v>1941.69</v>
      </c>
      <c r="W17" s="55">
        <f t="shared" si="3"/>
        <v>1941.69</v>
      </c>
      <c r="X17" s="55">
        <f t="shared" si="3"/>
        <v>1941.69</v>
      </c>
      <c r="Y17" s="55">
        <f t="shared" si="3"/>
        <v>1941.69</v>
      </c>
      <c r="Z17" s="55">
        <f t="shared" si="3"/>
        <v>1941.69</v>
      </c>
      <c r="AA17" s="55">
        <f t="shared" si="3"/>
        <v>1941.69</v>
      </c>
      <c r="AB17" s="55">
        <f t="shared" si="3"/>
        <v>1941.69</v>
      </c>
      <c r="AC17" s="55">
        <f t="shared" si="3"/>
        <v>1941.69</v>
      </c>
      <c r="AD17" s="55">
        <f t="shared" si="3"/>
        <v>1941.69</v>
      </c>
      <c r="AE17" s="55">
        <f t="shared" si="3"/>
        <v>1941.69</v>
      </c>
      <c r="AF17" s="55">
        <f t="shared" si="3"/>
        <v>1941.69</v>
      </c>
      <c r="AG17" s="55">
        <f t="shared" si="3"/>
        <v>1941.69</v>
      </c>
      <c r="AH17" s="55">
        <f t="shared" si="3"/>
        <v>1941.69</v>
      </c>
      <c r="AI17" s="55">
        <f t="shared" si="3"/>
        <v>1941.69</v>
      </c>
      <c r="AJ17" s="55">
        <f t="shared" si="3"/>
        <v>1941.69</v>
      </c>
      <c r="AK17" s="55">
        <f t="shared" si="3"/>
        <v>1941.69</v>
      </c>
      <c r="AL17" s="55">
        <f t="shared" si="3"/>
        <v>1941.69</v>
      </c>
      <c r="AM17" s="55">
        <f t="shared" si="3"/>
        <v>1941.69</v>
      </c>
      <c r="AN17" s="55">
        <f t="shared" si="3"/>
        <v>1941.69</v>
      </c>
      <c r="AO17" s="55">
        <f t="shared" si="3"/>
        <v>1941.69</v>
      </c>
      <c r="AP17" s="55">
        <f t="shared" si="3"/>
        <v>1941.69</v>
      </c>
      <c r="AQ17" s="55">
        <f t="shared" si="3"/>
        <v>1941.69</v>
      </c>
      <c r="AR17" s="66">
        <f t="shared" si="2"/>
        <v>77667.600000000049</v>
      </c>
    </row>
    <row r="18" spans="1:46">
      <c r="A18" s="365"/>
      <c r="B18" s="362"/>
      <c r="C18" s="56" t="s">
        <v>324</v>
      </c>
      <c r="D18" s="57">
        <v>2.5000000000000001E-2</v>
      </c>
      <c r="E18" s="57">
        <v>2.5000000000000001E-2</v>
      </c>
      <c r="F18" s="57">
        <v>2.5000000000000001E-2</v>
      </c>
      <c r="G18" s="57">
        <v>2.5000000000000001E-2</v>
      </c>
      <c r="H18" s="57">
        <v>2.5000000000000001E-2</v>
      </c>
      <c r="I18" s="57">
        <v>2.5000000000000001E-2</v>
      </c>
      <c r="J18" s="57">
        <v>2.5000000000000001E-2</v>
      </c>
      <c r="K18" s="57">
        <v>2.5000000000000001E-2</v>
      </c>
      <c r="L18" s="57">
        <v>2.5000000000000001E-2</v>
      </c>
      <c r="M18" s="57">
        <v>2.5000000000000001E-2</v>
      </c>
      <c r="N18" s="57">
        <v>2.5000000000000001E-2</v>
      </c>
      <c r="O18" s="57">
        <v>2.5000000000000001E-2</v>
      </c>
      <c r="P18" s="57">
        <v>2.5000000000000001E-2</v>
      </c>
      <c r="Q18" s="57">
        <v>2.5000000000000001E-2</v>
      </c>
      <c r="R18" s="57">
        <v>2.5000000000000001E-2</v>
      </c>
      <c r="S18" s="57">
        <v>2.5000000000000001E-2</v>
      </c>
      <c r="T18" s="57">
        <v>2.5000000000000001E-2</v>
      </c>
      <c r="U18" s="57">
        <v>2.5000000000000001E-2</v>
      </c>
      <c r="V18" s="57">
        <v>2.5000000000000001E-2</v>
      </c>
      <c r="W18" s="57">
        <v>2.5000000000000001E-2</v>
      </c>
      <c r="X18" s="57">
        <v>2.5000000000000001E-2</v>
      </c>
      <c r="Y18" s="57">
        <v>2.5000000000000001E-2</v>
      </c>
      <c r="Z18" s="57">
        <v>2.5000000000000001E-2</v>
      </c>
      <c r="AA18" s="57">
        <v>2.5000000000000001E-2</v>
      </c>
      <c r="AB18" s="57">
        <v>2.5000000000000001E-2</v>
      </c>
      <c r="AC18" s="57">
        <v>2.5000000000000001E-2</v>
      </c>
      <c r="AD18" s="57">
        <v>2.5000000000000001E-2</v>
      </c>
      <c r="AE18" s="57">
        <v>2.5000000000000001E-2</v>
      </c>
      <c r="AF18" s="57">
        <v>2.5000000000000001E-2</v>
      </c>
      <c r="AG18" s="57">
        <v>2.5000000000000001E-2</v>
      </c>
      <c r="AH18" s="57">
        <v>2.5000000000000001E-2</v>
      </c>
      <c r="AI18" s="57">
        <v>2.5000000000000001E-2</v>
      </c>
      <c r="AJ18" s="57">
        <v>2.5000000000000001E-2</v>
      </c>
      <c r="AK18" s="57">
        <v>2.5000000000000001E-2</v>
      </c>
      <c r="AL18" s="57">
        <v>2.5000000000000001E-2</v>
      </c>
      <c r="AM18" s="57">
        <v>2.5000000000000001E-2</v>
      </c>
      <c r="AN18" s="57">
        <v>2.5000000000000001E-2</v>
      </c>
      <c r="AO18" s="57">
        <v>2.5000000000000001E-2</v>
      </c>
      <c r="AP18" s="57">
        <v>2.5000000000000001E-2</v>
      </c>
      <c r="AQ18" s="57">
        <v>2.5000000000000001E-2</v>
      </c>
      <c r="AR18" s="67">
        <f t="shared" si="2"/>
        <v>1</v>
      </c>
    </row>
    <row r="19" spans="1:46">
      <c r="A19" s="365" t="str">
        <f>'[2]Módulo Mínimo'!B19</f>
        <v>1.4</v>
      </c>
      <c r="B19" s="362" t="str">
        <f>'Módulo mínimo'!D19</f>
        <v>DESMOBILIZAÇÃO</v>
      </c>
      <c r="C19" s="54">
        <f>'Módulo mínimo'!H19*'Custo Total'!F17</f>
        <v>77667.674174999993</v>
      </c>
      <c r="D19" s="55">
        <f>ROUND($C$19*D20,2)</f>
        <v>1941.69</v>
      </c>
      <c r="E19" s="55">
        <f t="shared" ref="E19:AQ19" si="4">ROUND($C$19*E20,2)</f>
        <v>1941.69</v>
      </c>
      <c r="F19" s="55">
        <f t="shared" si="4"/>
        <v>1941.69</v>
      </c>
      <c r="G19" s="55">
        <f t="shared" si="4"/>
        <v>1941.69</v>
      </c>
      <c r="H19" s="55">
        <f t="shared" si="4"/>
        <v>1941.69</v>
      </c>
      <c r="I19" s="55">
        <f t="shared" si="4"/>
        <v>1941.69</v>
      </c>
      <c r="J19" s="55">
        <f t="shared" si="4"/>
        <v>1941.69</v>
      </c>
      <c r="K19" s="55">
        <f t="shared" si="4"/>
        <v>1941.69</v>
      </c>
      <c r="L19" s="55">
        <f t="shared" si="4"/>
        <v>1941.69</v>
      </c>
      <c r="M19" s="55">
        <f t="shared" si="4"/>
        <v>1941.69</v>
      </c>
      <c r="N19" s="55">
        <f t="shared" si="4"/>
        <v>1941.69</v>
      </c>
      <c r="O19" s="55">
        <f t="shared" si="4"/>
        <v>1941.69</v>
      </c>
      <c r="P19" s="55">
        <f t="shared" si="4"/>
        <v>1941.69</v>
      </c>
      <c r="Q19" s="55">
        <f t="shared" si="4"/>
        <v>1941.69</v>
      </c>
      <c r="R19" s="55">
        <f t="shared" si="4"/>
        <v>1941.69</v>
      </c>
      <c r="S19" s="55">
        <f t="shared" si="4"/>
        <v>1941.69</v>
      </c>
      <c r="T19" s="55">
        <f t="shared" si="4"/>
        <v>1941.69</v>
      </c>
      <c r="U19" s="55">
        <f t="shared" si="4"/>
        <v>1941.69</v>
      </c>
      <c r="V19" s="55">
        <f t="shared" si="4"/>
        <v>1941.69</v>
      </c>
      <c r="W19" s="55">
        <f t="shared" si="4"/>
        <v>1941.69</v>
      </c>
      <c r="X19" s="55">
        <f t="shared" si="4"/>
        <v>1941.69</v>
      </c>
      <c r="Y19" s="55">
        <f t="shared" si="4"/>
        <v>1941.69</v>
      </c>
      <c r="Z19" s="55">
        <f t="shared" si="4"/>
        <v>1941.69</v>
      </c>
      <c r="AA19" s="55">
        <f t="shared" si="4"/>
        <v>1941.69</v>
      </c>
      <c r="AB19" s="55">
        <f t="shared" si="4"/>
        <v>1941.69</v>
      </c>
      <c r="AC19" s="55">
        <f t="shared" si="4"/>
        <v>1941.69</v>
      </c>
      <c r="AD19" s="55">
        <f t="shared" si="4"/>
        <v>1941.69</v>
      </c>
      <c r="AE19" s="55">
        <f t="shared" si="4"/>
        <v>1941.69</v>
      </c>
      <c r="AF19" s="55">
        <f t="shared" si="4"/>
        <v>1941.69</v>
      </c>
      <c r="AG19" s="55">
        <f t="shared" si="4"/>
        <v>1941.69</v>
      </c>
      <c r="AH19" s="55">
        <f t="shared" si="4"/>
        <v>1941.69</v>
      </c>
      <c r="AI19" s="55">
        <f t="shared" si="4"/>
        <v>1941.69</v>
      </c>
      <c r="AJ19" s="55">
        <f t="shared" si="4"/>
        <v>1941.69</v>
      </c>
      <c r="AK19" s="55">
        <f t="shared" si="4"/>
        <v>1941.69</v>
      </c>
      <c r="AL19" s="55">
        <f t="shared" si="4"/>
        <v>1941.69</v>
      </c>
      <c r="AM19" s="55">
        <f t="shared" si="4"/>
        <v>1941.69</v>
      </c>
      <c r="AN19" s="55">
        <f t="shared" si="4"/>
        <v>1941.69</v>
      </c>
      <c r="AO19" s="55">
        <f t="shared" si="4"/>
        <v>1941.69</v>
      </c>
      <c r="AP19" s="55">
        <f t="shared" si="4"/>
        <v>1941.69</v>
      </c>
      <c r="AQ19" s="55">
        <f t="shared" si="4"/>
        <v>1941.69</v>
      </c>
      <c r="AR19" s="66">
        <f t="shared" si="2"/>
        <v>77667.600000000049</v>
      </c>
    </row>
    <row r="20" spans="1:46">
      <c r="A20" s="365"/>
      <c r="B20" s="362"/>
      <c r="C20" s="56" t="s">
        <v>324</v>
      </c>
      <c r="D20" s="57">
        <v>2.5000000000000001E-2</v>
      </c>
      <c r="E20" s="57">
        <v>2.5000000000000001E-2</v>
      </c>
      <c r="F20" s="57">
        <v>2.5000000000000001E-2</v>
      </c>
      <c r="G20" s="57">
        <v>2.5000000000000001E-2</v>
      </c>
      <c r="H20" s="57">
        <v>2.5000000000000001E-2</v>
      </c>
      <c r="I20" s="57">
        <v>2.5000000000000001E-2</v>
      </c>
      <c r="J20" s="57">
        <v>2.5000000000000001E-2</v>
      </c>
      <c r="K20" s="57">
        <v>2.5000000000000001E-2</v>
      </c>
      <c r="L20" s="57">
        <v>2.5000000000000001E-2</v>
      </c>
      <c r="M20" s="57">
        <v>2.5000000000000001E-2</v>
      </c>
      <c r="N20" s="57">
        <v>2.5000000000000001E-2</v>
      </c>
      <c r="O20" s="57">
        <v>2.5000000000000001E-2</v>
      </c>
      <c r="P20" s="57">
        <v>2.5000000000000001E-2</v>
      </c>
      <c r="Q20" s="57">
        <v>2.5000000000000001E-2</v>
      </c>
      <c r="R20" s="57">
        <v>2.5000000000000001E-2</v>
      </c>
      <c r="S20" s="57">
        <v>2.5000000000000001E-2</v>
      </c>
      <c r="T20" s="57">
        <v>2.5000000000000001E-2</v>
      </c>
      <c r="U20" s="57">
        <v>2.5000000000000001E-2</v>
      </c>
      <c r="V20" s="57">
        <v>2.5000000000000001E-2</v>
      </c>
      <c r="W20" s="57">
        <v>2.5000000000000001E-2</v>
      </c>
      <c r="X20" s="57">
        <v>2.5000000000000001E-2</v>
      </c>
      <c r="Y20" s="57">
        <v>2.5000000000000001E-2</v>
      </c>
      <c r="Z20" s="57">
        <v>2.5000000000000001E-2</v>
      </c>
      <c r="AA20" s="57">
        <v>2.5000000000000001E-2</v>
      </c>
      <c r="AB20" s="57">
        <v>2.5000000000000001E-2</v>
      </c>
      <c r="AC20" s="57">
        <v>2.5000000000000001E-2</v>
      </c>
      <c r="AD20" s="57">
        <v>2.5000000000000001E-2</v>
      </c>
      <c r="AE20" s="57">
        <v>2.5000000000000001E-2</v>
      </c>
      <c r="AF20" s="57">
        <v>2.5000000000000001E-2</v>
      </c>
      <c r="AG20" s="57">
        <v>2.5000000000000001E-2</v>
      </c>
      <c r="AH20" s="57">
        <v>2.5000000000000001E-2</v>
      </c>
      <c r="AI20" s="57">
        <v>2.5000000000000001E-2</v>
      </c>
      <c r="AJ20" s="57">
        <v>2.5000000000000001E-2</v>
      </c>
      <c r="AK20" s="57">
        <v>2.5000000000000001E-2</v>
      </c>
      <c r="AL20" s="57">
        <v>2.5000000000000001E-2</v>
      </c>
      <c r="AM20" s="57">
        <v>2.5000000000000001E-2</v>
      </c>
      <c r="AN20" s="57">
        <v>2.5000000000000001E-2</v>
      </c>
      <c r="AO20" s="57">
        <v>2.5000000000000001E-2</v>
      </c>
      <c r="AP20" s="57">
        <v>2.5000000000000001E-2</v>
      </c>
      <c r="AQ20" s="57">
        <v>2.5000000000000001E-2</v>
      </c>
      <c r="AR20" s="67">
        <f t="shared" si="2"/>
        <v>1</v>
      </c>
    </row>
    <row r="21" spans="1:46">
      <c r="A21" s="58"/>
      <c r="B21" s="59"/>
      <c r="C21" s="54">
        <f>SUM(C13,C15,C17,C19)</f>
        <v>585042.79070999997</v>
      </c>
      <c r="D21" s="60">
        <f>SUM(D13,D15,D17,D19)</f>
        <v>14626.060000000001</v>
      </c>
      <c r="E21" s="60">
        <f t="shared" ref="E21:AQ21" si="5">SUM(E13,E15,E17,E19)</f>
        <v>14626.060000000001</v>
      </c>
      <c r="F21" s="60">
        <f t="shared" si="5"/>
        <v>14626.060000000001</v>
      </c>
      <c r="G21" s="60">
        <f t="shared" si="5"/>
        <v>14626.060000000001</v>
      </c>
      <c r="H21" s="60">
        <f t="shared" si="5"/>
        <v>14626.060000000001</v>
      </c>
      <c r="I21" s="60">
        <f t="shared" si="5"/>
        <v>14626.060000000001</v>
      </c>
      <c r="J21" s="60">
        <f t="shared" si="5"/>
        <v>14626.060000000001</v>
      </c>
      <c r="K21" s="60">
        <f t="shared" si="5"/>
        <v>14626.060000000001</v>
      </c>
      <c r="L21" s="60">
        <f t="shared" si="5"/>
        <v>14626.060000000001</v>
      </c>
      <c r="M21" s="60">
        <f t="shared" si="5"/>
        <v>14626.060000000001</v>
      </c>
      <c r="N21" s="60">
        <f t="shared" si="5"/>
        <v>14626.060000000001</v>
      </c>
      <c r="O21" s="60">
        <f t="shared" si="5"/>
        <v>14626.060000000001</v>
      </c>
      <c r="P21" s="60">
        <f t="shared" si="5"/>
        <v>14626.060000000001</v>
      </c>
      <c r="Q21" s="60">
        <f t="shared" si="5"/>
        <v>14626.060000000001</v>
      </c>
      <c r="R21" s="60">
        <f t="shared" si="5"/>
        <v>14626.060000000001</v>
      </c>
      <c r="S21" s="60">
        <f t="shared" si="5"/>
        <v>14626.060000000001</v>
      </c>
      <c r="T21" s="60">
        <f t="shared" si="5"/>
        <v>14626.060000000001</v>
      </c>
      <c r="U21" s="60">
        <f t="shared" si="5"/>
        <v>14626.060000000001</v>
      </c>
      <c r="V21" s="60">
        <f t="shared" si="5"/>
        <v>14626.060000000001</v>
      </c>
      <c r="W21" s="60">
        <f t="shared" si="5"/>
        <v>14626.060000000001</v>
      </c>
      <c r="X21" s="60">
        <f t="shared" si="5"/>
        <v>14626.060000000001</v>
      </c>
      <c r="Y21" s="60">
        <f t="shared" si="5"/>
        <v>14626.060000000001</v>
      </c>
      <c r="Z21" s="60">
        <f t="shared" si="5"/>
        <v>14626.060000000001</v>
      </c>
      <c r="AA21" s="60">
        <f t="shared" si="5"/>
        <v>14626.060000000001</v>
      </c>
      <c r="AB21" s="60">
        <f t="shared" si="5"/>
        <v>14626.060000000001</v>
      </c>
      <c r="AC21" s="60">
        <f t="shared" si="5"/>
        <v>14626.060000000001</v>
      </c>
      <c r="AD21" s="60">
        <f t="shared" si="5"/>
        <v>14626.060000000001</v>
      </c>
      <c r="AE21" s="60">
        <f t="shared" si="5"/>
        <v>14626.060000000001</v>
      </c>
      <c r="AF21" s="60">
        <f t="shared" si="5"/>
        <v>14626.060000000001</v>
      </c>
      <c r="AG21" s="60">
        <f t="shared" si="5"/>
        <v>14626.060000000001</v>
      </c>
      <c r="AH21" s="60">
        <f t="shared" si="5"/>
        <v>14626.060000000001</v>
      </c>
      <c r="AI21" s="60">
        <f t="shared" si="5"/>
        <v>14626.060000000001</v>
      </c>
      <c r="AJ21" s="60">
        <f t="shared" si="5"/>
        <v>14626.060000000001</v>
      </c>
      <c r="AK21" s="60">
        <f t="shared" si="5"/>
        <v>14626.060000000001</v>
      </c>
      <c r="AL21" s="60">
        <f t="shared" si="5"/>
        <v>14626.060000000001</v>
      </c>
      <c r="AM21" s="60">
        <f t="shared" si="5"/>
        <v>14626.060000000001</v>
      </c>
      <c r="AN21" s="60">
        <f t="shared" si="5"/>
        <v>14626.060000000001</v>
      </c>
      <c r="AO21" s="60">
        <f t="shared" si="5"/>
        <v>14626.060000000001</v>
      </c>
      <c r="AP21" s="60">
        <f t="shared" si="5"/>
        <v>14626.060000000001</v>
      </c>
      <c r="AQ21" s="60">
        <f t="shared" si="5"/>
        <v>14626.060000000001</v>
      </c>
      <c r="AR21" s="68">
        <f>SUM(AR13,AR15,AR17,AR19)</f>
        <v>585042.4</v>
      </c>
    </row>
    <row r="22" spans="1:46">
      <c r="A22" s="50" t="s">
        <v>146</v>
      </c>
      <c r="B22" s="51"/>
      <c r="C22" s="50" t="s">
        <v>150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 t="s">
        <v>153</v>
      </c>
    </row>
    <row r="23" spans="1:46">
      <c r="A23" s="52">
        <v>2</v>
      </c>
      <c r="B23" s="53"/>
      <c r="C23" s="52"/>
      <c r="D23" s="52" t="s">
        <v>415</v>
      </c>
      <c r="E23" s="52" t="s">
        <v>416</v>
      </c>
      <c r="F23" s="52" t="s">
        <v>417</v>
      </c>
      <c r="G23" s="52" t="s">
        <v>418</v>
      </c>
      <c r="H23" s="52" t="s">
        <v>419</v>
      </c>
      <c r="I23" s="52" t="s">
        <v>420</v>
      </c>
      <c r="J23" s="52" t="s">
        <v>421</v>
      </c>
      <c r="K23" s="52" t="s">
        <v>422</v>
      </c>
      <c r="L23" s="52" t="s">
        <v>423</v>
      </c>
      <c r="M23" s="52" t="s">
        <v>424</v>
      </c>
      <c r="N23" s="52" t="s">
        <v>425</v>
      </c>
      <c r="O23" s="52" t="s">
        <v>426</v>
      </c>
      <c r="P23" s="52" t="s">
        <v>427</v>
      </c>
      <c r="Q23" s="52" t="s">
        <v>428</v>
      </c>
      <c r="R23" s="52" t="s">
        <v>429</v>
      </c>
      <c r="S23" s="52" t="s">
        <v>430</v>
      </c>
      <c r="T23" s="52" t="s">
        <v>431</v>
      </c>
      <c r="U23" s="52" t="s">
        <v>432</v>
      </c>
      <c r="V23" s="52" t="s">
        <v>433</v>
      </c>
      <c r="W23" s="52" t="s">
        <v>434</v>
      </c>
      <c r="X23" s="52" t="s">
        <v>435</v>
      </c>
      <c r="Y23" s="52" t="s">
        <v>436</v>
      </c>
      <c r="Z23" s="52" t="s">
        <v>437</v>
      </c>
      <c r="AA23" s="52" t="s">
        <v>438</v>
      </c>
      <c r="AB23" s="52" t="s">
        <v>439</v>
      </c>
      <c r="AC23" s="52" t="s">
        <v>440</v>
      </c>
      <c r="AD23" s="52" t="s">
        <v>441</v>
      </c>
      <c r="AE23" s="52" t="s">
        <v>442</v>
      </c>
      <c r="AF23" s="52" t="s">
        <v>443</v>
      </c>
      <c r="AG23" s="52" t="s">
        <v>444</v>
      </c>
      <c r="AH23" s="52" t="s">
        <v>445</v>
      </c>
      <c r="AI23" s="52" t="s">
        <v>446</v>
      </c>
      <c r="AJ23" s="52" t="s">
        <v>447</v>
      </c>
      <c r="AK23" s="52" t="s">
        <v>448</v>
      </c>
      <c r="AL23" s="52" t="s">
        <v>449</v>
      </c>
      <c r="AM23" s="52" t="s">
        <v>450</v>
      </c>
      <c r="AN23" s="52" t="s">
        <v>451</v>
      </c>
      <c r="AO23" s="52" t="s">
        <v>452</v>
      </c>
      <c r="AP23" s="52" t="s">
        <v>453</v>
      </c>
      <c r="AQ23" s="52" t="s">
        <v>454</v>
      </c>
      <c r="AR23" s="52"/>
    </row>
    <row r="24" spans="1:46">
      <c r="A24" s="365" t="str">
        <f>'[2]Módulo Mínimo'!B24</f>
        <v>2.1</v>
      </c>
      <c r="B24" s="362" t="str">
        <f>'Módulo mínimo'!D24</f>
        <v>INSTALAÇÃO DE CERCAS DE ARAME FARPADO DE 5 FIOS, COM ESTACAS/MOURÕES DE EUCALIPTO TRATADO E BALANCINS DE ARAME ZINCADO</v>
      </c>
      <c r="C24" s="54">
        <f>'Módulo mínimo'!H24*'Custo Total'!F17</f>
        <v>112546.7</v>
      </c>
      <c r="D24" s="55">
        <f>ROUND($C$24*D25,2)</f>
        <v>2813.67</v>
      </c>
      <c r="E24" s="55">
        <f t="shared" ref="E24:AP24" si="6">ROUND($C$24*E25,2)</f>
        <v>2813.67</v>
      </c>
      <c r="F24" s="55">
        <f t="shared" si="6"/>
        <v>2813.67</v>
      </c>
      <c r="G24" s="55">
        <f t="shared" si="6"/>
        <v>2813.67</v>
      </c>
      <c r="H24" s="55">
        <f t="shared" si="6"/>
        <v>2813.67</v>
      </c>
      <c r="I24" s="55">
        <f t="shared" si="6"/>
        <v>2813.67</v>
      </c>
      <c r="J24" s="55">
        <f t="shared" si="6"/>
        <v>2813.67</v>
      </c>
      <c r="K24" s="55">
        <f t="shared" si="6"/>
        <v>2813.67</v>
      </c>
      <c r="L24" s="55">
        <f t="shared" si="6"/>
        <v>2813.67</v>
      </c>
      <c r="M24" s="55">
        <f t="shared" si="6"/>
        <v>2813.67</v>
      </c>
      <c r="N24" s="55">
        <f t="shared" si="6"/>
        <v>2813.67</v>
      </c>
      <c r="O24" s="55">
        <f t="shared" si="6"/>
        <v>2813.67</v>
      </c>
      <c r="P24" s="55">
        <f t="shared" si="6"/>
        <v>2813.67</v>
      </c>
      <c r="Q24" s="55">
        <f t="shared" si="6"/>
        <v>2813.67</v>
      </c>
      <c r="R24" s="55">
        <f t="shared" si="6"/>
        <v>2813.67</v>
      </c>
      <c r="S24" s="55">
        <f t="shared" si="6"/>
        <v>2813.67</v>
      </c>
      <c r="T24" s="55">
        <f t="shared" si="6"/>
        <v>2813.67</v>
      </c>
      <c r="U24" s="55">
        <f t="shared" si="6"/>
        <v>2813.67</v>
      </c>
      <c r="V24" s="55">
        <f t="shared" si="6"/>
        <v>2813.67</v>
      </c>
      <c r="W24" s="55">
        <f t="shared" si="6"/>
        <v>2813.67</v>
      </c>
      <c r="X24" s="55">
        <f t="shared" si="6"/>
        <v>2813.67</v>
      </c>
      <c r="Y24" s="55">
        <f t="shared" si="6"/>
        <v>2813.67</v>
      </c>
      <c r="Z24" s="55">
        <f t="shared" si="6"/>
        <v>2813.67</v>
      </c>
      <c r="AA24" s="55">
        <f t="shared" si="6"/>
        <v>2813.67</v>
      </c>
      <c r="AB24" s="55">
        <f t="shared" si="6"/>
        <v>2813.67</v>
      </c>
      <c r="AC24" s="55">
        <f t="shared" si="6"/>
        <v>2813.67</v>
      </c>
      <c r="AD24" s="55">
        <f t="shared" si="6"/>
        <v>2813.67</v>
      </c>
      <c r="AE24" s="55">
        <f t="shared" si="6"/>
        <v>2813.67</v>
      </c>
      <c r="AF24" s="55">
        <f t="shared" si="6"/>
        <v>2813.67</v>
      </c>
      <c r="AG24" s="55">
        <f t="shared" si="6"/>
        <v>2813.67</v>
      </c>
      <c r="AH24" s="55">
        <f t="shared" si="6"/>
        <v>2813.67</v>
      </c>
      <c r="AI24" s="55">
        <f t="shared" si="6"/>
        <v>2813.67</v>
      </c>
      <c r="AJ24" s="55">
        <f t="shared" si="6"/>
        <v>2813.67</v>
      </c>
      <c r="AK24" s="55">
        <f t="shared" si="6"/>
        <v>2813.67</v>
      </c>
      <c r="AL24" s="55">
        <f t="shared" si="6"/>
        <v>2813.67</v>
      </c>
      <c r="AM24" s="55">
        <f t="shared" si="6"/>
        <v>2813.67</v>
      </c>
      <c r="AN24" s="55">
        <f t="shared" si="6"/>
        <v>2813.67</v>
      </c>
      <c r="AO24" s="55">
        <f t="shared" si="6"/>
        <v>2813.67</v>
      </c>
      <c r="AP24" s="55">
        <f t="shared" si="6"/>
        <v>2813.67</v>
      </c>
      <c r="AQ24" s="55">
        <v>2813.57</v>
      </c>
      <c r="AR24" s="66">
        <f t="shared" ref="AR24:AR39" si="7">SUM(D24:AQ24)</f>
        <v>112546.69999999995</v>
      </c>
      <c r="AT24" s="70"/>
    </row>
    <row r="25" spans="1:46">
      <c r="A25" s="365"/>
      <c r="B25" s="362"/>
      <c r="C25" s="56" t="s">
        <v>324</v>
      </c>
      <c r="D25" s="57">
        <v>2.5000000000000001E-2</v>
      </c>
      <c r="E25" s="57">
        <v>2.5000000000000001E-2</v>
      </c>
      <c r="F25" s="57">
        <v>2.5000000000000001E-2</v>
      </c>
      <c r="G25" s="57">
        <v>2.5000000000000001E-2</v>
      </c>
      <c r="H25" s="57">
        <v>2.5000000000000001E-2</v>
      </c>
      <c r="I25" s="57">
        <v>2.5000000000000001E-2</v>
      </c>
      <c r="J25" s="57">
        <v>2.5000000000000001E-2</v>
      </c>
      <c r="K25" s="57">
        <v>2.5000000000000001E-2</v>
      </c>
      <c r="L25" s="57">
        <v>2.5000000000000001E-2</v>
      </c>
      <c r="M25" s="57">
        <v>2.5000000000000001E-2</v>
      </c>
      <c r="N25" s="57">
        <v>2.5000000000000001E-2</v>
      </c>
      <c r="O25" s="57">
        <v>2.5000000000000001E-2</v>
      </c>
      <c r="P25" s="57">
        <v>2.5000000000000001E-2</v>
      </c>
      <c r="Q25" s="57">
        <v>2.5000000000000001E-2</v>
      </c>
      <c r="R25" s="57">
        <v>2.5000000000000001E-2</v>
      </c>
      <c r="S25" s="57">
        <v>2.5000000000000001E-2</v>
      </c>
      <c r="T25" s="57">
        <v>2.5000000000000001E-2</v>
      </c>
      <c r="U25" s="57">
        <v>2.5000000000000001E-2</v>
      </c>
      <c r="V25" s="57">
        <v>2.5000000000000001E-2</v>
      </c>
      <c r="W25" s="57">
        <v>2.5000000000000001E-2</v>
      </c>
      <c r="X25" s="57">
        <v>2.5000000000000001E-2</v>
      </c>
      <c r="Y25" s="57">
        <v>2.5000000000000001E-2</v>
      </c>
      <c r="Z25" s="57">
        <v>2.5000000000000001E-2</v>
      </c>
      <c r="AA25" s="57">
        <v>2.5000000000000001E-2</v>
      </c>
      <c r="AB25" s="57">
        <v>2.5000000000000001E-2</v>
      </c>
      <c r="AC25" s="57">
        <v>2.5000000000000001E-2</v>
      </c>
      <c r="AD25" s="57">
        <v>2.5000000000000001E-2</v>
      </c>
      <c r="AE25" s="57">
        <v>2.5000000000000001E-2</v>
      </c>
      <c r="AF25" s="57">
        <v>2.5000000000000001E-2</v>
      </c>
      <c r="AG25" s="57">
        <v>2.5000000000000001E-2</v>
      </c>
      <c r="AH25" s="57">
        <v>2.5000000000000001E-2</v>
      </c>
      <c r="AI25" s="57">
        <v>2.5000000000000001E-2</v>
      </c>
      <c r="AJ25" s="57">
        <v>2.5000000000000001E-2</v>
      </c>
      <c r="AK25" s="57">
        <v>2.5000000000000001E-2</v>
      </c>
      <c r="AL25" s="57">
        <v>2.5000000000000001E-2</v>
      </c>
      <c r="AM25" s="57">
        <v>2.5000000000000001E-2</v>
      </c>
      <c r="AN25" s="57">
        <v>2.5000000000000001E-2</v>
      </c>
      <c r="AO25" s="57">
        <v>2.5000000000000001E-2</v>
      </c>
      <c r="AP25" s="57">
        <v>2.5000000000000001E-2</v>
      </c>
      <c r="AQ25" s="57">
        <v>2.5000000000000001E-2</v>
      </c>
      <c r="AR25" s="67">
        <f t="shared" si="7"/>
        <v>1</v>
      </c>
      <c r="AT25" s="71"/>
    </row>
    <row r="26" spans="1:46">
      <c r="A26" s="365" t="str">
        <f>'[2]Módulo Mínimo'!B25</f>
        <v>2.2</v>
      </c>
      <c r="B26" s="362" t="str">
        <f>'Módulo mínimo'!D25</f>
        <v>EXECUÇÃO MECANIZADA DE BACIA DE CAPTAÇÃO DE ÁGUAS DE ENXURRADAS (BARRAGINHA) COM DIÂMETRO INTERNO DE 9,00 M, INCLUSO CANAL/MURUNDU DE CONDUÇÃO DE ENXURRADA DE 6,00 M</v>
      </c>
      <c r="C26" s="54">
        <f>'Módulo mínimo'!H25*'Custo Total'!F17</f>
        <v>604467.15</v>
      </c>
      <c r="D26" s="55">
        <f>ROUND($C$26*D27,2)</f>
        <v>15111.68</v>
      </c>
      <c r="E26" s="55">
        <f t="shared" ref="E26:AP26" si="8">ROUND($C$26*E27,2)</f>
        <v>15111.68</v>
      </c>
      <c r="F26" s="55">
        <f t="shared" si="8"/>
        <v>15111.68</v>
      </c>
      <c r="G26" s="55">
        <f t="shared" si="8"/>
        <v>15111.68</v>
      </c>
      <c r="H26" s="55">
        <f t="shared" si="8"/>
        <v>15111.68</v>
      </c>
      <c r="I26" s="55">
        <f t="shared" si="8"/>
        <v>15111.68</v>
      </c>
      <c r="J26" s="55">
        <f t="shared" si="8"/>
        <v>15111.68</v>
      </c>
      <c r="K26" s="55">
        <f t="shared" si="8"/>
        <v>15111.68</v>
      </c>
      <c r="L26" s="55">
        <f t="shared" si="8"/>
        <v>15111.68</v>
      </c>
      <c r="M26" s="55">
        <f t="shared" si="8"/>
        <v>15111.68</v>
      </c>
      <c r="N26" s="55">
        <f t="shared" si="8"/>
        <v>15111.68</v>
      </c>
      <c r="O26" s="55">
        <f t="shared" si="8"/>
        <v>15111.68</v>
      </c>
      <c r="P26" s="55">
        <f t="shared" si="8"/>
        <v>15111.68</v>
      </c>
      <c r="Q26" s="55">
        <f t="shared" si="8"/>
        <v>15111.68</v>
      </c>
      <c r="R26" s="55">
        <f t="shared" si="8"/>
        <v>15111.68</v>
      </c>
      <c r="S26" s="55">
        <f t="shared" si="8"/>
        <v>15111.68</v>
      </c>
      <c r="T26" s="55">
        <f t="shared" si="8"/>
        <v>15111.68</v>
      </c>
      <c r="U26" s="55">
        <f t="shared" si="8"/>
        <v>15111.68</v>
      </c>
      <c r="V26" s="55">
        <f t="shared" si="8"/>
        <v>15111.68</v>
      </c>
      <c r="W26" s="55">
        <f t="shared" si="8"/>
        <v>15111.68</v>
      </c>
      <c r="X26" s="55">
        <f t="shared" si="8"/>
        <v>15111.68</v>
      </c>
      <c r="Y26" s="55">
        <f t="shared" si="8"/>
        <v>15111.68</v>
      </c>
      <c r="Z26" s="55">
        <f t="shared" si="8"/>
        <v>15111.68</v>
      </c>
      <c r="AA26" s="55">
        <f t="shared" si="8"/>
        <v>15111.68</v>
      </c>
      <c r="AB26" s="55">
        <f t="shared" si="8"/>
        <v>15111.68</v>
      </c>
      <c r="AC26" s="55">
        <f t="shared" si="8"/>
        <v>15111.68</v>
      </c>
      <c r="AD26" s="55">
        <f t="shared" si="8"/>
        <v>15111.68</v>
      </c>
      <c r="AE26" s="55">
        <f t="shared" si="8"/>
        <v>15111.68</v>
      </c>
      <c r="AF26" s="55">
        <f t="shared" si="8"/>
        <v>15111.68</v>
      </c>
      <c r="AG26" s="55">
        <f t="shared" si="8"/>
        <v>15111.68</v>
      </c>
      <c r="AH26" s="55">
        <f t="shared" si="8"/>
        <v>15111.68</v>
      </c>
      <c r="AI26" s="55">
        <f t="shared" si="8"/>
        <v>15111.68</v>
      </c>
      <c r="AJ26" s="55">
        <f t="shared" si="8"/>
        <v>15111.68</v>
      </c>
      <c r="AK26" s="55">
        <f t="shared" si="8"/>
        <v>15111.68</v>
      </c>
      <c r="AL26" s="55">
        <f t="shared" si="8"/>
        <v>15111.68</v>
      </c>
      <c r="AM26" s="55">
        <f t="shared" si="8"/>
        <v>15111.68</v>
      </c>
      <c r="AN26" s="55">
        <f t="shared" si="8"/>
        <v>15111.68</v>
      </c>
      <c r="AO26" s="55">
        <f t="shared" si="8"/>
        <v>15111.68</v>
      </c>
      <c r="AP26" s="55">
        <f t="shared" si="8"/>
        <v>15111.68</v>
      </c>
      <c r="AQ26" s="55">
        <v>15111.63</v>
      </c>
      <c r="AR26" s="66">
        <f t="shared" si="7"/>
        <v>604467.15</v>
      </c>
      <c r="AT26" s="72"/>
    </row>
    <row r="27" spans="1:46">
      <c r="A27" s="365"/>
      <c r="B27" s="362"/>
      <c r="C27" s="56" t="s">
        <v>324</v>
      </c>
      <c r="D27" s="57">
        <v>2.5000000000000001E-2</v>
      </c>
      <c r="E27" s="57">
        <v>2.5000000000000001E-2</v>
      </c>
      <c r="F27" s="57">
        <v>2.5000000000000001E-2</v>
      </c>
      <c r="G27" s="57">
        <v>2.5000000000000001E-2</v>
      </c>
      <c r="H27" s="57">
        <v>2.5000000000000001E-2</v>
      </c>
      <c r="I27" s="57">
        <v>2.5000000000000001E-2</v>
      </c>
      <c r="J27" s="57">
        <v>2.5000000000000001E-2</v>
      </c>
      <c r="K27" s="57">
        <v>2.5000000000000001E-2</v>
      </c>
      <c r="L27" s="57">
        <v>2.5000000000000001E-2</v>
      </c>
      <c r="M27" s="57">
        <v>2.5000000000000001E-2</v>
      </c>
      <c r="N27" s="57">
        <v>2.5000000000000001E-2</v>
      </c>
      <c r="O27" s="57">
        <v>2.5000000000000001E-2</v>
      </c>
      <c r="P27" s="57">
        <v>2.5000000000000001E-2</v>
      </c>
      <c r="Q27" s="57">
        <v>2.5000000000000001E-2</v>
      </c>
      <c r="R27" s="57">
        <v>2.5000000000000001E-2</v>
      </c>
      <c r="S27" s="57">
        <v>2.5000000000000001E-2</v>
      </c>
      <c r="T27" s="57">
        <v>2.5000000000000001E-2</v>
      </c>
      <c r="U27" s="57">
        <v>2.5000000000000001E-2</v>
      </c>
      <c r="V27" s="57">
        <v>2.5000000000000001E-2</v>
      </c>
      <c r="W27" s="57">
        <v>2.5000000000000001E-2</v>
      </c>
      <c r="X27" s="57">
        <v>2.5000000000000001E-2</v>
      </c>
      <c r="Y27" s="57">
        <v>2.5000000000000001E-2</v>
      </c>
      <c r="Z27" s="57">
        <v>2.5000000000000001E-2</v>
      </c>
      <c r="AA27" s="57">
        <v>2.5000000000000001E-2</v>
      </c>
      <c r="AB27" s="57">
        <v>2.5000000000000001E-2</v>
      </c>
      <c r="AC27" s="57">
        <v>2.5000000000000001E-2</v>
      </c>
      <c r="AD27" s="57">
        <v>2.5000000000000001E-2</v>
      </c>
      <c r="AE27" s="57">
        <v>2.5000000000000001E-2</v>
      </c>
      <c r="AF27" s="57">
        <v>2.5000000000000001E-2</v>
      </c>
      <c r="AG27" s="57">
        <v>2.5000000000000001E-2</v>
      </c>
      <c r="AH27" s="57">
        <v>2.5000000000000001E-2</v>
      </c>
      <c r="AI27" s="57">
        <v>2.5000000000000001E-2</v>
      </c>
      <c r="AJ27" s="57">
        <v>2.5000000000000001E-2</v>
      </c>
      <c r="AK27" s="57">
        <v>2.5000000000000001E-2</v>
      </c>
      <c r="AL27" s="57">
        <v>2.5000000000000001E-2</v>
      </c>
      <c r="AM27" s="57">
        <v>2.5000000000000001E-2</v>
      </c>
      <c r="AN27" s="57">
        <v>2.5000000000000001E-2</v>
      </c>
      <c r="AO27" s="57">
        <v>2.5000000000000001E-2</v>
      </c>
      <c r="AP27" s="57">
        <v>2.5000000000000001E-2</v>
      </c>
      <c r="AQ27" s="57">
        <v>2.5000000000000001E-2</v>
      </c>
      <c r="AR27" s="67">
        <f t="shared" si="7"/>
        <v>1</v>
      </c>
      <c r="AT27" s="71"/>
    </row>
    <row r="28" spans="1:46">
      <c r="A28" s="365" t="str">
        <f>'[2]Módulo Mínimo'!B26</f>
        <v>2.3</v>
      </c>
      <c r="B28" s="362" t="str">
        <f>'Módulo mínimo'!D26</f>
        <v>EXECUÇÃO MECANIZADA DE BACIA DE CAPTAÇÃO DE ÁGUAS DE ENXURRADAS (BARRAGINHA) COM DIÂMETRO INTERNO DE 12,00 M, INCLUSO CANAL/MURUNDU DE CONDUÇÃO DE ENXURRADA DE 6,00 M</v>
      </c>
      <c r="C28" s="54">
        <f>'Módulo mínimo'!H26*'Custo Total'!F17</f>
        <v>407506.4</v>
      </c>
      <c r="D28" s="55">
        <f>ROUND($C$28*D29,2)</f>
        <v>10187.66</v>
      </c>
      <c r="E28" s="55">
        <f t="shared" ref="E28:AP28" si="9">ROUND($C$28*E29,2)</f>
        <v>10187.66</v>
      </c>
      <c r="F28" s="55">
        <f t="shared" si="9"/>
        <v>10187.66</v>
      </c>
      <c r="G28" s="55">
        <f t="shared" si="9"/>
        <v>10187.66</v>
      </c>
      <c r="H28" s="55">
        <f t="shared" si="9"/>
        <v>10187.66</v>
      </c>
      <c r="I28" s="55">
        <f t="shared" si="9"/>
        <v>10187.66</v>
      </c>
      <c r="J28" s="55">
        <f t="shared" si="9"/>
        <v>10187.66</v>
      </c>
      <c r="K28" s="55">
        <f t="shared" si="9"/>
        <v>10187.66</v>
      </c>
      <c r="L28" s="55">
        <f t="shared" si="9"/>
        <v>10187.66</v>
      </c>
      <c r="M28" s="55">
        <f t="shared" si="9"/>
        <v>10187.66</v>
      </c>
      <c r="N28" s="55">
        <f t="shared" si="9"/>
        <v>10187.66</v>
      </c>
      <c r="O28" s="55">
        <f t="shared" si="9"/>
        <v>10187.66</v>
      </c>
      <c r="P28" s="55">
        <f t="shared" si="9"/>
        <v>10187.66</v>
      </c>
      <c r="Q28" s="55">
        <f t="shared" si="9"/>
        <v>10187.66</v>
      </c>
      <c r="R28" s="55">
        <f t="shared" si="9"/>
        <v>10187.66</v>
      </c>
      <c r="S28" s="55">
        <f t="shared" si="9"/>
        <v>10187.66</v>
      </c>
      <c r="T28" s="55">
        <f t="shared" si="9"/>
        <v>10187.66</v>
      </c>
      <c r="U28" s="55">
        <f t="shared" si="9"/>
        <v>10187.66</v>
      </c>
      <c r="V28" s="55">
        <f t="shared" si="9"/>
        <v>10187.66</v>
      </c>
      <c r="W28" s="55">
        <f t="shared" si="9"/>
        <v>10187.66</v>
      </c>
      <c r="X28" s="55">
        <f t="shared" si="9"/>
        <v>10187.66</v>
      </c>
      <c r="Y28" s="55">
        <f t="shared" si="9"/>
        <v>10187.66</v>
      </c>
      <c r="Z28" s="55">
        <f t="shared" si="9"/>
        <v>10187.66</v>
      </c>
      <c r="AA28" s="55">
        <f t="shared" si="9"/>
        <v>10187.66</v>
      </c>
      <c r="AB28" s="55">
        <f t="shared" si="9"/>
        <v>10187.66</v>
      </c>
      <c r="AC28" s="55">
        <f t="shared" si="9"/>
        <v>10187.66</v>
      </c>
      <c r="AD28" s="55">
        <f t="shared" si="9"/>
        <v>10187.66</v>
      </c>
      <c r="AE28" s="55">
        <f t="shared" si="9"/>
        <v>10187.66</v>
      </c>
      <c r="AF28" s="55">
        <f t="shared" si="9"/>
        <v>10187.66</v>
      </c>
      <c r="AG28" s="55">
        <f t="shared" si="9"/>
        <v>10187.66</v>
      </c>
      <c r="AH28" s="55">
        <f t="shared" si="9"/>
        <v>10187.66</v>
      </c>
      <c r="AI28" s="55">
        <f t="shared" si="9"/>
        <v>10187.66</v>
      </c>
      <c r="AJ28" s="55">
        <f t="shared" si="9"/>
        <v>10187.66</v>
      </c>
      <c r="AK28" s="55">
        <f t="shared" si="9"/>
        <v>10187.66</v>
      </c>
      <c r="AL28" s="55">
        <f t="shared" si="9"/>
        <v>10187.66</v>
      </c>
      <c r="AM28" s="55">
        <f t="shared" si="9"/>
        <v>10187.66</v>
      </c>
      <c r="AN28" s="55">
        <f t="shared" si="9"/>
        <v>10187.66</v>
      </c>
      <c r="AO28" s="55">
        <f t="shared" si="9"/>
        <v>10187.66</v>
      </c>
      <c r="AP28" s="55">
        <f t="shared" si="9"/>
        <v>10187.66</v>
      </c>
      <c r="AQ28" s="55">
        <f>ROUND($C$28*AQ29,2)</f>
        <v>10187.66</v>
      </c>
      <c r="AR28" s="66">
        <f t="shared" si="7"/>
        <v>407506.39999999967</v>
      </c>
      <c r="AT28" s="72"/>
    </row>
    <row r="29" spans="1:46">
      <c r="A29" s="365"/>
      <c r="B29" s="362"/>
      <c r="C29" s="56" t="s">
        <v>324</v>
      </c>
      <c r="D29" s="57">
        <v>2.5000000000000001E-2</v>
      </c>
      <c r="E29" s="57">
        <v>2.5000000000000001E-2</v>
      </c>
      <c r="F29" s="57">
        <v>2.5000000000000001E-2</v>
      </c>
      <c r="G29" s="57">
        <v>2.5000000000000001E-2</v>
      </c>
      <c r="H29" s="57">
        <v>2.5000000000000001E-2</v>
      </c>
      <c r="I29" s="57">
        <v>2.5000000000000001E-2</v>
      </c>
      <c r="J29" s="57">
        <v>2.5000000000000001E-2</v>
      </c>
      <c r="K29" s="57">
        <v>2.5000000000000001E-2</v>
      </c>
      <c r="L29" s="57">
        <v>2.5000000000000001E-2</v>
      </c>
      <c r="M29" s="57">
        <v>2.5000000000000001E-2</v>
      </c>
      <c r="N29" s="57">
        <v>2.5000000000000001E-2</v>
      </c>
      <c r="O29" s="57">
        <v>2.5000000000000001E-2</v>
      </c>
      <c r="P29" s="57">
        <v>2.5000000000000001E-2</v>
      </c>
      <c r="Q29" s="57">
        <v>2.5000000000000001E-2</v>
      </c>
      <c r="R29" s="57">
        <v>2.5000000000000001E-2</v>
      </c>
      <c r="S29" s="57">
        <v>2.5000000000000001E-2</v>
      </c>
      <c r="T29" s="57">
        <v>2.5000000000000001E-2</v>
      </c>
      <c r="U29" s="57">
        <v>2.5000000000000001E-2</v>
      </c>
      <c r="V29" s="57">
        <v>2.5000000000000001E-2</v>
      </c>
      <c r="W29" s="57">
        <v>2.5000000000000001E-2</v>
      </c>
      <c r="X29" s="57">
        <v>2.5000000000000001E-2</v>
      </c>
      <c r="Y29" s="57">
        <v>2.5000000000000001E-2</v>
      </c>
      <c r="Z29" s="57">
        <v>2.5000000000000001E-2</v>
      </c>
      <c r="AA29" s="57">
        <v>2.5000000000000001E-2</v>
      </c>
      <c r="AB29" s="57">
        <v>2.5000000000000001E-2</v>
      </c>
      <c r="AC29" s="57">
        <v>2.5000000000000001E-2</v>
      </c>
      <c r="AD29" s="57">
        <v>2.5000000000000001E-2</v>
      </c>
      <c r="AE29" s="57">
        <v>2.5000000000000001E-2</v>
      </c>
      <c r="AF29" s="57">
        <v>2.5000000000000001E-2</v>
      </c>
      <c r="AG29" s="57">
        <v>2.5000000000000001E-2</v>
      </c>
      <c r="AH29" s="57">
        <v>2.5000000000000001E-2</v>
      </c>
      <c r="AI29" s="57">
        <v>2.5000000000000001E-2</v>
      </c>
      <c r="AJ29" s="57">
        <v>2.5000000000000001E-2</v>
      </c>
      <c r="AK29" s="57">
        <v>2.5000000000000001E-2</v>
      </c>
      <c r="AL29" s="57">
        <v>2.5000000000000001E-2</v>
      </c>
      <c r="AM29" s="57">
        <v>2.5000000000000001E-2</v>
      </c>
      <c r="AN29" s="57">
        <v>2.5000000000000001E-2</v>
      </c>
      <c r="AO29" s="57">
        <v>2.5000000000000001E-2</v>
      </c>
      <c r="AP29" s="57">
        <v>2.5000000000000001E-2</v>
      </c>
      <c r="AQ29" s="57">
        <v>2.5000000000000001E-2</v>
      </c>
      <c r="AR29" s="67">
        <f t="shared" si="7"/>
        <v>1</v>
      </c>
      <c r="AT29" s="71"/>
    </row>
    <row r="30" spans="1:46">
      <c r="A30" s="365" t="str">
        <f>'[2]Módulo Mínimo'!B27</f>
        <v>2.4</v>
      </c>
      <c r="B30" s="362" t="str">
        <f>'Módulo mínimo'!D27</f>
        <v>REGULARIZAÇÃO DE SUPERFÍCIES DE TERRA COM MOTONIVELADORA - READEQUAÇÃO DE ESTRADAS DE TERRA</v>
      </c>
      <c r="C30" s="54">
        <f>'Módulo mínimo'!H27*'Custo Total'!F17</f>
        <v>79761.849999999991</v>
      </c>
      <c r="D30" s="55">
        <f>ROUND($C$30*D31,2)</f>
        <v>1994.05</v>
      </c>
      <c r="E30" s="55">
        <f t="shared" ref="E30:AP30" si="10">ROUND($C$30*E31,2)</f>
        <v>1994.05</v>
      </c>
      <c r="F30" s="55">
        <f t="shared" si="10"/>
        <v>1994.05</v>
      </c>
      <c r="G30" s="55">
        <f t="shared" si="10"/>
        <v>1994.05</v>
      </c>
      <c r="H30" s="55">
        <f t="shared" si="10"/>
        <v>1994.05</v>
      </c>
      <c r="I30" s="55">
        <f t="shared" si="10"/>
        <v>1994.05</v>
      </c>
      <c r="J30" s="55">
        <f t="shared" si="10"/>
        <v>1994.05</v>
      </c>
      <c r="K30" s="55">
        <f t="shared" si="10"/>
        <v>1994.05</v>
      </c>
      <c r="L30" s="55">
        <f t="shared" si="10"/>
        <v>1994.05</v>
      </c>
      <c r="M30" s="55">
        <f t="shared" si="10"/>
        <v>1994.05</v>
      </c>
      <c r="N30" s="55">
        <f t="shared" si="10"/>
        <v>1994.05</v>
      </c>
      <c r="O30" s="55">
        <f t="shared" si="10"/>
        <v>1994.05</v>
      </c>
      <c r="P30" s="55">
        <f t="shared" si="10"/>
        <v>1994.05</v>
      </c>
      <c r="Q30" s="55">
        <f t="shared" si="10"/>
        <v>1994.05</v>
      </c>
      <c r="R30" s="55">
        <f t="shared" si="10"/>
        <v>1994.05</v>
      </c>
      <c r="S30" s="55">
        <f t="shared" si="10"/>
        <v>1994.05</v>
      </c>
      <c r="T30" s="55">
        <f t="shared" si="10"/>
        <v>1994.05</v>
      </c>
      <c r="U30" s="55">
        <f t="shared" si="10"/>
        <v>1994.05</v>
      </c>
      <c r="V30" s="55">
        <f t="shared" si="10"/>
        <v>1994.05</v>
      </c>
      <c r="W30" s="55">
        <f t="shared" si="10"/>
        <v>1994.05</v>
      </c>
      <c r="X30" s="55">
        <f t="shared" si="10"/>
        <v>1994.05</v>
      </c>
      <c r="Y30" s="55">
        <f t="shared" si="10"/>
        <v>1994.05</v>
      </c>
      <c r="Z30" s="55">
        <f t="shared" si="10"/>
        <v>1994.05</v>
      </c>
      <c r="AA30" s="55">
        <f t="shared" si="10"/>
        <v>1994.05</v>
      </c>
      <c r="AB30" s="55">
        <f t="shared" si="10"/>
        <v>1994.05</v>
      </c>
      <c r="AC30" s="55">
        <f t="shared" si="10"/>
        <v>1994.05</v>
      </c>
      <c r="AD30" s="55">
        <f t="shared" si="10"/>
        <v>1994.05</v>
      </c>
      <c r="AE30" s="55">
        <f t="shared" si="10"/>
        <v>1994.05</v>
      </c>
      <c r="AF30" s="55">
        <f t="shared" si="10"/>
        <v>1994.05</v>
      </c>
      <c r="AG30" s="55">
        <f t="shared" si="10"/>
        <v>1994.05</v>
      </c>
      <c r="AH30" s="55">
        <f t="shared" si="10"/>
        <v>1994.05</v>
      </c>
      <c r="AI30" s="55">
        <f t="shared" si="10"/>
        <v>1994.05</v>
      </c>
      <c r="AJ30" s="55">
        <f t="shared" si="10"/>
        <v>1994.05</v>
      </c>
      <c r="AK30" s="55">
        <f t="shared" si="10"/>
        <v>1994.05</v>
      </c>
      <c r="AL30" s="55">
        <f t="shared" si="10"/>
        <v>1994.05</v>
      </c>
      <c r="AM30" s="55">
        <f t="shared" si="10"/>
        <v>1994.05</v>
      </c>
      <c r="AN30" s="55">
        <f t="shared" si="10"/>
        <v>1994.05</v>
      </c>
      <c r="AO30" s="55">
        <f t="shared" si="10"/>
        <v>1994.05</v>
      </c>
      <c r="AP30" s="55">
        <f t="shared" si="10"/>
        <v>1994.05</v>
      </c>
      <c r="AQ30" s="55">
        <v>1993.9</v>
      </c>
      <c r="AR30" s="66">
        <f t="shared" si="7"/>
        <v>79761.850000000049</v>
      </c>
      <c r="AT30" s="72"/>
    </row>
    <row r="31" spans="1:46">
      <c r="A31" s="365"/>
      <c r="B31" s="362"/>
      <c r="C31" s="56" t="s">
        <v>324</v>
      </c>
      <c r="D31" s="57">
        <v>2.5000000000000001E-2</v>
      </c>
      <c r="E31" s="57">
        <v>2.5000000000000001E-2</v>
      </c>
      <c r="F31" s="57">
        <v>2.5000000000000001E-2</v>
      </c>
      <c r="G31" s="57">
        <v>2.5000000000000001E-2</v>
      </c>
      <c r="H31" s="57">
        <v>2.5000000000000001E-2</v>
      </c>
      <c r="I31" s="57">
        <v>2.5000000000000001E-2</v>
      </c>
      <c r="J31" s="57">
        <v>2.5000000000000001E-2</v>
      </c>
      <c r="K31" s="57">
        <v>2.5000000000000001E-2</v>
      </c>
      <c r="L31" s="57">
        <v>2.5000000000000001E-2</v>
      </c>
      <c r="M31" s="57">
        <v>2.5000000000000001E-2</v>
      </c>
      <c r="N31" s="57">
        <v>2.5000000000000001E-2</v>
      </c>
      <c r="O31" s="57">
        <v>2.5000000000000001E-2</v>
      </c>
      <c r="P31" s="57">
        <v>2.5000000000000001E-2</v>
      </c>
      <c r="Q31" s="57">
        <v>2.5000000000000001E-2</v>
      </c>
      <c r="R31" s="57">
        <v>2.5000000000000001E-2</v>
      </c>
      <c r="S31" s="57">
        <v>2.5000000000000001E-2</v>
      </c>
      <c r="T31" s="57">
        <v>2.5000000000000001E-2</v>
      </c>
      <c r="U31" s="57">
        <v>2.5000000000000001E-2</v>
      </c>
      <c r="V31" s="57">
        <v>2.5000000000000001E-2</v>
      </c>
      <c r="W31" s="57">
        <v>2.5000000000000001E-2</v>
      </c>
      <c r="X31" s="57">
        <v>2.5000000000000001E-2</v>
      </c>
      <c r="Y31" s="57">
        <v>2.5000000000000001E-2</v>
      </c>
      <c r="Z31" s="57">
        <v>2.5000000000000001E-2</v>
      </c>
      <c r="AA31" s="57">
        <v>2.5000000000000001E-2</v>
      </c>
      <c r="AB31" s="57">
        <v>2.5000000000000001E-2</v>
      </c>
      <c r="AC31" s="57">
        <v>2.5000000000000001E-2</v>
      </c>
      <c r="AD31" s="57">
        <v>2.5000000000000001E-2</v>
      </c>
      <c r="AE31" s="57">
        <v>2.5000000000000001E-2</v>
      </c>
      <c r="AF31" s="57">
        <v>2.5000000000000001E-2</v>
      </c>
      <c r="AG31" s="57">
        <v>2.5000000000000001E-2</v>
      </c>
      <c r="AH31" s="57">
        <v>2.5000000000000001E-2</v>
      </c>
      <c r="AI31" s="57">
        <v>2.5000000000000001E-2</v>
      </c>
      <c r="AJ31" s="57">
        <v>2.5000000000000001E-2</v>
      </c>
      <c r="AK31" s="57">
        <v>2.5000000000000001E-2</v>
      </c>
      <c r="AL31" s="57">
        <v>2.5000000000000001E-2</v>
      </c>
      <c r="AM31" s="57">
        <v>2.5000000000000001E-2</v>
      </c>
      <c r="AN31" s="57">
        <v>2.5000000000000001E-2</v>
      </c>
      <c r="AO31" s="57">
        <v>2.5000000000000001E-2</v>
      </c>
      <c r="AP31" s="57">
        <v>2.5000000000000001E-2</v>
      </c>
      <c r="AQ31" s="57">
        <v>2.5000000000000001E-2</v>
      </c>
      <c r="AR31" s="67">
        <f t="shared" si="7"/>
        <v>1</v>
      </c>
      <c r="AT31" s="71"/>
    </row>
    <row r="32" spans="1:46">
      <c r="A32" s="365" t="str">
        <f>'[2]Módulo Mínimo'!B28</f>
        <v>2.5</v>
      </c>
      <c r="B32" s="362" t="str">
        <f>'Módulo mínimo'!D28</f>
        <v>EXECUÇÃO MECANIZADA DE TERRAÇO DE BASE MÉDIA - TERRACEAMENTO</v>
      </c>
      <c r="C32" s="54">
        <f>'Módulo mínimo'!H28*'Custo Total'!F17</f>
        <v>149026.85</v>
      </c>
      <c r="D32" s="55">
        <f>ROUND($C$32*D33,2)</f>
        <v>3725.67</v>
      </c>
      <c r="E32" s="55">
        <f t="shared" ref="E32:AP32" si="11">ROUND($C$32*E33,2)</f>
        <v>3725.67</v>
      </c>
      <c r="F32" s="55">
        <f t="shared" si="11"/>
        <v>3725.67</v>
      </c>
      <c r="G32" s="55">
        <f t="shared" si="11"/>
        <v>3725.67</v>
      </c>
      <c r="H32" s="55">
        <f t="shared" si="11"/>
        <v>3725.67</v>
      </c>
      <c r="I32" s="55">
        <f t="shared" si="11"/>
        <v>3725.67</v>
      </c>
      <c r="J32" s="55">
        <f t="shared" si="11"/>
        <v>3725.67</v>
      </c>
      <c r="K32" s="55">
        <f t="shared" si="11"/>
        <v>3725.67</v>
      </c>
      <c r="L32" s="55">
        <f t="shared" si="11"/>
        <v>3725.67</v>
      </c>
      <c r="M32" s="55">
        <f t="shared" si="11"/>
        <v>3725.67</v>
      </c>
      <c r="N32" s="55">
        <f t="shared" si="11"/>
        <v>3725.67</v>
      </c>
      <c r="O32" s="55">
        <f t="shared" si="11"/>
        <v>3725.67</v>
      </c>
      <c r="P32" s="55">
        <f t="shared" si="11"/>
        <v>3725.67</v>
      </c>
      <c r="Q32" s="55">
        <f t="shared" si="11"/>
        <v>3725.67</v>
      </c>
      <c r="R32" s="55">
        <f t="shared" si="11"/>
        <v>3725.67</v>
      </c>
      <c r="S32" s="55">
        <f t="shared" si="11"/>
        <v>3725.67</v>
      </c>
      <c r="T32" s="55">
        <f t="shared" si="11"/>
        <v>3725.67</v>
      </c>
      <c r="U32" s="55">
        <f t="shared" si="11"/>
        <v>3725.67</v>
      </c>
      <c r="V32" s="55">
        <f t="shared" si="11"/>
        <v>3725.67</v>
      </c>
      <c r="W32" s="55">
        <f t="shared" si="11"/>
        <v>3725.67</v>
      </c>
      <c r="X32" s="55">
        <f t="shared" si="11"/>
        <v>3725.67</v>
      </c>
      <c r="Y32" s="55">
        <f t="shared" si="11"/>
        <v>3725.67</v>
      </c>
      <c r="Z32" s="55">
        <f t="shared" si="11"/>
        <v>3725.67</v>
      </c>
      <c r="AA32" s="55">
        <f t="shared" si="11"/>
        <v>3725.67</v>
      </c>
      <c r="AB32" s="55">
        <f t="shared" si="11"/>
        <v>3725.67</v>
      </c>
      <c r="AC32" s="55">
        <f t="shared" si="11"/>
        <v>3725.67</v>
      </c>
      <c r="AD32" s="55">
        <f t="shared" si="11"/>
        <v>3725.67</v>
      </c>
      <c r="AE32" s="55">
        <f t="shared" si="11"/>
        <v>3725.67</v>
      </c>
      <c r="AF32" s="55">
        <f t="shared" si="11"/>
        <v>3725.67</v>
      </c>
      <c r="AG32" s="55">
        <f t="shared" si="11"/>
        <v>3725.67</v>
      </c>
      <c r="AH32" s="55">
        <f t="shared" si="11"/>
        <v>3725.67</v>
      </c>
      <c r="AI32" s="55">
        <f t="shared" si="11"/>
        <v>3725.67</v>
      </c>
      <c r="AJ32" s="55">
        <f t="shared" si="11"/>
        <v>3725.67</v>
      </c>
      <c r="AK32" s="55">
        <f t="shared" si="11"/>
        <v>3725.67</v>
      </c>
      <c r="AL32" s="55">
        <f t="shared" si="11"/>
        <v>3725.67</v>
      </c>
      <c r="AM32" s="55">
        <f t="shared" si="11"/>
        <v>3725.67</v>
      </c>
      <c r="AN32" s="55">
        <f t="shared" si="11"/>
        <v>3725.67</v>
      </c>
      <c r="AO32" s="55">
        <f t="shared" si="11"/>
        <v>3725.67</v>
      </c>
      <c r="AP32" s="55">
        <f t="shared" si="11"/>
        <v>3725.67</v>
      </c>
      <c r="AQ32" s="55">
        <v>3725.72</v>
      </c>
      <c r="AR32" s="66">
        <f t="shared" si="7"/>
        <v>149026.85</v>
      </c>
      <c r="AT32" s="72"/>
    </row>
    <row r="33" spans="1:46">
      <c r="A33" s="365"/>
      <c r="B33" s="362"/>
      <c r="C33" s="56" t="s">
        <v>324</v>
      </c>
      <c r="D33" s="57">
        <v>2.5000000000000001E-2</v>
      </c>
      <c r="E33" s="57">
        <v>2.5000000000000001E-2</v>
      </c>
      <c r="F33" s="57">
        <v>2.5000000000000001E-2</v>
      </c>
      <c r="G33" s="57">
        <v>2.5000000000000001E-2</v>
      </c>
      <c r="H33" s="57">
        <v>2.5000000000000001E-2</v>
      </c>
      <c r="I33" s="57">
        <v>2.5000000000000001E-2</v>
      </c>
      <c r="J33" s="57">
        <v>2.5000000000000001E-2</v>
      </c>
      <c r="K33" s="57">
        <v>2.5000000000000001E-2</v>
      </c>
      <c r="L33" s="57">
        <v>2.5000000000000001E-2</v>
      </c>
      <c r="M33" s="57">
        <v>2.5000000000000001E-2</v>
      </c>
      <c r="N33" s="57">
        <v>2.5000000000000001E-2</v>
      </c>
      <c r="O33" s="57">
        <v>2.5000000000000001E-2</v>
      </c>
      <c r="P33" s="57">
        <v>2.5000000000000001E-2</v>
      </c>
      <c r="Q33" s="57">
        <v>2.5000000000000001E-2</v>
      </c>
      <c r="R33" s="57">
        <v>2.5000000000000001E-2</v>
      </c>
      <c r="S33" s="57">
        <v>2.5000000000000001E-2</v>
      </c>
      <c r="T33" s="57">
        <v>2.5000000000000001E-2</v>
      </c>
      <c r="U33" s="57">
        <v>2.5000000000000001E-2</v>
      </c>
      <c r="V33" s="57">
        <v>2.5000000000000001E-2</v>
      </c>
      <c r="W33" s="57">
        <v>2.5000000000000001E-2</v>
      </c>
      <c r="X33" s="57">
        <v>2.5000000000000001E-2</v>
      </c>
      <c r="Y33" s="57">
        <v>2.5000000000000001E-2</v>
      </c>
      <c r="Z33" s="57">
        <v>2.5000000000000001E-2</v>
      </c>
      <c r="AA33" s="57">
        <v>2.5000000000000001E-2</v>
      </c>
      <c r="AB33" s="57">
        <v>2.5000000000000001E-2</v>
      </c>
      <c r="AC33" s="57">
        <v>2.5000000000000001E-2</v>
      </c>
      <c r="AD33" s="57">
        <v>2.5000000000000001E-2</v>
      </c>
      <c r="AE33" s="57">
        <v>2.5000000000000001E-2</v>
      </c>
      <c r="AF33" s="57">
        <v>2.5000000000000001E-2</v>
      </c>
      <c r="AG33" s="57">
        <v>2.5000000000000001E-2</v>
      </c>
      <c r="AH33" s="57">
        <v>2.5000000000000001E-2</v>
      </c>
      <c r="AI33" s="57">
        <v>2.5000000000000001E-2</v>
      </c>
      <c r="AJ33" s="57">
        <v>2.5000000000000001E-2</v>
      </c>
      <c r="AK33" s="57">
        <v>2.5000000000000001E-2</v>
      </c>
      <c r="AL33" s="57">
        <v>2.5000000000000001E-2</v>
      </c>
      <c r="AM33" s="57">
        <v>2.5000000000000001E-2</v>
      </c>
      <c r="AN33" s="57">
        <v>2.5000000000000001E-2</v>
      </c>
      <c r="AO33" s="57">
        <v>2.5000000000000001E-2</v>
      </c>
      <c r="AP33" s="57">
        <v>2.5000000000000001E-2</v>
      </c>
      <c r="AQ33" s="57">
        <v>2.5000000000000001E-2</v>
      </c>
      <c r="AR33" s="67">
        <f t="shared" si="7"/>
        <v>1</v>
      </c>
      <c r="AT33" s="71"/>
    </row>
    <row r="34" spans="1:46">
      <c r="A34" s="365" t="str">
        <f>'[2]Módulo Mínimo'!B29</f>
        <v>2.6</v>
      </c>
      <c r="B34" s="362" t="str">
        <f>'Módulo mínimo'!D29</f>
        <v>DESCOMPACTAÇÃO DE SOLO POR SUBSOLAGEM MECANIZADA COM TRATOR DE PNEUS DE 85 CV, SUBSOLADOR DE 5 HASTES, 0,45 M DE PROFUNDIDADE</v>
      </c>
      <c r="C34" s="54">
        <f>'Módulo mínimo'!H29*'Custo Total'!F17</f>
        <v>51359</v>
      </c>
      <c r="D34" s="55">
        <f>ROUND($C$34*D35,2)</f>
        <v>1283.98</v>
      </c>
      <c r="E34" s="55">
        <f t="shared" ref="E34:AP34" si="12">ROUND($C$34*E35,2)</f>
        <v>1283.98</v>
      </c>
      <c r="F34" s="55">
        <f t="shared" si="12"/>
        <v>1283.98</v>
      </c>
      <c r="G34" s="55">
        <f t="shared" si="12"/>
        <v>1283.98</v>
      </c>
      <c r="H34" s="55">
        <f t="shared" si="12"/>
        <v>1283.98</v>
      </c>
      <c r="I34" s="55">
        <f t="shared" si="12"/>
        <v>1283.98</v>
      </c>
      <c r="J34" s="55">
        <f t="shared" si="12"/>
        <v>1283.98</v>
      </c>
      <c r="K34" s="55">
        <f t="shared" si="12"/>
        <v>1283.98</v>
      </c>
      <c r="L34" s="55">
        <f t="shared" si="12"/>
        <v>1283.98</v>
      </c>
      <c r="M34" s="55">
        <f t="shared" si="12"/>
        <v>1283.98</v>
      </c>
      <c r="N34" s="55">
        <f t="shared" si="12"/>
        <v>1283.98</v>
      </c>
      <c r="O34" s="55">
        <f t="shared" si="12"/>
        <v>1283.98</v>
      </c>
      <c r="P34" s="55">
        <f t="shared" si="12"/>
        <v>1283.98</v>
      </c>
      <c r="Q34" s="55">
        <f t="shared" si="12"/>
        <v>1283.98</v>
      </c>
      <c r="R34" s="55">
        <f t="shared" si="12"/>
        <v>1283.98</v>
      </c>
      <c r="S34" s="55">
        <f t="shared" si="12"/>
        <v>1283.98</v>
      </c>
      <c r="T34" s="55">
        <f t="shared" si="12"/>
        <v>1283.98</v>
      </c>
      <c r="U34" s="55">
        <f t="shared" si="12"/>
        <v>1283.98</v>
      </c>
      <c r="V34" s="55">
        <f t="shared" si="12"/>
        <v>1283.98</v>
      </c>
      <c r="W34" s="55">
        <f t="shared" si="12"/>
        <v>1283.98</v>
      </c>
      <c r="X34" s="55">
        <f t="shared" si="12"/>
        <v>1283.98</v>
      </c>
      <c r="Y34" s="55">
        <f t="shared" si="12"/>
        <v>1283.98</v>
      </c>
      <c r="Z34" s="55">
        <f t="shared" si="12"/>
        <v>1283.98</v>
      </c>
      <c r="AA34" s="55">
        <f t="shared" si="12"/>
        <v>1283.98</v>
      </c>
      <c r="AB34" s="55">
        <f t="shared" si="12"/>
        <v>1283.98</v>
      </c>
      <c r="AC34" s="55">
        <f t="shared" si="12"/>
        <v>1283.98</v>
      </c>
      <c r="AD34" s="55">
        <f t="shared" si="12"/>
        <v>1283.98</v>
      </c>
      <c r="AE34" s="55">
        <f t="shared" si="12"/>
        <v>1283.98</v>
      </c>
      <c r="AF34" s="55">
        <f t="shared" si="12"/>
        <v>1283.98</v>
      </c>
      <c r="AG34" s="55">
        <f t="shared" si="12"/>
        <v>1283.98</v>
      </c>
      <c r="AH34" s="55">
        <f t="shared" si="12"/>
        <v>1283.98</v>
      </c>
      <c r="AI34" s="55">
        <f t="shared" si="12"/>
        <v>1283.98</v>
      </c>
      <c r="AJ34" s="55">
        <f t="shared" si="12"/>
        <v>1283.98</v>
      </c>
      <c r="AK34" s="55">
        <f t="shared" si="12"/>
        <v>1283.98</v>
      </c>
      <c r="AL34" s="55">
        <f t="shared" si="12"/>
        <v>1283.98</v>
      </c>
      <c r="AM34" s="55">
        <f t="shared" si="12"/>
        <v>1283.98</v>
      </c>
      <c r="AN34" s="55">
        <f t="shared" si="12"/>
        <v>1283.98</v>
      </c>
      <c r="AO34" s="55">
        <f t="shared" si="12"/>
        <v>1283.98</v>
      </c>
      <c r="AP34" s="55">
        <f t="shared" si="12"/>
        <v>1283.98</v>
      </c>
      <c r="AQ34" s="55">
        <v>1283.78</v>
      </c>
      <c r="AR34" s="66">
        <f t="shared" si="7"/>
        <v>51359.000000000036</v>
      </c>
      <c r="AT34" s="72"/>
    </row>
    <row r="35" spans="1:46">
      <c r="A35" s="365"/>
      <c r="B35" s="362"/>
      <c r="C35" s="56" t="s">
        <v>324</v>
      </c>
      <c r="D35" s="57">
        <v>2.5000000000000001E-2</v>
      </c>
      <c r="E35" s="57">
        <v>2.5000000000000001E-2</v>
      </c>
      <c r="F35" s="57">
        <v>2.5000000000000001E-2</v>
      </c>
      <c r="G35" s="57">
        <v>2.5000000000000001E-2</v>
      </c>
      <c r="H35" s="57">
        <v>2.5000000000000001E-2</v>
      </c>
      <c r="I35" s="57">
        <v>2.5000000000000001E-2</v>
      </c>
      <c r="J35" s="57">
        <v>2.5000000000000001E-2</v>
      </c>
      <c r="K35" s="57">
        <v>2.5000000000000001E-2</v>
      </c>
      <c r="L35" s="57">
        <v>2.5000000000000001E-2</v>
      </c>
      <c r="M35" s="57">
        <v>2.5000000000000001E-2</v>
      </c>
      <c r="N35" s="57">
        <v>2.5000000000000001E-2</v>
      </c>
      <c r="O35" s="57">
        <v>2.5000000000000001E-2</v>
      </c>
      <c r="P35" s="57">
        <v>2.5000000000000001E-2</v>
      </c>
      <c r="Q35" s="57">
        <v>2.5000000000000001E-2</v>
      </c>
      <c r="R35" s="57">
        <v>2.5000000000000001E-2</v>
      </c>
      <c r="S35" s="57">
        <v>2.5000000000000001E-2</v>
      </c>
      <c r="T35" s="57">
        <v>2.5000000000000001E-2</v>
      </c>
      <c r="U35" s="57">
        <v>2.5000000000000001E-2</v>
      </c>
      <c r="V35" s="57">
        <v>2.5000000000000001E-2</v>
      </c>
      <c r="W35" s="57">
        <v>2.5000000000000001E-2</v>
      </c>
      <c r="X35" s="57">
        <v>2.5000000000000001E-2</v>
      </c>
      <c r="Y35" s="57">
        <v>2.5000000000000001E-2</v>
      </c>
      <c r="Z35" s="57">
        <v>2.5000000000000001E-2</v>
      </c>
      <c r="AA35" s="57">
        <v>2.5000000000000001E-2</v>
      </c>
      <c r="AB35" s="57">
        <v>2.5000000000000001E-2</v>
      </c>
      <c r="AC35" s="57">
        <v>2.5000000000000001E-2</v>
      </c>
      <c r="AD35" s="57">
        <v>2.5000000000000001E-2</v>
      </c>
      <c r="AE35" s="57">
        <v>2.5000000000000001E-2</v>
      </c>
      <c r="AF35" s="57">
        <v>2.5000000000000001E-2</v>
      </c>
      <c r="AG35" s="57">
        <v>2.5000000000000001E-2</v>
      </c>
      <c r="AH35" s="57">
        <v>2.5000000000000001E-2</v>
      </c>
      <c r="AI35" s="57">
        <v>2.5000000000000001E-2</v>
      </c>
      <c r="AJ35" s="57">
        <v>2.5000000000000001E-2</v>
      </c>
      <c r="AK35" s="57">
        <v>2.5000000000000001E-2</v>
      </c>
      <c r="AL35" s="57">
        <v>2.5000000000000001E-2</v>
      </c>
      <c r="AM35" s="57">
        <v>2.5000000000000001E-2</v>
      </c>
      <c r="AN35" s="57">
        <v>2.5000000000000001E-2</v>
      </c>
      <c r="AO35" s="57">
        <v>2.5000000000000001E-2</v>
      </c>
      <c r="AP35" s="57">
        <v>2.5000000000000001E-2</v>
      </c>
      <c r="AQ35" s="57">
        <v>2.5000000000000001E-2</v>
      </c>
      <c r="AR35" s="67">
        <f t="shared" si="7"/>
        <v>1</v>
      </c>
      <c r="AT35" s="71"/>
    </row>
    <row r="36" spans="1:46" s="42" customFormat="1">
      <c r="A36" s="365" t="str">
        <f>'Módulo mínimo'!B30</f>
        <v>2.7</v>
      </c>
      <c r="B36" s="363" t="str">
        <f>'Módulo mínimo'!D30</f>
        <v>CONSTRUÇÃO DE PALIÇADA (LANCE COM 3M DE COMPRIMENTO)</v>
      </c>
      <c r="C36" s="61">
        <f>'Módulo mínimo'!H30*'Custo Total'!F17</f>
        <v>188295.80000000002</v>
      </c>
      <c r="D36" s="55">
        <f>ROUND($C$36*D37,2)</f>
        <v>4707.3999999999996</v>
      </c>
      <c r="E36" s="55">
        <f t="shared" ref="E36:AP36" si="13">ROUND($C$36*E37,2)</f>
        <v>4707.3999999999996</v>
      </c>
      <c r="F36" s="55">
        <f t="shared" si="13"/>
        <v>4707.3999999999996</v>
      </c>
      <c r="G36" s="55">
        <f t="shared" si="13"/>
        <v>4707.3999999999996</v>
      </c>
      <c r="H36" s="55">
        <f t="shared" si="13"/>
        <v>4707.3999999999996</v>
      </c>
      <c r="I36" s="55">
        <f t="shared" si="13"/>
        <v>4707.3999999999996</v>
      </c>
      <c r="J36" s="55">
        <f t="shared" si="13"/>
        <v>4707.3999999999996</v>
      </c>
      <c r="K36" s="55">
        <f t="shared" si="13"/>
        <v>4707.3999999999996</v>
      </c>
      <c r="L36" s="55">
        <f t="shared" si="13"/>
        <v>4707.3999999999996</v>
      </c>
      <c r="M36" s="55">
        <f t="shared" si="13"/>
        <v>4707.3999999999996</v>
      </c>
      <c r="N36" s="55">
        <f t="shared" si="13"/>
        <v>4707.3999999999996</v>
      </c>
      <c r="O36" s="55">
        <f t="shared" si="13"/>
        <v>4707.3999999999996</v>
      </c>
      <c r="P36" s="55">
        <f t="shared" si="13"/>
        <v>4707.3999999999996</v>
      </c>
      <c r="Q36" s="55">
        <f t="shared" si="13"/>
        <v>4707.3999999999996</v>
      </c>
      <c r="R36" s="55">
        <f t="shared" si="13"/>
        <v>4707.3999999999996</v>
      </c>
      <c r="S36" s="55">
        <f t="shared" si="13"/>
        <v>4707.3999999999996</v>
      </c>
      <c r="T36" s="55">
        <f t="shared" si="13"/>
        <v>4707.3999999999996</v>
      </c>
      <c r="U36" s="55">
        <f t="shared" si="13"/>
        <v>4707.3999999999996</v>
      </c>
      <c r="V36" s="55">
        <f t="shared" si="13"/>
        <v>4707.3999999999996</v>
      </c>
      <c r="W36" s="55">
        <f t="shared" si="13"/>
        <v>4707.3999999999996</v>
      </c>
      <c r="X36" s="55">
        <f t="shared" si="13"/>
        <v>4707.3999999999996</v>
      </c>
      <c r="Y36" s="55">
        <f t="shared" si="13"/>
        <v>4707.3999999999996</v>
      </c>
      <c r="Z36" s="55">
        <f t="shared" si="13"/>
        <v>4707.3999999999996</v>
      </c>
      <c r="AA36" s="55">
        <f t="shared" si="13"/>
        <v>4707.3999999999996</v>
      </c>
      <c r="AB36" s="55">
        <f t="shared" si="13"/>
        <v>4707.3999999999996</v>
      </c>
      <c r="AC36" s="55">
        <f t="shared" si="13"/>
        <v>4707.3999999999996</v>
      </c>
      <c r="AD36" s="55">
        <f t="shared" si="13"/>
        <v>4707.3999999999996</v>
      </c>
      <c r="AE36" s="55">
        <f t="shared" si="13"/>
        <v>4707.3999999999996</v>
      </c>
      <c r="AF36" s="55">
        <f t="shared" si="13"/>
        <v>4707.3999999999996</v>
      </c>
      <c r="AG36" s="55">
        <f t="shared" si="13"/>
        <v>4707.3999999999996</v>
      </c>
      <c r="AH36" s="55">
        <f t="shared" si="13"/>
        <v>4707.3999999999996</v>
      </c>
      <c r="AI36" s="55">
        <f t="shared" si="13"/>
        <v>4707.3999999999996</v>
      </c>
      <c r="AJ36" s="55">
        <f t="shared" si="13"/>
        <v>4707.3999999999996</v>
      </c>
      <c r="AK36" s="55">
        <f t="shared" si="13"/>
        <v>4707.3999999999996</v>
      </c>
      <c r="AL36" s="55">
        <f t="shared" si="13"/>
        <v>4707.3999999999996</v>
      </c>
      <c r="AM36" s="55">
        <f t="shared" si="13"/>
        <v>4707.3999999999996</v>
      </c>
      <c r="AN36" s="55">
        <f t="shared" si="13"/>
        <v>4707.3999999999996</v>
      </c>
      <c r="AO36" s="55">
        <f t="shared" si="13"/>
        <v>4707.3999999999996</v>
      </c>
      <c r="AP36" s="55">
        <f t="shared" si="13"/>
        <v>4707.3999999999996</v>
      </c>
      <c r="AQ36" s="55">
        <v>4707.59</v>
      </c>
      <c r="AR36" s="69">
        <f t="shared" si="7"/>
        <v>188296.18999999986</v>
      </c>
      <c r="AS36"/>
      <c r="AT36" s="72"/>
    </row>
    <row r="37" spans="1:46">
      <c r="A37" s="365"/>
      <c r="B37" s="364"/>
      <c r="C37" s="56" t="s">
        <v>324</v>
      </c>
      <c r="D37" s="57">
        <v>2.5000000000000001E-2</v>
      </c>
      <c r="E37" s="57">
        <v>2.5000000000000001E-2</v>
      </c>
      <c r="F37" s="57">
        <v>2.5000000000000001E-2</v>
      </c>
      <c r="G37" s="57">
        <v>2.5000000000000001E-2</v>
      </c>
      <c r="H37" s="57">
        <v>2.5000000000000001E-2</v>
      </c>
      <c r="I37" s="57">
        <v>2.5000000000000001E-2</v>
      </c>
      <c r="J37" s="57">
        <v>2.5000000000000001E-2</v>
      </c>
      <c r="K37" s="57">
        <v>2.5000000000000001E-2</v>
      </c>
      <c r="L37" s="57">
        <v>2.5000000000000001E-2</v>
      </c>
      <c r="M37" s="57">
        <v>2.5000000000000001E-2</v>
      </c>
      <c r="N37" s="57">
        <v>2.5000000000000001E-2</v>
      </c>
      <c r="O37" s="57">
        <v>2.5000000000000001E-2</v>
      </c>
      <c r="P37" s="57">
        <v>2.5000000000000001E-2</v>
      </c>
      <c r="Q37" s="57">
        <v>2.5000000000000001E-2</v>
      </c>
      <c r="R37" s="57">
        <v>2.5000000000000001E-2</v>
      </c>
      <c r="S37" s="57">
        <v>2.5000000000000001E-2</v>
      </c>
      <c r="T37" s="57">
        <v>2.5000000000000001E-2</v>
      </c>
      <c r="U37" s="57">
        <v>2.5000000000000001E-2</v>
      </c>
      <c r="V37" s="57">
        <v>2.5000000000000001E-2</v>
      </c>
      <c r="W37" s="57">
        <v>2.5000000000000001E-2</v>
      </c>
      <c r="X37" s="57">
        <v>2.5000000000000001E-2</v>
      </c>
      <c r="Y37" s="57">
        <v>2.5000000000000001E-2</v>
      </c>
      <c r="Z37" s="57">
        <v>2.5000000000000001E-2</v>
      </c>
      <c r="AA37" s="57">
        <v>2.5000000000000001E-2</v>
      </c>
      <c r="AB37" s="57">
        <v>2.5000000000000001E-2</v>
      </c>
      <c r="AC37" s="57">
        <v>2.5000000000000001E-2</v>
      </c>
      <c r="AD37" s="57">
        <v>2.5000000000000001E-2</v>
      </c>
      <c r="AE37" s="57">
        <v>2.5000000000000001E-2</v>
      </c>
      <c r="AF37" s="57">
        <v>2.5000000000000001E-2</v>
      </c>
      <c r="AG37" s="57">
        <v>2.5000000000000001E-2</v>
      </c>
      <c r="AH37" s="57">
        <v>2.5000000000000001E-2</v>
      </c>
      <c r="AI37" s="57">
        <v>2.5000000000000001E-2</v>
      </c>
      <c r="AJ37" s="57">
        <v>2.5000000000000001E-2</v>
      </c>
      <c r="AK37" s="57">
        <v>2.5000000000000001E-2</v>
      </c>
      <c r="AL37" s="57">
        <v>2.5000000000000001E-2</v>
      </c>
      <c r="AM37" s="57">
        <v>2.5000000000000001E-2</v>
      </c>
      <c r="AN37" s="57">
        <v>2.5000000000000001E-2</v>
      </c>
      <c r="AO37" s="57">
        <v>2.5000000000000001E-2</v>
      </c>
      <c r="AP37" s="57">
        <v>2.5000000000000001E-2</v>
      </c>
      <c r="AQ37" s="57">
        <v>2.5000000000000001E-2</v>
      </c>
      <c r="AR37" s="67">
        <f t="shared" si="7"/>
        <v>1</v>
      </c>
      <c r="AT37" s="71"/>
    </row>
    <row r="38" spans="1:46">
      <c r="A38" s="360" t="str">
        <f>'Módulo mínimo'!B31</f>
        <v>2.8</v>
      </c>
      <c r="B38" s="362" t="str">
        <f>'Módulo mínimo'!D31</f>
        <v>INSTALAÇÃO DE PLACA DE SINALIZAÇÃO E EDUCAÇÃO AMBIENTAL EM CHAPA GALVANIZADA (1,50 X 2,00 M)</v>
      </c>
      <c r="C38" s="54">
        <f>'Módulo mínimo'!H31*'Custo Total'!F17</f>
        <v>48443.5</v>
      </c>
      <c r="D38" s="55">
        <f>ROUND($C$38*D39,2)</f>
        <v>1211.0899999999999</v>
      </c>
      <c r="E38" s="55">
        <f t="shared" ref="E38:AP38" si="14">ROUND($C$38*E39,2)</f>
        <v>1211.0899999999999</v>
      </c>
      <c r="F38" s="55">
        <f t="shared" si="14"/>
        <v>1211.0899999999999</v>
      </c>
      <c r="G38" s="55">
        <f t="shared" si="14"/>
        <v>1211.0899999999999</v>
      </c>
      <c r="H38" s="55">
        <f t="shared" si="14"/>
        <v>1211.0899999999999</v>
      </c>
      <c r="I38" s="55">
        <f t="shared" si="14"/>
        <v>1211.0899999999999</v>
      </c>
      <c r="J38" s="55">
        <f t="shared" si="14"/>
        <v>1211.0899999999999</v>
      </c>
      <c r="K38" s="55">
        <f t="shared" si="14"/>
        <v>1211.0899999999999</v>
      </c>
      <c r="L38" s="55">
        <f t="shared" si="14"/>
        <v>1211.0899999999999</v>
      </c>
      <c r="M38" s="55">
        <f t="shared" si="14"/>
        <v>1211.0899999999999</v>
      </c>
      <c r="N38" s="55">
        <f t="shared" si="14"/>
        <v>1211.0899999999999</v>
      </c>
      <c r="O38" s="55">
        <f t="shared" si="14"/>
        <v>1211.0899999999999</v>
      </c>
      <c r="P38" s="55">
        <f t="shared" si="14"/>
        <v>1211.0899999999999</v>
      </c>
      <c r="Q38" s="55">
        <f t="shared" si="14"/>
        <v>1211.0899999999999</v>
      </c>
      <c r="R38" s="55">
        <f t="shared" si="14"/>
        <v>1211.0899999999999</v>
      </c>
      <c r="S38" s="55">
        <f t="shared" si="14"/>
        <v>1211.0899999999999</v>
      </c>
      <c r="T38" s="55">
        <f t="shared" si="14"/>
        <v>1211.0899999999999</v>
      </c>
      <c r="U38" s="55">
        <f t="shared" si="14"/>
        <v>1211.0899999999999</v>
      </c>
      <c r="V38" s="55">
        <f t="shared" si="14"/>
        <v>1211.0899999999999</v>
      </c>
      <c r="W38" s="55">
        <f t="shared" si="14"/>
        <v>1211.0899999999999</v>
      </c>
      <c r="X38" s="55">
        <f t="shared" si="14"/>
        <v>1211.0899999999999</v>
      </c>
      <c r="Y38" s="55">
        <f t="shared" si="14"/>
        <v>1211.0899999999999</v>
      </c>
      <c r="Z38" s="55">
        <f t="shared" si="14"/>
        <v>1211.0899999999999</v>
      </c>
      <c r="AA38" s="55">
        <f t="shared" si="14"/>
        <v>1211.0899999999999</v>
      </c>
      <c r="AB38" s="55">
        <f t="shared" si="14"/>
        <v>1211.0899999999999</v>
      </c>
      <c r="AC38" s="55">
        <f t="shared" si="14"/>
        <v>1211.0899999999999</v>
      </c>
      <c r="AD38" s="55">
        <f t="shared" si="14"/>
        <v>1211.0899999999999</v>
      </c>
      <c r="AE38" s="55">
        <f t="shared" si="14"/>
        <v>1211.0899999999999</v>
      </c>
      <c r="AF38" s="55">
        <f t="shared" si="14"/>
        <v>1211.0899999999999</v>
      </c>
      <c r="AG38" s="55">
        <f t="shared" si="14"/>
        <v>1211.0899999999999</v>
      </c>
      <c r="AH38" s="55">
        <f t="shared" si="14"/>
        <v>1211.0899999999999</v>
      </c>
      <c r="AI38" s="55">
        <f t="shared" si="14"/>
        <v>1211.0899999999999</v>
      </c>
      <c r="AJ38" s="55">
        <f t="shared" si="14"/>
        <v>1211.0899999999999</v>
      </c>
      <c r="AK38" s="55">
        <f t="shared" si="14"/>
        <v>1211.0899999999999</v>
      </c>
      <c r="AL38" s="55">
        <f t="shared" si="14"/>
        <v>1211.0899999999999</v>
      </c>
      <c r="AM38" s="55">
        <f t="shared" si="14"/>
        <v>1211.0899999999999</v>
      </c>
      <c r="AN38" s="55">
        <f t="shared" si="14"/>
        <v>1211.0899999999999</v>
      </c>
      <c r="AO38" s="55">
        <f t="shared" si="14"/>
        <v>1211.0899999999999</v>
      </c>
      <c r="AP38" s="55">
        <f t="shared" si="14"/>
        <v>1211.0899999999999</v>
      </c>
      <c r="AQ38" s="55">
        <v>1210.99</v>
      </c>
      <c r="AR38" s="66">
        <f t="shared" si="7"/>
        <v>48443.499999999956</v>
      </c>
      <c r="AT38" s="72"/>
    </row>
    <row r="39" spans="1:46">
      <c r="A39" s="361"/>
      <c r="B39" s="362"/>
      <c r="C39" s="56" t="s">
        <v>324</v>
      </c>
      <c r="D39" s="57">
        <v>2.5000000000000001E-2</v>
      </c>
      <c r="E39" s="57">
        <v>2.5000000000000001E-2</v>
      </c>
      <c r="F39" s="57">
        <v>2.5000000000000001E-2</v>
      </c>
      <c r="G39" s="57">
        <v>2.5000000000000001E-2</v>
      </c>
      <c r="H39" s="57">
        <v>2.5000000000000001E-2</v>
      </c>
      <c r="I39" s="57">
        <v>2.5000000000000001E-2</v>
      </c>
      <c r="J39" s="57">
        <v>2.5000000000000001E-2</v>
      </c>
      <c r="K39" s="57">
        <v>2.5000000000000001E-2</v>
      </c>
      <c r="L39" s="57">
        <v>2.5000000000000001E-2</v>
      </c>
      <c r="M39" s="57">
        <v>2.5000000000000001E-2</v>
      </c>
      <c r="N39" s="57">
        <v>2.5000000000000001E-2</v>
      </c>
      <c r="O39" s="57">
        <v>2.5000000000000001E-2</v>
      </c>
      <c r="P39" s="57">
        <v>2.5000000000000001E-2</v>
      </c>
      <c r="Q39" s="57">
        <v>2.5000000000000001E-2</v>
      </c>
      <c r="R39" s="57">
        <v>2.5000000000000001E-2</v>
      </c>
      <c r="S39" s="57">
        <v>2.5000000000000001E-2</v>
      </c>
      <c r="T39" s="57">
        <v>2.5000000000000001E-2</v>
      </c>
      <c r="U39" s="57">
        <v>2.5000000000000001E-2</v>
      </c>
      <c r="V39" s="57">
        <v>2.5000000000000001E-2</v>
      </c>
      <c r="W39" s="57">
        <v>2.5000000000000001E-2</v>
      </c>
      <c r="X39" s="57">
        <v>2.5000000000000001E-2</v>
      </c>
      <c r="Y39" s="57">
        <v>2.5000000000000001E-2</v>
      </c>
      <c r="Z39" s="57">
        <v>2.5000000000000001E-2</v>
      </c>
      <c r="AA39" s="57">
        <v>2.5000000000000001E-2</v>
      </c>
      <c r="AB39" s="57">
        <v>2.5000000000000001E-2</v>
      </c>
      <c r="AC39" s="57">
        <v>2.5000000000000001E-2</v>
      </c>
      <c r="AD39" s="57">
        <v>2.5000000000000001E-2</v>
      </c>
      <c r="AE39" s="57">
        <v>2.5000000000000001E-2</v>
      </c>
      <c r="AF39" s="57">
        <v>2.5000000000000001E-2</v>
      </c>
      <c r="AG39" s="57">
        <v>2.5000000000000001E-2</v>
      </c>
      <c r="AH39" s="57">
        <v>2.5000000000000001E-2</v>
      </c>
      <c r="AI39" s="57">
        <v>2.5000000000000001E-2</v>
      </c>
      <c r="AJ39" s="57">
        <v>2.5000000000000001E-2</v>
      </c>
      <c r="AK39" s="57">
        <v>2.5000000000000001E-2</v>
      </c>
      <c r="AL39" s="57">
        <v>2.5000000000000001E-2</v>
      </c>
      <c r="AM39" s="57">
        <v>2.5000000000000001E-2</v>
      </c>
      <c r="AN39" s="57">
        <v>2.5000000000000001E-2</v>
      </c>
      <c r="AO39" s="57">
        <v>2.5000000000000001E-2</v>
      </c>
      <c r="AP39" s="57">
        <v>2.5000000000000001E-2</v>
      </c>
      <c r="AQ39" s="57">
        <v>2.5000000000000001E-2</v>
      </c>
      <c r="AR39" s="67">
        <f t="shared" si="7"/>
        <v>1</v>
      </c>
      <c r="AT39" s="71"/>
    </row>
    <row r="40" spans="1:46">
      <c r="A40" s="360" t="str">
        <f>'Módulo mínimo'!B32</f>
        <v>2.9</v>
      </c>
      <c r="B40" s="362" t="str">
        <f>'Módulo mínimo'!D32</f>
        <v>ATIVIDADES DE CAPACITAÇÃO E EDUCAÇÃO AMBIENTAL, REALIZADA POR MEIO DE EQUIPE COMPOSTA POR PROFISSIONAIS DE NÍVEL SUPERIOR E MÉDIO, COM CONHECIMENTOS NA ÁREA AMBIENTAL</v>
      </c>
      <c r="C40" s="54">
        <f>'Módulo mínimo'!H32*'Custo Total'!F17</f>
        <v>135069.55000000002</v>
      </c>
      <c r="D40" s="55">
        <f>ROUND($C$40*D41,2)</f>
        <v>3376.74</v>
      </c>
      <c r="E40" s="55">
        <f t="shared" ref="E40:AP40" si="15">ROUND($C$40*E41,2)</f>
        <v>3376.74</v>
      </c>
      <c r="F40" s="55">
        <f t="shared" si="15"/>
        <v>3376.74</v>
      </c>
      <c r="G40" s="55">
        <f t="shared" si="15"/>
        <v>3376.74</v>
      </c>
      <c r="H40" s="55">
        <f t="shared" si="15"/>
        <v>3376.74</v>
      </c>
      <c r="I40" s="55">
        <f t="shared" si="15"/>
        <v>3376.74</v>
      </c>
      <c r="J40" s="55">
        <f t="shared" si="15"/>
        <v>3376.74</v>
      </c>
      <c r="K40" s="55">
        <f t="shared" si="15"/>
        <v>3376.74</v>
      </c>
      <c r="L40" s="55">
        <f t="shared" si="15"/>
        <v>3376.74</v>
      </c>
      <c r="M40" s="55">
        <f t="shared" si="15"/>
        <v>3376.74</v>
      </c>
      <c r="N40" s="55">
        <f t="shared" si="15"/>
        <v>3376.74</v>
      </c>
      <c r="O40" s="55">
        <f t="shared" si="15"/>
        <v>3376.74</v>
      </c>
      <c r="P40" s="55">
        <f t="shared" si="15"/>
        <v>3376.74</v>
      </c>
      <c r="Q40" s="55">
        <f t="shared" si="15"/>
        <v>3376.74</v>
      </c>
      <c r="R40" s="55">
        <f t="shared" si="15"/>
        <v>3376.74</v>
      </c>
      <c r="S40" s="55">
        <f t="shared" si="15"/>
        <v>3376.74</v>
      </c>
      <c r="T40" s="55">
        <f t="shared" si="15"/>
        <v>3376.74</v>
      </c>
      <c r="U40" s="55">
        <f t="shared" si="15"/>
        <v>3376.74</v>
      </c>
      <c r="V40" s="55">
        <f t="shared" si="15"/>
        <v>3376.74</v>
      </c>
      <c r="W40" s="55">
        <f t="shared" si="15"/>
        <v>3376.74</v>
      </c>
      <c r="X40" s="55">
        <f t="shared" si="15"/>
        <v>3376.74</v>
      </c>
      <c r="Y40" s="55">
        <f t="shared" si="15"/>
        <v>3376.74</v>
      </c>
      <c r="Z40" s="55">
        <f t="shared" si="15"/>
        <v>3376.74</v>
      </c>
      <c r="AA40" s="55">
        <f t="shared" si="15"/>
        <v>3376.74</v>
      </c>
      <c r="AB40" s="55">
        <f t="shared" si="15"/>
        <v>3376.74</v>
      </c>
      <c r="AC40" s="55">
        <f t="shared" si="15"/>
        <v>3376.74</v>
      </c>
      <c r="AD40" s="55">
        <f t="shared" si="15"/>
        <v>3376.74</v>
      </c>
      <c r="AE40" s="55">
        <f t="shared" si="15"/>
        <v>3376.74</v>
      </c>
      <c r="AF40" s="55">
        <f t="shared" si="15"/>
        <v>3376.74</v>
      </c>
      <c r="AG40" s="55">
        <f t="shared" si="15"/>
        <v>3376.74</v>
      </c>
      <c r="AH40" s="55">
        <f t="shared" si="15"/>
        <v>3376.74</v>
      </c>
      <c r="AI40" s="55">
        <f t="shared" si="15"/>
        <v>3376.74</v>
      </c>
      <c r="AJ40" s="55">
        <f t="shared" si="15"/>
        <v>3376.74</v>
      </c>
      <c r="AK40" s="55">
        <f t="shared" si="15"/>
        <v>3376.74</v>
      </c>
      <c r="AL40" s="55">
        <f t="shared" si="15"/>
        <v>3376.74</v>
      </c>
      <c r="AM40" s="55">
        <f t="shared" si="15"/>
        <v>3376.74</v>
      </c>
      <c r="AN40" s="55">
        <f t="shared" si="15"/>
        <v>3376.74</v>
      </c>
      <c r="AO40" s="55">
        <f t="shared" si="15"/>
        <v>3376.74</v>
      </c>
      <c r="AP40" s="55">
        <f t="shared" si="15"/>
        <v>3376.74</v>
      </c>
      <c r="AQ40" s="55">
        <v>3376.69</v>
      </c>
      <c r="AR40" s="66">
        <f t="shared" ref="AR40:AR42" si="16">SUM(D40:AQ40)</f>
        <v>135069.55000000008</v>
      </c>
      <c r="AT40" s="72"/>
    </row>
    <row r="41" spans="1:46">
      <c r="A41" s="361"/>
      <c r="B41" s="362"/>
      <c r="C41" s="56" t="s">
        <v>324</v>
      </c>
      <c r="D41" s="57">
        <v>2.5000000000000001E-2</v>
      </c>
      <c r="E41" s="57">
        <v>2.5000000000000001E-2</v>
      </c>
      <c r="F41" s="57">
        <v>2.5000000000000001E-2</v>
      </c>
      <c r="G41" s="57">
        <v>2.5000000000000001E-2</v>
      </c>
      <c r="H41" s="57">
        <v>2.5000000000000001E-2</v>
      </c>
      <c r="I41" s="57">
        <v>2.5000000000000001E-2</v>
      </c>
      <c r="J41" s="57">
        <v>2.5000000000000001E-2</v>
      </c>
      <c r="K41" s="57">
        <v>2.5000000000000001E-2</v>
      </c>
      <c r="L41" s="57">
        <v>2.5000000000000001E-2</v>
      </c>
      <c r="M41" s="57">
        <v>2.5000000000000001E-2</v>
      </c>
      <c r="N41" s="57">
        <v>2.5000000000000001E-2</v>
      </c>
      <c r="O41" s="57">
        <v>2.5000000000000001E-2</v>
      </c>
      <c r="P41" s="57">
        <v>2.5000000000000001E-2</v>
      </c>
      <c r="Q41" s="57">
        <v>2.5000000000000001E-2</v>
      </c>
      <c r="R41" s="57">
        <v>2.5000000000000001E-2</v>
      </c>
      <c r="S41" s="57">
        <v>2.5000000000000001E-2</v>
      </c>
      <c r="T41" s="57">
        <v>2.5000000000000001E-2</v>
      </c>
      <c r="U41" s="57">
        <v>2.5000000000000001E-2</v>
      </c>
      <c r="V41" s="57">
        <v>2.5000000000000001E-2</v>
      </c>
      <c r="W41" s="57">
        <v>2.5000000000000001E-2</v>
      </c>
      <c r="X41" s="57">
        <v>2.5000000000000001E-2</v>
      </c>
      <c r="Y41" s="57">
        <v>2.5000000000000001E-2</v>
      </c>
      <c r="Z41" s="57">
        <v>2.5000000000000001E-2</v>
      </c>
      <c r="AA41" s="57">
        <v>2.5000000000000001E-2</v>
      </c>
      <c r="AB41" s="57">
        <v>2.5000000000000001E-2</v>
      </c>
      <c r="AC41" s="57">
        <v>2.5000000000000001E-2</v>
      </c>
      <c r="AD41" s="57">
        <v>2.5000000000000001E-2</v>
      </c>
      <c r="AE41" s="57">
        <v>2.5000000000000001E-2</v>
      </c>
      <c r="AF41" s="57">
        <v>2.5000000000000001E-2</v>
      </c>
      <c r="AG41" s="57">
        <v>2.5000000000000001E-2</v>
      </c>
      <c r="AH41" s="57">
        <v>2.5000000000000001E-2</v>
      </c>
      <c r="AI41" s="57">
        <v>2.5000000000000001E-2</v>
      </c>
      <c r="AJ41" s="57">
        <v>2.5000000000000001E-2</v>
      </c>
      <c r="AK41" s="57">
        <v>2.5000000000000001E-2</v>
      </c>
      <c r="AL41" s="57">
        <v>2.5000000000000001E-2</v>
      </c>
      <c r="AM41" s="57">
        <v>2.5000000000000001E-2</v>
      </c>
      <c r="AN41" s="57">
        <v>2.5000000000000001E-2</v>
      </c>
      <c r="AO41" s="57">
        <v>2.5000000000000001E-2</v>
      </c>
      <c r="AP41" s="57">
        <v>2.5000000000000001E-2</v>
      </c>
      <c r="AQ41" s="57">
        <v>2.5000000000000001E-2</v>
      </c>
      <c r="AR41" s="67">
        <f>SUM(D41:AQ41)</f>
        <v>1</v>
      </c>
      <c r="AT41" s="71"/>
    </row>
    <row r="42" spans="1:46">
      <c r="A42" s="360" t="str">
        <f>'Módulo mínimo'!B33</f>
        <v>2.10</v>
      </c>
      <c r="B42" s="362" t="str">
        <f>'Módulo mínimo'!D33</f>
        <v>ELABORAÇÃO DE PROJETO EXECUTIVO</v>
      </c>
      <c r="C42" s="54">
        <f>'Módulo mínimo'!H33*'Custo Total'!F17</f>
        <v>107958.55</v>
      </c>
      <c r="D42" s="55">
        <f>ROUND($C$42*D43,2)</f>
        <v>2698.96</v>
      </c>
      <c r="E42" s="55">
        <f t="shared" ref="E42:AP42" si="17">ROUND($C$42*E43,2)</f>
        <v>2698.96</v>
      </c>
      <c r="F42" s="55">
        <f t="shared" si="17"/>
        <v>2698.96</v>
      </c>
      <c r="G42" s="55">
        <f t="shared" si="17"/>
        <v>2698.96</v>
      </c>
      <c r="H42" s="55">
        <f t="shared" si="17"/>
        <v>2698.96</v>
      </c>
      <c r="I42" s="55">
        <f t="shared" si="17"/>
        <v>2698.96</v>
      </c>
      <c r="J42" s="55">
        <f t="shared" si="17"/>
        <v>2698.96</v>
      </c>
      <c r="K42" s="55">
        <f t="shared" si="17"/>
        <v>2698.96</v>
      </c>
      <c r="L42" s="55">
        <f t="shared" si="17"/>
        <v>2698.96</v>
      </c>
      <c r="M42" s="55">
        <f t="shared" si="17"/>
        <v>2698.96</v>
      </c>
      <c r="N42" s="55">
        <f t="shared" si="17"/>
        <v>2698.96</v>
      </c>
      <c r="O42" s="55">
        <f t="shared" si="17"/>
        <v>2698.96</v>
      </c>
      <c r="P42" s="55">
        <f t="shared" si="17"/>
        <v>2698.96</v>
      </c>
      <c r="Q42" s="55">
        <f t="shared" si="17"/>
        <v>2698.96</v>
      </c>
      <c r="R42" s="55">
        <f t="shared" si="17"/>
        <v>2698.96</v>
      </c>
      <c r="S42" s="55">
        <f t="shared" si="17"/>
        <v>2698.96</v>
      </c>
      <c r="T42" s="55">
        <f t="shared" si="17"/>
        <v>2698.96</v>
      </c>
      <c r="U42" s="55">
        <f t="shared" si="17"/>
        <v>2698.96</v>
      </c>
      <c r="V42" s="55">
        <f t="shared" si="17"/>
        <v>2698.96</v>
      </c>
      <c r="W42" s="55">
        <f t="shared" si="17"/>
        <v>2698.96</v>
      </c>
      <c r="X42" s="55">
        <f t="shared" si="17"/>
        <v>2698.96</v>
      </c>
      <c r="Y42" s="55">
        <f t="shared" si="17"/>
        <v>2698.96</v>
      </c>
      <c r="Z42" s="55">
        <f t="shared" si="17"/>
        <v>2698.96</v>
      </c>
      <c r="AA42" s="55">
        <f t="shared" si="17"/>
        <v>2698.96</v>
      </c>
      <c r="AB42" s="55">
        <f t="shared" si="17"/>
        <v>2698.96</v>
      </c>
      <c r="AC42" s="55">
        <f t="shared" si="17"/>
        <v>2698.96</v>
      </c>
      <c r="AD42" s="55">
        <f t="shared" si="17"/>
        <v>2698.96</v>
      </c>
      <c r="AE42" s="55">
        <f t="shared" si="17"/>
        <v>2698.96</v>
      </c>
      <c r="AF42" s="55">
        <f t="shared" si="17"/>
        <v>2698.96</v>
      </c>
      <c r="AG42" s="55">
        <f t="shared" si="17"/>
        <v>2698.96</v>
      </c>
      <c r="AH42" s="55">
        <f t="shared" si="17"/>
        <v>2698.96</v>
      </c>
      <c r="AI42" s="55">
        <f t="shared" si="17"/>
        <v>2698.96</v>
      </c>
      <c r="AJ42" s="55">
        <f t="shared" si="17"/>
        <v>2698.96</v>
      </c>
      <c r="AK42" s="55">
        <f t="shared" si="17"/>
        <v>2698.96</v>
      </c>
      <c r="AL42" s="55">
        <f t="shared" si="17"/>
        <v>2698.96</v>
      </c>
      <c r="AM42" s="55">
        <f t="shared" si="17"/>
        <v>2698.96</v>
      </c>
      <c r="AN42" s="55">
        <f t="shared" si="17"/>
        <v>2698.96</v>
      </c>
      <c r="AO42" s="55">
        <f t="shared" si="17"/>
        <v>2698.96</v>
      </c>
      <c r="AP42" s="55">
        <f t="shared" si="17"/>
        <v>2698.96</v>
      </c>
      <c r="AQ42" s="55">
        <v>2699.11</v>
      </c>
      <c r="AR42" s="66">
        <f t="shared" si="16"/>
        <v>107958.55000000008</v>
      </c>
      <c r="AT42" s="72"/>
    </row>
    <row r="43" spans="1:46">
      <c r="A43" s="361"/>
      <c r="B43" s="362"/>
      <c r="C43" s="56" t="s">
        <v>324</v>
      </c>
      <c r="D43" s="57">
        <v>2.5000000000000001E-2</v>
      </c>
      <c r="E43" s="57">
        <v>2.5000000000000001E-2</v>
      </c>
      <c r="F43" s="57">
        <v>2.5000000000000001E-2</v>
      </c>
      <c r="G43" s="57">
        <v>2.5000000000000001E-2</v>
      </c>
      <c r="H43" s="57">
        <v>2.5000000000000001E-2</v>
      </c>
      <c r="I43" s="57">
        <v>2.5000000000000001E-2</v>
      </c>
      <c r="J43" s="57">
        <v>2.5000000000000001E-2</v>
      </c>
      <c r="K43" s="57">
        <v>2.5000000000000001E-2</v>
      </c>
      <c r="L43" s="57">
        <v>2.5000000000000001E-2</v>
      </c>
      <c r="M43" s="57">
        <v>2.5000000000000001E-2</v>
      </c>
      <c r="N43" s="57">
        <v>2.5000000000000001E-2</v>
      </c>
      <c r="O43" s="57">
        <v>2.5000000000000001E-2</v>
      </c>
      <c r="P43" s="57">
        <v>2.5000000000000001E-2</v>
      </c>
      <c r="Q43" s="57">
        <v>2.5000000000000001E-2</v>
      </c>
      <c r="R43" s="57">
        <v>2.5000000000000001E-2</v>
      </c>
      <c r="S43" s="57">
        <v>2.5000000000000001E-2</v>
      </c>
      <c r="T43" s="57">
        <v>2.5000000000000001E-2</v>
      </c>
      <c r="U43" s="57">
        <v>2.5000000000000001E-2</v>
      </c>
      <c r="V43" s="57">
        <v>2.5000000000000001E-2</v>
      </c>
      <c r="W43" s="57">
        <v>2.5000000000000001E-2</v>
      </c>
      <c r="X43" s="57">
        <v>2.5000000000000001E-2</v>
      </c>
      <c r="Y43" s="57">
        <v>2.5000000000000001E-2</v>
      </c>
      <c r="Z43" s="57">
        <v>2.5000000000000001E-2</v>
      </c>
      <c r="AA43" s="57">
        <v>2.5000000000000001E-2</v>
      </c>
      <c r="AB43" s="57">
        <v>2.5000000000000001E-2</v>
      </c>
      <c r="AC43" s="57">
        <v>2.5000000000000001E-2</v>
      </c>
      <c r="AD43" s="57">
        <v>2.5000000000000001E-2</v>
      </c>
      <c r="AE43" s="57">
        <v>2.5000000000000001E-2</v>
      </c>
      <c r="AF43" s="57">
        <v>2.5000000000000001E-2</v>
      </c>
      <c r="AG43" s="57">
        <v>2.5000000000000001E-2</v>
      </c>
      <c r="AH43" s="57">
        <v>2.5000000000000001E-2</v>
      </c>
      <c r="AI43" s="57">
        <v>2.5000000000000001E-2</v>
      </c>
      <c r="AJ43" s="57">
        <v>2.5000000000000001E-2</v>
      </c>
      <c r="AK43" s="57">
        <v>2.5000000000000001E-2</v>
      </c>
      <c r="AL43" s="57">
        <v>2.5000000000000001E-2</v>
      </c>
      <c r="AM43" s="57">
        <v>2.5000000000000001E-2</v>
      </c>
      <c r="AN43" s="57">
        <v>2.5000000000000001E-2</v>
      </c>
      <c r="AO43" s="57">
        <v>2.5000000000000001E-2</v>
      </c>
      <c r="AP43" s="57">
        <v>2.5000000000000001E-2</v>
      </c>
      <c r="AQ43" s="57">
        <v>2.5000000000000001E-2</v>
      </c>
      <c r="AR43" s="67">
        <f>SUM(D43:AQ43)</f>
        <v>1</v>
      </c>
      <c r="AT43" s="71"/>
    </row>
    <row r="44" spans="1:46">
      <c r="A44" s="360" t="str">
        <f>'Módulo mínimo'!B34</f>
        <v>2.11</v>
      </c>
      <c r="B44" s="362" t="str">
        <f>'Módulo mínimo'!D34</f>
        <v>APLICAÇÃO DE CONCRETO AO SOLO</v>
      </c>
      <c r="C44" s="54">
        <f>'Módulo mínimo'!H34*'Custo Total'!F17</f>
        <v>281374.45</v>
      </c>
      <c r="D44" s="55">
        <f>ROUND($C$44*D45,2)</f>
        <v>7034.36</v>
      </c>
      <c r="E44" s="55">
        <f t="shared" ref="E44:AP44" si="18">ROUND($C$44*E45,2)</f>
        <v>7034.36</v>
      </c>
      <c r="F44" s="55">
        <f t="shared" si="18"/>
        <v>7034.36</v>
      </c>
      <c r="G44" s="55">
        <f t="shared" si="18"/>
        <v>7034.36</v>
      </c>
      <c r="H44" s="55">
        <f t="shared" si="18"/>
        <v>7034.36</v>
      </c>
      <c r="I44" s="55">
        <f t="shared" si="18"/>
        <v>7034.36</v>
      </c>
      <c r="J44" s="55">
        <f t="shared" si="18"/>
        <v>7034.36</v>
      </c>
      <c r="K44" s="55">
        <f t="shared" si="18"/>
        <v>7034.36</v>
      </c>
      <c r="L44" s="55">
        <f t="shared" si="18"/>
        <v>7034.36</v>
      </c>
      <c r="M44" s="55">
        <f t="shared" si="18"/>
        <v>7034.36</v>
      </c>
      <c r="N44" s="55">
        <f t="shared" si="18"/>
        <v>7034.36</v>
      </c>
      <c r="O44" s="55">
        <f t="shared" si="18"/>
        <v>7034.36</v>
      </c>
      <c r="P44" s="55">
        <f t="shared" si="18"/>
        <v>7034.36</v>
      </c>
      <c r="Q44" s="55">
        <f t="shared" si="18"/>
        <v>7034.36</v>
      </c>
      <c r="R44" s="55">
        <f t="shared" si="18"/>
        <v>7034.36</v>
      </c>
      <c r="S44" s="55">
        <f t="shared" si="18"/>
        <v>7034.36</v>
      </c>
      <c r="T44" s="55">
        <f t="shared" si="18"/>
        <v>7034.36</v>
      </c>
      <c r="U44" s="55">
        <f t="shared" si="18"/>
        <v>7034.36</v>
      </c>
      <c r="V44" s="55">
        <f t="shared" si="18"/>
        <v>7034.36</v>
      </c>
      <c r="W44" s="55">
        <f t="shared" si="18"/>
        <v>7034.36</v>
      </c>
      <c r="X44" s="55">
        <f t="shared" si="18"/>
        <v>7034.36</v>
      </c>
      <c r="Y44" s="55">
        <f t="shared" si="18"/>
        <v>7034.36</v>
      </c>
      <c r="Z44" s="55">
        <f t="shared" si="18"/>
        <v>7034.36</v>
      </c>
      <c r="AA44" s="55">
        <f t="shared" si="18"/>
        <v>7034.36</v>
      </c>
      <c r="AB44" s="55">
        <f t="shared" si="18"/>
        <v>7034.36</v>
      </c>
      <c r="AC44" s="55">
        <f t="shared" si="18"/>
        <v>7034.36</v>
      </c>
      <c r="AD44" s="55">
        <f t="shared" si="18"/>
        <v>7034.36</v>
      </c>
      <c r="AE44" s="55">
        <f t="shared" si="18"/>
        <v>7034.36</v>
      </c>
      <c r="AF44" s="55">
        <f t="shared" si="18"/>
        <v>7034.36</v>
      </c>
      <c r="AG44" s="55">
        <f t="shared" si="18"/>
        <v>7034.36</v>
      </c>
      <c r="AH44" s="55">
        <f t="shared" si="18"/>
        <v>7034.36</v>
      </c>
      <c r="AI44" s="55">
        <f t="shared" si="18"/>
        <v>7034.36</v>
      </c>
      <c r="AJ44" s="55">
        <f t="shared" si="18"/>
        <v>7034.36</v>
      </c>
      <c r="AK44" s="55">
        <f t="shared" si="18"/>
        <v>7034.36</v>
      </c>
      <c r="AL44" s="55">
        <f t="shared" si="18"/>
        <v>7034.36</v>
      </c>
      <c r="AM44" s="55">
        <f t="shared" si="18"/>
        <v>7034.36</v>
      </c>
      <c r="AN44" s="55">
        <f t="shared" si="18"/>
        <v>7034.36</v>
      </c>
      <c r="AO44" s="55">
        <f t="shared" si="18"/>
        <v>7034.36</v>
      </c>
      <c r="AP44" s="55">
        <f t="shared" si="18"/>
        <v>7034.36</v>
      </c>
      <c r="AQ44" s="55">
        <v>7034.41</v>
      </c>
      <c r="AR44" s="66">
        <f>SUM(D44:AQ44)</f>
        <v>281374.44999999972</v>
      </c>
      <c r="AT44" s="72"/>
    </row>
    <row r="45" spans="1:46">
      <c r="A45" s="361"/>
      <c r="B45" s="362"/>
      <c r="C45" s="56" t="s">
        <v>324</v>
      </c>
      <c r="D45" s="57">
        <v>2.5000000000000001E-2</v>
      </c>
      <c r="E45" s="57">
        <v>2.5000000000000001E-2</v>
      </c>
      <c r="F45" s="57">
        <v>2.5000000000000001E-2</v>
      </c>
      <c r="G45" s="57">
        <v>2.5000000000000001E-2</v>
      </c>
      <c r="H45" s="57">
        <v>2.5000000000000001E-2</v>
      </c>
      <c r="I45" s="57">
        <v>2.5000000000000001E-2</v>
      </c>
      <c r="J45" s="57">
        <v>2.5000000000000001E-2</v>
      </c>
      <c r="K45" s="57">
        <v>2.5000000000000001E-2</v>
      </c>
      <c r="L45" s="57">
        <v>2.5000000000000001E-2</v>
      </c>
      <c r="M45" s="57">
        <v>2.5000000000000001E-2</v>
      </c>
      <c r="N45" s="57">
        <v>2.5000000000000001E-2</v>
      </c>
      <c r="O45" s="57">
        <v>2.5000000000000001E-2</v>
      </c>
      <c r="P45" s="57">
        <v>2.5000000000000001E-2</v>
      </c>
      <c r="Q45" s="57">
        <v>2.5000000000000001E-2</v>
      </c>
      <c r="R45" s="57">
        <v>2.5000000000000001E-2</v>
      </c>
      <c r="S45" s="57">
        <v>2.5000000000000001E-2</v>
      </c>
      <c r="T45" s="57">
        <v>2.5000000000000001E-2</v>
      </c>
      <c r="U45" s="57">
        <v>2.5000000000000001E-2</v>
      </c>
      <c r="V45" s="57">
        <v>2.5000000000000001E-2</v>
      </c>
      <c r="W45" s="57">
        <v>2.5000000000000001E-2</v>
      </c>
      <c r="X45" s="57">
        <v>2.5000000000000001E-2</v>
      </c>
      <c r="Y45" s="57">
        <v>2.5000000000000001E-2</v>
      </c>
      <c r="Z45" s="57">
        <v>2.5000000000000001E-2</v>
      </c>
      <c r="AA45" s="57">
        <v>2.5000000000000001E-2</v>
      </c>
      <c r="AB45" s="57">
        <v>2.5000000000000001E-2</v>
      </c>
      <c r="AC45" s="57">
        <v>2.5000000000000001E-2</v>
      </c>
      <c r="AD45" s="57">
        <v>2.5000000000000001E-2</v>
      </c>
      <c r="AE45" s="57">
        <v>2.5000000000000001E-2</v>
      </c>
      <c r="AF45" s="57">
        <v>2.5000000000000001E-2</v>
      </c>
      <c r="AG45" s="57">
        <v>2.5000000000000001E-2</v>
      </c>
      <c r="AH45" s="57">
        <v>2.5000000000000001E-2</v>
      </c>
      <c r="AI45" s="57">
        <v>2.5000000000000001E-2</v>
      </c>
      <c r="AJ45" s="57">
        <v>2.5000000000000001E-2</v>
      </c>
      <c r="AK45" s="57">
        <v>2.5000000000000001E-2</v>
      </c>
      <c r="AL45" s="57">
        <v>2.5000000000000001E-2</v>
      </c>
      <c r="AM45" s="57">
        <v>2.5000000000000001E-2</v>
      </c>
      <c r="AN45" s="57">
        <v>2.5000000000000001E-2</v>
      </c>
      <c r="AO45" s="57">
        <v>2.5000000000000001E-2</v>
      </c>
      <c r="AP45" s="57">
        <v>2.5000000000000001E-2</v>
      </c>
      <c r="AQ45" s="57">
        <v>2.5000000000000001E-2</v>
      </c>
      <c r="AR45" s="67">
        <f>SUM(D45:AQ45)</f>
        <v>1</v>
      </c>
      <c r="AT45" s="71"/>
    </row>
    <row r="46" spans="1:46">
      <c r="A46" s="58"/>
      <c r="B46" s="59"/>
      <c r="C46" s="62">
        <f>SUM(C26,C24,C28,C30,C32,C34,C36,C38,C40,C42,C44)</f>
        <v>2165809.8000000003</v>
      </c>
      <c r="D46" s="62">
        <f t="shared" ref="D46:W46" si="19">SUM(D26,D24,D28,D30,D32,D34,D38,D40,D42)</f>
        <v>42403.499999999993</v>
      </c>
      <c r="E46" s="62">
        <f t="shared" si="19"/>
        <v>42403.499999999993</v>
      </c>
      <c r="F46" s="62">
        <f t="shared" si="19"/>
        <v>42403.499999999993</v>
      </c>
      <c r="G46" s="62">
        <f t="shared" si="19"/>
        <v>42403.499999999993</v>
      </c>
      <c r="H46" s="62">
        <f t="shared" si="19"/>
        <v>42403.499999999993</v>
      </c>
      <c r="I46" s="62">
        <f t="shared" si="19"/>
        <v>42403.499999999993</v>
      </c>
      <c r="J46" s="62">
        <f t="shared" si="19"/>
        <v>42403.499999999993</v>
      </c>
      <c r="K46" s="62">
        <f t="shared" si="19"/>
        <v>42403.499999999993</v>
      </c>
      <c r="L46" s="62">
        <f t="shared" si="19"/>
        <v>42403.499999999993</v>
      </c>
      <c r="M46" s="62">
        <f t="shared" si="19"/>
        <v>42403.499999999993</v>
      </c>
      <c r="N46" s="62">
        <f t="shared" si="19"/>
        <v>42403.499999999993</v>
      </c>
      <c r="O46" s="62">
        <f t="shared" si="19"/>
        <v>42403.499999999993</v>
      </c>
      <c r="P46" s="62">
        <f t="shared" si="19"/>
        <v>42403.499999999993</v>
      </c>
      <c r="Q46" s="62">
        <f t="shared" si="19"/>
        <v>42403.499999999993</v>
      </c>
      <c r="R46" s="62">
        <f t="shared" si="19"/>
        <v>42403.499999999993</v>
      </c>
      <c r="S46" s="62">
        <f t="shared" si="19"/>
        <v>42403.499999999993</v>
      </c>
      <c r="T46" s="62">
        <f t="shared" si="19"/>
        <v>42403.499999999993</v>
      </c>
      <c r="U46" s="62">
        <f t="shared" si="19"/>
        <v>42403.499999999993</v>
      </c>
      <c r="V46" s="62">
        <f t="shared" si="19"/>
        <v>42403.499999999993</v>
      </c>
      <c r="W46" s="62">
        <f t="shared" si="19"/>
        <v>42403.499999999993</v>
      </c>
      <c r="X46" s="62">
        <f t="shared" ref="X46:AQ46" si="20">SUM(X26,X24,X28,X30,X32,X34,X38,X40,X42)</f>
        <v>42403.499999999993</v>
      </c>
      <c r="Y46" s="62">
        <f t="shared" si="20"/>
        <v>42403.499999999993</v>
      </c>
      <c r="Z46" s="62">
        <f t="shared" si="20"/>
        <v>42403.499999999993</v>
      </c>
      <c r="AA46" s="62">
        <f t="shared" si="20"/>
        <v>42403.499999999993</v>
      </c>
      <c r="AB46" s="62">
        <f t="shared" si="20"/>
        <v>42403.499999999993</v>
      </c>
      <c r="AC46" s="62">
        <f t="shared" si="20"/>
        <v>42403.499999999993</v>
      </c>
      <c r="AD46" s="62">
        <f t="shared" si="20"/>
        <v>42403.499999999993</v>
      </c>
      <c r="AE46" s="62">
        <f t="shared" si="20"/>
        <v>42403.499999999993</v>
      </c>
      <c r="AF46" s="62">
        <f t="shared" si="20"/>
        <v>42403.499999999993</v>
      </c>
      <c r="AG46" s="62">
        <f t="shared" si="20"/>
        <v>42403.499999999993</v>
      </c>
      <c r="AH46" s="62">
        <f t="shared" si="20"/>
        <v>42403.499999999993</v>
      </c>
      <c r="AI46" s="62">
        <f t="shared" si="20"/>
        <v>42403.499999999993</v>
      </c>
      <c r="AJ46" s="62">
        <f t="shared" si="20"/>
        <v>42403.499999999993</v>
      </c>
      <c r="AK46" s="62">
        <f t="shared" si="20"/>
        <v>42403.499999999993</v>
      </c>
      <c r="AL46" s="62">
        <f t="shared" si="20"/>
        <v>42403.499999999993</v>
      </c>
      <c r="AM46" s="62">
        <f t="shared" si="20"/>
        <v>42403.499999999993</v>
      </c>
      <c r="AN46" s="62">
        <f t="shared" si="20"/>
        <v>42403.499999999993</v>
      </c>
      <c r="AO46" s="62">
        <f t="shared" si="20"/>
        <v>42403.499999999993</v>
      </c>
      <c r="AP46" s="62">
        <f t="shared" si="20"/>
        <v>42403.499999999993</v>
      </c>
      <c r="AQ46" s="62">
        <f t="shared" si="20"/>
        <v>42403.05</v>
      </c>
      <c r="AR46" s="62">
        <f>SUM(AR26,AR24,AR28,AR30,AR32,AR34,AR36,AR38,AR40,AR42,AR44)</f>
        <v>2165810.1899999995</v>
      </c>
    </row>
    <row r="47" spans="1:46">
      <c r="A47" s="50"/>
      <c r="B47" s="63" t="s">
        <v>455</v>
      </c>
      <c r="C47" s="64">
        <f>SUM(C21,C46)</f>
        <v>2750852.5907100001</v>
      </c>
      <c r="D47" s="65">
        <f t="shared" ref="D47:X47" si="21">SUM(D21,D46)</f>
        <v>57029.56</v>
      </c>
      <c r="E47" s="65">
        <f t="shared" si="21"/>
        <v>57029.56</v>
      </c>
      <c r="F47" s="65">
        <f t="shared" si="21"/>
        <v>57029.56</v>
      </c>
      <c r="G47" s="65">
        <f t="shared" si="21"/>
        <v>57029.56</v>
      </c>
      <c r="H47" s="65">
        <f t="shared" si="21"/>
        <v>57029.56</v>
      </c>
      <c r="I47" s="65">
        <f t="shared" si="21"/>
        <v>57029.56</v>
      </c>
      <c r="J47" s="65">
        <f t="shared" si="21"/>
        <v>57029.56</v>
      </c>
      <c r="K47" s="65">
        <f t="shared" si="21"/>
        <v>57029.56</v>
      </c>
      <c r="L47" s="65">
        <f t="shared" si="21"/>
        <v>57029.56</v>
      </c>
      <c r="M47" s="65">
        <f t="shared" si="21"/>
        <v>57029.56</v>
      </c>
      <c r="N47" s="65">
        <f t="shared" si="21"/>
        <v>57029.56</v>
      </c>
      <c r="O47" s="65">
        <f t="shared" si="21"/>
        <v>57029.56</v>
      </c>
      <c r="P47" s="65">
        <f t="shared" si="21"/>
        <v>57029.56</v>
      </c>
      <c r="Q47" s="65">
        <f t="shared" si="21"/>
        <v>57029.56</v>
      </c>
      <c r="R47" s="65">
        <f t="shared" si="21"/>
        <v>57029.56</v>
      </c>
      <c r="S47" s="65">
        <f t="shared" si="21"/>
        <v>57029.56</v>
      </c>
      <c r="T47" s="65">
        <f t="shared" si="21"/>
        <v>57029.56</v>
      </c>
      <c r="U47" s="65">
        <f t="shared" si="21"/>
        <v>57029.56</v>
      </c>
      <c r="V47" s="65">
        <f t="shared" si="21"/>
        <v>57029.56</v>
      </c>
      <c r="W47" s="65">
        <f t="shared" si="21"/>
        <v>57029.56</v>
      </c>
      <c r="X47" s="65">
        <f t="shared" si="21"/>
        <v>57029.56</v>
      </c>
      <c r="Y47" s="65">
        <f t="shared" ref="Y47:AR47" si="22">SUM(Y21,Y46)</f>
        <v>57029.56</v>
      </c>
      <c r="Z47" s="65">
        <f t="shared" si="22"/>
        <v>57029.56</v>
      </c>
      <c r="AA47" s="65">
        <f t="shared" si="22"/>
        <v>57029.56</v>
      </c>
      <c r="AB47" s="65">
        <f t="shared" si="22"/>
        <v>57029.56</v>
      </c>
      <c r="AC47" s="65">
        <f t="shared" si="22"/>
        <v>57029.56</v>
      </c>
      <c r="AD47" s="65">
        <f t="shared" si="22"/>
        <v>57029.56</v>
      </c>
      <c r="AE47" s="65">
        <f t="shared" si="22"/>
        <v>57029.56</v>
      </c>
      <c r="AF47" s="65">
        <f t="shared" si="22"/>
        <v>57029.56</v>
      </c>
      <c r="AG47" s="65">
        <f t="shared" si="22"/>
        <v>57029.56</v>
      </c>
      <c r="AH47" s="65">
        <f t="shared" si="22"/>
        <v>57029.56</v>
      </c>
      <c r="AI47" s="65">
        <f t="shared" si="22"/>
        <v>57029.56</v>
      </c>
      <c r="AJ47" s="65">
        <f t="shared" si="22"/>
        <v>57029.56</v>
      </c>
      <c r="AK47" s="65">
        <f t="shared" si="22"/>
        <v>57029.56</v>
      </c>
      <c r="AL47" s="65">
        <f t="shared" si="22"/>
        <v>57029.56</v>
      </c>
      <c r="AM47" s="65">
        <f t="shared" si="22"/>
        <v>57029.56</v>
      </c>
      <c r="AN47" s="65">
        <f t="shared" si="22"/>
        <v>57029.56</v>
      </c>
      <c r="AO47" s="65">
        <f t="shared" si="22"/>
        <v>57029.56</v>
      </c>
      <c r="AP47" s="65">
        <f t="shared" si="22"/>
        <v>57029.56</v>
      </c>
      <c r="AQ47" s="65">
        <f t="shared" si="22"/>
        <v>57029.11</v>
      </c>
      <c r="AR47" s="64">
        <f t="shared" si="22"/>
        <v>2750852.5899999994</v>
      </c>
    </row>
  </sheetData>
  <mergeCells count="36">
    <mergeCell ref="B4:X4"/>
    <mergeCell ref="B5:X5"/>
    <mergeCell ref="B6:X6"/>
    <mergeCell ref="B7:W7"/>
    <mergeCell ref="B8:X8"/>
    <mergeCell ref="A10:X10"/>
    <mergeCell ref="A13:A14"/>
    <mergeCell ref="A15:A16"/>
    <mergeCell ref="A17:A18"/>
    <mergeCell ref="A19:A20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B13:B14"/>
    <mergeCell ref="B15:B16"/>
    <mergeCell ref="B17:B18"/>
    <mergeCell ref="B19:B20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</mergeCells>
  <pageMargins left="0.511811023622047" right="0.511811023622047" top="0.78740157480314998" bottom="0.78740157480314998" header="0.31496062992126" footer="0.31496062992126"/>
  <pageSetup paperSize="9" scale="41" fitToWidth="2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Elementos das CPUs</vt:lpstr>
      <vt:lpstr>Custo Total</vt:lpstr>
      <vt:lpstr>Módulo mínimo</vt:lpstr>
      <vt:lpstr>CPUs</vt:lpstr>
      <vt:lpstr>BDI Serviços</vt:lpstr>
      <vt:lpstr>BDI Materiais</vt:lpstr>
      <vt:lpstr>Enc. Sociais</vt:lpstr>
      <vt:lpstr>Mobilização</vt:lpstr>
      <vt:lpstr>Cronograma lotes 1,2 e 5</vt:lpstr>
      <vt:lpstr>Cronograma lotes 3 e 4</vt:lpstr>
      <vt:lpstr>Equipamentos de informática</vt:lpstr>
      <vt:lpstr>'BDI Materiais'!Area_de_impressao</vt:lpstr>
      <vt:lpstr>'BDI Serviços'!Area_de_impressao</vt:lpstr>
      <vt:lpstr>CPUs!Area_de_impressao</vt:lpstr>
      <vt:lpstr>'Cronograma lotes 1,2 e 5'!Area_de_impressao</vt:lpstr>
      <vt:lpstr>'Cronograma lotes 3 e 4'!Area_de_impressao</vt:lpstr>
      <vt:lpstr>'Custo Total'!Area_de_impressao</vt:lpstr>
      <vt:lpstr>'Enc. Sociais'!Area_de_impressao</vt:lpstr>
      <vt:lpstr>'Equipamentos de informática'!Area_de_impressao</vt:lpstr>
      <vt:lpstr>Mobilização!Area_de_impressao</vt:lpstr>
      <vt:lpstr>'Módulo mínimo'!Area_de_impressao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pedro.alcantara</dc:creator>
  <cp:lastModifiedBy>Joao Carlos de Souza Machado</cp:lastModifiedBy>
  <cp:lastPrinted>2021-10-28T20:15:00Z</cp:lastPrinted>
  <dcterms:created xsi:type="dcterms:W3CDTF">2021-09-03T12:09:00Z</dcterms:created>
  <dcterms:modified xsi:type="dcterms:W3CDTF">2021-11-17T12:49:42Z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