
<file path=[Content_Types].xml><?xml version="1.0" encoding="utf-8"?>
<Types xmlns="http://schemas.openxmlformats.org/package/2006/content-type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embeddings/oleObject5.bin" ContentType="application/vnd.openxmlformats-officedocument.oleObject"/>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emf" ContentType="image/x-emf"/>
  <Override PartName="/xl/drawings/drawing4.xml" ContentType="application/vnd.openxmlformats-officedocument.drawing+xml"/>
  <Override PartName="/xl/drawings/drawing5.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5535" yWindow="45" windowWidth="11130" windowHeight="10065" tabRatio="831" firstSheet="2" activeTab="5"/>
  </bookViews>
  <sheets>
    <sheet name="Instruções Preenchimento" sheetId="27" state="hidden" r:id="rId1"/>
    <sheet name="Itens para CPUs" sheetId="21" state="hidden" r:id="rId2"/>
    <sheet name="Custo Total" sheetId="29" r:id="rId3"/>
    <sheet name="Cronograma_Desembolso item 1" sheetId="24" r:id="rId4"/>
    <sheet name="Cronograma_desembolso item 2" sheetId="30" r:id="rId5"/>
    <sheet name="Orç. por Módulo" sheetId="22" r:id="rId6"/>
    <sheet name="CPUs" sheetId="20" r:id="rId7"/>
    <sheet name="Equip Informática" sheetId="26" state="hidden" r:id="rId8"/>
    <sheet name="Mem. Cálculo" sheetId="28" state="hidden" r:id="rId9"/>
    <sheet name="Mobilização" sheetId="23" state="hidden" r:id="rId10"/>
    <sheet name="BDI Serviços" sheetId="16" r:id="rId11"/>
    <sheet name="BDI Materiais" sheetId="15" r:id="rId12"/>
    <sheet name="Det Enc Sociais" sheetId="17"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A" localSheetId="11">[1]SERVIÇO!#REF!</definedName>
    <definedName name="\A" localSheetId="10">[1]SERVIÇO!#REF!</definedName>
    <definedName name="\A" localSheetId="3">[1]SERVIÇO!#REF!</definedName>
    <definedName name="\A" localSheetId="12">[1]SERVIÇO!#REF!</definedName>
    <definedName name="\A" localSheetId="7">[1]SERVIÇO!#REF!</definedName>
    <definedName name="\A">[1]SERVIÇO!#REF!</definedName>
    <definedName name="\B" localSheetId="11">[1]SERVIÇO!#REF!</definedName>
    <definedName name="\B" localSheetId="10">[1]SERVIÇO!#REF!</definedName>
    <definedName name="\B" localSheetId="3">[1]SERVIÇO!#REF!</definedName>
    <definedName name="\B" localSheetId="12">[1]SERVIÇO!#REF!</definedName>
    <definedName name="\B" localSheetId="7">[1]SERVIÇO!#REF!</definedName>
    <definedName name="\B">[1]SERVIÇO!#REF!</definedName>
    <definedName name="\C" localSheetId="11">[1]SERVIÇO!#REF!</definedName>
    <definedName name="\C" localSheetId="10">[1]SERVIÇO!#REF!</definedName>
    <definedName name="\C" localSheetId="3">[1]SERVIÇO!#REF!</definedName>
    <definedName name="\C" localSheetId="12">[1]SERVIÇO!#REF!</definedName>
    <definedName name="\C" localSheetId="7">[1]SERVIÇO!#REF!</definedName>
    <definedName name="\C">[1]SERVIÇO!#REF!</definedName>
    <definedName name="\I" localSheetId="11">[1]SERVIÇO!#REF!</definedName>
    <definedName name="\I" localSheetId="10">[1]SERVIÇO!#REF!</definedName>
    <definedName name="\I" localSheetId="3">[1]SERVIÇO!#REF!</definedName>
    <definedName name="\I" localSheetId="12">[1]SERVIÇO!#REF!</definedName>
    <definedName name="\I" localSheetId="7">[1]SERVIÇO!#REF!</definedName>
    <definedName name="\I">[1]SERVIÇO!#REF!</definedName>
    <definedName name="\J" localSheetId="11">[1]SERVIÇO!#REF!</definedName>
    <definedName name="\J" localSheetId="10">[1]SERVIÇO!#REF!</definedName>
    <definedName name="\J" localSheetId="3">[1]SERVIÇO!#REF!</definedName>
    <definedName name="\J" localSheetId="12">[1]SERVIÇO!#REF!</definedName>
    <definedName name="\J" localSheetId="7">[1]SERVIÇO!#REF!</definedName>
    <definedName name="\J">[1]SERVIÇO!#REF!</definedName>
    <definedName name="\O" localSheetId="3">[1]SERVIÇO!#REF!</definedName>
    <definedName name="\O" localSheetId="7">[1]SERVIÇO!#REF!</definedName>
    <definedName name="\O">[1]SERVIÇO!#REF!</definedName>
    <definedName name="\P" localSheetId="3">[1]SERVIÇO!#REF!</definedName>
    <definedName name="\P" localSheetId="7">[1]SERVIÇO!#REF!</definedName>
    <definedName name="\P">[1]SERVIÇO!#REF!</definedName>
    <definedName name="_10af_4" localSheetId="11">#REF!</definedName>
    <definedName name="_10af_4" localSheetId="10">#REF!</definedName>
    <definedName name="_10af_4" localSheetId="3">#REF!</definedName>
    <definedName name="_10af_4" localSheetId="12">#REF!</definedName>
    <definedName name="_10af_4" localSheetId="7">#REF!</definedName>
    <definedName name="_10af_4" localSheetId="8">#REF!</definedName>
    <definedName name="_10af_4">#REF!</definedName>
    <definedName name="_11ag_1" localSheetId="11">#REF!</definedName>
    <definedName name="_11ag_1" localSheetId="10">#REF!</definedName>
    <definedName name="_11ag_1" localSheetId="3">#REF!</definedName>
    <definedName name="_11ag_1" localSheetId="12">#REF!</definedName>
    <definedName name="_11ag_1" localSheetId="7">#REF!</definedName>
    <definedName name="_11ag_1" localSheetId="8">#REF!</definedName>
    <definedName name="_11ag_1">#REF!</definedName>
    <definedName name="_12ag_2" localSheetId="11">#REF!</definedName>
    <definedName name="_12ag_2" localSheetId="10">#REF!</definedName>
    <definedName name="_12ag_2" localSheetId="3">#REF!</definedName>
    <definedName name="_12ag_2" localSheetId="12">#REF!</definedName>
    <definedName name="_12ag_2" localSheetId="7">#REF!</definedName>
    <definedName name="_12ag_2" localSheetId="8">#REF!</definedName>
    <definedName name="_12ag_2">#REF!</definedName>
    <definedName name="_13ag_3" localSheetId="3">#REF!</definedName>
    <definedName name="_13ag_3" localSheetId="8">#REF!</definedName>
    <definedName name="_13ag_3">#REF!</definedName>
    <definedName name="_14ag_4" localSheetId="3">#REF!</definedName>
    <definedName name="_14ag_4" localSheetId="8">#REF!</definedName>
    <definedName name="_14ag_4">#REF!</definedName>
    <definedName name="_15cho_1" localSheetId="3">#REF!</definedName>
    <definedName name="_15cho_1" localSheetId="8">#REF!</definedName>
    <definedName name="_15cho_1">#REF!</definedName>
    <definedName name="_16cho_2" localSheetId="3">#REF!</definedName>
    <definedName name="_16cho_2" localSheetId="8">#REF!</definedName>
    <definedName name="_16cho_2">#REF!</definedName>
    <definedName name="_17cho_3" localSheetId="3">#REF!</definedName>
    <definedName name="_17cho_3" localSheetId="8">#REF!</definedName>
    <definedName name="_17cho_3">#REF!</definedName>
    <definedName name="_18cho_4" localSheetId="3">#REF!</definedName>
    <definedName name="_18cho_4" localSheetId="8">#REF!</definedName>
    <definedName name="_18cho_4">#REF!</definedName>
    <definedName name="_19ci_1" localSheetId="3">#REF!</definedName>
    <definedName name="_19ci_1" localSheetId="8">#REF!</definedName>
    <definedName name="_19ci_1">#REF!</definedName>
    <definedName name="_1a_1" localSheetId="3">#REF!</definedName>
    <definedName name="_1a_1" localSheetId="8">#REF!</definedName>
    <definedName name="_1a_1">#REF!</definedName>
    <definedName name="_20ci_2" localSheetId="3">#REF!</definedName>
    <definedName name="_20ci_2" localSheetId="8">#REF!</definedName>
    <definedName name="_20ci_2">#REF!</definedName>
    <definedName name="_21ci_3" localSheetId="3">#REF!</definedName>
    <definedName name="_21ci_3" localSheetId="8">#REF!</definedName>
    <definedName name="_21ci_3">#REF!</definedName>
    <definedName name="_22ci_4" localSheetId="3">#REF!</definedName>
    <definedName name="_22ci_4" localSheetId="8">#REF!</definedName>
    <definedName name="_22ci_4">#REF!</definedName>
    <definedName name="_23Excel_BuiltIn_Print_Area_2" localSheetId="3">#REF!</definedName>
    <definedName name="_23Excel_BuiltIn_Print_Area_2" localSheetId="8">#REF!</definedName>
    <definedName name="_23Excel_BuiltIn_Print_Area_2">#REF!</definedName>
    <definedName name="_24Excel_BuiltIn_Print_Area_3" localSheetId="3">#REF!</definedName>
    <definedName name="_24Excel_BuiltIn_Print_Area_3" localSheetId="8">#REF!</definedName>
    <definedName name="_24Excel_BuiltIn_Print_Area_3">#REF!</definedName>
    <definedName name="_25Excel_BuiltIn_Print_Area_13_1" localSheetId="11">('[2]Detalhamento - Obras Civis'!$A$5:$F$6,'[2]Detalhamento - Obras Civis'!#REF!,'[2]Detalhamento - Obras Civis'!#REF!,'[2]Detalhamento - Obras Civis'!#REF!,'[2]Detalhamento - Obras Civis'!#REF!,'[2]Detalhamento - Obras Civis'!$A$7:$F$125)</definedName>
    <definedName name="_25Excel_BuiltIn_Print_Area_13_1" localSheetId="10">('[2]Detalhamento - Obras Civis'!$A$5:$F$6,'[2]Detalhamento - Obras Civis'!#REF!,'[2]Detalhamento - Obras Civis'!#REF!,'[2]Detalhamento - Obras Civis'!#REF!,'[2]Detalhamento - Obras Civis'!#REF!,'[2]Detalhamento - Obras Civis'!$A$7:$F$125)</definedName>
    <definedName name="_25Excel_BuiltIn_Print_Area_13_1" localSheetId="3">('[2]Detalhamento - Obras Civis'!$A$5:$F$6,'[2]Detalhamento - Obras Civis'!#REF!,'[2]Detalhamento - Obras Civis'!#REF!,'[2]Detalhamento - Obras Civis'!#REF!,'[2]Detalhamento - Obras Civis'!#REF!,'[2]Detalhamento - Obras Civis'!$A$7:$F$125)</definedName>
    <definedName name="_25Excel_BuiltIn_Print_Area_13_1" localSheetId="12">('[2]Detalhamento - Obras Civis'!$A$5:$F$6,'[2]Detalhamento - Obras Civis'!#REF!,'[2]Detalhamento - Obras Civis'!#REF!,'[2]Detalhamento - Obras Civis'!#REF!,'[2]Detalhamento - Obras Civis'!#REF!,'[2]Detalhamento - Obras Civis'!$A$7:$F$125)</definedName>
    <definedName name="_25Excel_BuiltIn_Print_Area_13_1" localSheetId="7">('[3]Detalhamento - Obras Civis'!$A$5:$F$6,'[3]Detalhamento - Obras Civis'!#REF!,'[3]Detalhamento - Obras Civis'!#REF!,'[3]Detalhamento - Obras Civis'!#REF!,'[3]Detalhamento - Obras Civis'!#REF!,'[3]Detalhamento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11">#REF!</definedName>
    <definedName name="_26Excel_BuiltIn_Print_Area_7_1_1" localSheetId="10">#REF!</definedName>
    <definedName name="_26Excel_BuiltIn_Print_Area_7_1_1" localSheetId="3">#REF!</definedName>
    <definedName name="_26Excel_BuiltIn_Print_Area_7_1_1" localSheetId="12">#REF!</definedName>
    <definedName name="_26Excel_BuiltIn_Print_Area_7_1_1" localSheetId="7">#REF!</definedName>
    <definedName name="_26Excel_BuiltIn_Print_Area_7_1_1" localSheetId="8">#REF!</definedName>
    <definedName name="_26Excel_BuiltIn_Print_Area_7_1_1">#REF!</definedName>
    <definedName name="_27Excel_BuiltIn_Print_Area_8_1" localSheetId="11">(#REF!,#REF!,#REF!,#REF!,#REF!)</definedName>
    <definedName name="_27Excel_BuiltIn_Print_Area_8_1" localSheetId="10">(#REF!,#REF!,#REF!,#REF!,#REF!)</definedName>
    <definedName name="_27Excel_BuiltIn_Print_Area_8_1" localSheetId="3">(#REF!,#REF!,#REF!,#REF!,#REF!)</definedName>
    <definedName name="_27Excel_BuiltIn_Print_Area_8_1" localSheetId="12">(#REF!,#REF!,#REF!,#REF!,#REF!)</definedName>
    <definedName name="_27Excel_BuiltIn_Print_Area_8_1" localSheetId="7">(#REF!,#REF!,#REF!,#REF!,#REF!)</definedName>
    <definedName name="_27Excel_BuiltIn_Print_Area_8_1" localSheetId="8">(#REF!,#REF!,#REF!,#REF!,#REF!)</definedName>
    <definedName name="_27Excel_BuiltIn_Print_Area_8_1">(#REF!,#REF!,#REF!,#REF!,#REF!)</definedName>
    <definedName name="_28ls_1" localSheetId="11">#REF!</definedName>
    <definedName name="_28ls_1" localSheetId="10">#REF!</definedName>
    <definedName name="_28ls_1" localSheetId="3">#REF!</definedName>
    <definedName name="_28ls_1" localSheetId="12">#REF!</definedName>
    <definedName name="_28ls_1" localSheetId="7">#REF!</definedName>
    <definedName name="_28ls_1" localSheetId="8">#REF!</definedName>
    <definedName name="_28ls_1">#REF!</definedName>
    <definedName name="_29ls_2" localSheetId="11">#REF!</definedName>
    <definedName name="_29ls_2" localSheetId="10">#REF!</definedName>
    <definedName name="_29ls_2" localSheetId="3">#REF!</definedName>
    <definedName name="_29ls_2" localSheetId="12">#REF!</definedName>
    <definedName name="_29ls_2" localSheetId="7">#REF!</definedName>
    <definedName name="_29ls_2" localSheetId="8">#REF!</definedName>
    <definedName name="_29ls_2">#REF!</definedName>
    <definedName name="_2a_2" localSheetId="11">#REF!</definedName>
    <definedName name="_2a_2" localSheetId="10">#REF!</definedName>
    <definedName name="_2a_2" localSheetId="3">#REF!</definedName>
    <definedName name="_2a_2" localSheetId="12">#REF!</definedName>
    <definedName name="_2a_2" localSheetId="7">#REF!</definedName>
    <definedName name="_2a_2" localSheetId="8">#REF!</definedName>
    <definedName name="_2a_2">#REF!</definedName>
    <definedName name="_30ls_3" localSheetId="3">#REF!</definedName>
    <definedName name="_30ls_3" localSheetId="8">#REF!</definedName>
    <definedName name="_30ls_3">#REF!</definedName>
    <definedName name="_31ls_4" localSheetId="3">#REF!</definedName>
    <definedName name="_31ls_4" localSheetId="8">#REF!</definedName>
    <definedName name="_31ls_4">#REF!</definedName>
    <definedName name="_32lub_1" localSheetId="3">#REF!</definedName>
    <definedName name="_32lub_1" localSheetId="8">#REF!</definedName>
    <definedName name="_32lub_1">#REF!</definedName>
    <definedName name="_33lub_2" localSheetId="3">#REF!</definedName>
    <definedName name="_33lub_2" localSheetId="8">#REF!</definedName>
    <definedName name="_33lub_2">#REF!</definedName>
    <definedName name="_34lub_3" localSheetId="3">#REF!</definedName>
    <definedName name="_34lub_3" localSheetId="8">#REF!</definedName>
    <definedName name="_34lub_3">#REF!</definedName>
    <definedName name="_35lub_4" localSheetId="3">#REF!</definedName>
    <definedName name="_35lub_4" localSheetId="8">#REF!</definedName>
    <definedName name="_35lub_4">#REF!</definedName>
    <definedName name="_36meio_1" localSheetId="3">#REF!</definedName>
    <definedName name="_36meio_1" localSheetId="8">#REF!</definedName>
    <definedName name="_36meio_1">#REF!</definedName>
    <definedName name="_37meio_2" localSheetId="3">#REF!</definedName>
    <definedName name="_37meio_2" localSheetId="8">#REF!</definedName>
    <definedName name="_37meio_2">#REF!</definedName>
    <definedName name="_38meio_3" localSheetId="3">#REF!</definedName>
    <definedName name="_38meio_3" localSheetId="8">#REF!</definedName>
    <definedName name="_38meio_3">#REF!</definedName>
    <definedName name="_39meio_4" localSheetId="3">#REF!</definedName>
    <definedName name="_39meio_4" localSheetId="8">#REF!</definedName>
    <definedName name="_39meio_4">#REF!</definedName>
    <definedName name="_3a_3" localSheetId="3">#REF!</definedName>
    <definedName name="_3a_3" localSheetId="8">#REF!</definedName>
    <definedName name="_3a_3">#REF!</definedName>
    <definedName name="_40od_1" localSheetId="3">#REF!</definedName>
    <definedName name="_40od_1" localSheetId="8">#REF!</definedName>
    <definedName name="_40od_1">#REF!</definedName>
    <definedName name="_41od_2" localSheetId="3">#REF!</definedName>
    <definedName name="_41od_2" localSheetId="8">#REF!</definedName>
    <definedName name="_41od_2">#REF!</definedName>
    <definedName name="_42od_3" localSheetId="3">#REF!</definedName>
    <definedName name="_42od_3" localSheetId="8">#REF!</definedName>
    <definedName name="_42od_3">#REF!</definedName>
    <definedName name="_43od_4" localSheetId="3">#REF!</definedName>
    <definedName name="_43od_4" localSheetId="8">#REF!</definedName>
    <definedName name="_43od_4">#REF!</definedName>
    <definedName name="_44of_1" localSheetId="3">#REF!</definedName>
    <definedName name="_44of_1" localSheetId="8">#REF!</definedName>
    <definedName name="_44of_1">#REF!</definedName>
    <definedName name="_45of_2" localSheetId="3">#REF!</definedName>
    <definedName name="_45of_2" localSheetId="8">#REF!</definedName>
    <definedName name="_45of_2">#REF!</definedName>
    <definedName name="_46of_3" localSheetId="3">#REF!</definedName>
    <definedName name="_46of_3" localSheetId="8">#REF!</definedName>
    <definedName name="_46of_3">#REF!</definedName>
    <definedName name="_47of_4" localSheetId="3">#REF!</definedName>
    <definedName name="_47of_4" localSheetId="8">#REF!</definedName>
    <definedName name="_47of_4">#REF!</definedName>
    <definedName name="_48pdm_1" localSheetId="3">#REF!</definedName>
    <definedName name="_48pdm_1" localSheetId="8">#REF!</definedName>
    <definedName name="_48pdm_1">#REF!</definedName>
    <definedName name="_49pdm_2" localSheetId="3">#REF!</definedName>
    <definedName name="_49pdm_2" localSheetId="8">#REF!</definedName>
    <definedName name="_49pdm_2">#REF!</definedName>
    <definedName name="_4aaa_1" localSheetId="3">#REF!</definedName>
    <definedName name="_4aaa_1" localSheetId="8">#REF!</definedName>
    <definedName name="_4aaa_1">#REF!</definedName>
    <definedName name="_50pdm_3" localSheetId="3">#REF!</definedName>
    <definedName name="_50pdm_3" localSheetId="8">#REF!</definedName>
    <definedName name="_50pdm_3">#REF!</definedName>
    <definedName name="_51pdm_4" localSheetId="3">#REF!</definedName>
    <definedName name="_51pdm_4" localSheetId="8">#REF!</definedName>
    <definedName name="_51pdm_4">#REF!</definedName>
    <definedName name="_52pedra_1" localSheetId="3">#REF!</definedName>
    <definedName name="_52pedra_1" localSheetId="8">#REF!</definedName>
    <definedName name="_52pedra_1">#REF!</definedName>
    <definedName name="_53pedra_2" localSheetId="3">#REF!</definedName>
    <definedName name="_53pedra_2" localSheetId="8">#REF!</definedName>
    <definedName name="_53pedra_2">#REF!</definedName>
    <definedName name="_54pedra_3" localSheetId="3">#REF!</definedName>
    <definedName name="_54pedra_3" localSheetId="8">#REF!</definedName>
    <definedName name="_54pedra_3">#REF!</definedName>
    <definedName name="_55pedra_4" localSheetId="3">#REF!</definedName>
    <definedName name="_55pedra_4" localSheetId="8">#REF!</definedName>
    <definedName name="_55pedra_4">#REF!</definedName>
    <definedName name="_56port_1" localSheetId="3">#REF!</definedName>
    <definedName name="_56port_1" localSheetId="8">#REF!</definedName>
    <definedName name="_56port_1">#REF!</definedName>
    <definedName name="_57port_2" localSheetId="3">#REF!</definedName>
    <definedName name="_57port_2" localSheetId="8">#REF!</definedName>
    <definedName name="_57port_2">#REF!</definedName>
    <definedName name="_58port_3" localSheetId="3">#REF!</definedName>
    <definedName name="_58port_3" localSheetId="8">#REF!</definedName>
    <definedName name="_58port_3">#REF!</definedName>
    <definedName name="_59port_4" localSheetId="3">#REF!</definedName>
    <definedName name="_59port_4" localSheetId="8">#REF!</definedName>
    <definedName name="_59port_4">#REF!</definedName>
    <definedName name="_5aaa_2" localSheetId="3">#REF!</definedName>
    <definedName name="_5aaa_2" localSheetId="8">#REF!</definedName>
    <definedName name="_5aaa_2">#REF!</definedName>
    <definedName name="_60PREF_1" localSheetId="3">#REF!</definedName>
    <definedName name="_60PREF_1" localSheetId="8">#REF!</definedName>
    <definedName name="_60PREF_1">#REF!</definedName>
    <definedName name="_61PREF_2" localSheetId="3">#REF!</definedName>
    <definedName name="_61PREF_2" localSheetId="8">#REF!</definedName>
    <definedName name="_61PREF_2">#REF!</definedName>
    <definedName name="_62PREF_3" localSheetId="3">#REF!</definedName>
    <definedName name="_62PREF_3" localSheetId="8">#REF!</definedName>
    <definedName name="_62PREF_3">#REF!</definedName>
    <definedName name="_63PREF_4" localSheetId="3">#REF!</definedName>
    <definedName name="_63PREF_4" localSheetId="8">#REF!</definedName>
    <definedName name="_63PREF_4">#REF!</definedName>
    <definedName name="_64rrrrrrrrrrrr_1" localSheetId="3">#REF!</definedName>
    <definedName name="_64rrrrrrrrrrrr_1" localSheetId="8">#REF!</definedName>
    <definedName name="_64rrrrrrrrrrrr_1">#REF!</definedName>
    <definedName name="_65rrrrrrrrrrrr_2" localSheetId="3">#REF!</definedName>
    <definedName name="_65rrrrrrrrrrrr_2" localSheetId="8">#REF!</definedName>
    <definedName name="_65rrrrrrrrrrrr_2">#REF!</definedName>
    <definedName name="_66rrrrrrrrrrrr_3" localSheetId="3">#REF!</definedName>
    <definedName name="_66rrrrrrrrrrrr_3" localSheetId="8">#REF!</definedName>
    <definedName name="_66rrrrrrrrrrrr_3">#REF!</definedName>
    <definedName name="_67rrrrrrrrrrrr_4" localSheetId="3">#REF!</definedName>
    <definedName name="_67rrrrrrrrrrrr_4" localSheetId="8">#REF!</definedName>
    <definedName name="_67rrrrrrrrrrrr_4">#REF!</definedName>
    <definedName name="_68ruas_1" localSheetId="3">#REF!</definedName>
    <definedName name="_68ruas_1" localSheetId="8">#REF!</definedName>
    <definedName name="_68ruas_1">#REF!</definedName>
    <definedName name="_69ruas_2" localSheetId="3">#REF!</definedName>
    <definedName name="_69ruas_2" localSheetId="8">#REF!</definedName>
    <definedName name="_69ruas_2">#REF!</definedName>
    <definedName name="_6aaa_3" localSheetId="3">#REF!</definedName>
    <definedName name="_6aaa_3" localSheetId="8">#REF!</definedName>
    <definedName name="_6aaa_3">#REF!</definedName>
    <definedName name="_70ruas_3" localSheetId="3">#REF!</definedName>
    <definedName name="_70ruas_3" localSheetId="8">#REF!</definedName>
    <definedName name="_70ruas_3">#REF!</definedName>
    <definedName name="_71ruas_4" localSheetId="3">#REF!</definedName>
    <definedName name="_71ruas_4" localSheetId="8">#REF!</definedName>
    <definedName name="_71ruas_4">#REF!</definedName>
    <definedName name="_72se_1" localSheetId="3">#REF!</definedName>
    <definedName name="_72se_1" localSheetId="8">#REF!</definedName>
    <definedName name="_72se_1">#REF!</definedName>
    <definedName name="_73se_2" localSheetId="3">#REF!</definedName>
    <definedName name="_73se_2" localSheetId="8">#REF!</definedName>
    <definedName name="_73se_2">#REF!</definedName>
    <definedName name="_74se_3" localSheetId="3">#REF!</definedName>
    <definedName name="_74se_3" localSheetId="8">#REF!</definedName>
    <definedName name="_74se_3">#REF!</definedName>
    <definedName name="_75se_4" localSheetId="3">#REF!</definedName>
    <definedName name="_75se_4" localSheetId="8">#REF!</definedName>
    <definedName name="_75se_4">#REF!</definedName>
    <definedName name="_76sx_1" localSheetId="3">#REF!</definedName>
    <definedName name="_76sx_1" localSheetId="8">#REF!</definedName>
    <definedName name="_76sx_1">#REF!</definedName>
    <definedName name="_77sx_2" localSheetId="3">#REF!</definedName>
    <definedName name="_77sx_2" localSheetId="8">#REF!</definedName>
    <definedName name="_77sx_2">#REF!</definedName>
    <definedName name="_78sx_3" localSheetId="3">#REF!</definedName>
    <definedName name="_78sx_3" localSheetId="8">#REF!</definedName>
    <definedName name="_78sx_3">#REF!</definedName>
    <definedName name="_79sx_4" localSheetId="3">#REF!</definedName>
    <definedName name="_79sx_4" localSheetId="8">#REF!</definedName>
    <definedName name="_79sx_4">#REF!</definedName>
    <definedName name="_7af_1" localSheetId="3">#REF!</definedName>
    <definedName name="_7af_1" localSheetId="8">#REF!</definedName>
    <definedName name="_7af_1">#REF!</definedName>
    <definedName name="_80tb100cm_1" localSheetId="3">#REF!</definedName>
    <definedName name="_80tb100cm_1" localSheetId="8">#REF!</definedName>
    <definedName name="_80tb100cm_1">#REF!</definedName>
    <definedName name="_81tb100cm_2" localSheetId="3">#REF!</definedName>
    <definedName name="_81tb100cm_2" localSheetId="8">#REF!</definedName>
    <definedName name="_81tb100cm_2">#REF!</definedName>
    <definedName name="_82tb100cm_3" localSheetId="3">#REF!</definedName>
    <definedName name="_82tb100cm_3" localSheetId="8">#REF!</definedName>
    <definedName name="_82tb100cm_3">#REF!</definedName>
    <definedName name="_83tb100cm_4" localSheetId="3">#REF!</definedName>
    <definedName name="_83tb100cm_4" localSheetId="8">#REF!</definedName>
    <definedName name="_83tb100cm_4">#REF!</definedName>
    <definedName name="_84total_1" localSheetId="3">#REF!</definedName>
    <definedName name="_84total_1" localSheetId="8">#REF!</definedName>
    <definedName name="_84total_1">#REF!</definedName>
    <definedName name="_85total_2" localSheetId="3">#REF!</definedName>
    <definedName name="_85total_2" localSheetId="8">#REF!</definedName>
    <definedName name="_85total_2">#REF!</definedName>
    <definedName name="_86total_3" localSheetId="3">#REF!</definedName>
    <definedName name="_86total_3" localSheetId="8">#REF!</definedName>
    <definedName name="_86total_3">#REF!</definedName>
    <definedName name="_87total_4" localSheetId="3">#REF!</definedName>
    <definedName name="_87total_4" localSheetId="8">#REF!</definedName>
    <definedName name="_87total_4">#REF!</definedName>
    <definedName name="_8af_2" localSheetId="3">#REF!</definedName>
    <definedName name="_8af_2" localSheetId="8">#REF!</definedName>
    <definedName name="_8af_2">#REF!</definedName>
    <definedName name="_9af_3" localSheetId="3">#REF!</definedName>
    <definedName name="_9af_3" localSheetId="8">#REF!</definedName>
    <definedName name="_9af_3">#REF!</definedName>
    <definedName name="_ACR10" localSheetId="11">[1]SERVIÇO!#REF!</definedName>
    <definedName name="_ACR10" localSheetId="10">[1]SERVIÇO!#REF!</definedName>
    <definedName name="_ACR10" localSheetId="3">[1]SERVIÇO!#REF!</definedName>
    <definedName name="_ACR10" localSheetId="12">[1]SERVIÇO!#REF!</definedName>
    <definedName name="_ACR10" localSheetId="7">[1]SERVIÇO!#REF!</definedName>
    <definedName name="_ACR10">[1]SERVIÇO!#REF!</definedName>
    <definedName name="_ACR15" localSheetId="11">[1]SERVIÇO!#REF!</definedName>
    <definedName name="_ACR15" localSheetId="10">[1]SERVIÇO!#REF!</definedName>
    <definedName name="_ACR15" localSheetId="3">[1]SERVIÇO!#REF!</definedName>
    <definedName name="_ACR15" localSheetId="12">[1]SERVIÇO!#REF!</definedName>
    <definedName name="_ACR15" localSheetId="7">[1]SERVIÇO!#REF!</definedName>
    <definedName name="_ACR15">[1]SERVIÇO!#REF!</definedName>
    <definedName name="_acr20" localSheetId="11">[1]SERVIÇO!#REF!</definedName>
    <definedName name="_acr20" localSheetId="10">[1]SERVIÇO!#REF!</definedName>
    <definedName name="_acr20" localSheetId="3">[1]SERVIÇO!#REF!</definedName>
    <definedName name="_acr20" localSheetId="12">[1]SERVIÇO!#REF!</definedName>
    <definedName name="_acr20" localSheetId="7">[1]SERVIÇO!#REF!</definedName>
    <definedName name="_acr20">[1]SERVIÇO!#REF!</definedName>
    <definedName name="_acr5" localSheetId="11">[1]SERVIÇO!#REF!</definedName>
    <definedName name="_acr5" localSheetId="10">[1]SERVIÇO!#REF!</definedName>
    <definedName name="_acr5" localSheetId="3">[1]SERVIÇO!#REF!</definedName>
    <definedName name="_acr5" localSheetId="12">[1]SERVIÇO!#REF!</definedName>
    <definedName name="_acr5" localSheetId="7">[1]SERVIÇO!#REF!</definedName>
    <definedName name="_acr5">[1]SERVIÇO!#REF!</definedName>
    <definedName name="_aga14" localSheetId="11">#REF!</definedName>
    <definedName name="_aga14" localSheetId="10">#REF!</definedName>
    <definedName name="_aga14" localSheetId="3">#REF!</definedName>
    <definedName name="_aga14" localSheetId="12">#REF!</definedName>
    <definedName name="_aga14" localSheetId="7">#REF!</definedName>
    <definedName name="_aga14" localSheetId="8">#REF!</definedName>
    <definedName name="_aga14">#REF!</definedName>
    <definedName name="_aga16" localSheetId="11">#REF!</definedName>
    <definedName name="_aga16" localSheetId="10">#REF!</definedName>
    <definedName name="_aga16" localSheetId="3">#REF!</definedName>
    <definedName name="_aga16" localSheetId="12">#REF!</definedName>
    <definedName name="_aga16" localSheetId="7">#REF!</definedName>
    <definedName name="_aga16" localSheetId="8">#REF!</definedName>
    <definedName name="_aga16">#REF!</definedName>
    <definedName name="_ARQ1" localSheetId="11">[1]SERVIÇO!#REF!</definedName>
    <definedName name="_ARQ1" localSheetId="10">[1]SERVIÇO!#REF!</definedName>
    <definedName name="_ARQ1" localSheetId="3">[1]SERVIÇO!#REF!</definedName>
    <definedName name="_ARQ1" localSheetId="12">[1]SERVIÇO!#REF!</definedName>
    <definedName name="_ARQ1" localSheetId="7">[1]SERVIÇO!#REF!</definedName>
    <definedName name="_ARQ1">[1]SERVIÇO!#REF!</definedName>
    <definedName name="_asc321" localSheetId="11">#REF!</definedName>
    <definedName name="_asc321" localSheetId="10">#REF!</definedName>
    <definedName name="_asc321" localSheetId="3">#REF!</definedName>
    <definedName name="_asc321" localSheetId="12">#REF!</definedName>
    <definedName name="_asc321" localSheetId="7">#REF!</definedName>
    <definedName name="_asc321" localSheetId="8">#REF!</definedName>
    <definedName name="_asc321">#REF!</definedName>
    <definedName name="_bur3220" localSheetId="11">#REF!</definedName>
    <definedName name="_bur3220" localSheetId="10">#REF!</definedName>
    <definedName name="_bur3220" localSheetId="3">#REF!</definedName>
    <definedName name="_bur3220" localSheetId="12">#REF!</definedName>
    <definedName name="_bur3220" localSheetId="7">#REF!</definedName>
    <definedName name="_bur3220" localSheetId="8">#REF!</definedName>
    <definedName name="_bur3220">#REF!</definedName>
    <definedName name="_cap20" localSheetId="11">#REF!</definedName>
    <definedName name="_cap20" localSheetId="10">#REF!</definedName>
    <definedName name="_cap20" localSheetId="3">#REF!</definedName>
    <definedName name="_cap20" localSheetId="12">#REF!</definedName>
    <definedName name="_cap20" localSheetId="7">#REF!</definedName>
    <definedName name="_cap20" localSheetId="8">#REF!</definedName>
    <definedName name="_cap20">#REF!</definedName>
    <definedName name="_ccr12" localSheetId="3">#REF!</definedName>
    <definedName name="_ccr12" localSheetId="8">#REF!</definedName>
    <definedName name="_ccr12">#REF!</definedName>
    <definedName name="_cva32" localSheetId="3">#REF!</definedName>
    <definedName name="_cva32" localSheetId="8">#REF!</definedName>
    <definedName name="_cva32">#REF!</definedName>
    <definedName name="_cva50" localSheetId="3">#REF!</definedName>
    <definedName name="_cva50" localSheetId="8">#REF!</definedName>
    <definedName name="_cva50">#REF!</definedName>
    <definedName name="_cva60" localSheetId="3">#REF!</definedName>
    <definedName name="_cva60" localSheetId="8">#REF!</definedName>
    <definedName name="_cva60">#REF!</definedName>
    <definedName name="_cve45100" localSheetId="3">#REF!</definedName>
    <definedName name="_cve45100" localSheetId="8">#REF!</definedName>
    <definedName name="_cve45100">#REF!</definedName>
    <definedName name="_cve90100" localSheetId="3">#REF!</definedName>
    <definedName name="_cve90100" localSheetId="8">#REF!</definedName>
    <definedName name="_cve90100">#REF!</definedName>
    <definedName name="_cve9040" localSheetId="3">#REF!</definedName>
    <definedName name="_cve9040" localSheetId="8">#REF!</definedName>
    <definedName name="_cve9040">#REF!</definedName>
    <definedName name="_djm10" localSheetId="3">#REF!</definedName>
    <definedName name="_djm10" localSheetId="8">#REF!</definedName>
    <definedName name="_djm10">#REF!</definedName>
    <definedName name="_djm15" localSheetId="3">#REF!</definedName>
    <definedName name="_djm15" localSheetId="8">#REF!</definedName>
    <definedName name="_djm15">#REF!</definedName>
    <definedName name="_epl2" localSheetId="3">#REF!</definedName>
    <definedName name="_epl2" localSheetId="8">#REF!</definedName>
    <definedName name="_epl2">#REF!</definedName>
    <definedName name="_epl5" localSheetId="3">#REF!</definedName>
    <definedName name="_epl5" localSheetId="8">#REF!</definedName>
    <definedName name="_epl5">#REF!</definedName>
    <definedName name="_esc15" localSheetId="3">#REF!</definedName>
    <definedName name="_esc15" localSheetId="8">#REF!</definedName>
    <definedName name="_esc15">#REF!</definedName>
    <definedName name="_esc4" localSheetId="3">#REF!</definedName>
    <definedName name="_esc4" localSheetId="8">#REF!</definedName>
    <definedName name="_esc4">#REF!</definedName>
    <definedName name="_esc6" localSheetId="3">#REF!</definedName>
    <definedName name="_esc6" localSheetId="8">#REF!</definedName>
    <definedName name="_esc6">#REF!</definedName>
    <definedName name="_est15" localSheetId="3">#REF!</definedName>
    <definedName name="_est15" localSheetId="8">#REF!</definedName>
    <definedName name="_est15">#REF!</definedName>
    <definedName name="_fil1" localSheetId="3">#REF!</definedName>
    <definedName name="_fil1" localSheetId="8">#REF!</definedName>
    <definedName name="_fil1">#REF!</definedName>
    <definedName name="_fil2" localSheetId="3">#REF!</definedName>
    <definedName name="_fil2" localSheetId="8">#REF!</definedName>
    <definedName name="_fil2">#REF!</definedName>
    <definedName name="_fio12" localSheetId="11">#REF!</definedName>
    <definedName name="_fio12" localSheetId="10">#REF!</definedName>
    <definedName name="_fio12" localSheetId="3">#REF!</definedName>
    <definedName name="_fio12" localSheetId="12">#REF!</definedName>
    <definedName name="_fio12" localSheetId="7">#REF!</definedName>
    <definedName name="_fio12" localSheetId="8">#REF!</definedName>
    <definedName name="_fio12">#REF!</definedName>
    <definedName name="_fis5" localSheetId="11">#REF!</definedName>
    <definedName name="_fis5" localSheetId="10">#REF!</definedName>
    <definedName name="_fis5" localSheetId="3">#REF!</definedName>
    <definedName name="_fis5" localSheetId="12">#REF!</definedName>
    <definedName name="_fis5" localSheetId="7">#REF!</definedName>
    <definedName name="_fis5" localSheetId="8">#REF!</definedName>
    <definedName name="_fis5">#REF!</definedName>
    <definedName name="_flf50" localSheetId="11">#REF!</definedName>
    <definedName name="_flf50" localSheetId="10">#REF!</definedName>
    <definedName name="_flf50" localSheetId="3">#REF!</definedName>
    <definedName name="_flf50" localSheetId="12">#REF!</definedName>
    <definedName name="_flf50" localSheetId="7">#REF!</definedName>
    <definedName name="_flf50" localSheetId="8">#REF!</definedName>
    <definedName name="_flf50">#REF!</definedName>
    <definedName name="_flf60" localSheetId="3">#REF!</definedName>
    <definedName name="_flf60" localSheetId="8">#REF!</definedName>
    <definedName name="_flf60">#REF!</definedName>
    <definedName name="_fpd12" localSheetId="3">#REF!</definedName>
    <definedName name="_fpd12" localSheetId="8">#REF!</definedName>
    <definedName name="_fpd12">#REF!</definedName>
    <definedName name="_fvr10" localSheetId="3">#REF!</definedName>
    <definedName name="_fvr10" localSheetId="8">#REF!</definedName>
    <definedName name="_fvr10">#REF!</definedName>
    <definedName name="_itu1" localSheetId="3">#REF!</definedName>
    <definedName name="_itu1" localSheetId="8">#REF!</definedName>
    <definedName name="_itu1">#REF!</definedName>
    <definedName name="_jla20" localSheetId="3">#REF!</definedName>
    <definedName name="_jla20" localSheetId="8">#REF!</definedName>
    <definedName name="_jla20">#REF!</definedName>
    <definedName name="_jla32" localSheetId="3">#REF!</definedName>
    <definedName name="_jla32" localSheetId="8">#REF!</definedName>
    <definedName name="_jla32">#REF!</definedName>
    <definedName name="_lpi100" localSheetId="3">#REF!</definedName>
    <definedName name="_lpi100" localSheetId="8">#REF!</definedName>
    <definedName name="_lpi100">#REF!</definedName>
    <definedName name="_lvg10060" localSheetId="3">#REF!</definedName>
    <definedName name="_lvg10060" localSheetId="8">#REF!</definedName>
    <definedName name="_lvg10060">#REF!</definedName>
    <definedName name="_lvp32" localSheetId="3">#REF!</definedName>
    <definedName name="_lvp32" localSheetId="8">#REF!</definedName>
    <definedName name="_lvp32">#REF!</definedName>
    <definedName name="_lxa1" localSheetId="3">#REF!</definedName>
    <definedName name="_lxa1" localSheetId="12">#REF!</definedName>
    <definedName name="_lxa1" localSheetId="8">#REF!</definedName>
    <definedName name="_lxa1">#REF!</definedName>
    <definedName name="_man50" localSheetId="3">#REF!</definedName>
    <definedName name="_man50" localSheetId="8">#REF!</definedName>
    <definedName name="_man50">#REF!</definedName>
    <definedName name="_ope1" localSheetId="3">#REF!</definedName>
    <definedName name="_ope1" localSheetId="8">#REF!</definedName>
    <definedName name="_ope1">#REF!</definedName>
    <definedName name="_ope2" localSheetId="3">#REF!</definedName>
    <definedName name="_ope2" localSheetId="8">#REF!</definedName>
    <definedName name="_ope2">#REF!</definedName>
    <definedName name="_ope3" localSheetId="3">#REF!</definedName>
    <definedName name="_ope3" localSheetId="8">#REF!</definedName>
    <definedName name="_ope3">#REF!</definedName>
    <definedName name="_pne1" localSheetId="3">#REF!</definedName>
    <definedName name="_pne1" localSheetId="8">#REF!</definedName>
    <definedName name="_pne1">#REF!</definedName>
    <definedName name="_pne2" localSheetId="3">#REF!</definedName>
    <definedName name="_pne2" localSheetId="8">#REF!</definedName>
    <definedName name="_pne2">#REF!</definedName>
    <definedName name="_prg1515" localSheetId="3">#REF!</definedName>
    <definedName name="_prg1515" localSheetId="8">#REF!</definedName>
    <definedName name="_prg1515">#REF!</definedName>
    <definedName name="_prg1827" localSheetId="3">#REF!</definedName>
    <definedName name="_prg1827" localSheetId="8">#REF!</definedName>
    <definedName name="_prg1827">#REF!</definedName>
    <definedName name="_ptc7" localSheetId="3">#REF!</definedName>
    <definedName name="_ptc7" localSheetId="12">#REF!</definedName>
    <definedName name="_ptc7" localSheetId="8">#REF!</definedName>
    <definedName name="_ptc7">#REF!</definedName>
    <definedName name="_ptm6" localSheetId="3">#REF!</definedName>
    <definedName name="_ptm6" localSheetId="8">#REF!</definedName>
    <definedName name="_ptm6">#REF!</definedName>
    <definedName name="_qdm3" localSheetId="3">#REF!</definedName>
    <definedName name="_qdm3" localSheetId="8">#REF!</definedName>
    <definedName name="_qdm3">#REF!</definedName>
    <definedName name="_QT100" localSheetId="11">[1]SERVIÇO!#REF!</definedName>
    <definedName name="_QT100" localSheetId="10">[1]SERVIÇO!#REF!</definedName>
    <definedName name="_QT100" localSheetId="3">[1]SERVIÇO!#REF!</definedName>
    <definedName name="_QT100" localSheetId="12">[1]SERVIÇO!#REF!</definedName>
    <definedName name="_QT100" localSheetId="7">[1]SERVIÇO!#REF!</definedName>
    <definedName name="_QT100">[1]SERVIÇO!#REF!</definedName>
    <definedName name="_QT2" localSheetId="11">[1]SERVIÇO!#REF!</definedName>
    <definedName name="_QT2" localSheetId="10">[1]SERVIÇO!#REF!</definedName>
    <definedName name="_QT2" localSheetId="3">[1]SERVIÇO!#REF!</definedName>
    <definedName name="_QT2" localSheetId="12">[1]SERVIÇO!#REF!</definedName>
    <definedName name="_QT2" localSheetId="7">[1]SERVIÇO!#REF!</definedName>
    <definedName name="_QT2">[1]SERVIÇO!#REF!</definedName>
    <definedName name="_QT3" localSheetId="11">[1]SERVIÇO!#REF!</definedName>
    <definedName name="_QT3" localSheetId="10">[1]SERVIÇO!#REF!</definedName>
    <definedName name="_QT3" localSheetId="3">[1]SERVIÇO!#REF!</definedName>
    <definedName name="_QT3" localSheetId="12">[1]SERVIÇO!#REF!</definedName>
    <definedName name="_QT3" localSheetId="7">[1]SERVIÇO!#REF!</definedName>
    <definedName name="_QT3">[1]SERVIÇO!#REF!</definedName>
    <definedName name="_QT4" localSheetId="11">[1]SERVIÇO!#REF!</definedName>
    <definedName name="_QT4" localSheetId="10">[1]SERVIÇO!#REF!</definedName>
    <definedName name="_QT4" localSheetId="3">[1]SERVIÇO!#REF!</definedName>
    <definedName name="_QT4" localSheetId="12">[1]SERVIÇO!#REF!</definedName>
    <definedName name="_QT4" localSheetId="7">[1]SERVIÇO!#REF!</definedName>
    <definedName name="_QT4">[1]SERVIÇO!#REF!</definedName>
    <definedName name="_QT50" localSheetId="3">[1]SERVIÇO!#REF!</definedName>
    <definedName name="_QT50" localSheetId="7">[1]SERVIÇO!#REF!</definedName>
    <definedName name="_QT50">[1]SERVIÇO!#REF!</definedName>
    <definedName name="_QT75" localSheetId="3">[1]SERVIÇO!#REF!</definedName>
    <definedName name="_QT75" localSheetId="7">[1]SERVIÇO!#REF!</definedName>
    <definedName name="_QT75">[1]SERVIÇO!#REF!</definedName>
    <definedName name="_rcm10" localSheetId="11">#REF!</definedName>
    <definedName name="_rcm10" localSheetId="10">#REF!</definedName>
    <definedName name="_rcm10" localSheetId="3">#REF!</definedName>
    <definedName name="_rcm10" localSheetId="12">#REF!</definedName>
    <definedName name="_rcm10" localSheetId="7">#REF!</definedName>
    <definedName name="_rcm10" localSheetId="8">#REF!</definedName>
    <definedName name="_rcm10">#REF!</definedName>
    <definedName name="_rcm15" localSheetId="11">#REF!</definedName>
    <definedName name="_rcm15" localSheetId="10">#REF!</definedName>
    <definedName name="_rcm15" localSheetId="3">#REF!</definedName>
    <definedName name="_rcm15" localSheetId="12">#REF!</definedName>
    <definedName name="_rcm15" localSheetId="7">#REF!</definedName>
    <definedName name="_rcm15" localSheetId="8">#REF!</definedName>
    <definedName name="_rcm15">#REF!</definedName>
    <definedName name="_rcm20" localSheetId="11">#REF!</definedName>
    <definedName name="_rcm20" localSheetId="10">#REF!</definedName>
    <definedName name="_rcm20" localSheetId="3">#REF!</definedName>
    <definedName name="_rcm20" localSheetId="12">#REF!</definedName>
    <definedName name="_rcm20" localSheetId="7">#REF!</definedName>
    <definedName name="_rcm20" localSheetId="8">#REF!</definedName>
    <definedName name="_rcm20">#REF!</definedName>
    <definedName name="_rcm5" localSheetId="3">#REF!</definedName>
    <definedName name="_rcm5" localSheetId="8">#REF!</definedName>
    <definedName name="_rcm5">#REF!</definedName>
    <definedName name="_res10" localSheetId="3">#REF!</definedName>
    <definedName name="_res10" localSheetId="8">#REF!</definedName>
    <definedName name="_res10">#REF!</definedName>
    <definedName name="_res15" localSheetId="3">#REF!</definedName>
    <definedName name="_res15" localSheetId="8">#REF!</definedName>
    <definedName name="_res15">#REF!</definedName>
    <definedName name="_res5" localSheetId="3">#REF!</definedName>
    <definedName name="_res5" localSheetId="8">#REF!</definedName>
    <definedName name="_res5">#REF!</definedName>
    <definedName name="_rge32" localSheetId="3">#REF!</definedName>
    <definedName name="_rge32" localSheetId="8">#REF!</definedName>
    <definedName name="_rge32">#REF!</definedName>
    <definedName name="_rgf60" localSheetId="3">#REF!</definedName>
    <definedName name="_rgf60" localSheetId="8">#REF!</definedName>
    <definedName name="_rgf60">#REF!</definedName>
    <definedName name="_rgp1" localSheetId="3">#REF!</definedName>
    <definedName name="_rgp1" localSheetId="8">#REF!</definedName>
    <definedName name="_rgp1">#REF!</definedName>
    <definedName name="_T" localSheetId="11">[1]SERVIÇO!#REF!</definedName>
    <definedName name="_T" localSheetId="10">[1]SERVIÇO!#REF!</definedName>
    <definedName name="_T" localSheetId="3">[1]SERVIÇO!#REF!</definedName>
    <definedName name="_T" localSheetId="12">[1]SERVIÇO!#REF!</definedName>
    <definedName name="_T" localSheetId="7">[1]SERVIÇO!#REF!</definedName>
    <definedName name="_T">[1]SERVIÇO!#REF!</definedName>
    <definedName name="_tap100" localSheetId="11">#REF!</definedName>
    <definedName name="_tap100" localSheetId="10">#REF!</definedName>
    <definedName name="_tap100" localSheetId="3">#REF!</definedName>
    <definedName name="_tap100" localSheetId="12">#REF!</definedName>
    <definedName name="_tap100" localSheetId="7">#REF!</definedName>
    <definedName name="_tap100" localSheetId="8">#REF!</definedName>
    <definedName name="_tap100">#REF!</definedName>
    <definedName name="_tb112" localSheetId="11">#REF!</definedName>
    <definedName name="_tb112" localSheetId="10">#REF!</definedName>
    <definedName name="_tb112" localSheetId="3">#REF!</definedName>
    <definedName name="_tb112" localSheetId="12">#REF!</definedName>
    <definedName name="_tb112" localSheetId="7">#REF!</definedName>
    <definedName name="_tb112" localSheetId="8">#REF!</definedName>
    <definedName name="_tb112">#REF!</definedName>
    <definedName name="_tb16" localSheetId="11">#REF!</definedName>
    <definedName name="_tb16" localSheetId="10">#REF!</definedName>
    <definedName name="_tb16" localSheetId="3">#REF!</definedName>
    <definedName name="_tb16" localSheetId="12">#REF!</definedName>
    <definedName name="_tb16" localSheetId="7">#REF!</definedName>
    <definedName name="_tb16" localSheetId="8">#REF!</definedName>
    <definedName name="_tb16">#REF!</definedName>
    <definedName name="_tb19" localSheetId="3">#REF!</definedName>
    <definedName name="_tb19" localSheetId="8">#REF!</definedName>
    <definedName name="_tb19">#REF!</definedName>
    <definedName name="_tba20" localSheetId="3">#REF!</definedName>
    <definedName name="_tba20" localSheetId="8">#REF!</definedName>
    <definedName name="_tba20">#REF!</definedName>
    <definedName name="_tba32" localSheetId="3">#REF!</definedName>
    <definedName name="_tba32" localSheetId="8">#REF!</definedName>
    <definedName name="_tba32">#REF!</definedName>
    <definedName name="_tba50" localSheetId="3">#REF!</definedName>
    <definedName name="_tba50" localSheetId="8">#REF!</definedName>
    <definedName name="_tba50">#REF!</definedName>
    <definedName name="_tba60" localSheetId="3">#REF!</definedName>
    <definedName name="_tba60" localSheetId="8">#REF!</definedName>
    <definedName name="_tba60">#REF!</definedName>
    <definedName name="_tbe100" localSheetId="3">#REF!</definedName>
    <definedName name="_tbe100" localSheetId="8">#REF!</definedName>
    <definedName name="_tbe100">#REF!</definedName>
    <definedName name="_tbe40" localSheetId="3">#REF!</definedName>
    <definedName name="_tbe40" localSheetId="8">#REF!</definedName>
    <definedName name="_tbe40">#REF!</definedName>
    <definedName name="_tbe50" localSheetId="3">#REF!</definedName>
    <definedName name="_tbe50" localSheetId="8">#REF!</definedName>
    <definedName name="_tbe50">#REF!</definedName>
    <definedName name="_tca80" localSheetId="3">#REF!</definedName>
    <definedName name="_tca80" localSheetId="8">#REF!</definedName>
    <definedName name="_tca80">#REF!</definedName>
    <definedName name="_tea32" localSheetId="3">#REF!</definedName>
    <definedName name="_tea32" localSheetId="8">#REF!</definedName>
    <definedName name="_tea32">#REF!</definedName>
    <definedName name="_tea4560" localSheetId="3">#REF!</definedName>
    <definedName name="_tea4560" localSheetId="8">#REF!</definedName>
    <definedName name="_tea4560">#REF!</definedName>
    <definedName name="_tee100" localSheetId="3">#REF!</definedName>
    <definedName name="_tee100" localSheetId="8">#REF!</definedName>
    <definedName name="_tee100">#REF!</definedName>
    <definedName name="_ter10050" localSheetId="3">#REF!</definedName>
    <definedName name="_ter10050" localSheetId="8">#REF!</definedName>
    <definedName name="_ter10050">#REF!</definedName>
    <definedName name="_tfg50" localSheetId="3">#REF!</definedName>
    <definedName name="_tfg50" localSheetId="8">#REF!</definedName>
    <definedName name="_tfg50">#REF!</definedName>
    <definedName name="_tlf6" localSheetId="3">#REF!</definedName>
    <definedName name="_tlf6" localSheetId="8">#REF!</definedName>
    <definedName name="_tlf6">#REF!</definedName>
    <definedName name="_Toc66241043_8" localSheetId="11">'[4]3-Material de consumo'!#REF!</definedName>
    <definedName name="_Toc66241043_8" localSheetId="10">'[4]3-Material de consumo'!#REF!</definedName>
    <definedName name="_Toc66241043_8" localSheetId="3">'[4]3-Material de consumo'!#REF!</definedName>
    <definedName name="_Toc66241043_8" localSheetId="12">'[4]3-Material de consumo'!#REF!</definedName>
    <definedName name="_Toc66241043_8" localSheetId="7">'[4]3-Material de consumo'!#REF!</definedName>
    <definedName name="_Toc66241043_8">'[4]3-Material de consumo'!#REF!</definedName>
    <definedName name="_Toc66241043_8_1" localSheetId="11">'[4]3-Material de consumo'!#REF!</definedName>
    <definedName name="_Toc66241043_8_1" localSheetId="10">'[4]3-Material de consumo'!#REF!</definedName>
    <definedName name="_Toc66241043_8_1" localSheetId="3">'[4]3-Material de consumo'!#REF!</definedName>
    <definedName name="_Toc66241043_8_1" localSheetId="12">'[4]3-Material de consumo'!#REF!</definedName>
    <definedName name="_Toc66241043_8_1" localSheetId="7">'[4]3-Material de consumo'!#REF!</definedName>
    <definedName name="_Toc66241043_8_1">'[4]3-Material de consumo'!#REF!</definedName>
    <definedName name="_Toc66241043_8_1_4" localSheetId="11">'[4]3-Material de consumo'!#REF!</definedName>
    <definedName name="_Toc66241043_8_1_4" localSheetId="10">'[4]3-Material de consumo'!#REF!</definedName>
    <definedName name="_Toc66241043_8_1_4" localSheetId="3">'[4]3-Material de consumo'!#REF!</definedName>
    <definedName name="_Toc66241043_8_1_4" localSheetId="12">'[4]3-Material de consumo'!#REF!</definedName>
    <definedName name="_Toc66241043_8_1_4" localSheetId="7">'[4]3-Material de consumo'!#REF!</definedName>
    <definedName name="_Toc66241043_8_1_4">'[4]3-Material de consumo'!#REF!</definedName>
    <definedName name="_Toc66241043_8_4" localSheetId="11">'[4]3-Material de consumo'!#REF!</definedName>
    <definedName name="_Toc66241043_8_4" localSheetId="10">'[4]3-Material de consumo'!#REF!</definedName>
    <definedName name="_Toc66241043_8_4" localSheetId="3">'[4]3-Material de consumo'!#REF!</definedName>
    <definedName name="_Toc66241043_8_4" localSheetId="12">'[4]3-Material de consumo'!#REF!</definedName>
    <definedName name="_Toc66241043_8_4" localSheetId="7">'[4]3-Material de consumo'!#REF!</definedName>
    <definedName name="_Toc66241043_8_4">'[4]3-Material de consumo'!#REF!</definedName>
    <definedName name="_Toc66241043_8_6" localSheetId="3">'[4]3-Material de consumo'!#REF!</definedName>
    <definedName name="_Toc66241043_8_6" localSheetId="7">'[4]3-Material de consumo'!#REF!</definedName>
    <definedName name="_Toc66241043_8_6">'[4]3-Material de consumo'!#REF!</definedName>
    <definedName name="_Toc66241043_8_6_4" localSheetId="3">'[4]3-Material de consumo'!#REF!</definedName>
    <definedName name="_Toc66241043_8_6_4" localSheetId="7">'[4]3-Material de consumo'!#REF!</definedName>
    <definedName name="_Toc66241043_8_6_4">'[4]3-Material de consumo'!#REF!</definedName>
    <definedName name="_tub10012" localSheetId="11">#REF!</definedName>
    <definedName name="_tub10012" localSheetId="10">#REF!</definedName>
    <definedName name="_tub10012" localSheetId="3">#REF!</definedName>
    <definedName name="_tub10012" localSheetId="12">#REF!</definedName>
    <definedName name="_tub10012" localSheetId="7">#REF!</definedName>
    <definedName name="_tub10012" localSheetId="8">#REF!</definedName>
    <definedName name="_tub10012">#REF!</definedName>
    <definedName name="_tub10015" localSheetId="11">#REF!</definedName>
    <definedName name="_tub10015" localSheetId="10">#REF!</definedName>
    <definedName name="_tub10015" localSheetId="3">#REF!</definedName>
    <definedName name="_tub10015" localSheetId="12">#REF!</definedName>
    <definedName name="_tub10015" localSheetId="7">#REF!</definedName>
    <definedName name="_tub10015" localSheetId="8">#REF!</definedName>
    <definedName name="_tub10015">#REF!</definedName>
    <definedName name="_tub10020" localSheetId="11">#REF!</definedName>
    <definedName name="_tub10020" localSheetId="10">#REF!</definedName>
    <definedName name="_tub10020" localSheetId="3">#REF!</definedName>
    <definedName name="_tub10020" localSheetId="12">#REF!</definedName>
    <definedName name="_tub10020" localSheetId="7">#REF!</definedName>
    <definedName name="_tub10020" localSheetId="8">#REF!</definedName>
    <definedName name="_tub10020">#REF!</definedName>
    <definedName name="_tub15012" localSheetId="3">#REF!</definedName>
    <definedName name="_tub15012" localSheetId="8">#REF!</definedName>
    <definedName name="_tub15012">#REF!</definedName>
    <definedName name="_tub4012" localSheetId="3">#REF!</definedName>
    <definedName name="_tub4012" localSheetId="8">#REF!</definedName>
    <definedName name="_tub4012">#REF!</definedName>
    <definedName name="_tub4015" localSheetId="3">#REF!</definedName>
    <definedName name="_tub4015" localSheetId="8">#REF!</definedName>
    <definedName name="_tub4015">#REF!</definedName>
    <definedName name="_tub4020" localSheetId="3">#REF!</definedName>
    <definedName name="_tub4020" localSheetId="8">#REF!</definedName>
    <definedName name="_tub4020">#REF!</definedName>
    <definedName name="_tub5012" localSheetId="3">#REF!</definedName>
    <definedName name="_tub5012" localSheetId="8">#REF!</definedName>
    <definedName name="_tub5012">#REF!</definedName>
    <definedName name="_tub5015" localSheetId="3">#REF!</definedName>
    <definedName name="_tub5015" localSheetId="8">#REF!</definedName>
    <definedName name="_tub5015">#REF!</definedName>
    <definedName name="_tub5020" localSheetId="3">#REF!</definedName>
    <definedName name="_tub5020" localSheetId="8">#REF!</definedName>
    <definedName name="_tub5020">#REF!</definedName>
    <definedName name="_tub7512" localSheetId="3">#REF!</definedName>
    <definedName name="_tub7512" localSheetId="8">#REF!</definedName>
    <definedName name="_tub7512">#REF!</definedName>
    <definedName name="_tub7515" localSheetId="3">#REF!</definedName>
    <definedName name="_tub7515" localSheetId="8">#REF!</definedName>
    <definedName name="_tub7515">#REF!</definedName>
    <definedName name="_tub7520" localSheetId="3">#REF!</definedName>
    <definedName name="_tub7520" localSheetId="8">#REF!</definedName>
    <definedName name="_tub7520">#REF!</definedName>
    <definedName name="a" localSheetId="3">#REF!</definedName>
    <definedName name="a" localSheetId="12">#REF!</definedName>
    <definedName name="a" localSheetId="8">#REF!</definedName>
    <definedName name="a">#REF!</definedName>
    <definedName name="a_1" localSheetId="3">#REF!</definedName>
    <definedName name="a_1" localSheetId="8">#REF!</definedName>
    <definedName name="a_1">#REF!</definedName>
    <definedName name="a_1_4" localSheetId="3">#REF!</definedName>
    <definedName name="a_1_4" localSheetId="8">#REF!</definedName>
    <definedName name="a_1_4">#REF!</definedName>
    <definedName name="a_4" localSheetId="3">#REF!</definedName>
    <definedName name="a_4" localSheetId="8">#REF!</definedName>
    <definedName name="a_4">#REF!</definedName>
    <definedName name="a_6" localSheetId="3">#REF!</definedName>
    <definedName name="a_6" localSheetId="8">#REF!</definedName>
    <definedName name="a_6">#REF!</definedName>
    <definedName name="a_6_4" localSheetId="3">#REF!</definedName>
    <definedName name="a_6_4" localSheetId="8">#REF!</definedName>
    <definedName name="a_6_4">#REF!</definedName>
    <definedName name="aaa" localSheetId="3">#REF!</definedName>
    <definedName name="aaa" localSheetId="12">#REF!</definedName>
    <definedName name="aaa" localSheetId="8">#REF!</definedName>
    <definedName name="aaa">#REF!</definedName>
    <definedName name="AAAAA" localSheetId="3">#REF!</definedName>
    <definedName name="AAAAA" localSheetId="8">#REF!</definedName>
    <definedName name="AAAAA">#REF!</definedName>
    <definedName name="abebqt" localSheetId="11">[1]SERVIÇO!#REF!</definedName>
    <definedName name="abebqt" localSheetId="10">[1]SERVIÇO!#REF!</definedName>
    <definedName name="abebqt" localSheetId="3">[1]SERVIÇO!#REF!</definedName>
    <definedName name="abebqt" localSheetId="12">[1]SERVIÇO!#REF!</definedName>
    <definedName name="abebqt" localSheetId="7">[1]SERVIÇO!#REF!</definedName>
    <definedName name="abebqt">[1]SERVIÇO!#REF!</definedName>
    <definedName name="ACADUC" localSheetId="11">[1]SERVIÇO!#REF!</definedName>
    <definedName name="ACADUC" localSheetId="10">[1]SERVIÇO!#REF!</definedName>
    <definedName name="ACADUC" localSheetId="3">[1]SERVIÇO!#REF!</definedName>
    <definedName name="ACADUC" localSheetId="12">[1]SERVIÇO!#REF!</definedName>
    <definedName name="ACADUC" localSheetId="7">[1]SERVIÇO!#REF!</definedName>
    <definedName name="ACADUC">[1]SERVIÇO!#REF!</definedName>
    <definedName name="ACBEB" localSheetId="11">[1]SERVIÇO!#REF!</definedName>
    <definedName name="ACBEB" localSheetId="10">[1]SERVIÇO!#REF!</definedName>
    <definedName name="ACBEB" localSheetId="3">[1]SERVIÇO!#REF!</definedName>
    <definedName name="ACBEB" localSheetId="12">[1]SERVIÇO!#REF!</definedName>
    <definedName name="ACBEB" localSheetId="7">[1]SERVIÇO!#REF!</definedName>
    <definedName name="ACBEB">[1]SERVIÇO!#REF!</definedName>
    <definedName name="ACBOMB" localSheetId="11">[1]SERVIÇO!#REF!</definedName>
    <definedName name="ACBOMB" localSheetId="10">[1]SERVIÇO!#REF!</definedName>
    <definedName name="ACBOMB" localSheetId="3">[1]SERVIÇO!#REF!</definedName>
    <definedName name="ACBOMB" localSheetId="12">[1]SERVIÇO!#REF!</definedName>
    <definedName name="ACBOMB" localSheetId="7">[1]SERVIÇO!#REF!</definedName>
    <definedName name="ACBOMB">[1]SERVIÇO!#REF!</definedName>
    <definedName name="AccessDatabase" hidden="1">"D:\Arquivos do excel\Planilha modelo1.mdb"</definedName>
    <definedName name="ACCHAF" localSheetId="11">[1]SERVIÇO!#REF!</definedName>
    <definedName name="ACCHAF" localSheetId="10">[1]SERVIÇO!#REF!</definedName>
    <definedName name="ACCHAF" localSheetId="3">[1]SERVIÇO!#REF!</definedName>
    <definedName name="ACCHAF" localSheetId="12">[1]SERVIÇO!#REF!</definedName>
    <definedName name="ACCHAF" localSheetId="7">[1]SERVIÇO!#REF!</definedName>
    <definedName name="ACCHAF">[1]SERVIÇO!#REF!</definedName>
    <definedName name="ACDER" localSheetId="11">[1]SERVIÇO!#REF!</definedName>
    <definedName name="ACDER" localSheetId="10">[1]SERVIÇO!#REF!</definedName>
    <definedName name="ACDER" localSheetId="3">[1]SERVIÇO!#REF!</definedName>
    <definedName name="ACDER" localSheetId="12">[1]SERVIÇO!#REF!</definedName>
    <definedName name="ACDER" localSheetId="7">[1]SERVIÇO!#REF!</definedName>
    <definedName name="ACDER">[1]SERVIÇO!#REF!</definedName>
    <definedName name="ACDIV" localSheetId="11">[1]SERVIÇO!#REF!</definedName>
    <definedName name="ACDIV" localSheetId="10">[1]SERVIÇO!#REF!</definedName>
    <definedName name="ACDIV" localSheetId="3">[1]SERVIÇO!#REF!</definedName>
    <definedName name="ACDIV" localSheetId="12">[1]SERVIÇO!#REF!</definedName>
    <definedName name="ACDIV" localSheetId="7">[1]SERVIÇO!#REF!</definedName>
    <definedName name="ACDIV">[1]SERVIÇO!#REF!</definedName>
    <definedName name="ACEQP" localSheetId="11">[1]SERVIÇO!#REF!</definedName>
    <definedName name="ACEQP" localSheetId="10">[1]SERVIÇO!#REF!</definedName>
    <definedName name="ACEQP" localSheetId="3">[1]SERVIÇO!#REF!</definedName>
    <definedName name="ACEQP" localSheetId="12">[1]SERVIÇO!#REF!</definedName>
    <definedName name="ACEQP" localSheetId="7">[1]SERVIÇO!#REF!</definedName>
    <definedName name="ACEQP">[1]SERVIÇO!#REF!</definedName>
    <definedName name="ACHAFQT" localSheetId="11">[1]SERVIÇO!#REF!</definedName>
    <definedName name="ACHAFQT" localSheetId="10">[1]SERVIÇO!#REF!</definedName>
    <definedName name="ACHAFQT" localSheetId="3">[1]SERVIÇO!#REF!</definedName>
    <definedName name="ACHAFQT" localSheetId="12">[1]SERVIÇO!#REF!</definedName>
    <definedName name="ACHAFQT" localSheetId="7">[1]SERVIÇO!#REF!</definedName>
    <definedName name="ACHAFQT">[1]SERVIÇO!#REF!</definedName>
    <definedName name="acl" localSheetId="11">#REF!</definedName>
    <definedName name="acl" localSheetId="10">#REF!</definedName>
    <definedName name="acl" localSheetId="3">#REF!</definedName>
    <definedName name="acl" localSheetId="12">#REF!</definedName>
    <definedName name="acl" localSheetId="7">#REF!</definedName>
    <definedName name="acl" localSheetId="8">#REF!</definedName>
    <definedName name="acl">#REF!</definedName>
    <definedName name="ACMUR" localSheetId="11">[1]SERVIÇO!#REF!</definedName>
    <definedName name="ACMUR" localSheetId="10">[1]SERVIÇO!#REF!</definedName>
    <definedName name="ACMUR" localSheetId="3">[1]SERVIÇO!#REF!</definedName>
    <definedName name="ACMUR" localSheetId="12">[1]SERVIÇO!#REF!</definedName>
    <definedName name="ACMUR" localSheetId="7">[1]SERVIÇO!#REF!</definedName>
    <definedName name="ACMUR">[1]SERVIÇO!#REF!</definedName>
    <definedName name="aço" localSheetId="11">#REF!</definedName>
    <definedName name="aço" localSheetId="10">#REF!</definedName>
    <definedName name="aço" localSheetId="3">#REF!</definedName>
    <definedName name="aço" localSheetId="12">#REF!</definedName>
    <definedName name="aço" localSheetId="7">#REF!</definedName>
    <definedName name="aço" localSheetId="8">#REF!</definedName>
    <definedName name="aço">#REF!</definedName>
    <definedName name="ACONT2" localSheetId="3">[1]SERVIÇO!#REF!</definedName>
    <definedName name="ACONT2" localSheetId="7">[1]SERVIÇO!#REF!</definedName>
    <definedName name="ACONT2">[1]SERVIÇO!#REF!</definedName>
    <definedName name="ACPIPA" localSheetId="11">[1]SERVIÇO!#REF!</definedName>
    <definedName name="ACPIPA" localSheetId="10">[1]SERVIÇO!#REF!</definedName>
    <definedName name="ACPIPA" localSheetId="3">[1]SERVIÇO!#REF!</definedName>
    <definedName name="ACPIPA" localSheetId="12">[1]SERVIÇO!#REF!</definedName>
    <definedName name="ACPIPA" localSheetId="7">[1]SERVIÇO!#REF!</definedName>
    <definedName name="ACPIPA">[1]SERVIÇO!#REF!</definedName>
    <definedName name="ACTRANSP" localSheetId="11">[1]SERVIÇO!#REF!</definedName>
    <definedName name="ACTRANSP" localSheetId="10">[1]SERVIÇO!#REF!</definedName>
    <definedName name="ACTRANSP" localSheetId="3">[1]SERVIÇO!#REF!</definedName>
    <definedName name="ACTRANSP" localSheetId="12">[1]SERVIÇO!#REF!</definedName>
    <definedName name="ACTRANSP" localSheetId="7">[1]SERVIÇO!#REF!</definedName>
    <definedName name="ACTRANSP">[1]SERVIÇO!#REF!</definedName>
    <definedName name="ade" localSheetId="11">#REF!</definedName>
    <definedName name="ade" localSheetId="10">#REF!</definedName>
    <definedName name="ade" localSheetId="3">#REF!</definedName>
    <definedName name="ade" localSheetId="12">#REF!</definedName>
    <definedName name="ade" localSheetId="7">#REF!</definedName>
    <definedName name="ade" localSheetId="8">#REF!</definedName>
    <definedName name="ade">#REF!</definedName>
    <definedName name="adtimp" localSheetId="11">#REF!</definedName>
    <definedName name="adtimp" localSheetId="10">#REF!</definedName>
    <definedName name="adtimp" localSheetId="3">#REF!</definedName>
    <definedName name="adtimp" localSheetId="12">#REF!</definedName>
    <definedName name="adtimp" localSheetId="7">#REF!</definedName>
    <definedName name="adtimp" localSheetId="8">#REF!</definedName>
    <definedName name="adtimp">#REF!</definedName>
    <definedName name="ADUCQT" localSheetId="11">[1]SERVIÇO!#REF!</definedName>
    <definedName name="ADUCQT" localSheetId="10">[1]SERVIÇO!#REF!</definedName>
    <definedName name="ADUCQT" localSheetId="3">[1]SERVIÇO!#REF!</definedName>
    <definedName name="ADUCQT" localSheetId="12">[1]SERVIÇO!#REF!</definedName>
    <definedName name="ADUCQT" localSheetId="7">[1]SERVIÇO!#REF!</definedName>
    <definedName name="ADUCQT">[1]SERVIÇO!#REF!</definedName>
    <definedName name="af" localSheetId="3">#REF!</definedName>
    <definedName name="af" localSheetId="12">#REF!</definedName>
    <definedName name="af" localSheetId="8">#REF!</definedName>
    <definedName name="af">#REF!</definedName>
    <definedName name="af_1" localSheetId="3">#REF!</definedName>
    <definedName name="af_1" localSheetId="8">#REF!</definedName>
    <definedName name="af_1">#REF!</definedName>
    <definedName name="aff" localSheetId="3">#REF!</definedName>
    <definedName name="aff" localSheetId="8">#REF!</definedName>
    <definedName name="aff">#REF!</definedName>
    <definedName name="afi" localSheetId="3">#REF!</definedName>
    <definedName name="afi" localSheetId="8">#REF!</definedName>
    <definedName name="afi">#REF!</definedName>
    <definedName name="afp" localSheetId="3">#REF!</definedName>
    <definedName name="afp" localSheetId="8">#REF!</definedName>
    <definedName name="afp">#REF!</definedName>
    <definedName name="ag" localSheetId="3">#REF!</definedName>
    <definedName name="ag" localSheetId="12">#REF!</definedName>
    <definedName name="ag" localSheetId="8">#REF!</definedName>
    <definedName name="ag">#REF!</definedName>
    <definedName name="ag_1" localSheetId="3">#REF!</definedName>
    <definedName name="ag_1" localSheetId="8">#REF!</definedName>
    <definedName name="ag_1">#REF!</definedName>
    <definedName name="agr" localSheetId="3">#REF!</definedName>
    <definedName name="agr" localSheetId="8">#REF!</definedName>
    <definedName name="agr">#REF!</definedName>
    <definedName name="AITEM" localSheetId="11">[1]SERVIÇO!#REF!</definedName>
    <definedName name="AITEM" localSheetId="10">[1]SERVIÇO!#REF!</definedName>
    <definedName name="AITEM" localSheetId="3">[1]SERVIÇO!#REF!</definedName>
    <definedName name="AITEM" localSheetId="12">[1]SERVIÇO!#REF!</definedName>
    <definedName name="AITEM" localSheetId="7">[1]SERVIÇO!#REF!</definedName>
    <definedName name="AITEM">[1]SERVIÇO!#REF!</definedName>
    <definedName name="ALTADUC" localSheetId="11">[1]SERVIÇO!#REF!</definedName>
    <definedName name="ALTADUC" localSheetId="10">[1]SERVIÇO!#REF!</definedName>
    <definedName name="ALTADUC" localSheetId="3">[1]SERVIÇO!#REF!</definedName>
    <definedName name="ALTADUC" localSheetId="12">[1]SERVIÇO!#REF!</definedName>
    <definedName name="ALTADUC" localSheetId="7">[1]SERVIÇO!#REF!</definedName>
    <definedName name="ALTADUC">[1]SERVIÇO!#REF!</definedName>
    <definedName name="ALTBOMB" localSheetId="11">[1]SERVIÇO!#REF!</definedName>
    <definedName name="ALTBOMB" localSheetId="10">[1]SERVIÇO!#REF!</definedName>
    <definedName name="ALTBOMB" localSheetId="3">[1]SERVIÇO!#REF!</definedName>
    <definedName name="ALTBOMB" localSheetId="12">[1]SERVIÇO!#REF!</definedName>
    <definedName name="ALTBOMB" localSheetId="7">[1]SERVIÇO!#REF!</definedName>
    <definedName name="ALTBOMB">[1]SERVIÇO!#REF!</definedName>
    <definedName name="ALTCAP" localSheetId="11">[1]SERVIÇO!#REF!</definedName>
    <definedName name="ALTCAP" localSheetId="10">[1]SERVIÇO!#REF!</definedName>
    <definedName name="ALTCAP" localSheetId="3">[1]SERVIÇO!#REF!</definedName>
    <definedName name="ALTCAP" localSheetId="12">[1]SERVIÇO!#REF!</definedName>
    <definedName name="ALTCAP" localSheetId="7">[1]SERVIÇO!#REF!</definedName>
    <definedName name="ALTCAP">[1]SERVIÇO!#REF!</definedName>
    <definedName name="ALTDER" localSheetId="11">[1]SERVIÇO!#REF!</definedName>
    <definedName name="ALTDER" localSheetId="10">[1]SERVIÇO!#REF!</definedName>
    <definedName name="ALTDER" localSheetId="3">[1]SERVIÇO!#REF!</definedName>
    <definedName name="ALTDER" localSheetId="12">[1]SERVIÇO!#REF!</definedName>
    <definedName name="ALTDER" localSheetId="7">[1]SERVIÇO!#REF!</definedName>
    <definedName name="ALTDER">[1]SERVIÇO!#REF!</definedName>
    <definedName name="ALTEQUIP" localSheetId="3">[1]SERVIÇO!#REF!</definedName>
    <definedName name="ALTEQUIP">[1]SERVIÇO!#REF!</definedName>
    <definedName name="ALTIEQP" localSheetId="3">[1]SERVIÇO!#REF!</definedName>
    <definedName name="ALTIEQP">[1]SERVIÇO!#REF!</definedName>
    <definedName name="ALTMUR" localSheetId="3">[1]SERVIÇO!#REF!</definedName>
    <definedName name="ALTMUR">[1]SERVIÇO!#REF!</definedName>
    <definedName name="ALTRES10" localSheetId="3">[1]SERVIÇO!#REF!</definedName>
    <definedName name="ALTRES10">[1]SERVIÇO!#REF!</definedName>
    <definedName name="ALTRES15" localSheetId="3">[1]SERVIÇO!#REF!</definedName>
    <definedName name="ALTRES15">[1]SERVIÇO!#REF!</definedName>
    <definedName name="ALTRES20" localSheetId="3">[1]SERVIÇO!#REF!</definedName>
    <definedName name="ALTRES20">[1]SERVIÇO!#REF!</definedName>
    <definedName name="ALTTRANS" localSheetId="3">[1]SERVIÇO!#REF!</definedName>
    <definedName name="ALTTRANS">[1]SERVIÇO!#REF!</definedName>
    <definedName name="amc" localSheetId="11">#REF!</definedName>
    <definedName name="amc" localSheetId="10">#REF!</definedName>
    <definedName name="amc" localSheetId="3">#REF!</definedName>
    <definedName name="amc" localSheetId="12">#REF!</definedName>
    <definedName name="amc" localSheetId="7">#REF!</definedName>
    <definedName name="amc" localSheetId="8">#REF!</definedName>
    <definedName name="amc">#REF!</definedName>
    <definedName name="amd" localSheetId="11">#REF!</definedName>
    <definedName name="amd" localSheetId="10">#REF!</definedName>
    <definedName name="amd" localSheetId="3">#REF!</definedName>
    <definedName name="amd" localSheetId="12">#REF!</definedName>
    <definedName name="amd" localSheetId="7">#REF!</definedName>
    <definedName name="amd" localSheetId="8">#REF!</definedName>
    <definedName name="amd">#REF!</definedName>
    <definedName name="ame" localSheetId="11">#REF!</definedName>
    <definedName name="ame" localSheetId="10">#REF!</definedName>
    <definedName name="ame" localSheetId="3">#REF!</definedName>
    <definedName name="ame" localSheetId="12">#REF!</definedName>
    <definedName name="ame" localSheetId="7">#REF!</definedName>
    <definedName name="ame" localSheetId="8">#REF!</definedName>
    <definedName name="ame">#REF!</definedName>
    <definedName name="amm" localSheetId="3">#REF!</definedName>
    <definedName name="amm" localSheetId="8">#REF!</definedName>
    <definedName name="amm">#REF!</definedName>
    <definedName name="AmorEscri" localSheetId="11">[5]EquiA!#REF!</definedName>
    <definedName name="AmorEscri" localSheetId="10">[5]EquiA!#REF!</definedName>
    <definedName name="AmorEscri" localSheetId="3">[5]EquiA!#REF!</definedName>
    <definedName name="AmorEscri" localSheetId="12">[5]EquiA!#REF!</definedName>
    <definedName name="AmorEscri" localSheetId="7">[5]EquiA!#REF!</definedName>
    <definedName name="AmorEscri">[5]EquiA!#REF!</definedName>
    <definedName name="AmorEscri_1" localSheetId="11">[5]EquiA!#REF!</definedName>
    <definedName name="AmorEscri_1" localSheetId="10">[5]EquiA!#REF!</definedName>
    <definedName name="AmorEscri_1" localSheetId="3">[5]EquiA!#REF!</definedName>
    <definedName name="AmorEscri_1" localSheetId="12">[5]EquiA!#REF!</definedName>
    <definedName name="AmorEscri_1" localSheetId="7">[5]EquiA!#REF!</definedName>
    <definedName name="AmorEscri_1">[5]EquiA!#REF!</definedName>
    <definedName name="AmorEscri_1_4" localSheetId="11">[5]EquiA!#REF!</definedName>
    <definedName name="AmorEscri_1_4" localSheetId="10">[5]EquiA!#REF!</definedName>
    <definedName name="AmorEscri_1_4" localSheetId="3">[5]EquiA!#REF!</definedName>
    <definedName name="AmorEscri_1_4" localSheetId="12">[5]EquiA!#REF!</definedName>
    <definedName name="AmorEscri_1_4" localSheetId="7">[5]EquiA!#REF!</definedName>
    <definedName name="AmorEscri_1_4">[5]EquiA!#REF!</definedName>
    <definedName name="AmorEscri_4" localSheetId="11">[5]EquiA!#REF!</definedName>
    <definedName name="AmorEscri_4" localSheetId="10">[5]EquiA!#REF!</definedName>
    <definedName name="AmorEscri_4" localSheetId="3">[5]EquiA!#REF!</definedName>
    <definedName name="AmorEscri_4" localSheetId="12">[5]EquiA!#REF!</definedName>
    <definedName name="AmorEscri_4" localSheetId="7">[5]EquiA!#REF!</definedName>
    <definedName name="AmorEscri_4">[5]EquiA!#REF!</definedName>
    <definedName name="AmorEscri_6" localSheetId="11">[5]EquiA!#REF!</definedName>
    <definedName name="AmorEscri_6" localSheetId="10">[5]EquiA!#REF!</definedName>
    <definedName name="AmorEscri_6" localSheetId="3">[5]EquiA!#REF!</definedName>
    <definedName name="AmorEscri_6" localSheetId="12">[5]EquiA!#REF!</definedName>
    <definedName name="AmorEscri_6" localSheetId="7">[5]EquiA!#REF!</definedName>
    <definedName name="AmorEscri_6">[5]EquiA!#REF!</definedName>
    <definedName name="AmorEscri_6_4" localSheetId="3">[5]EquiA!#REF!</definedName>
    <definedName name="AmorEscri_6_4">[5]EquiA!#REF!</definedName>
    <definedName name="AmorVei" localSheetId="3">[5]EquiA!#REF!</definedName>
    <definedName name="AmorVei">[5]EquiA!#REF!</definedName>
    <definedName name="AmorVei_1" localSheetId="3">[5]EquiA!#REF!</definedName>
    <definedName name="AmorVei_1">[5]EquiA!#REF!</definedName>
    <definedName name="AmorVei_1_4" localSheetId="3">[5]EquiA!#REF!</definedName>
    <definedName name="AmorVei_1_4">[5]EquiA!#REF!</definedName>
    <definedName name="AmorVei_4" localSheetId="3">[5]EquiA!#REF!</definedName>
    <definedName name="AmorVei_4">[5]EquiA!#REF!</definedName>
    <definedName name="AmorVei_6" localSheetId="3">[5]EquiA!#REF!</definedName>
    <definedName name="AmorVei_6">[5]EquiA!#REF!</definedName>
    <definedName name="AmorVei_6_4" localSheetId="3">[5]EquiA!#REF!</definedName>
    <definedName name="AmorVei_6_4">[5]EquiA!#REF!</definedName>
    <definedName name="anb" localSheetId="11">#REF!</definedName>
    <definedName name="anb" localSheetId="10">#REF!</definedName>
    <definedName name="anb" localSheetId="3">#REF!</definedName>
    <definedName name="anb" localSheetId="12">#REF!</definedName>
    <definedName name="anb" localSheetId="7">#REF!</definedName>
    <definedName name="anb" localSheetId="8">#REF!</definedName>
    <definedName name="anb">#REF!</definedName>
    <definedName name="apc" localSheetId="11">#REF!</definedName>
    <definedName name="apc" localSheetId="10">#REF!</definedName>
    <definedName name="apc" localSheetId="3">#REF!</definedName>
    <definedName name="apc" localSheetId="12">#REF!</definedName>
    <definedName name="apc" localSheetId="7">#REF!</definedName>
    <definedName name="apc" localSheetId="8">#REF!</definedName>
    <definedName name="apc">#REF!</definedName>
    <definedName name="apmfs" localSheetId="3">#REF!</definedName>
    <definedName name="apmfs" localSheetId="8">#REF!</definedName>
    <definedName name="apmfs">#REF!</definedName>
    <definedName name="AQTEMP1" localSheetId="11">[1]SERVIÇO!#REF!</definedName>
    <definedName name="AQTEMP1" localSheetId="10">[1]SERVIÇO!#REF!</definedName>
    <definedName name="AQTEMP1" localSheetId="3">[1]SERVIÇO!#REF!</definedName>
    <definedName name="AQTEMP1" localSheetId="12">[1]SERVIÇO!#REF!</definedName>
    <definedName name="AQTEMP1" localSheetId="7">[1]SERVIÇO!#REF!</definedName>
    <definedName name="AQTEMP1">[1]SERVIÇO!#REF!</definedName>
    <definedName name="AQTEMP2" localSheetId="11">[1]SERVIÇO!#REF!</definedName>
    <definedName name="AQTEMP2" localSheetId="10">[1]SERVIÇO!#REF!</definedName>
    <definedName name="AQTEMP2" localSheetId="3">[1]SERVIÇO!#REF!</definedName>
    <definedName name="AQTEMP2" localSheetId="12">[1]SERVIÇO!#REF!</definedName>
    <definedName name="AQTEMP2" localSheetId="7">[1]SERVIÇO!#REF!</definedName>
    <definedName name="AQTEMP2">[1]SERVIÇO!#REF!</definedName>
    <definedName name="are" localSheetId="11">#REF!</definedName>
    <definedName name="are" localSheetId="10">#REF!</definedName>
    <definedName name="are" localSheetId="3">#REF!</definedName>
    <definedName name="are" localSheetId="12">#REF!</definedName>
    <definedName name="are" localSheetId="7">#REF!</definedName>
    <definedName name="are" localSheetId="8">#REF!</definedName>
    <definedName name="are">#REF!</definedName>
    <definedName name="_xlnm.Print_Area" localSheetId="6">CPUs!$A$1:$H$199</definedName>
    <definedName name="_xlnm.Print_Area" localSheetId="3">'Cronograma_Desembolso item 1'!$A$1:$H$41</definedName>
    <definedName name="_xlnm.Print_Area" localSheetId="12">'Det Enc Sociais'!$A$2:$H$49</definedName>
    <definedName name="_xlnm.Print_Area" localSheetId="0">'Instruções Preenchimento'!$A$1:$F$16</definedName>
    <definedName name="_xlnm.Print_Area" localSheetId="1">'Itens para CPUs'!$A$1:$I$53</definedName>
    <definedName name="_xlnm.Print_Area" localSheetId="8">'Mem. Cálculo'!$A$1:$N$21</definedName>
    <definedName name="_xlnm.Print_Area" localSheetId="5">'Orç. por Módulo'!$A$1:$H$41</definedName>
    <definedName name="ARQ" localSheetId="11">[1]SERVIÇO!#REF!</definedName>
    <definedName name="ARQ" localSheetId="10">[1]SERVIÇO!#REF!</definedName>
    <definedName name="ARQ" localSheetId="3">[1]SERVIÇO!#REF!</definedName>
    <definedName name="ARQ" localSheetId="12">[1]SERVIÇO!#REF!</definedName>
    <definedName name="ARQ" localSheetId="7">[1]SERVIÇO!#REF!</definedName>
    <definedName name="ARQ">[1]SERVIÇO!#REF!</definedName>
    <definedName name="ARQERR" localSheetId="11">[1]SERVIÇO!#REF!</definedName>
    <definedName name="ARQERR" localSheetId="10">[1]SERVIÇO!#REF!</definedName>
    <definedName name="ARQERR" localSheetId="3">[1]SERVIÇO!#REF!</definedName>
    <definedName name="ARQERR" localSheetId="12">[1]SERVIÇO!#REF!</definedName>
    <definedName name="ARQERR" localSheetId="7">[1]SERVIÇO!#REF!</definedName>
    <definedName name="ARQERR">[1]SERVIÇO!#REF!</definedName>
    <definedName name="ARQMARC" localSheetId="11">[1]SERVIÇO!#REF!</definedName>
    <definedName name="ARQMARC" localSheetId="10">[1]SERVIÇO!#REF!</definedName>
    <definedName name="ARQMARC" localSheetId="3">[1]SERVIÇO!#REF!</definedName>
    <definedName name="ARQMARC" localSheetId="12">[1]SERVIÇO!#REF!</definedName>
    <definedName name="ARQMARC" localSheetId="7">[1]SERVIÇO!#REF!</definedName>
    <definedName name="ARQMARC">[1]SERVIÇO!#REF!</definedName>
    <definedName name="ARQPLAN" localSheetId="11">[1]SERVIÇO!#REF!</definedName>
    <definedName name="ARQPLAN" localSheetId="10">[1]SERVIÇO!#REF!</definedName>
    <definedName name="ARQPLAN" localSheetId="3">[1]SERVIÇO!#REF!</definedName>
    <definedName name="ARQPLAN" localSheetId="12">[1]SERVIÇO!#REF!</definedName>
    <definedName name="ARQPLAN" localSheetId="7">[1]SERVIÇO!#REF!</definedName>
    <definedName name="ARQPLAN">[1]SERVIÇO!#REF!</definedName>
    <definedName name="ARQT" localSheetId="3">[1]SERVIÇO!#REF!</definedName>
    <definedName name="ARQT">[1]SERVIÇO!#REF!</definedName>
    <definedName name="ARQTEMP" localSheetId="3">[1]SERVIÇO!#REF!</definedName>
    <definedName name="ARQTEMP">[1]SERVIÇO!#REF!</definedName>
    <definedName name="ARQTXT" localSheetId="3">[1]SERVIÇO!#REF!</definedName>
    <definedName name="ARQTXT">[1]SERVIÇO!#REF!</definedName>
    <definedName name="ARTEMP" localSheetId="3">[1]SERVIÇO!#REF!</definedName>
    <definedName name="ARTEMP">[1]SERVIÇO!#REF!</definedName>
    <definedName name="Asf" localSheetId="11">#REF!</definedName>
    <definedName name="Asf" localSheetId="10">#REF!</definedName>
    <definedName name="Asf" localSheetId="3">#REF!</definedName>
    <definedName name="Asf" localSheetId="12">#REF!</definedName>
    <definedName name="Asf" localSheetId="7">#REF!</definedName>
    <definedName name="Asf" localSheetId="8">#REF!</definedName>
    <definedName name="Asf">#REF!</definedName>
    <definedName name="ass" localSheetId="11">[1]SERVIÇO!#REF!</definedName>
    <definedName name="ass" localSheetId="10">[1]SERVIÇO!#REF!</definedName>
    <definedName name="ass" localSheetId="3">[1]SERVIÇO!#REF!</definedName>
    <definedName name="ass" localSheetId="12">[1]SERVIÇO!#REF!</definedName>
    <definedName name="ass">[1]SERVIÇO!#REF!</definedName>
    <definedName name="B320I" localSheetId="11">#REF!</definedName>
    <definedName name="B320I" localSheetId="10">#REF!</definedName>
    <definedName name="B320I" localSheetId="3">#REF!</definedName>
    <definedName name="B320I" localSheetId="12">#REF!</definedName>
    <definedName name="B320I" localSheetId="7">#REF!</definedName>
    <definedName name="B320I" localSheetId="8">#REF!</definedName>
    <definedName name="B320I">#REF!</definedName>
    <definedName name="B320P" localSheetId="11">#REF!</definedName>
    <definedName name="B320P" localSheetId="10">#REF!</definedName>
    <definedName name="B320P" localSheetId="3">#REF!</definedName>
    <definedName name="B320P" localSheetId="12">#REF!</definedName>
    <definedName name="B320P" localSheetId="7">#REF!</definedName>
    <definedName name="B320P" localSheetId="8">#REF!</definedName>
    <definedName name="B320P">#REF!</definedName>
    <definedName name="B500I" localSheetId="11">#REF!</definedName>
    <definedName name="B500I" localSheetId="10">#REF!</definedName>
    <definedName name="B500I" localSheetId="3">#REF!</definedName>
    <definedName name="B500I" localSheetId="12">#REF!</definedName>
    <definedName name="B500I" localSheetId="7">#REF!</definedName>
    <definedName name="B500I" localSheetId="8">#REF!</definedName>
    <definedName name="B500I">#REF!</definedName>
    <definedName name="B500P" localSheetId="3">#REF!</definedName>
    <definedName name="B500P" localSheetId="8">#REF!</definedName>
    <definedName name="B500P">#REF!</definedName>
    <definedName name="BALTO" localSheetId="3">#REF!</definedName>
    <definedName name="BALTO" localSheetId="8">#REF!</definedName>
    <definedName name="BALTO">#REF!</definedName>
    <definedName name="_xlnm.Database" localSheetId="3">#REF!</definedName>
    <definedName name="_xlnm.Database" localSheetId="8">#REF!</definedName>
    <definedName name="_xlnm.Database">#REF!</definedName>
    <definedName name="bcc10.10" localSheetId="3">#REF!</definedName>
    <definedName name="bcc10.10" localSheetId="8">#REF!</definedName>
    <definedName name="bcc10.10">#REF!</definedName>
    <definedName name="bcc10.20" localSheetId="3">#REF!</definedName>
    <definedName name="bcc10.20" localSheetId="8">#REF!</definedName>
    <definedName name="bcc10.20">#REF!</definedName>
    <definedName name="bcc4.5" localSheetId="3">#REF!</definedName>
    <definedName name="bcc4.5" localSheetId="8">#REF!</definedName>
    <definedName name="bcc4.5">#REF!</definedName>
    <definedName name="bcc5.10" localSheetId="3">#REF!</definedName>
    <definedName name="bcc5.10" localSheetId="8">#REF!</definedName>
    <definedName name="bcc5.10">#REF!</definedName>
    <definedName name="bcc5.15" localSheetId="3">#REF!</definedName>
    <definedName name="bcc5.15" localSheetId="8">#REF!</definedName>
    <definedName name="bcc5.15">#REF!</definedName>
    <definedName name="bcc5.20" localSheetId="3">#REF!</definedName>
    <definedName name="bcc5.20" localSheetId="8">#REF!</definedName>
    <definedName name="bcc5.20">#REF!</definedName>
    <definedName name="bcc5.5" localSheetId="3">#REF!</definedName>
    <definedName name="bcc5.5" localSheetId="8">#REF!</definedName>
    <definedName name="bcc5.5">#REF!</definedName>
    <definedName name="bcc6.10" localSheetId="3">#REF!</definedName>
    <definedName name="bcc6.10" localSheetId="8">#REF!</definedName>
    <definedName name="bcc6.10">#REF!</definedName>
    <definedName name="bcc6.15" localSheetId="3">#REF!</definedName>
    <definedName name="bcc6.15" localSheetId="8">#REF!</definedName>
    <definedName name="bcc6.15">#REF!</definedName>
    <definedName name="bcc6.20" localSheetId="3">#REF!</definedName>
    <definedName name="bcc6.20" localSheetId="8">#REF!</definedName>
    <definedName name="bcc6.20">#REF!</definedName>
    <definedName name="bcc6.5" localSheetId="3">#REF!</definedName>
    <definedName name="bcc6.5" localSheetId="8">#REF!</definedName>
    <definedName name="bcc6.5">#REF!</definedName>
    <definedName name="bcc8.10" localSheetId="3">#REF!</definedName>
    <definedName name="bcc8.10" localSheetId="8">#REF!</definedName>
    <definedName name="bcc8.10">#REF!</definedName>
    <definedName name="bcc8.15" localSheetId="3">#REF!</definedName>
    <definedName name="bcc8.15" localSheetId="8">#REF!</definedName>
    <definedName name="bcc8.15">#REF!</definedName>
    <definedName name="bcc8.20" localSheetId="3">#REF!</definedName>
    <definedName name="bcc8.20" localSheetId="8">#REF!</definedName>
    <definedName name="bcc8.20">#REF!</definedName>
    <definedName name="bcc8.5" localSheetId="3">#REF!</definedName>
    <definedName name="bcc8.5" localSheetId="8">#REF!</definedName>
    <definedName name="bcc8.5">#REF!</definedName>
    <definedName name="bcf" localSheetId="3">#REF!</definedName>
    <definedName name="bcf" localSheetId="8">#REF!</definedName>
    <definedName name="bcf">#REF!</definedName>
    <definedName name="bcp" localSheetId="3">#REF!</definedName>
    <definedName name="bcp" localSheetId="8">#REF!</definedName>
    <definedName name="bcp">#REF!</definedName>
    <definedName name="BDI" localSheetId="3">#REF!</definedName>
    <definedName name="BDI" localSheetId="8">#REF!</definedName>
    <definedName name="BDI">#REF!</definedName>
    <definedName name="BDIE">[6]Insumos!$D$5</definedName>
    <definedName name="bebqt" localSheetId="11">[1]SERVIÇO!#REF!</definedName>
    <definedName name="bebqt" localSheetId="10">[1]SERVIÇO!#REF!</definedName>
    <definedName name="bebqt" localSheetId="3">[1]SERVIÇO!#REF!</definedName>
    <definedName name="bebqt" localSheetId="12">[1]SERVIÇO!#REF!</definedName>
    <definedName name="bebqt" localSheetId="7">[1]SERVIÇO!#REF!</definedName>
    <definedName name="bebqt">[1]SERVIÇO!#REF!</definedName>
    <definedName name="bet" localSheetId="11">#REF!</definedName>
    <definedName name="bet" localSheetId="10">#REF!</definedName>
    <definedName name="bet" localSheetId="3">#REF!</definedName>
    <definedName name="bet" localSheetId="12">#REF!</definedName>
    <definedName name="bet" localSheetId="7">#REF!</definedName>
    <definedName name="bet" localSheetId="8">#REF!</definedName>
    <definedName name="bet">#REF!</definedName>
    <definedName name="biro" localSheetId="11">[5]PessA!#REF!</definedName>
    <definedName name="biro" localSheetId="10">[5]PessA!#REF!</definedName>
    <definedName name="biro" localSheetId="3">[5]PessA!#REF!</definedName>
    <definedName name="biro" localSheetId="12">[5]PessA!#REF!</definedName>
    <definedName name="biro" localSheetId="7">[5]PessA!#REF!</definedName>
    <definedName name="biro">[5]PessA!#REF!</definedName>
    <definedName name="biro_1" localSheetId="11">[5]PessA!#REF!</definedName>
    <definedName name="biro_1" localSheetId="10">[5]PessA!#REF!</definedName>
    <definedName name="biro_1" localSheetId="3">[5]PessA!#REF!</definedName>
    <definedName name="biro_1" localSheetId="12">[5]PessA!#REF!</definedName>
    <definedName name="biro_1" localSheetId="7">[5]PessA!#REF!</definedName>
    <definedName name="biro_1">[5]PessA!#REF!</definedName>
    <definedName name="biro_1_4" localSheetId="11">[5]PessA!#REF!</definedName>
    <definedName name="biro_1_4" localSheetId="10">[5]PessA!#REF!</definedName>
    <definedName name="biro_1_4" localSheetId="3">[5]PessA!#REF!</definedName>
    <definedName name="biro_1_4" localSheetId="12">[5]PessA!#REF!</definedName>
    <definedName name="biro_1_4" localSheetId="7">[5]PessA!#REF!</definedName>
    <definedName name="biro_1_4">[5]PessA!#REF!</definedName>
    <definedName name="biro_4" localSheetId="11">[5]PessA!#REF!</definedName>
    <definedName name="biro_4" localSheetId="10">[5]PessA!#REF!</definedName>
    <definedName name="biro_4" localSheetId="3">[5]PessA!#REF!</definedName>
    <definedName name="biro_4" localSheetId="12">[5]PessA!#REF!</definedName>
    <definedName name="biro_4" localSheetId="7">[5]PessA!#REF!</definedName>
    <definedName name="biro_4">[5]PessA!#REF!</definedName>
    <definedName name="biro_6" localSheetId="11">[5]PessA!#REF!</definedName>
    <definedName name="biro_6" localSheetId="10">[5]PessA!#REF!</definedName>
    <definedName name="biro_6" localSheetId="3">[5]PessA!#REF!</definedName>
    <definedName name="biro_6" localSheetId="12">[5]PessA!#REF!</definedName>
    <definedName name="biro_6" localSheetId="7">[5]PessA!#REF!</definedName>
    <definedName name="biro_6">[5]PessA!#REF!</definedName>
    <definedName name="biro_6_4" localSheetId="3">[5]PessA!#REF!</definedName>
    <definedName name="biro_6_4" localSheetId="7">[5]PessA!#REF!</definedName>
    <definedName name="biro_6_4">[5]PessA!#REF!</definedName>
    <definedName name="bomp2" localSheetId="11">#REF!</definedName>
    <definedName name="bomp2" localSheetId="10">#REF!</definedName>
    <definedName name="bomp2" localSheetId="3">#REF!</definedName>
    <definedName name="bomp2" localSheetId="12">#REF!</definedName>
    <definedName name="bomp2" localSheetId="7">#REF!</definedName>
    <definedName name="bomp2" localSheetId="8">#REF!</definedName>
    <definedName name="bomp2">#REF!</definedName>
    <definedName name="BPF" localSheetId="11">#REF!</definedName>
    <definedName name="BPF" localSheetId="10">#REF!</definedName>
    <definedName name="BPF" localSheetId="3">#REF!</definedName>
    <definedName name="BPF" localSheetId="12">#REF!</definedName>
    <definedName name="BPF" localSheetId="7">#REF!</definedName>
    <definedName name="BPF" localSheetId="8">#REF!</definedName>
    <definedName name="BPF">#REF!</definedName>
    <definedName name="CA15I" localSheetId="11">#REF!</definedName>
    <definedName name="CA15I" localSheetId="10">#REF!</definedName>
    <definedName name="CA15I" localSheetId="3">#REF!</definedName>
    <definedName name="CA15I" localSheetId="12">#REF!</definedName>
    <definedName name="CA15I" localSheetId="7">#REF!</definedName>
    <definedName name="CA15I" localSheetId="8">#REF!</definedName>
    <definedName name="CA15I">#REF!</definedName>
    <definedName name="CA15P" localSheetId="3">#REF!</definedName>
    <definedName name="CA15P" localSheetId="8">#REF!</definedName>
    <definedName name="CA15P">#REF!</definedName>
    <definedName name="CA25I" localSheetId="3">#REF!</definedName>
    <definedName name="CA25I" localSheetId="8">#REF!</definedName>
    <definedName name="CA25I">#REF!</definedName>
    <definedName name="CA25P" localSheetId="3">#REF!</definedName>
    <definedName name="CA25P" localSheetId="8">#REF!</definedName>
    <definedName name="CA25P">#REF!</definedName>
    <definedName name="caba1_0" localSheetId="3">#REF!</definedName>
    <definedName name="caba1_0" localSheetId="12">#REF!</definedName>
    <definedName name="caba1_0" localSheetId="8">#REF!</definedName>
    <definedName name="caba1_0">#REF!</definedName>
    <definedName name="caba4" localSheetId="3">#REF!</definedName>
    <definedName name="caba4" localSheetId="12">#REF!</definedName>
    <definedName name="caba4" localSheetId="8">#REF!</definedName>
    <definedName name="caba4">#REF!</definedName>
    <definedName name="cal" localSheetId="3">#REF!</definedName>
    <definedName name="cal" localSheetId="8">#REF!</definedName>
    <definedName name="cal">#REF!</definedName>
    <definedName name="calpi" localSheetId="3">#REF!</definedName>
    <definedName name="calpi" localSheetId="8">#REF!</definedName>
    <definedName name="calpi">#REF!</definedName>
    <definedName name="CAMP" localSheetId="11">[1]SERVIÇO!#REF!</definedName>
    <definedName name="CAMP" localSheetId="10">[1]SERVIÇO!#REF!</definedName>
    <definedName name="camp" localSheetId="3">#REF!</definedName>
    <definedName name="camp" localSheetId="12">#REF!</definedName>
    <definedName name="camp" localSheetId="7">#REF!</definedName>
    <definedName name="camp" localSheetId="8">#REF!</definedName>
    <definedName name="camp">#REF!</definedName>
    <definedName name="CB10I" localSheetId="11">#REF!</definedName>
    <definedName name="CB10I" localSheetId="10">#REF!</definedName>
    <definedName name="CB10I" localSheetId="3">#REF!</definedName>
    <definedName name="CB10I" localSheetId="12">#REF!</definedName>
    <definedName name="CB10I" localSheetId="7">#REF!</definedName>
    <definedName name="CB10I" localSheetId="8">#REF!</definedName>
    <definedName name="CB10I">#REF!</definedName>
    <definedName name="CB10P" localSheetId="11">#REF!</definedName>
    <definedName name="CB10P" localSheetId="10">#REF!</definedName>
    <definedName name="CB10P" localSheetId="3">#REF!</definedName>
    <definedName name="CB10P" localSheetId="12">#REF!</definedName>
    <definedName name="CB10P" localSheetId="7">#REF!</definedName>
    <definedName name="CB10P" localSheetId="8">#REF!</definedName>
    <definedName name="CB10P">#REF!</definedName>
    <definedName name="CB4I" localSheetId="3">#REF!</definedName>
    <definedName name="CB4I" localSheetId="8">#REF!</definedName>
    <definedName name="CB4I">#REF!</definedName>
    <definedName name="CB4P" localSheetId="3">#REF!</definedName>
    <definedName name="CB4P" localSheetId="8">#REF!</definedName>
    <definedName name="CB4P">#REF!</definedName>
    <definedName name="CB6.5I" localSheetId="3">#REF!</definedName>
    <definedName name="CB6.5I" localSheetId="8">#REF!</definedName>
    <definedName name="CB6.5I">#REF!</definedName>
    <definedName name="CB6.5P" localSheetId="3">#REF!</definedName>
    <definedName name="CB6.5P" localSheetId="8">#REF!</definedName>
    <definedName name="CB6.5P">#REF!</definedName>
    <definedName name="CB6I" localSheetId="3">#REF!</definedName>
    <definedName name="CB6I" localSheetId="8">#REF!</definedName>
    <definedName name="CB6I">#REF!</definedName>
    <definedName name="CB6P" localSheetId="3">#REF!</definedName>
    <definedName name="CB6P" localSheetId="8">#REF!</definedName>
    <definedName name="CB6P">#REF!</definedName>
    <definedName name="cbas" localSheetId="3">#REF!</definedName>
    <definedName name="cbas" localSheetId="8">#REF!</definedName>
    <definedName name="cbas">#REF!</definedName>
    <definedName name="ccp" localSheetId="3">#REF!</definedName>
    <definedName name="ccp" localSheetId="8">#REF!</definedName>
    <definedName name="ccp">#REF!</definedName>
    <definedName name="cds" localSheetId="3">#REF!</definedName>
    <definedName name="cds" localSheetId="8">#REF!</definedName>
    <definedName name="cds">#REF!</definedName>
    <definedName name="cec20x20" localSheetId="3">#REF!</definedName>
    <definedName name="cec20x20" localSheetId="8">#REF!</definedName>
    <definedName name="cec20x20">#REF!</definedName>
    <definedName name="cer1_2" localSheetId="3">#REF!</definedName>
    <definedName name="cer1_2" localSheetId="8">#REF!</definedName>
    <definedName name="cer1_2">#REF!</definedName>
    <definedName name="chaf" localSheetId="3">#REF!</definedName>
    <definedName name="chaf" localSheetId="8">#REF!</definedName>
    <definedName name="chaf">#REF!</definedName>
    <definedName name="CHAFQT" localSheetId="11">[1]SERVIÇO!#REF!</definedName>
    <definedName name="CHAFQT" localSheetId="10">[1]SERVIÇO!#REF!</definedName>
    <definedName name="CHAFQT" localSheetId="3">[1]SERVIÇO!#REF!</definedName>
    <definedName name="CHAFQT" localSheetId="12">[1]SERVIÇO!#REF!</definedName>
    <definedName name="CHAFQT" localSheetId="7">[1]SERVIÇO!#REF!</definedName>
    <definedName name="CHAFQT">[1]SERVIÇO!#REF!</definedName>
    <definedName name="cho" localSheetId="3">#REF!</definedName>
    <definedName name="cho" localSheetId="12">#REF!</definedName>
    <definedName name="cho" localSheetId="8">#REF!</definedName>
    <definedName name="cho">#REF!</definedName>
    <definedName name="cho_1" localSheetId="3">#REF!</definedName>
    <definedName name="cho_1" localSheetId="8">#REF!</definedName>
    <definedName name="cho_1">#REF!</definedName>
    <definedName name="ci" localSheetId="3">#REF!</definedName>
    <definedName name="ci" localSheetId="12">#REF!</definedName>
    <definedName name="ci" localSheetId="8">#REF!</definedName>
    <definedName name="ci">#REF!</definedName>
    <definedName name="ci_1" localSheetId="3">#REF!</definedName>
    <definedName name="ci_1" localSheetId="8">#REF!</definedName>
    <definedName name="ci_1">#REF!</definedName>
    <definedName name="cib" localSheetId="3">#REF!</definedName>
    <definedName name="cib" localSheetId="8">#REF!</definedName>
    <definedName name="cib">#REF!</definedName>
    <definedName name="cim" localSheetId="3">#REF!</definedName>
    <definedName name="cim" localSheetId="8">#REF!</definedName>
    <definedName name="cim">#REF!</definedName>
    <definedName name="clp" localSheetId="3">#REF!</definedName>
    <definedName name="clp" localSheetId="8">#REF!</definedName>
    <definedName name="clp">#REF!</definedName>
    <definedName name="clr1_2" localSheetId="3">#REF!</definedName>
    <definedName name="clr1_2" localSheetId="8">#REF!</definedName>
    <definedName name="clr1_2">#REF!</definedName>
    <definedName name="CM9I" localSheetId="3">#REF!</definedName>
    <definedName name="CM9I" localSheetId="8">#REF!</definedName>
    <definedName name="CM9I">#REF!</definedName>
    <definedName name="CM9P" localSheetId="3">#REF!</definedName>
    <definedName name="CM9P" localSheetId="8">#REF!</definedName>
    <definedName name="CM9P">#REF!</definedName>
    <definedName name="COD_ATRIUM" localSheetId="3">#REF!</definedName>
    <definedName name="COD_ATRIUM" localSheetId="8">#REF!</definedName>
    <definedName name="COD_ATRIUM">#REF!</definedName>
    <definedName name="COD_SINAPI" localSheetId="3">#REF!</definedName>
    <definedName name="COD_SINAPI" localSheetId="8">#REF!</definedName>
    <definedName name="COD_SINAPI">#REF!</definedName>
    <definedName name="COLSUB" localSheetId="11">[1]SERVIÇO!#REF!</definedName>
    <definedName name="COLSUB" localSheetId="10">[1]SERVIÇO!#REF!</definedName>
    <definedName name="COLSUB" localSheetId="3">[1]SERVIÇO!#REF!</definedName>
    <definedName name="COLSUB" localSheetId="12">[1]SERVIÇO!#REF!</definedName>
    <definedName name="COLSUB" localSheetId="7">[1]SERVIÇO!#REF!</definedName>
    <definedName name="COLSUB">[1]SERVIÇO!#REF!</definedName>
    <definedName name="comp" localSheetId="11">#REF!</definedName>
    <definedName name="comp" localSheetId="10">#REF!</definedName>
    <definedName name="comp" localSheetId="3">#REF!</definedName>
    <definedName name="comp" localSheetId="12">#REF!</definedName>
    <definedName name="comp" localSheetId="7">#REF!</definedName>
    <definedName name="comp" localSheetId="8">#REF!</definedName>
    <definedName name="comp">#REF!</definedName>
    <definedName name="CONT1" localSheetId="11">[1]SERVIÇO!#REF!</definedName>
    <definedName name="CONT1" localSheetId="10">[1]SERVIÇO!#REF!</definedName>
    <definedName name="CONT1" localSheetId="3">[1]SERVIÇO!#REF!</definedName>
    <definedName name="CONT1" localSheetId="12">[1]SERVIÇO!#REF!</definedName>
    <definedName name="CONT1" localSheetId="7">[1]SERVIÇO!#REF!</definedName>
    <definedName name="CONT1">[1]SERVIÇO!#REF!</definedName>
    <definedName name="CONT2" localSheetId="11">[1]SERVIÇO!#REF!</definedName>
    <definedName name="CONT2" localSheetId="10">[1]SERVIÇO!#REF!</definedName>
    <definedName name="CONT2" localSheetId="3">[1]SERVIÇO!#REF!</definedName>
    <definedName name="CONT2" localSheetId="12">[1]SERVIÇO!#REF!</definedName>
    <definedName name="CONT2" localSheetId="7">[1]SERVIÇO!#REF!</definedName>
    <definedName name="CONT2">[1]SERVIÇO!#REF!</definedName>
    <definedName name="CONT3" localSheetId="11">[1]SERVIÇO!#REF!</definedName>
    <definedName name="CONT3" localSheetId="10">[1]SERVIÇO!#REF!</definedName>
    <definedName name="CONT3" localSheetId="3">[1]SERVIÇO!#REF!</definedName>
    <definedName name="CONT3" localSheetId="12">[1]SERVIÇO!#REF!</definedName>
    <definedName name="CONT3" localSheetId="7">[1]SERVIÇO!#REF!</definedName>
    <definedName name="CONT3">[1]SERVIÇO!#REF!</definedName>
    <definedName name="CONTAIT" localSheetId="11">[1]SERVIÇO!#REF!</definedName>
    <definedName name="CONTAIT" localSheetId="10">[1]SERVIÇO!#REF!</definedName>
    <definedName name="CONTAIT" localSheetId="3">[1]SERVIÇO!#REF!</definedName>
    <definedName name="CONTAIT" localSheetId="12">[1]SERVIÇO!#REF!</definedName>
    <definedName name="CONTAIT" localSheetId="7">[1]SERVIÇO!#REF!</definedName>
    <definedName name="CONTAIT">[1]SERVIÇO!#REF!</definedName>
    <definedName name="CONTREC" localSheetId="11">[1]SERVIÇO!#REF!</definedName>
    <definedName name="CONTREC" localSheetId="10">[1]SERVIÇO!#REF!</definedName>
    <definedName name="CONTREC" localSheetId="3">[1]SERVIÇO!#REF!</definedName>
    <definedName name="CONTREC" localSheetId="12">[1]SERVIÇO!#REF!</definedName>
    <definedName name="CONTREC" localSheetId="7">[1]SERVIÇO!#REF!</definedName>
    <definedName name="CONTREC">[1]SERVIÇO!#REF!</definedName>
    <definedName name="CONTRES" localSheetId="3">[1]SERVIÇO!#REF!</definedName>
    <definedName name="CONTRES" localSheetId="7">[1]SERVIÇO!#REF!</definedName>
    <definedName name="CONTRES">[1]SERVIÇO!#REF!</definedName>
    <definedName name="CPA" localSheetId="11">#REF!</definedName>
    <definedName name="CPA" localSheetId="10">#REF!</definedName>
    <definedName name="CPA" localSheetId="3">#REF!</definedName>
    <definedName name="CPA" localSheetId="12">#REF!</definedName>
    <definedName name="CPA" localSheetId="7">#REF!</definedName>
    <definedName name="CPA" localSheetId="8">#REF!</definedName>
    <definedName name="CPA">#REF!</definedName>
    <definedName name="CPAF" localSheetId="11">#REF!</definedName>
    <definedName name="CPAF" localSheetId="10">#REF!</definedName>
    <definedName name="CPAF" localSheetId="3">#REF!</definedName>
    <definedName name="CPAF" localSheetId="12">#REF!</definedName>
    <definedName name="CPAF" localSheetId="7">#REF!</definedName>
    <definedName name="CPAF" localSheetId="8">#REF!</definedName>
    <definedName name="CPAF">#REF!</definedName>
    <definedName name="CRITERX" localSheetId="11">[1]SERVIÇO!#REF!</definedName>
    <definedName name="CRITERX" localSheetId="10">[1]SERVIÇO!#REF!</definedName>
    <definedName name="CRITERX" localSheetId="3">[1]SERVIÇO!#REF!</definedName>
    <definedName name="CRITERX" localSheetId="12">[1]SERVIÇO!#REF!</definedName>
    <definedName name="CRITERX" localSheetId="7">[1]SERVIÇO!#REF!</definedName>
    <definedName name="CRITERX">[1]SERVIÇO!#REF!</definedName>
    <definedName name="ctfa4" localSheetId="11">#REF!</definedName>
    <definedName name="ctfa4" localSheetId="10">#REF!</definedName>
    <definedName name="ctfa4" localSheetId="3">#REF!</definedName>
    <definedName name="ctfa4" localSheetId="12">#REF!</definedName>
    <definedName name="ctfa4" localSheetId="7">#REF!</definedName>
    <definedName name="ctfa4" localSheetId="8">#REF!</definedName>
    <definedName name="ctfa4">#REF!</definedName>
    <definedName name="ctpvc" localSheetId="11">#REF!</definedName>
    <definedName name="ctpvc" localSheetId="10">#REF!</definedName>
    <definedName name="ctpvc" localSheetId="3">#REF!</definedName>
    <definedName name="ctpvc" localSheetId="12">#REF!</definedName>
    <definedName name="ctpvc" localSheetId="7">#REF!</definedName>
    <definedName name="ctpvc" localSheetId="8">#REF!</definedName>
    <definedName name="ctpvc">#REF!</definedName>
    <definedName name="cumeeira" localSheetId="11">#REF!</definedName>
    <definedName name="cumeeira" localSheetId="10">#REF!</definedName>
    <definedName name="cumeeira" localSheetId="3">#REF!</definedName>
    <definedName name="cumeeira" localSheetId="12">#REF!</definedName>
    <definedName name="cumeeira" localSheetId="7">#REF!</definedName>
    <definedName name="cumeeira" localSheetId="8">#REF!</definedName>
    <definedName name="cumeeira">#REF!</definedName>
    <definedName name="cumeira" localSheetId="3">#REF!</definedName>
    <definedName name="cumeira" localSheetId="8">#REF!</definedName>
    <definedName name="cumeira">#REF!</definedName>
    <definedName name="cxp4x2" localSheetId="3">#REF!</definedName>
    <definedName name="cxp4x2" localSheetId="8">#REF!</definedName>
    <definedName name="cxp4x2">#REF!</definedName>
    <definedName name="D6I" localSheetId="3">#REF!</definedName>
    <definedName name="D6I" localSheetId="8">#REF!</definedName>
    <definedName name="D6I">#REF!</definedName>
    <definedName name="D6P" localSheetId="3">#REF!</definedName>
    <definedName name="D6P" localSheetId="8">#REF!</definedName>
    <definedName name="D6P">#REF!</definedName>
    <definedName name="D8I" localSheetId="3">#REF!</definedName>
    <definedName name="D8I" localSheetId="8">#REF!</definedName>
    <definedName name="D8I">#REF!</definedName>
    <definedName name="D8P" localSheetId="3">#REF!</definedName>
    <definedName name="D8P" localSheetId="8">#REF!</definedName>
    <definedName name="D8P">#REF!</definedName>
    <definedName name="DAT" localSheetId="3">#REF!</definedName>
    <definedName name="DAT" localSheetId="8">#REF!</definedName>
    <definedName name="DAT">#REF!</definedName>
    <definedName name="DERIVQT" localSheetId="11">[1]SERVIÇO!#REF!</definedName>
    <definedName name="DERIVQT" localSheetId="10">[1]SERVIÇO!#REF!</definedName>
    <definedName name="DERIVQT" localSheetId="3">[1]SERVIÇO!#REF!</definedName>
    <definedName name="DERIVQT" localSheetId="12">[1]SERVIÇO!#REF!</definedName>
    <definedName name="DERIVQT" localSheetId="7">[1]SERVIÇO!#REF!</definedName>
    <definedName name="DERIVQT">[1]SERVIÇO!#REF!</definedName>
    <definedName name="descnt" localSheetId="11">#REF!</definedName>
    <definedName name="descnt" localSheetId="10">#REF!</definedName>
    <definedName name="descnt" localSheetId="3">#REF!</definedName>
    <definedName name="descnt" localSheetId="12">#REF!</definedName>
    <definedName name="descnt" localSheetId="7">#REF!</definedName>
    <definedName name="descnt" localSheetId="8">#REF!</definedName>
    <definedName name="descnt">#REF!</definedName>
    <definedName name="descont" localSheetId="11">#REF!</definedName>
    <definedName name="descont" localSheetId="10">#REF!</definedName>
    <definedName name="descont" localSheetId="3">#REF!</definedName>
    <definedName name="descont" localSheetId="12">#REF!</definedName>
    <definedName name="descont" localSheetId="7">#REF!</definedName>
    <definedName name="descont" localSheetId="8">#REF!</definedName>
    <definedName name="descont">#REF!</definedName>
    <definedName name="desm" localSheetId="11">#REF!</definedName>
    <definedName name="desm" localSheetId="10">#REF!</definedName>
    <definedName name="desm" localSheetId="3">#REF!</definedName>
    <definedName name="desm" localSheetId="12">#REF!</definedName>
    <definedName name="desm" localSheetId="7">#REF!</definedName>
    <definedName name="desm" localSheetId="8">#REF!</definedName>
    <definedName name="desm">#REF!</definedName>
    <definedName name="DespGer" localSheetId="3">[5]Tel!#REF!</definedName>
    <definedName name="DespGer" localSheetId="7">[5]Tel!#REF!</definedName>
    <definedName name="DespGer">[5]Tel!#REF!</definedName>
    <definedName name="DespGer_1" localSheetId="11">[5]Tel!#REF!</definedName>
    <definedName name="DespGer_1" localSheetId="10">[5]Tel!#REF!</definedName>
    <definedName name="DespGer_1" localSheetId="3">[5]Tel!#REF!</definedName>
    <definedName name="DespGer_1" localSheetId="12">[5]Tel!#REF!</definedName>
    <definedName name="DespGer_1" localSheetId="7">[5]Tel!#REF!</definedName>
    <definedName name="DespGer_1">[5]Tel!#REF!</definedName>
    <definedName name="DespGer_1_4" localSheetId="3">[5]Tel!#REF!</definedName>
    <definedName name="DespGer_1_4" localSheetId="7">[5]Tel!#REF!</definedName>
    <definedName name="DespGer_1_4">[5]Tel!#REF!</definedName>
    <definedName name="DespGer_4" localSheetId="3">[5]Tel!#REF!</definedName>
    <definedName name="DespGer_4" localSheetId="7">[5]Tel!#REF!</definedName>
    <definedName name="DespGer_4">[5]Tel!#REF!</definedName>
    <definedName name="DespGer_6" localSheetId="3">[5]Tel!#REF!</definedName>
    <definedName name="DespGer_6" localSheetId="7">[5]Tel!#REF!</definedName>
    <definedName name="DespGer_6">[5]Tel!#REF!</definedName>
    <definedName name="DespGer_6_4" localSheetId="3">[5]Tel!#REF!</definedName>
    <definedName name="DespGer_6_4" localSheetId="7">[5]Tel!#REF!</definedName>
    <definedName name="DespGer_6_4">[5]Tel!#REF!</definedName>
    <definedName name="DIE" localSheetId="11">#REF!</definedName>
    <definedName name="DIE" localSheetId="10">#REF!</definedName>
    <definedName name="DIE" localSheetId="3">#REF!</definedName>
    <definedName name="DIE" localSheetId="12">#REF!</definedName>
    <definedName name="DIE" localSheetId="7">#REF!</definedName>
    <definedName name="DIE" localSheetId="8">#REF!</definedName>
    <definedName name="DIE">#REF!</definedName>
    <definedName name="DIF" localSheetId="11">#REF!</definedName>
    <definedName name="DIF" localSheetId="10">#REF!</definedName>
    <definedName name="DIF" localSheetId="3">#REF!</definedName>
    <definedName name="DIF" localSheetId="12">#REF!</definedName>
    <definedName name="DIF" localSheetId="7">#REF!</definedName>
    <definedName name="DIF" localSheetId="8">#REF!</definedName>
    <definedName name="DIF">#REF!</definedName>
    <definedName name="DIFQT" localSheetId="11">[1]SERVIÇO!#REF!</definedName>
    <definedName name="DIFQT" localSheetId="10">[1]SERVIÇO!#REF!</definedName>
    <definedName name="DIFQT" localSheetId="3">[1]SERVIÇO!#REF!</definedName>
    <definedName name="DIFQT" localSheetId="12">[1]SERVIÇO!#REF!</definedName>
    <definedName name="DIFQT" localSheetId="7">[1]SERVIÇO!#REF!</definedName>
    <definedName name="DIFQT">[1]SERVIÇO!#REF!</definedName>
    <definedName name="DistMed" localSheetId="11">[5]CombLub!#REF!</definedName>
    <definedName name="DistMed" localSheetId="10">[5]CombLub!#REF!</definedName>
    <definedName name="DistMed" localSheetId="3">[5]CombLub!#REF!</definedName>
    <definedName name="DistMed" localSheetId="12">[5]CombLub!#REF!</definedName>
    <definedName name="DistMed" localSheetId="7">[5]CombLub!#REF!</definedName>
    <definedName name="DistMed">[5]CombLub!#REF!</definedName>
    <definedName name="DistMed_1" localSheetId="3">[5]CombLub!#REF!</definedName>
    <definedName name="DistMed_1" localSheetId="7">[5]CombLub!#REF!</definedName>
    <definedName name="DistMed_1">[5]CombLub!#REF!</definedName>
    <definedName name="DistMed_1_4" localSheetId="3">[5]CombLub!#REF!</definedName>
    <definedName name="DistMed_1_4" localSheetId="7">[5]CombLub!#REF!</definedName>
    <definedName name="DistMed_1_4">[5]CombLub!#REF!</definedName>
    <definedName name="DistMed_4" localSheetId="3">[5]CombLub!#REF!</definedName>
    <definedName name="DistMed_4" localSheetId="7">[5]CombLub!#REF!</definedName>
    <definedName name="DistMed_4">[5]CombLub!#REF!</definedName>
    <definedName name="DistMed_6" localSheetId="3">[5]CombLub!#REF!</definedName>
    <definedName name="DistMed_6" localSheetId="7">[5]CombLub!#REF!</definedName>
    <definedName name="DistMed_6">[5]CombLub!#REF!</definedName>
    <definedName name="DistMed_6_4" localSheetId="3">[5]CombLub!#REF!</definedName>
    <definedName name="DistMed_6_4" localSheetId="7">[5]CombLub!#REF!</definedName>
    <definedName name="DistMed_6_4">[5]CombLub!#REF!</definedName>
    <definedName name="DistMedMP" localSheetId="3">[5]CombLub!#REF!</definedName>
    <definedName name="DistMedMP" localSheetId="7">[5]CombLub!#REF!</definedName>
    <definedName name="DistMedMP">[5]CombLub!#REF!</definedName>
    <definedName name="DistMedMP_1" localSheetId="3">[5]CombLub!#REF!</definedName>
    <definedName name="DistMedMP_1" localSheetId="7">[5]CombLub!#REF!</definedName>
    <definedName name="DistMedMP_1">[5]CombLub!#REF!</definedName>
    <definedName name="DistMedMP_1_4" localSheetId="3">[5]CombLub!#REF!</definedName>
    <definedName name="DistMedMP_1_4" localSheetId="7">[5]CombLub!#REF!</definedName>
    <definedName name="DistMedMP_1_4">[5]CombLub!#REF!</definedName>
    <definedName name="DistMedMP_4" localSheetId="3">[5]CombLub!#REF!</definedName>
    <definedName name="DistMedMP_4" localSheetId="7">[5]CombLub!#REF!</definedName>
    <definedName name="DistMedMP_4">[5]CombLub!#REF!</definedName>
    <definedName name="DistMedMP_6" localSheetId="3">[5]CombLub!#REF!</definedName>
    <definedName name="DistMedMP_6" localSheetId="7">[5]CombLub!#REF!</definedName>
    <definedName name="DistMedMP_6">[5]CombLub!#REF!</definedName>
    <definedName name="DistMedMP_6_4" localSheetId="3">[5]CombLub!#REF!</definedName>
    <definedName name="DistMedMP_6_4" localSheetId="7">[5]CombLub!#REF!</definedName>
    <definedName name="DistMedMP_6_4">[5]CombLub!#REF!</definedName>
    <definedName name="DKM" localSheetId="11">#REF!</definedName>
    <definedName name="DKM" localSheetId="10">#REF!</definedName>
    <definedName name="DKM" localSheetId="3">#REF!</definedName>
    <definedName name="DKM" localSheetId="12">#REF!</definedName>
    <definedName name="DKM" localSheetId="7">#REF!</definedName>
    <definedName name="DKM" localSheetId="8">#REF!</definedName>
    <definedName name="DKM">#REF!</definedName>
    <definedName name="E" localSheetId="11">#REF!</definedName>
    <definedName name="E" localSheetId="10">#REF!</definedName>
    <definedName name="E" localSheetId="3">#REF!</definedName>
    <definedName name="E" localSheetId="12">#REF!</definedName>
    <definedName name="E" localSheetId="7">#REF!</definedName>
    <definedName name="E" localSheetId="8">#REF!</definedName>
    <definedName name="E">#REF!</definedName>
    <definedName name="EB" localSheetId="11">[5]CombLub!#REF!</definedName>
    <definedName name="EB" localSheetId="10">[5]CombLub!#REF!</definedName>
    <definedName name="EB" localSheetId="3">[5]CombLub!#REF!</definedName>
    <definedName name="EB" localSheetId="12">[5]CombLub!#REF!</definedName>
    <definedName name="EB" localSheetId="7">[5]CombLub!#REF!</definedName>
    <definedName name="EB">[5]CombLub!#REF!</definedName>
    <definedName name="EB_1" localSheetId="11">[5]CombLub!#REF!</definedName>
    <definedName name="EB_1" localSheetId="10">[5]CombLub!#REF!</definedName>
    <definedName name="EB_1" localSheetId="3">[5]CombLub!#REF!</definedName>
    <definedName name="EB_1" localSheetId="12">[5]CombLub!#REF!</definedName>
    <definedName name="EB_1" localSheetId="7">[5]CombLub!#REF!</definedName>
    <definedName name="EB_1">[5]CombLub!#REF!</definedName>
    <definedName name="EB_1_4" localSheetId="3">[5]CombLub!#REF!</definedName>
    <definedName name="EB_1_4" localSheetId="7">[5]CombLub!#REF!</definedName>
    <definedName name="EB_1_4">[5]CombLub!#REF!</definedName>
    <definedName name="EB_4" localSheetId="3">[5]CombLub!#REF!</definedName>
    <definedName name="EB_4" localSheetId="7">[5]CombLub!#REF!</definedName>
    <definedName name="EB_4">[5]CombLub!#REF!</definedName>
    <definedName name="EB_6" localSheetId="3">[5]CombLub!#REF!</definedName>
    <definedName name="EB_6" localSheetId="7">[5]CombLub!#REF!</definedName>
    <definedName name="EB_6">[5]CombLub!#REF!</definedName>
    <definedName name="EB_6_4" localSheetId="3">[5]CombLub!#REF!</definedName>
    <definedName name="EB_6_4" localSheetId="7">[5]CombLub!#REF!</definedName>
    <definedName name="EB_6_4">[5]CombLub!#REF!</definedName>
    <definedName name="eCameta" localSheetId="3">[5]EquiA!#REF!</definedName>
    <definedName name="eCameta" localSheetId="7">[5]EquiA!#REF!</definedName>
    <definedName name="eCameta">[5]EquiA!#REF!</definedName>
    <definedName name="eCameta_1" localSheetId="3">[5]EquiA!#REF!</definedName>
    <definedName name="eCameta_1" localSheetId="7">[5]EquiA!#REF!</definedName>
    <definedName name="eCameta_1">[5]EquiA!#REF!</definedName>
    <definedName name="eCameta_1_4" localSheetId="3">[5]EquiA!#REF!</definedName>
    <definedName name="eCameta_1_4" localSheetId="7">[5]EquiA!#REF!</definedName>
    <definedName name="eCameta_1_4">[5]EquiA!#REF!</definedName>
    <definedName name="eCameta_4" localSheetId="3">[5]EquiA!#REF!</definedName>
    <definedName name="eCameta_4" localSheetId="7">[5]EquiA!#REF!</definedName>
    <definedName name="eCameta_4">[5]EquiA!#REF!</definedName>
    <definedName name="eCameta_6" localSheetId="3">[5]EquiA!#REF!</definedName>
    <definedName name="eCameta_6" localSheetId="7">[5]EquiA!#REF!</definedName>
    <definedName name="eCameta_6">[5]EquiA!#REF!</definedName>
    <definedName name="eCameta_6_4" localSheetId="3">[5]EquiA!#REF!</definedName>
    <definedName name="eCameta_6_4" localSheetId="7">[5]EquiA!#REF!</definedName>
    <definedName name="eCameta_6_4">[5]EquiA!#REF!</definedName>
    <definedName name="ecm" localSheetId="11">#REF!</definedName>
    <definedName name="ecm" localSheetId="10">#REF!</definedName>
    <definedName name="ecm" localSheetId="3">#REF!</definedName>
    <definedName name="ecm" localSheetId="12">#REF!</definedName>
    <definedName name="ecm" localSheetId="7">#REF!</definedName>
    <definedName name="ecm" localSheetId="8">#REF!</definedName>
    <definedName name="ecm">#REF!</definedName>
    <definedName name="eee">NA()</definedName>
    <definedName name="ele" localSheetId="11">#REF!</definedName>
    <definedName name="ele" localSheetId="10">#REF!</definedName>
    <definedName name="ele" localSheetId="3">#REF!</definedName>
    <definedName name="ele" localSheetId="12">#REF!</definedName>
    <definedName name="ele" localSheetId="7">#REF!</definedName>
    <definedName name="ele" localSheetId="8">#REF!</definedName>
    <definedName name="ele">#REF!</definedName>
    <definedName name="elr1_2" localSheetId="11">#REF!</definedName>
    <definedName name="elr1_2" localSheetId="10">#REF!</definedName>
    <definedName name="elr1_2" localSheetId="3">#REF!</definedName>
    <definedName name="elr1_2" localSheetId="12">#REF!</definedName>
    <definedName name="elr1_2" localSheetId="7">#REF!</definedName>
    <definedName name="elr1_2" localSheetId="8">#REF!</definedName>
    <definedName name="elr1_2">#REF!</definedName>
    <definedName name="elv50x40" localSheetId="11">#REF!</definedName>
    <definedName name="elv50x40" localSheetId="10">#REF!</definedName>
    <definedName name="elv50x40" localSheetId="3">#REF!</definedName>
    <definedName name="elv50x40" localSheetId="12">#REF!</definedName>
    <definedName name="elv50x40" localSheetId="7">#REF!</definedName>
    <definedName name="elv50x40" localSheetId="8">#REF!</definedName>
    <definedName name="elv50x40">#REF!</definedName>
    <definedName name="eMoto" localSheetId="11">[5]EquiA!#REF!</definedName>
    <definedName name="eMoto" localSheetId="10">[5]EquiA!#REF!</definedName>
    <definedName name="eMoto" localSheetId="3">[5]EquiA!#REF!</definedName>
    <definedName name="eMoto" localSheetId="12">[5]EquiA!#REF!</definedName>
    <definedName name="eMoto" localSheetId="7">[5]EquiA!#REF!</definedName>
    <definedName name="eMoto">[5]EquiA!#REF!</definedName>
    <definedName name="eMoto_1" localSheetId="11">[5]EquiA!#REF!</definedName>
    <definedName name="eMoto_1" localSheetId="10">[5]EquiA!#REF!</definedName>
    <definedName name="eMoto_1" localSheetId="3">[5]EquiA!#REF!</definedName>
    <definedName name="eMoto_1" localSheetId="12">[5]EquiA!#REF!</definedName>
    <definedName name="eMoto_1" localSheetId="7">[5]EquiA!#REF!</definedName>
    <definedName name="eMoto_1">[5]EquiA!#REF!</definedName>
    <definedName name="eMoto_1_4" localSheetId="11">[5]EquiA!#REF!</definedName>
    <definedName name="eMoto_1_4" localSheetId="10">[5]EquiA!#REF!</definedName>
    <definedName name="eMoto_1_4" localSheetId="3">[5]EquiA!#REF!</definedName>
    <definedName name="eMoto_1_4" localSheetId="12">[5]EquiA!#REF!</definedName>
    <definedName name="eMoto_1_4" localSheetId="7">[5]EquiA!#REF!</definedName>
    <definedName name="eMoto_1_4">[5]EquiA!#REF!</definedName>
    <definedName name="eMoto_4" localSheetId="11">[5]EquiA!#REF!</definedName>
    <definedName name="eMoto_4" localSheetId="10">[5]EquiA!#REF!</definedName>
    <definedName name="eMoto_4" localSheetId="3">[5]EquiA!#REF!</definedName>
    <definedName name="eMoto_4" localSheetId="12">[5]EquiA!#REF!</definedName>
    <definedName name="eMoto_4" localSheetId="7">[5]EquiA!#REF!</definedName>
    <definedName name="eMoto_4">[5]EquiA!#REF!</definedName>
    <definedName name="eMoto_6" localSheetId="3">[5]EquiA!#REF!</definedName>
    <definedName name="eMoto_6" localSheetId="7">[5]EquiA!#REF!</definedName>
    <definedName name="eMoto_6">[5]EquiA!#REF!</definedName>
    <definedName name="eMoto_6_4" localSheetId="3">[5]EquiA!#REF!</definedName>
    <definedName name="eMoto_6_4" localSheetId="7">[5]EquiA!#REF!</definedName>
    <definedName name="eMoto_6_4">[5]EquiA!#REF!</definedName>
    <definedName name="enc" localSheetId="11">#REF!</definedName>
    <definedName name="enc" localSheetId="10">#REF!</definedName>
    <definedName name="enc" localSheetId="3">#REF!</definedName>
    <definedName name="enc" localSheetId="12">#REF!</definedName>
    <definedName name="enc" localSheetId="7">#REF!</definedName>
    <definedName name="enc" localSheetId="8">#REF!</definedName>
    <definedName name="enc">#REF!</definedName>
    <definedName name="ENE" localSheetId="11">#REF!</definedName>
    <definedName name="ENE" localSheetId="10">#REF!</definedName>
    <definedName name="ENE" localSheetId="3">#REF!</definedName>
    <definedName name="ENE" localSheetId="12">#REF!</definedName>
    <definedName name="ENE" localSheetId="7">#REF!</definedName>
    <definedName name="ENE" localSheetId="8">#REF!</definedName>
    <definedName name="ENE">#REF!</definedName>
    <definedName name="EnerConsAn" localSheetId="11">#REF!</definedName>
    <definedName name="EnerConsAn" localSheetId="10">#REF!</definedName>
    <definedName name="EnerConsAn" localSheetId="3">#REF!</definedName>
    <definedName name="EnerConsAn" localSheetId="12">#REF!</definedName>
    <definedName name="EnerConsAn" localSheetId="7">#REF!</definedName>
    <definedName name="EnerConsAn" localSheetId="8">#REF!</definedName>
    <definedName name="EnerConsAn">#REF!</definedName>
    <definedName name="EnerConsAn_1" localSheetId="3">#REF!</definedName>
    <definedName name="EnerConsAn_1" localSheetId="8">#REF!</definedName>
    <definedName name="EnerConsAn_1">#REF!</definedName>
    <definedName name="EnerConsAn_1_4" localSheetId="3">#REF!</definedName>
    <definedName name="EnerConsAn_1_4" localSheetId="8">#REF!</definedName>
    <definedName name="EnerConsAn_1_4">#REF!</definedName>
    <definedName name="EnerConsAn_4" localSheetId="3">#REF!</definedName>
    <definedName name="EnerConsAn_4" localSheetId="8">#REF!</definedName>
    <definedName name="EnerConsAn_4">#REF!</definedName>
    <definedName name="EnerConsAn_6" localSheetId="3">#REF!</definedName>
    <definedName name="EnerConsAn_6" localSheetId="8">#REF!</definedName>
    <definedName name="EnerConsAn_6">#REF!</definedName>
    <definedName name="EnerConsAn_6_4" localSheetId="3">#REF!</definedName>
    <definedName name="EnerConsAn_6_4" localSheetId="8">#REF!</definedName>
    <definedName name="EnerConsAn_6_4">#REF!</definedName>
    <definedName name="EnerDemAn" localSheetId="3">#REF!</definedName>
    <definedName name="EnerDemAn" localSheetId="8">#REF!</definedName>
    <definedName name="EnerDemAn">#REF!</definedName>
    <definedName name="EnerDemAn_1" localSheetId="3">#REF!</definedName>
    <definedName name="EnerDemAn_1" localSheetId="8">#REF!</definedName>
    <definedName name="EnerDemAn_1">#REF!</definedName>
    <definedName name="EnerDemAn_1_4" localSheetId="3">#REF!</definedName>
    <definedName name="EnerDemAn_1_4" localSheetId="8">#REF!</definedName>
    <definedName name="EnerDemAn_1_4">#REF!</definedName>
    <definedName name="EnerDemAn_4" localSheetId="3">#REF!</definedName>
    <definedName name="EnerDemAn_4" localSheetId="8">#REF!</definedName>
    <definedName name="EnerDemAn_4">#REF!</definedName>
    <definedName name="EnerDemAn_6" localSheetId="3">#REF!</definedName>
    <definedName name="EnerDemAn_6" localSheetId="8">#REF!</definedName>
    <definedName name="EnerDemAn_6">#REF!</definedName>
    <definedName name="EnerDemAn_6_4" localSheetId="3">#REF!</definedName>
    <definedName name="EnerDemAn_6_4" localSheetId="8">#REF!</definedName>
    <definedName name="EnerDemAn_6_4">#REF!</definedName>
    <definedName name="epm2.5" localSheetId="3">#REF!</definedName>
    <definedName name="epm2.5" localSheetId="8">#REF!</definedName>
    <definedName name="epm2.5">#REF!</definedName>
    <definedName name="EQPOTENC" localSheetId="11">[1]SERVIÇO!#REF!</definedName>
    <definedName name="EQPOTENC" localSheetId="10">[1]SERVIÇO!#REF!</definedName>
    <definedName name="EQPOTENC" localSheetId="3">[1]SERVIÇO!#REF!</definedName>
    <definedName name="EQPOTENC" localSheetId="12">[1]SERVIÇO!#REF!</definedName>
    <definedName name="EQPOTENC" localSheetId="7">[1]SERVIÇO!#REF!</definedName>
    <definedName name="EQPOTENC">[1]SERVIÇO!#REF!</definedName>
    <definedName name="ER">NA()</definedName>
    <definedName name="esm" localSheetId="11">#REF!</definedName>
    <definedName name="esm" localSheetId="10">#REF!</definedName>
    <definedName name="esm" localSheetId="3">#REF!</definedName>
    <definedName name="esm" localSheetId="12">#REF!</definedName>
    <definedName name="esm" localSheetId="7">#REF!</definedName>
    <definedName name="esm" localSheetId="8">#REF!</definedName>
    <definedName name="esm">#REF!</definedName>
    <definedName name="est" localSheetId="11">#REF!</definedName>
    <definedName name="est" localSheetId="10">#REF!</definedName>
    <definedName name="est" localSheetId="3">#REF!</definedName>
    <definedName name="est" localSheetId="12">#REF!</definedName>
    <definedName name="est" localSheetId="7">#REF!</definedName>
    <definedName name="est" localSheetId="8">#REF!</definedName>
    <definedName name="est">#REF!</definedName>
    <definedName name="est1.5_15" localSheetId="11">#REF!</definedName>
    <definedName name="est1.5_15" localSheetId="10">#REF!</definedName>
    <definedName name="est1.5_15" localSheetId="3">#REF!</definedName>
    <definedName name="est1.5_15" localSheetId="12">#REF!</definedName>
    <definedName name="est1.5_15" localSheetId="7">#REF!</definedName>
    <definedName name="est1.5_15" localSheetId="8">#REF!</definedName>
    <definedName name="est1.5_15">#REF!</definedName>
    <definedName name="eVehLev">[7]EquiA!$B$5</definedName>
    <definedName name="Excel_BuiltIn__FilterDatabase" localSheetId="11">#REF!</definedName>
    <definedName name="Excel_BuiltIn__FilterDatabase" localSheetId="10">#REF!</definedName>
    <definedName name="Excel_BuiltIn__FilterDatabase" localSheetId="3">#REF!</definedName>
    <definedName name="Excel_BuiltIn__FilterDatabase" localSheetId="12">#REF!</definedName>
    <definedName name="Excel_BuiltIn__FilterDatabase" localSheetId="7">#REF!</definedName>
    <definedName name="Excel_BuiltIn__FilterDatabase" localSheetId="8">#REF!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11">#REF!</definedName>
    <definedName name="Excel_BuiltIn_Print_Area_1_1" localSheetId="10">#REF!</definedName>
    <definedName name="Excel_BuiltIn_Print_Area_1_1" localSheetId="3">#REF!</definedName>
    <definedName name="Excel_BuiltIn_Print_Area_1_1" localSheetId="12">#REF!</definedName>
    <definedName name="Excel_BuiltIn_Print_Area_1_1" localSheetId="7">#REF!</definedName>
    <definedName name="Excel_BuiltIn_Print_Area_1_1" localSheetId="8">#REF!</definedName>
    <definedName name="Excel_BuiltIn_Print_Area_1_1">#REF!</definedName>
    <definedName name="Excel_BuiltIn_Print_Area_1_1_1" localSheetId="11">#REF!</definedName>
    <definedName name="Excel_BuiltIn_Print_Area_1_1_1" localSheetId="10">#REF!</definedName>
    <definedName name="Excel_BuiltIn_Print_Area_1_1_1" localSheetId="3">#REF!</definedName>
    <definedName name="Excel_BuiltIn_Print_Area_1_1_1" localSheetId="12">#REF!</definedName>
    <definedName name="Excel_BuiltIn_Print_Area_1_1_1" localSheetId="7">#REF!</definedName>
    <definedName name="Excel_BuiltIn_Print_Area_1_1_1" localSheetId="8">#REF!</definedName>
    <definedName name="Excel_BuiltIn_Print_Area_1_1_1">#REF!</definedName>
    <definedName name="Excel_BuiltIn_Print_Area_1_1_1_4" localSheetId="11">#REF!</definedName>
    <definedName name="Excel_BuiltIn_Print_Area_1_1_1_4" localSheetId="10">#REF!</definedName>
    <definedName name="Excel_BuiltIn_Print_Area_1_1_1_4" localSheetId="3">#REF!</definedName>
    <definedName name="Excel_BuiltIn_Print_Area_1_1_1_4" localSheetId="12">#REF!</definedName>
    <definedName name="Excel_BuiltIn_Print_Area_1_1_1_4" localSheetId="7">#REF!</definedName>
    <definedName name="Excel_BuiltIn_Print_Area_1_1_1_4" localSheetId="8">#REF!</definedName>
    <definedName name="Excel_BuiltIn_Print_Area_1_1_1_4">#REF!</definedName>
    <definedName name="Excel_BuiltIn_Print_Area_1_1_4" localSheetId="3">#REF!</definedName>
    <definedName name="Excel_BuiltIn_Print_Area_1_1_4" localSheetId="8">#REF!</definedName>
    <definedName name="Excel_BuiltIn_Print_Area_1_1_4">#REF!</definedName>
    <definedName name="Excel_BuiltIn_Print_Area_1_6" localSheetId="3">#REF!</definedName>
    <definedName name="Excel_BuiltIn_Print_Area_1_6" localSheetId="8">#REF!</definedName>
    <definedName name="Excel_BuiltIn_Print_Area_1_6">#REF!</definedName>
    <definedName name="Excel_BuiltIn_Print_Area_1_6_4" localSheetId="3">#REF!</definedName>
    <definedName name="Excel_BuiltIn_Print_Area_1_6_4" localSheetId="8">#REF!</definedName>
    <definedName name="Excel_BuiltIn_Print_Area_1_6_4">#REF!</definedName>
    <definedName name="Excel_BuiltIn_Print_Area_10_1" localSheetId="3">#REF!</definedName>
    <definedName name="Excel_BuiltIn_Print_Area_10_1" localSheetId="8">#REF!</definedName>
    <definedName name="Excel_BuiltIn_Print_Area_10_1">#REF!</definedName>
    <definedName name="Excel_BuiltIn_Print_Area_11_1" localSheetId="3">#REF!</definedName>
    <definedName name="Excel_BuiltIn_Print_Area_11_1" localSheetId="8">#REF!</definedName>
    <definedName name="Excel_BuiltIn_Print_Area_11_1">#REF!</definedName>
    <definedName name="Excel_BuiltIn_Print_Area_13_1" localSheetId="3">#REF!</definedName>
    <definedName name="Excel_BuiltIn_Print_Area_13_1" localSheetId="8">#REF!</definedName>
    <definedName name="Excel_BuiltIn_Print_Area_13_1">#REF!</definedName>
    <definedName name="Excel_BuiltIn_Print_Area_15_1" localSheetId="3">#REF!</definedName>
    <definedName name="Excel_BuiltIn_Print_Area_15_1" localSheetId="8">#REF!</definedName>
    <definedName name="Excel_BuiltIn_Print_Area_15_1">#REF!</definedName>
    <definedName name="Excel_BuiltIn_Print_Area_16_1" localSheetId="3">#REF!</definedName>
    <definedName name="Excel_BuiltIn_Print_Area_16_1" localSheetId="8">#REF!</definedName>
    <definedName name="Excel_BuiltIn_Print_Area_16_1">#REF!</definedName>
    <definedName name="Excel_BuiltIn_Print_Area_17_1" localSheetId="3">#REF!</definedName>
    <definedName name="Excel_BuiltIn_Print_Area_17_1" localSheetId="8">#REF!</definedName>
    <definedName name="Excel_BuiltIn_Print_Area_17_1">#REF!</definedName>
    <definedName name="Excel_BuiltIn_Print_Area_18_1" localSheetId="3">#REF!</definedName>
    <definedName name="Excel_BuiltIn_Print_Area_18_1" localSheetId="8">#REF!</definedName>
    <definedName name="Excel_BuiltIn_Print_Area_18_1">#REF!</definedName>
    <definedName name="Excel_BuiltIn_Print_Area_2_1_1">NA()</definedName>
    <definedName name="Excel_BuiltIn_Print_Area_20" localSheetId="11">#REF!</definedName>
    <definedName name="Excel_BuiltIn_Print_Area_20" localSheetId="10">#REF!</definedName>
    <definedName name="Excel_BuiltIn_Print_Area_20" localSheetId="3">#REF!</definedName>
    <definedName name="Excel_BuiltIn_Print_Area_20" localSheetId="12">#REF!</definedName>
    <definedName name="Excel_BuiltIn_Print_Area_20" localSheetId="7">#REF!</definedName>
    <definedName name="Excel_BuiltIn_Print_Area_20" localSheetId="8">#REF!</definedName>
    <definedName name="Excel_BuiltIn_Print_Area_20">#REF!</definedName>
    <definedName name="Excel_BuiltIn_Print_Area_21" localSheetId="11">#REF!</definedName>
    <definedName name="Excel_BuiltIn_Print_Area_21" localSheetId="10">#REF!</definedName>
    <definedName name="Excel_BuiltIn_Print_Area_21" localSheetId="3">#REF!</definedName>
    <definedName name="Excel_BuiltIn_Print_Area_21" localSheetId="12">#REF!</definedName>
    <definedName name="Excel_BuiltIn_Print_Area_21" localSheetId="7">#REF!</definedName>
    <definedName name="Excel_BuiltIn_Print_Area_21" localSheetId="8">#REF!</definedName>
    <definedName name="Excel_BuiltIn_Print_Area_21">#REF!</definedName>
    <definedName name="Excel_BuiltIn_Print_Area_21_1" localSheetId="11">#REF!</definedName>
    <definedName name="Excel_BuiltIn_Print_Area_21_1" localSheetId="10">#REF!</definedName>
    <definedName name="Excel_BuiltIn_Print_Area_21_1" localSheetId="3">#REF!</definedName>
    <definedName name="Excel_BuiltIn_Print_Area_21_1" localSheetId="12">#REF!</definedName>
    <definedName name="Excel_BuiltIn_Print_Area_21_1" localSheetId="7">#REF!</definedName>
    <definedName name="Excel_BuiltIn_Print_Area_21_1" localSheetId="8">#REF!</definedName>
    <definedName name="Excel_BuiltIn_Print_Area_21_1">#REF!</definedName>
    <definedName name="Excel_BuiltIn_Print_Area_21_1_4" localSheetId="3">#REF!</definedName>
    <definedName name="Excel_BuiltIn_Print_Area_21_1_4" localSheetId="8">#REF!</definedName>
    <definedName name="Excel_BuiltIn_Print_Area_21_1_4">#REF!</definedName>
    <definedName name="Excel_BuiltIn_Print_Area_21_4" localSheetId="3">#REF!</definedName>
    <definedName name="Excel_BuiltIn_Print_Area_21_4" localSheetId="8">#REF!</definedName>
    <definedName name="Excel_BuiltIn_Print_Area_21_4">#REF!</definedName>
    <definedName name="Excel_BuiltIn_Print_Area_21_6" localSheetId="3">#REF!</definedName>
    <definedName name="Excel_BuiltIn_Print_Area_21_6" localSheetId="8">#REF!</definedName>
    <definedName name="Excel_BuiltIn_Print_Area_21_6">#REF!</definedName>
    <definedName name="Excel_BuiltIn_Print_Area_21_6_4" localSheetId="3">#REF!</definedName>
    <definedName name="Excel_BuiltIn_Print_Area_21_6_4" localSheetId="8">#REF!</definedName>
    <definedName name="Excel_BuiltIn_Print_Area_21_6_4">#REF!</definedName>
    <definedName name="Excel_BuiltIn_Print_Area_23_1" localSheetId="3">#REF!</definedName>
    <definedName name="Excel_BuiltIn_Print_Area_23_1" localSheetId="8">#REF!</definedName>
    <definedName name="Excel_BuiltIn_Print_Area_23_1">#REF!</definedName>
    <definedName name="Excel_BuiltIn_Print_Area_26" localSheetId="3">#REF!</definedName>
    <definedName name="Excel_BuiltIn_Print_Area_26" localSheetId="8">#REF!</definedName>
    <definedName name="Excel_BuiltIn_Print_Area_26">#REF!</definedName>
    <definedName name="Excel_BuiltIn_Print_Area_26_1" localSheetId="3">#REF!</definedName>
    <definedName name="Excel_BuiltIn_Print_Area_26_1" localSheetId="8">#REF!</definedName>
    <definedName name="Excel_BuiltIn_Print_Area_26_1">#REF!</definedName>
    <definedName name="Excel_BuiltIn_Print_Area_26_1_4" localSheetId="3">#REF!</definedName>
    <definedName name="Excel_BuiltIn_Print_Area_26_1_4" localSheetId="8">#REF!</definedName>
    <definedName name="Excel_BuiltIn_Print_Area_26_1_4">#REF!</definedName>
    <definedName name="Excel_BuiltIn_Print_Area_26_4" localSheetId="3">#REF!</definedName>
    <definedName name="Excel_BuiltIn_Print_Area_26_4" localSheetId="8">#REF!</definedName>
    <definedName name="Excel_BuiltIn_Print_Area_26_4">#REF!</definedName>
    <definedName name="Excel_BuiltIn_Print_Area_26_6" localSheetId="3">#REF!</definedName>
    <definedName name="Excel_BuiltIn_Print_Area_26_6" localSheetId="8">#REF!</definedName>
    <definedName name="Excel_BuiltIn_Print_Area_26_6">#REF!</definedName>
    <definedName name="Excel_BuiltIn_Print_Area_26_6_4" localSheetId="3">#REF!</definedName>
    <definedName name="Excel_BuiltIn_Print_Area_26_6_4" localSheetId="8">#REF!</definedName>
    <definedName name="Excel_BuiltIn_Print_Area_26_6_4">#REF!</definedName>
    <definedName name="Excel_BuiltIn_Print_Area_27_1" localSheetId="3">#REF!</definedName>
    <definedName name="Excel_BuiltIn_Print_Area_27_1" localSheetId="8">#REF!</definedName>
    <definedName name="Excel_BuiltIn_Print_Area_27_1">#REF!</definedName>
    <definedName name="Excel_BuiltIn_Print_Area_3_1" localSheetId="3">#REF!</definedName>
    <definedName name="Excel_BuiltIn_Print_Area_3_1" localSheetId="8">#REF!</definedName>
    <definedName name="Excel_BuiltIn_Print_Area_3_1">#REF!</definedName>
    <definedName name="Excel_BuiltIn_Print_Area_33_1" localSheetId="3">#REF!</definedName>
    <definedName name="Excel_BuiltIn_Print_Area_33_1" localSheetId="8">#REF!</definedName>
    <definedName name="Excel_BuiltIn_Print_Area_33_1">#REF!</definedName>
    <definedName name="Excel_BuiltIn_Print_Area_4" localSheetId="3">#REF!</definedName>
    <definedName name="Excel_BuiltIn_Print_Area_4" localSheetId="8">#REF!</definedName>
    <definedName name="Excel_BuiltIn_Print_Area_4">#REF!</definedName>
    <definedName name="Excel_BuiltIn_Print_Area_5_1" localSheetId="3">#REF!</definedName>
    <definedName name="Excel_BuiltIn_Print_Area_5_1" localSheetId="8">#REF!</definedName>
    <definedName name="Excel_BuiltIn_Print_Area_5_1">#REF!</definedName>
    <definedName name="Excel_BuiltIn_Print_Area_6_1" localSheetId="3">#REF!</definedName>
    <definedName name="Excel_BuiltIn_Print_Area_6_1" localSheetId="8">#REF!</definedName>
    <definedName name="Excel_BuiltIn_Print_Area_6_1">#REF!</definedName>
    <definedName name="Excel_BuiltIn_Print_Area_7_1" localSheetId="11">(#REF!,#REF!,#REF!,#REF!,#REF!)</definedName>
    <definedName name="Excel_BuiltIn_Print_Area_7_1" localSheetId="10">(#REF!,#REF!,#REF!,#REF!,#REF!)</definedName>
    <definedName name="Excel_BuiltIn_Print_Area_7_1" localSheetId="3">(#REF!,#REF!,#REF!,#REF!,#REF!)</definedName>
    <definedName name="Excel_BuiltIn_Print_Area_7_1" localSheetId="12">(#REF!,#REF!,#REF!,#REF!,#REF!)</definedName>
    <definedName name="Excel_BuiltIn_Print_Area_7_1" localSheetId="7">(#REF!,#REF!,#REF!,#REF!,#REF!)</definedName>
    <definedName name="Excel_BuiltIn_Print_Area_7_1" localSheetId="8">(#REF!,#REF!,#REF!,#REF!,#REF!)</definedName>
    <definedName name="Excel_BuiltIn_Print_Area_7_1">(#REF!,#REF!,#REF!,#REF!,#REF!)</definedName>
    <definedName name="Excel_BuiltIn_Print_Area_9_1" localSheetId="11">#REF!</definedName>
    <definedName name="Excel_BuiltIn_Print_Area_9_1" localSheetId="10">#REF!</definedName>
    <definedName name="Excel_BuiltIn_Print_Area_9_1" localSheetId="3">#REF!</definedName>
    <definedName name="Excel_BuiltIn_Print_Area_9_1" localSheetId="12">#REF!</definedName>
    <definedName name="Excel_BuiltIn_Print_Area_9_1" localSheetId="7">#REF!</definedName>
    <definedName name="Excel_BuiltIn_Print_Area_9_1" localSheetId="8">#REF!</definedName>
    <definedName name="Excel_BuiltIn_Print_Area_9_1">#REF!</definedName>
    <definedName name="Excel_BuiltIn_Print_Titles" localSheetId="11">#REF!</definedName>
    <definedName name="Excel_BuiltIn_Print_Titles" localSheetId="10">#REF!</definedName>
    <definedName name="Excel_BuiltIn_Print_Titles" localSheetId="3">#REF!</definedName>
    <definedName name="Excel_BuiltIn_Print_Titles" localSheetId="12">#REF!</definedName>
    <definedName name="Excel_BuiltIn_Print_Titles" localSheetId="7">#REF!</definedName>
    <definedName name="Excel_BuiltIn_Print_Titles" localSheetId="8">#REF!</definedName>
    <definedName name="Excel_BuiltIn_Print_Titles">#REF!</definedName>
    <definedName name="Excel_BuiltIn_Print_Titles_1" localSheetId="11">#REF!</definedName>
    <definedName name="Excel_BuiltIn_Print_Titles_1" localSheetId="10">#REF!</definedName>
    <definedName name="Excel_BuiltIn_Print_Titles_1" localSheetId="3">#REF!</definedName>
    <definedName name="Excel_BuiltIn_Print_Titles_1" localSheetId="12">#REF!</definedName>
    <definedName name="Excel_BuiltIn_Print_Titles_1" localSheetId="7">#REF!</definedName>
    <definedName name="Excel_BuiltIn_Print_Titles_1" localSheetId="8">#REF!</definedName>
    <definedName name="Excel_BuiltIn_Print_Titles_1">#REF!</definedName>
    <definedName name="Excel_BuiltIn_Print_Titles_1_1" localSheetId="3">#REF!</definedName>
    <definedName name="Excel_BuiltIn_Print_Titles_1_1" localSheetId="8">#REF!</definedName>
    <definedName name="Excel_BuiltIn_Print_Titles_1_1">#REF!</definedName>
    <definedName name="Excel_BuiltIn_Print_Titles_1_1_4" localSheetId="3">#REF!</definedName>
    <definedName name="Excel_BuiltIn_Print_Titles_1_1_4" localSheetId="8">#REF!</definedName>
    <definedName name="Excel_BuiltIn_Print_Titles_1_1_4">#REF!</definedName>
    <definedName name="Excel_BuiltIn_Print_Titles_1_4" localSheetId="3">#REF!</definedName>
    <definedName name="Excel_BuiltIn_Print_Titles_1_4" localSheetId="8">#REF!</definedName>
    <definedName name="Excel_BuiltIn_Print_Titles_1_4">#REF!</definedName>
    <definedName name="Excel_BuiltIn_Print_Titles_1_6" localSheetId="3">#REF!</definedName>
    <definedName name="Excel_BuiltIn_Print_Titles_1_6" localSheetId="8">#REF!</definedName>
    <definedName name="Excel_BuiltIn_Print_Titles_1_6">#REF!</definedName>
    <definedName name="Excel_BuiltIn_Print_Titles_1_6_4" localSheetId="3">#REF!</definedName>
    <definedName name="Excel_BuiltIn_Print_Titles_1_6_4" localSheetId="8">#REF!</definedName>
    <definedName name="Excel_BuiltIn_Print_Titles_1_6_4">#REF!</definedName>
    <definedName name="Excel_BuiltIn_Print_Titles_10" localSheetId="3">#REF!</definedName>
    <definedName name="Excel_BuiltIn_Print_Titles_10" localSheetId="8">#REF!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11">#REF!</definedName>
    <definedName name="Excel_BuiltIn_Print_Titles_16_5" localSheetId="10">#REF!</definedName>
    <definedName name="Excel_BuiltIn_Print_Titles_16_5" localSheetId="3">#REF!</definedName>
    <definedName name="Excel_BuiltIn_Print_Titles_16_5" localSheetId="12">#REF!</definedName>
    <definedName name="Excel_BuiltIn_Print_Titles_16_5" localSheetId="7">#REF!</definedName>
    <definedName name="Excel_BuiltIn_Print_Titles_16_5" localSheetId="8">#REF!</definedName>
    <definedName name="Excel_BuiltIn_Print_Titles_16_5">#REF!</definedName>
    <definedName name="Excel_BuiltIn_Print_Titles_16_5_4" localSheetId="11">#REF!</definedName>
    <definedName name="Excel_BuiltIn_Print_Titles_16_5_4" localSheetId="10">#REF!</definedName>
    <definedName name="Excel_BuiltIn_Print_Titles_16_5_4" localSheetId="3">#REF!</definedName>
    <definedName name="Excel_BuiltIn_Print_Titles_16_5_4" localSheetId="12">#REF!</definedName>
    <definedName name="Excel_BuiltIn_Print_Titles_16_5_4" localSheetId="7">#REF!</definedName>
    <definedName name="Excel_BuiltIn_Print_Titles_16_5_4" localSheetId="8">#REF!</definedName>
    <definedName name="Excel_BuiltIn_Print_Titles_16_5_4">#REF!</definedName>
    <definedName name="Excel_BuiltIn_Print_Titles_16_6" localSheetId="11">#REF!</definedName>
    <definedName name="Excel_BuiltIn_Print_Titles_16_6" localSheetId="10">#REF!</definedName>
    <definedName name="Excel_BuiltIn_Print_Titles_16_6" localSheetId="3">#REF!</definedName>
    <definedName name="Excel_BuiltIn_Print_Titles_16_6" localSheetId="12">#REF!</definedName>
    <definedName name="Excel_BuiltIn_Print_Titles_16_6" localSheetId="7">#REF!</definedName>
    <definedName name="Excel_BuiltIn_Print_Titles_16_6" localSheetId="8">#REF!</definedName>
    <definedName name="Excel_BuiltIn_Print_Titles_16_6">#REF!</definedName>
    <definedName name="Excel_BuiltIn_Print_Titles_16_6_4" localSheetId="3">#REF!</definedName>
    <definedName name="Excel_BuiltIn_Print_Titles_16_6_4" localSheetId="8">#REF!</definedName>
    <definedName name="Excel_BuiltIn_Print_Titles_16_6_4">#REF!</definedName>
    <definedName name="Excel_BuiltIn_Print_Titles_16_8" localSheetId="3">#REF!</definedName>
    <definedName name="Excel_BuiltIn_Print_Titles_16_8" localSheetId="8">#REF!</definedName>
    <definedName name="Excel_BuiltIn_Print_Titles_16_8">#REF!</definedName>
    <definedName name="Excel_BuiltIn_Print_Titles_16_8_4" localSheetId="3">#REF!</definedName>
    <definedName name="Excel_BuiltIn_Print_Titles_16_8_4" localSheetId="8">#REF!</definedName>
    <definedName name="Excel_BuiltIn_Print_Titles_16_8_4">#REF!</definedName>
    <definedName name="Excel_BuiltIn_Print_Titles_18" localSheetId="3">#REF!</definedName>
    <definedName name="Excel_BuiltIn_Print_Titles_18" localSheetId="8">#REF!</definedName>
    <definedName name="Excel_BuiltIn_Print_Titles_18">#REF!</definedName>
    <definedName name="Excel_BuiltIn_Print_Titles_20" localSheetId="3">#REF!</definedName>
    <definedName name="Excel_BuiltIn_Print_Titles_20" localSheetId="8">#REF!</definedName>
    <definedName name="Excel_BuiltIn_Print_Titles_20">#REF!</definedName>
    <definedName name="Excel_BuiltIn_Print_Titles_3">NA()</definedName>
    <definedName name="fajjadsjajkds" localSheetId="11">[5]CombLub!#REF!</definedName>
    <definedName name="fajjadsjajkds" localSheetId="10">[5]CombLub!#REF!</definedName>
    <definedName name="fajjadsjajkds" localSheetId="3">[5]CombLub!#REF!</definedName>
    <definedName name="fajjadsjajkds" localSheetId="12">[5]CombLub!#REF!</definedName>
    <definedName name="fajjadsjajkds" localSheetId="7">[5]CombLub!#REF!</definedName>
    <definedName name="fajjadsjajkds">[5]CombLub!#REF!</definedName>
    <definedName name="fajjadsjajkds_1" localSheetId="11">[5]CombLub!#REF!</definedName>
    <definedName name="fajjadsjajkds_1" localSheetId="10">[5]CombLub!#REF!</definedName>
    <definedName name="fajjadsjajkds_1" localSheetId="3">[5]CombLub!#REF!</definedName>
    <definedName name="fajjadsjajkds_1" localSheetId="12">[5]CombLub!#REF!</definedName>
    <definedName name="fajjadsjajkds_1" localSheetId="7">[5]CombLub!#REF!</definedName>
    <definedName name="fajjadsjajkds_1">[5]CombLub!#REF!</definedName>
    <definedName name="fajjadsjajkds_1_4" localSheetId="11">[5]CombLub!#REF!</definedName>
    <definedName name="fajjadsjajkds_1_4" localSheetId="10">[5]CombLub!#REF!</definedName>
    <definedName name="fajjadsjajkds_1_4" localSheetId="3">[5]CombLub!#REF!</definedName>
    <definedName name="fajjadsjajkds_1_4" localSheetId="12">[5]CombLub!#REF!</definedName>
    <definedName name="fajjadsjajkds_1_4" localSheetId="7">[5]CombLub!#REF!</definedName>
    <definedName name="fajjadsjajkds_1_4">[5]CombLub!#REF!</definedName>
    <definedName name="fajjadsjajkds_4" localSheetId="11">[5]CombLub!#REF!</definedName>
    <definedName name="fajjadsjajkds_4" localSheetId="10">[5]CombLub!#REF!</definedName>
    <definedName name="fajjadsjajkds_4" localSheetId="3">[5]CombLub!#REF!</definedName>
    <definedName name="fajjadsjajkds_4" localSheetId="12">[5]CombLub!#REF!</definedName>
    <definedName name="fajjadsjajkds_4" localSheetId="7">[5]CombLub!#REF!</definedName>
    <definedName name="fajjadsjajkds_4">[5]CombLub!#REF!</definedName>
    <definedName name="fajjadsjajkds_6" localSheetId="11">[5]CombLub!#REF!</definedName>
    <definedName name="fajjadsjajkds_6" localSheetId="10">[5]CombLub!#REF!</definedName>
    <definedName name="fajjadsjajkds_6" localSheetId="3">[5]CombLub!#REF!</definedName>
    <definedName name="fajjadsjajkds_6" localSheetId="12">[5]CombLub!#REF!</definedName>
    <definedName name="fajjadsjajkds_6" localSheetId="7">[5]CombLub!#REF!</definedName>
    <definedName name="fajjadsjajkds_6">[5]CombLub!#REF!</definedName>
    <definedName name="fajjadsjajkds_6_4" localSheetId="11">[5]CombLub!#REF!</definedName>
    <definedName name="fajjadsjajkds_6_4" localSheetId="10">[5]CombLub!#REF!</definedName>
    <definedName name="fajjadsjajkds_6_4" localSheetId="3">[5]CombLub!#REF!</definedName>
    <definedName name="fajjadsjajkds_6_4" localSheetId="12">[5]CombLub!#REF!</definedName>
    <definedName name="fajjadsjajkds_6_4" localSheetId="7">[5]CombLub!#REF!</definedName>
    <definedName name="fajjadsjajkds_6_4">[5]CombLub!#REF!</definedName>
    <definedName name="FATOR">NA()</definedName>
    <definedName name="fcm" localSheetId="11">#REF!</definedName>
    <definedName name="fcm" localSheetId="10">#REF!</definedName>
    <definedName name="fcm" localSheetId="3">#REF!</definedName>
    <definedName name="fcm" localSheetId="12">#REF!</definedName>
    <definedName name="fcm" localSheetId="7">#REF!</definedName>
    <definedName name="fcm" localSheetId="8">#REF!</definedName>
    <definedName name="fcm">#REF!</definedName>
    <definedName name="FCRITER" localSheetId="11">[1]SERVIÇO!#REF!</definedName>
    <definedName name="FCRITER" localSheetId="10">[1]SERVIÇO!#REF!</definedName>
    <definedName name="FCRITER" localSheetId="3">[1]SERVIÇO!#REF!</definedName>
    <definedName name="FCRITER" localSheetId="12">[1]SERVIÇO!#REF!</definedName>
    <definedName name="FCRITER" localSheetId="7">[1]SERVIÇO!#REF!</definedName>
    <definedName name="FCRITER">[1]SERVIÇO!#REF!</definedName>
    <definedName name="fer" localSheetId="11">#REF!</definedName>
    <definedName name="fer" localSheetId="10">#REF!</definedName>
    <definedName name="fer" localSheetId="3">#REF!</definedName>
    <definedName name="fer" localSheetId="12">#REF!</definedName>
    <definedName name="fer" localSheetId="7">#REF!</definedName>
    <definedName name="fer" localSheetId="8">#REF!</definedName>
    <definedName name="fer">#REF!</definedName>
    <definedName name="FoFo" localSheetId="11">#REF!</definedName>
    <definedName name="FoFo" localSheetId="10">#REF!</definedName>
    <definedName name="FoFo" localSheetId="3">#REF!</definedName>
    <definedName name="FoFo" localSheetId="12">#REF!</definedName>
    <definedName name="FoFo" localSheetId="7">#REF!</definedName>
    <definedName name="FoFo" localSheetId="8">#REF!</definedName>
    <definedName name="FoFo">#REF!</definedName>
    <definedName name="fossa" localSheetId="11">#REF!</definedName>
    <definedName name="fossa" localSheetId="10">#REF!</definedName>
    <definedName name="fossa" localSheetId="3">#REF!</definedName>
    <definedName name="fossa" localSheetId="12">#REF!</definedName>
    <definedName name="fossa" localSheetId="7">#REF!</definedName>
    <definedName name="fossa" localSheetId="8">#REF!</definedName>
    <definedName name="fossa">#REF!</definedName>
    <definedName name="FT" localSheetId="3">#REF!</definedName>
    <definedName name="FT" localSheetId="8">#REF!</definedName>
    <definedName name="FT">#REF!</definedName>
    <definedName name="FunE" localSheetId="3">#REF!</definedName>
    <definedName name="FunE" localSheetId="8">#REF!</definedName>
    <definedName name="FunE">#REF!</definedName>
    <definedName name="FunE_1" localSheetId="3">#REF!</definedName>
    <definedName name="FunE_1" localSheetId="8">#REF!</definedName>
    <definedName name="FunE_1">#REF!</definedName>
    <definedName name="FunE_1_4" localSheetId="3">#REF!</definedName>
    <definedName name="FunE_1_4" localSheetId="8">#REF!</definedName>
    <definedName name="FunE_1_4">#REF!</definedName>
    <definedName name="FunE_4" localSheetId="3">#REF!</definedName>
    <definedName name="FunE_4" localSheetId="8">#REF!</definedName>
    <definedName name="FunE_4">#REF!</definedName>
    <definedName name="FunE_6" localSheetId="3">#REF!</definedName>
    <definedName name="FunE_6" localSheetId="8">#REF!</definedName>
    <definedName name="FunE_6">#REF!</definedName>
    <definedName name="FunE_6_4" localSheetId="3">#REF!</definedName>
    <definedName name="FunE_6_4" localSheetId="8">#REF!</definedName>
    <definedName name="FunE_6_4">#REF!</definedName>
    <definedName name="FunInt" localSheetId="3">#REF!</definedName>
    <definedName name="FunInt" localSheetId="8">#REF!</definedName>
    <definedName name="FunInt">#REF!</definedName>
    <definedName name="FunInt_1" localSheetId="3">#REF!</definedName>
    <definedName name="FunInt_1" localSheetId="8">#REF!</definedName>
    <definedName name="FunInt_1">#REF!</definedName>
    <definedName name="FunInt_1_4" localSheetId="3">#REF!</definedName>
    <definedName name="FunInt_1_4" localSheetId="8">#REF!</definedName>
    <definedName name="FunInt_1_4">#REF!</definedName>
    <definedName name="FunInt_4" localSheetId="3">#REF!</definedName>
    <definedName name="FunInt_4" localSheetId="8">#REF!</definedName>
    <definedName name="FunInt_4">#REF!</definedName>
    <definedName name="FunInt_6" localSheetId="3">#REF!</definedName>
    <definedName name="FunInt_6" localSheetId="8">#REF!</definedName>
    <definedName name="FunInt_6">#REF!</definedName>
    <definedName name="FunInt_6_4" localSheetId="3">#REF!</definedName>
    <definedName name="FunInt_6_4" localSheetId="8">#REF!</definedName>
    <definedName name="FunInt_6_4">#REF!</definedName>
    <definedName name="FunR" localSheetId="3">#REF!</definedName>
    <definedName name="FunR" localSheetId="8">#REF!</definedName>
    <definedName name="FunR">#REF!</definedName>
    <definedName name="FunR_1" localSheetId="3">#REF!</definedName>
    <definedName name="FunR_1" localSheetId="8">#REF!</definedName>
    <definedName name="FunR_1">#REF!</definedName>
    <definedName name="FunR_1_4" localSheetId="3">#REF!</definedName>
    <definedName name="FunR_1_4" localSheetId="8">#REF!</definedName>
    <definedName name="FunR_1_4">#REF!</definedName>
    <definedName name="FunR_4" localSheetId="3">#REF!</definedName>
    <definedName name="FunR_4" localSheetId="8">#REF!</definedName>
    <definedName name="FunR_4">#REF!</definedName>
    <definedName name="FunR_6" localSheetId="3">#REF!</definedName>
    <definedName name="FunR_6" localSheetId="8">#REF!</definedName>
    <definedName name="FunR_6">#REF!</definedName>
    <definedName name="FunR_6_4" localSheetId="3">#REF!</definedName>
    <definedName name="FunR_6_4" localSheetId="8">#REF!</definedName>
    <definedName name="FunR_6_4">#REF!</definedName>
    <definedName name="GAS" localSheetId="3">#REF!</definedName>
    <definedName name="GAS" localSheetId="8">#REF!</definedName>
    <definedName name="GAS">#REF!</definedName>
    <definedName name="gdc" localSheetId="3">#REF!</definedName>
    <definedName name="gdc" localSheetId="8">#REF!</definedName>
    <definedName name="gdc">#REF!</definedName>
    <definedName name="gfg" localSheetId="3">#REF!</definedName>
    <definedName name="gfg" localSheetId="8">#REF!</definedName>
    <definedName name="gfg">#REF!</definedName>
    <definedName name="ggm" localSheetId="3">#REF!</definedName>
    <definedName name="ggm" localSheetId="8">#REF!</definedName>
    <definedName name="ggm">#REF!</definedName>
    <definedName name="graf" localSheetId="3">#REF!</definedName>
    <definedName name="graf" localSheetId="12">#REF!</definedName>
    <definedName name="graf" localSheetId="8">#REF!</definedName>
    <definedName name="graf">#REF!</definedName>
    <definedName name="_xlnm.Recorder" localSheetId="3">#REF!</definedName>
    <definedName name="_xlnm.Recorder" localSheetId="8">#REF!</definedName>
    <definedName name="_xlnm.Recorder">#REF!</definedName>
    <definedName name="GRI" localSheetId="3">#REF!</definedName>
    <definedName name="GRI" localSheetId="8">#REF!</definedName>
    <definedName name="GRI">#REF!</definedName>
    <definedName name="GRP" localSheetId="3">#REF!</definedName>
    <definedName name="GRP" localSheetId="8">#REF!</definedName>
    <definedName name="GRP">#REF!</definedName>
    <definedName name="grx" localSheetId="3">#REF!</definedName>
    <definedName name="grx" localSheetId="8">#REF!</definedName>
    <definedName name="grx">#REF!</definedName>
    <definedName name="hid1_2" localSheetId="3">#REF!</definedName>
    <definedName name="hid1_2" localSheetId="8">#REF!</definedName>
    <definedName name="hid1_2">#REF!</definedName>
    <definedName name="HOJE" localSheetId="11">[1]SERVIÇO!#REF!</definedName>
    <definedName name="HOJE" localSheetId="10">[1]SERVIÇO!#REF!</definedName>
    <definedName name="HOJE" localSheetId="3">[1]SERVIÇO!#REF!</definedName>
    <definedName name="HOJE" localSheetId="12">[1]SERVIÇO!#REF!</definedName>
    <definedName name="HOJE" localSheetId="7">[1]SERVIÇO!#REF!</definedName>
    <definedName name="HOJE">[1]SERVIÇO!#REF!</definedName>
    <definedName name="IMPF" localSheetId="11">[1]SERVIÇO!#REF!</definedName>
    <definedName name="IMPF" localSheetId="10">[1]SERVIÇO!#REF!</definedName>
    <definedName name="IMPF" localSheetId="3">[1]SERVIÇO!#REF!</definedName>
    <definedName name="IMPF" localSheetId="12">[1]SERVIÇO!#REF!</definedName>
    <definedName name="IMPF" localSheetId="7">[1]SERVIÇO!#REF!</definedName>
    <definedName name="IMPF">[1]SERVIÇO!#REF!</definedName>
    <definedName name="IMPI" localSheetId="11">[1]SERVIÇO!#REF!</definedName>
    <definedName name="IMPI" localSheetId="10">[1]SERVIÇO!#REF!</definedName>
    <definedName name="IMPI" localSheetId="3">[1]SERVIÇO!#REF!</definedName>
    <definedName name="IMPI" localSheetId="12">[1]SERVIÇO!#REF!</definedName>
    <definedName name="IMPI" localSheetId="7">[1]SERVIÇO!#REF!</definedName>
    <definedName name="IMPI">[1]SERVIÇO!#REF!</definedName>
    <definedName name="InsInt" localSheetId="11">[5]Tel!#REF!</definedName>
    <definedName name="InsInt" localSheetId="10">[5]Tel!#REF!</definedName>
    <definedName name="InsInt" localSheetId="3">[5]Tel!#REF!</definedName>
    <definedName name="InsInt" localSheetId="12">[5]Tel!#REF!</definedName>
    <definedName name="InsInt" localSheetId="7">[5]Tel!#REF!</definedName>
    <definedName name="InsInt">[5]Tel!#REF!</definedName>
    <definedName name="InsInt_1" localSheetId="11">[5]Tel!#REF!</definedName>
    <definedName name="InsInt_1" localSheetId="10">[5]Tel!#REF!</definedName>
    <definedName name="InsInt_1" localSheetId="3">[5]Tel!#REF!</definedName>
    <definedName name="InsInt_1" localSheetId="12">[5]Tel!#REF!</definedName>
    <definedName name="InsInt_1" localSheetId="7">[5]Tel!#REF!</definedName>
    <definedName name="InsInt_1">[5]Tel!#REF!</definedName>
    <definedName name="InsInt_1_4" localSheetId="11">[5]Tel!#REF!</definedName>
    <definedName name="InsInt_1_4" localSheetId="10">[5]Tel!#REF!</definedName>
    <definedName name="InsInt_1_4" localSheetId="3">[5]Tel!#REF!</definedName>
    <definedName name="InsInt_1_4" localSheetId="12">[5]Tel!#REF!</definedName>
    <definedName name="InsInt_1_4" localSheetId="7">[5]Tel!#REF!</definedName>
    <definedName name="InsInt_1_4">[5]Tel!#REF!</definedName>
    <definedName name="InsInt_4" localSheetId="11">[5]Tel!#REF!</definedName>
    <definedName name="InsInt_4" localSheetId="10">[5]Tel!#REF!</definedName>
    <definedName name="InsInt_4" localSheetId="3">[5]Tel!#REF!</definedName>
    <definedName name="InsInt_4" localSheetId="12">[5]Tel!#REF!</definedName>
    <definedName name="InsInt_4" localSheetId="7">[5]Tel!#REF!</definedName>
    <definedName name="InsInt_4">[5]Tel!#REF!</definedName>
    <definedName name="InsInt_6" localSheetId="11">[5]Tel!#REF!</definedName>
    <definedName name="InsInt_6" localSheetId="10">[5]Tel!#REF!</definedName>
    <definedName name="InsInt_6" localSheetId="3">[5]Tel!#REF!</definedName>
    <definedName name="InsInt_6" localSheetId="12">[5]Tel!#REF!</definedName>
    <definedName name="InsInt_6" localSheetId="7">[5]Tel!#REF!</definedName>
    <definedName name="InsInt_6">[5]Tel!#REF!</definedName>
    <definedName name="InsInt_6_4" localSheetId="11">[5]Tel!#REF!</definedName>
    <definedName name="InsInt_6_4" localSheetId="10">[5]Tel!#REF!</definedName>
    <definedName name="InsInt_6_4" localSheetId="3">[5]Tel!#REF!</definedName>
    <definedName name="InsInt_6_4" localSheetId="12">[5]Tel!#REF!</definedName>
    <definedName name="InsInt_6_4" localSheetId="7">[5]Tel!#REF!</definedName>
    <definedName name="InsInt_6_4">[5]Tel!#REF!</definedName>
    <definedName name="Insumos">'[8]RELAÇÃO - COMPOSIÇÕES E INSUMOS'!$A$7:$D$337</definedName>
    <definedName name="InvEscri" localSheetId="11">[5]EquiA!#REF!</definedName>
    <definedName name="InvEscri" localSheetId="10">[5]EquiA!#REF!</definedName>
    <definedName name="InvEscri" localSheetId="3">[5]EquiA!#REF!</definedName>
    <definedName name="InvEscri" localSheetId="12">[5]EquiA!#REF!</definedName>
    <definedName name="InvEscri" localSheetId="7">[5]EquiA!#REF!</definedName>
    <definedName name="InvEscri">[5]EquiA!#REF!</definedName>
    <definedName name="InvEscri_1" localSheetId="11">[5]EquiA!#REF!</definedName>
    <definedName name="InvEscri_1" localSheetId="10">[5]EquiA!#REF!</definedName>
    <definedName name="InvEscri_1" localSheetId="3">[5]EquiA!#REF!</definedName>
    <definedName name="InvEscri_1" localSheetId="12">[5]EquiA!#REF!</definedName>
    <definedName name="InvEscri_1" localSheetId="7">[5]EquiA!#REF!</definedName>
    <definedName name="InvEscri_1">[5]EquiA!#REF!</definedName>
    <definedName name="InvEscri_1_4" localSheetId="11">[5]EquiA!#REF!</definedName>
    <definedName name="InvEscri_1_4" localSheetId="10">[5]EquiA!#REF!</definedName>
    <definedName name="InvEscri_1_4" localSheetId="3">[5]EquiA!#REF!</definedName>
    <definedName name="InvEscri_1_4" localSheetId="12">[5]EquiA!#REF!</definedName>
    <definedName name="InvEscri_1_4" localSheetId="7">[5]EquiA!#REF!</definedName>
    <definedName name="InvEscri_1_4">[5]EquiA!#REF!</definedName>
    <definedName name="InvEscri_4" localSheetId="11">[5]EquiA!#REF!</definedName>
    <definedName name="InvEscri_4" localSheetId="10">[5]EquiA!#REF!</definedName>
    <definedName name="InvEscri_4" localSheetId="3">[5]EquiA!#REF!</definedName>
    <definedName name="InvEscri_4" localSheetId="12">[5]EquiA!#REF!</definedName>
    <definedName name="InvEscri_4" localSheetId="7">[5]EquiA!#REF!</definedName>
    <definedName name="InvEscri_4">[5]EquiA!#REF!</definedName>
    <definedName name="InvEscri_6" localSheetId="11">[5]EquiA!#REF!</definedName>
    <definedName name="InvEscri_6" localSheetId="10">[5]EquiA!#REF!</definedName>
    <definedName name="InvEscri_6" localSheetId="3">[5]EquiA!#REF!</definedName>
    <definedName name="InvEscri_6" localSheetId="12">[5]EquiA!#REF!</definedName>
    <definedName name="InvEscri_6" localSheetId="7">[5]EquiA!#REF!</definedName>
    <definedName name="InvEscri_6">[5]EquiA!#REF!</definedName>
    <definedName name="InvEscri_6_4" localSheetId="3">[5]EquiA!#REF!</definedName>
    <definedName name="InvEscri_6_4">[5]EquiA!#REF!</definedName>
    <definedName name="InvVei" localSheetId="3">[5]EquiA!#REF!</definedName>
    <definedName name="InvVei">[5]EquiA!#REF!</definedName>
    <definedName name="InvVei_1" localSheetId="3">[5]EquiA!#REF!</definedName>
    <definedName name="InvVei_1">[5]EquiA!#REF!</definedName>
    <definedName name="InvVei_1_4" localSheetId="3">[5]EquiA!#REF!</definedName>
    <definedName name="InvVei_1_4">[5]EquiA!#REF!</definedName>
    <definedName name="InvVei_4" localSheetId="3">[5]EquiA!#REF!</definedName>
    <definedName name="InvVei_4">[5]EquiA!#REF!</definedName>
    <definedName name="InvVei_6" localSheetId="3">[5]EquiA!#REF!</definedName>
    <definedName name="InvVei_6">[5]EquiA!#REF!</definedName>
    <definedName name="InvVei_6_4" localSheetId="3">[5]EquiA!#REF!</definedName>
    <definedName name="InvVei_6_4">[5]EquiA!#REF!</definedName>
    <definedName name="InvVeia" localSheetId="3">[5]EquiA!#REF!</definedName>
    <definedName name="InvVeia">[5]EquiA!#REF!</definedName>
    <definedName name="InvVeia_1" localSheetId="3">[5]EquiA!#REF!</definedName>
    <definedName name="InvVeia_1">[5]EquiA!#REF!</definedName>
    <definedName name="InvVeia_1_4" localSheetId="3">[5]EquiA!#REF!</definedName>
    <definedName name="InvVeia_1_4">[5]EquiA!#REF!</definedName>
    <definedName name="InvVeia_4" localSheetId="3">[5]EquiA!#REF!</definedName>
    <definedName name="InvVeia_4">[5]EquiA!#REF!</definedName>
    <definedName name="InvVeia_6" localSheetId="3">[5]EquiA!#REF!</definedName>
    <definedName name="InvVeia_6">[5]EquiA!#REF!</definedName>
    <definedName name="InvVeia_6_4" localSheetId="3">[5]EquiA!#REF!</definedName>
    <definedName name="InvVeia_6_4">[5]EquiA!#REF!</definedName>
    <definedName name="ipf" localSheetId="11">#REF!</definedName>
    <definedName name="ipf" localSheetId="10">#REF!</definedName>
    <definedName name="ipf" localSheetId="3">#REF!</definedName>
    <definedName name="ipf" localSheetId="12">#REF!</definedName>
    <definedName name="ipf" localSheetId="7">#REF!</definedName>
    <definedName name="ipf" localSheetId="8">#REF!</definedName>
    <definedName name="ipf">#REF!</definedName>
    <definedName name="ITEMCONT" localSheetId="11">[1]SERVIÇO!#REF!</definedName>
    <definedName name="ITEMCONT" localSheetId="10">[1]SERVIÇO!#REF!</definedName>
    <definedName name="ITEMCONT" localSheetId="3">[1]SERVIÇO!#REF!</definedName>
    <definedName name="ITEMCONT" localSheetId="12">[1]SERVIÇO!#REF!</definedName>
    <definedName name="ITEMCONT">[1]SERVIÇO!#REF!</definedName>
    <definedName name="ITEMDER" localSheetId="3">[1]SERVIÇO!#REF!</definedName>
    <definedName name="ITEMDER">[1]SERVIÇO!#REF!</definedName>
    <definedName name="ITEMEQP" localSheetId="3">[1]SERVIÇO!#REF!</definedName>
    <definedName name="ITEMEQP">[1]SERVIÇO!#REF!</definedName>
    <definedName name="ITEMMUR" localSheetId="3">[1]SERVIÇO!#REF!</definedName>
    <definedName name="ITEMMUR">[1]SERVIÇO!#REF!</definedName>
    <definedName name="ITEMR15" localSheetId="3">[1]SERVIÇO!#REF!</definedName>
    <definedName name="ITEMR15">[1]SERVIÇO!#REF!</definedName>
    <definedName name="ITEMR20" localSheetId="3">[1]SERVIÇO!#REF!</definedName>
    <definedName name="ITEMR20">[1]SERVIÇO!#REF!</definedName>
    <definedName name="ITEMTRANS" localSheetId="3">[1]SERVIÇO!#REF!</definedName>
    <definedName name="ITEMTRANS">[1]SERVIÇO!#REF!</definedName>
    <definedName name="ITENS" localSheetId="3">[1]SERVIÇO!#REF!</definedName>
    <definedName name="ITENS">[1]SERVIÇO!#REF!</definedName>
    <definedName name="ITENS0" localSheetId="3">[1]SERVIÇO!#REF!</definedName>
    <definedName name="ITENS0">[1]SERVIÇO!#REF!</definedName>
    <definedName name="ITENS1" localSheetId="3">[1]SERVIÇO!#REF!</definedName>
    <definedName name="ITENS1">[1]SERVIÇO!#REF!</definedName>
    <definedName name="ITENSP" localSheetId="3">[1]SERVIÇO!#REF!</definedName>
    <definedName name="ITENSP">[1]SERVIÇO!#REF!</definedName>
    <definedName name="ITENSPMED" localSheetId="3">[1]SERVIÇO!#REF!</definedName>
    <definedName name="ITENSPMED">[1]SERVIÇO!#REF!</definedName>
    <definedName name="itus1" localSheetId="11">#REF!</definedName>
    <definedName name="itus1" localSheetId="10">#REF!</definedName>
    <definedName name="itus1" localSheetId="3">#REF!</definedName>
    <definedName name="itus1" localSheetId="12">#REF!</definedName>
    <definedName name="itus1" localSheetId="7">#REF!</definedName>
    <definedName name="itus1" localSheetId="8">#REF!</definedName>
    <definedName name="itus1">#REF!</definedName>
    <definedName name="jazida5" localSheetId="11">#REF!</definedName>
    <definedName name="jazida5" localSheetId="10">#REF!</definedName>
    <definedName name="jazida5" localSheetId="3">#REF!</definedName>
    <definedName name="jazida5" localSheetId="12">#REF!</definedName>
    <definedName name="jazida5" localSheetId="7">#REF!</definedName>
    <definedName name="jazida5" localSheetId="8">#REF!</definedName>
    <definedName name="jazida5">#REF!</definedName>
    <definedName name="jazida6" localSheetId="11">#REF!</definedName>
    <definedName name="jazida6" localSheetId="10">#REF!</definedName>
    <definedName name="jazida6" localSheetId="3">#REF!</definedName>
    <definedName name="jazida6" localSheetId="12">#REF!</definedName>
    <definedName name="jazida6" localSheetId="7">#REF!</definedName>
    <definedName name="jazida6" localSheetId="8">#REF!</definedName>
    <definedName name="jazida6">#REF!</definedName>
    <definedName name="jla1_220" localSheetId="3">#REF!</definedName>
    <definedName name="jla1_220" localSheetId="8">#REF!</definedName>
    <definedName name="jla1_220">#REF!</definedName>
    <definedName name="JRS" localSheetId="3">#REF!</definedName>
    <definedName name="JRS" localSheetId="8">#REF!</definedName>
    <definedName name="JRS">#REF!</definedName>
    <definedName name="Leituristas" localSheetId="11">[5]PessA!#REF!</definedName>
    <definedName name="Leituristas" localSheetId="10">[5]PessA!#REF!</definedName>
    <definedName name="Leituristas" localSheetId="3">[5]PessA!#REF!</definedName>
    <definedName name="Leituristas" localSheetId="12">[5]PessA!#REF!</definedName>
    <definedName name="Leituristas" localSheetId="7">[5]PessA!#REF!</definedName>
    <definedName name="Leituristas">[5]PessA!#REF!</definedName>
    <definedName name="Leituristas_1" localSheetId="11">[5]PessA!#REF!</definedName>
    <definedName name="Leituristas_1" localSheetId="10">[5]PessA!#REF!</definedName>
    <definedName name="Leituristas_1" localSheetId="3">[5]PessA!#REF!</definedName>
    <definedName name="Leituristas_1" localSheetId="12">[5]PessA!#REF!</definedName>
    <definedName name="Leituristas_1" localSheetId="7">[5]PessA!#REF!</definedName>
    <definedName name="Leituristas_1">[5]PessA!#REF!</definedName>
    <definedName name="Leituristas_1_4" localSheetId="11">[5]PessA!#REF!</definedName>
    <definedName name="Leituristas_1_4" localSheetId="10">[5]PessA!#REF!</definedName>
    <definedName name="Leituristas_1_4" localSheetId="3">[5]PessA!#REF!</definedName>
    <definedName name="Leituristas_1_4" localSheetId="12">[5]PessA!#REF!</definedName>
    <definedName name="Leituristas_1_4" localSheetId="7">[5]PessA!#REF!</definedName>
    <definedName name="Leituristas_1_4">[5]PessA!#REF!</definedName>
    <definedName name="Leituristas_4" localSheetId="11">[5]PessA!#REF!</definedName>
    <definedName name="Leituristas_4" localSheetId="10">[5]PessA!#REF!</definedName>
    <definedName name="Leituristas_4" localSheetId="3">[5]PessA!#REF!</definedName>
    <definedName name="Leituristas_4" localSheetId="12">[5]PessA!#REF!</definedName>
    <definedName name="Leituristas_4" localSheetId="7">[5]PessA!#REF!</definedName>
    <definedName name="Leituristas_4">[5]PessA!#REF!</definedName>
    <definedName name="Leituristas_6" localSheetId="3">[5]PessA!#REF!</definedName>
    <definedName name="Leituristas_6">[5]PessA!#REF!</definedName>
    <definedName name="Leituristas_6_4" localSheetId="3">[5]PessA!#REF!</definedName>
    <definedName name="Leituristas_6_4">[5]PessA!#REF!</definedName>
    <definedName name="LIN" localSheetId="3">[1]SERVIÇO!#REF!</definedName>
    <definedName name="LIN">[1]SERVIÇO!#REF!</definedName>
    <definedName name="LISTSEL" localSheetId="3">[1]SERVIÇO!#REF!</definedName>
    <definedName name="LISTSEL">[1]SERVIÇO!#REF!</definedName>
    <definedName name="lm6_3" localSheetId="11">#REF!</definedName>
    <definedName name="lm6_3" localSheetId="10">#REF!</definedName>
    <definedName name="lm6_3" localSheetId="3">#REF!</definedName>
    <definedName name="lm6_3" localSheetId="12">#REF!</definedName>
    <definedName name="lm6_3" localSheetId="7">#REF!</definedName>
    <definedName name="lm6_3" localSheetId="8">#REF!</definedName>
    <definedName name="lm6_3">#REF!</definedName>
    <definedName name="lnm" localSheetId="11">#REF!</definedName>
    <definedName name="lnm" localSheetId="10">#REF!</definedName>
    <definedName name="lnm" localSheetId="3">#REF!</definedName>
    <definedName name="lnm" localSheetId="12">#REF!</definedName>
    <definedName name="lnm" localSheetId="7">#REF!</definedName>
    <definedName name="lnm" localSheetId="8">#REF!</definedName>
    <definedName name="lnm">#REF!</definedName>
    <definedName name="LOCAB" localSheetId="11">[1]SERVIÇO!#REF!</definedName>
    <definedName name="LOCAB" localSheetId="10">[1]SERVIÇO!#REF!</definedName>
    <definedName name="LOCAB" localSheetId="3">[1]SERVIÇO!#REF!</definedName>
    <definedName name="LOCAB" localSheetId="12">[1]SERVIÇO!#REF!</definedName>
    <definedName name="LOCAB">[1]SERVIÇO!#REF!</definedName>
    <definedName name="LOCAL" localSheetId="3">[1]SERVIÇO!#REF!</definedName>
    <definedName name="LOCAL">[1]SERVIÇO!#REF!</definedName>
    <definedName name="lpb" localSheetId="11">#REF!</definedName>
    <definedName name="lpb" localSheetId="10">#REF!</definedName>
    <definedName name="lpb" localSheetId="3">#REF!</definedName>
    <definedName name="lpb" localSheetId="12">#REF!</definedName>
    <definedName name="lpb" localSheetId="7">#REF!</definedName>
    <definedName name="lpb" localSheetId="8">#REF!</definedName>
    <definedName name="lpb">#REF!</definedName>
    <definedName name="ls" localSheetId="3">#REF!</definedName>
    <definedName name="ls" localSheetId="12">#REF!</definedName>
    <definedName name="ls" localSheetId="8">#REF!</definedName>
    <definedName name="ls">#REF!</definedName>
    <definedName name="ls_1" localSheetId="3">#REF!</definedName>
    <definedName name="ls_1" localSheetId="8">#REF!</definedName>
    <definedName name="ls_1">#REF!</definedName>
    <definedName name="LSO" localSheetId="3">#REF!</definedName>
    <definedName name="LSO" localSheetId="8">#REF!</definedName>
    <definedName name="LSO">#REF!</definedName>
    <definedName name="lub" localSheetId="3">#REF!</definedName>
    <definedName name="lub" localSheetId="12">#REF!</definedName>
    <definedName name="lub" localSheetId="8">#REF!</definedName>
    <definedName name="lub">#REF!</definedName>
    <definedName name="lub_1" localSheetId="3">#REF!</definedName>
    <definedName name="lub_1" localSheetId="8">#REF!</definedName>
    <definedName name="lub_1">#REF!</definedName>
    <definedName name="lvg12050_1" localSheetId="3">#REF!</definedName>
    <definedName name="lvg12050_1" localSheetId="8">#REF!</definedName>
    <definedName name="lvg12050_1">#REF!</definedName>
    <definedName name="lvp1_2" localSheetId="3">#REF!</definedName>
    <definedName name="lvp1_2" localSheetId="8">#REF!</definedName>
    <definedName name="lvp1_2">#REF!</definedName>
    <definedName name="lvr" localSheetId="3">#REF!</definedName>
    <definedName name="lvr" localSheetId="8">#REF!</definedName>
    <definedName name="lvr">#REF!</definedName>
    <definedName name="lxa" localSheetId="3">#REF!</definedName>
    <definedName name="lxa" localSheetId="8">#REF!</definedName>
    <definedName name="lxa">#REF!</definedName>
    <definedName name="lxaf" localSheetId="3">#REF!</definedName>
    <definedName name="lxaf" localSheetId="8">#REF!</definedName>
    <definedName name="lxaf">#REF!</definedName>
    <definedName name="mad" localSheetId="3">#REF!</definedName>
    <definedName name="mad" localSheetId="8">#REF!</definedName>
    <definedName name="mad">#REF!</definedName>
    <definedName name="map" localSheetId="3">#REF!</definedName>
    <definedName name="map" localSheetId="8">#REF!</definedName>
    <definedName name="map">#REF!</definedName>
    <definedName name="MARCAX" localSheetId="11">[1]SERVIÇO!#REF!</definedName>
    <definedName name="MARCAX" localSheetId="10">[1]SERVIÇO!#REF!</definedName>
    <definedName name="MARCAX" localSheetId="3">[1]SERVIÇO!#REF!</definedName>
    <definedName name="MARCAX" localSheetId="12">[1]SERVIÇO!#REF!</definedName>
    <definedName name="MARCAX" localSheetId="7">[1]SERVIÇO!#REF!</definedName>
    <definedName name="MARCAX">[1]SERVIÇO!#REF!</definedName>
    <definedName name="MBV" localSheetId="11">#REF!</definedName>
    <definedName name="MBV" localSheetId="10">#REF!</definedName>
    <definedName name="MBV" localSheetId="3">#REF!</definedName>
    <definedName name="MBV" localSheetId="12">#REF!</definedName>
    <definedName name="MBV" localSheetId="7">#REF!</definedName>
    <definedName name="MBV" localSheetId="8">#REF!</definedName>
    <definedName name="MBV">#REF!</definedName>
    <definedName name="mdn" localSheetId="11">#REF!</definedName>
    <definedName name="mdn" localSheetId="10">#REF!</definedName>
    <definedName name="mdn" localSheetId="3">#REF!</definedName>
    <definedName name="mdn" localSheetId="12">#REF!</definedName>
    <definedName name="mdn" localSheetId="7">#REF!</definedName>
    <definedName name="mdn" localSheetId="8">#REF!</definedName>
    <definedName name="mdn">#REF!</definedName>
    <definedName name="meio" localSheetId="3">#REF!</definedName>
    <definedName name="meio" localSheetId="12">#REF!</definedName>
    <definedName name="meio" localSheetId="8">#REF!</definedName>
    <definedName name="meio">#REF!</definedName>
    <definedName name="meio_1" localSheetId="3">#REF!</definedName>
    <definedName name="meio_1" localSheetId="8">#REF!</definedName>
    <definedName name="meio_1">#REF!</definedName>
    <definedName name="MENUBOM" localSheetId="11">[1]SERVIÇO!#REF!</definedName>
    <definedName name="MENUBOM" localSheetId="10">[1]SERVIÇO!#REF!</definedName>
    <definedName name="MENUBOM" localSheetId="3">[1]SERVIÇO!#REF!</definedName>
    <definedName name="MENUBOM" localSheetId="12">[1]SERVIÇO!#REF!</definedName>
    <definedName name="MENUBOM" localSheetId="7">[1]SERVIÇO!#REF!</definedName>
    <definedName name="MENUBOM">[1]SERVIÇO!#REF!</definedName>
    <definedName name="MENUEQP" localSheetId="11">[1]SERVIÇO!#REF!</definedName>
    <definedName name="MENUEQP" localSheetId="10">[1]SERVIÇO!#REF!</definedName>
    <definedName name="MENUEQP" localSheetId="3">[1]SERVIÇO!#REF!</definedName>
    <definedName name="MENUEQP" localSheetId="12">[1]SERVIÇO!#REF!</definedName>
    <definedName name="MENUEQP" localSheetId="7">[1]SERVIÇO!#REF!</definedName>
    <definedName name="MENUEQP">[1]SERVIÇO!#REF!</definedName>
    <definedName name="MENUFIM" localSheetId="11">[1]SERVIÇO!#REF!</definedName>
    <definedName name="MENUFIM" localSheetId="10">[1]SERVIÇO!#REF!</definedName>
    <definedName name="MENUFIM" localSheetId="3">[1]SERVIÇO!#REF!</definedName>
    <definedName name="MENUFIM" localSheetId="12">[1]SERVIÇO!#REF!</definedName>
    <definedName name="MENUFIM" localSheetId="7">[1]SERVIÇO!#REF!</definedName>
    <definedName name="MENUFIM">[1]SERVIÇO!#REF!</definedName>
    <definedName name="MENUMED" localSheetId="11">[1]SERVIÇO!#REF!</definedName>
    <definedName name="MENUMED" localSheetId="10">[1]SERVIÇO!#REF!</definedName>
    <definedName name="MENUMED" localSheetId="3">[1]SERVIÇO!#REF!</definedName>
    <definedName name="MENUMED" localSheetId="12">[1]SERVIÇO!#REF!</definedName>
    <definedName name="MENUMED" localSheetId="7">[1]SERVIÇO!#REF!</definedName>
    <definedName name="MENUMED">[1]SERVIÇO!#REF!</definedName>
    <definedName name="MENUOBRA" localSheetId="3">[1]SERVIÇO!#REF!</definedName>
    <definedName name="MENUOBRA">[1]SERVIÇO!#REF!</definedName>
    <definedName name="MENUOUT" localSheetId="3">[1]SERVIÇO!#REF!</definedName>
    <definedName name="MENUOUT">[1]SERVIÇO!#REF!</definedName>
    <definedName name="MENUOUTRO" localSheetId="3">[1]SERVIÇO!#REF!</definedName>
    <definedName name="MENUOUTRO">[1]SERVIÇO!#REF!</definedName>
    <definedName name="menures" localSheetId="3">[1]SERVIÇO!#REF!</definedName>
    <definedName name="menures">[1]SERVIÇO!#REF!</definedName>
    <definedName name="MNI" localSheetId="11">#REF!</definedName>
    <definedName name="MNI" localSheetId="10">#REF!</definedName>
    <definedName name="MNI" localSheetId="3">#REF!</definedName>
    <definedName name="MNI" localSheetId="12">#REF!</definedName>
    <definedName name="MNI" localSheetId="7">#REF!</definedName>
    <definedName name="MNI" localSheetId="8">#REF!</definedName>
    <definedName name="MNI">#REF!</definedName>
    <definedName name="MNP" localSheetId="11">#REF!</definedName>
    <definedName name="MNP" localSheetId="10">#REF!</definedName>
    <definedName name="MNP" localSheetId="3">#REF!</definedName>
    <definedName name="MNP" localSheetId="12">#REF!</definedName>
    <definedName name="MNP" localSheetId="7">#REF!</definedName>
    <definedName name="MNP" localSheetId="8">#REF!</definedName>
    <definedName name="MNP">#REF!</definedName>
    <definedName name="motoristas" localSheetId="11">[5]EquiOM!#REF!</definedName>
    <definedName name="motoristas" localSheetId="10">[5]EquiOM!#REF!</definedName>
    <definedName name="motoristas" localSheetId="3">[5]EquiOM!#REF!</definedName>
    <definedName name="motoristas" localSheetId="12">[5]EquiOM!#REF!</definedName>
    <definedName name="motoristas">[5]EquiOM!#REF!</definedName>
    <definedName name="motoristas_1" localSheetId="3">[5]EquiOM!#REF!</definedName>
    <definedName name="motoristas_1">[5]EquiOM!#REF!</definedName>
    <definedName name="motoristas_1_4" localSheetId="3">[5]EquiOM!#REF!</definedName>
    <definedName name="motoristas_1_4">[5]EquiOM!#REF!</definedName>
    <definedName name="motoristas_4" localSheetId="3">[5]EquiOM!#REF!</definedName>
    <definedName name="motoristas_4">[5]EquiOM!#REF!</definedName>
    <definedName name="motoristas_6" localSheetId="3">[5]EquiOM!#REF!</definedName>
    <definedName name="motoristas_6">[5]EquiOM!#REF!</definedName>
    <definedName name="motoristas_6_4" localSheetId="3">[5]EquiOM!#REF!</definedName>
    <definedName name="motoristas_6_4">[5]EquiOM!#REF!</definedName>
    <definedName name="mour" localSheetId="11">#REF!</definedName>
    <definedName name="mour" localSheetId="10">#REF!</definedName>
    <definedName name="mour" localSheetId="3">#REF!</definedName>
    <definedName name="mour" localSheetId="12">#REF!</definedName>
    <definedName name="mour" localSheetId="7">#REF!</definedName>
    <definedName name="mour" localSheetId="8">#REF!</definedName>
    <definedName name="mour">#REF!</definedName>
    <definedName name="mpm2.5" localSheetId="11">#REF!</definedName>
    <definedName name="mpm2.5" localSheetId="10">#REF!</definedName>
    <definedName name="mpm2.5" localSheetId="3">#REF!</definedName>
    <definedName name="mpm2.5" localSheetId="12">#REF!</definedName>
    <definedName name="mpm2.5" localSheetId="7">#REF!</definedName>
    <definedName name="mpm2.5" localSheetId="8">#REF!</definedName>
    <definedName name="mpm2.5">#REF!</definedName>
    <definedName name="msv" localSheetId="3">#REF!</definedName>
    <definedName name="msv" localSheetId="8">#REF!</definedName>
    <definedName name="msv">#REF!</definedName>
    <definedName name="MUNICIPIO" localSheetId="11">[1]SERVIÇO!#REF!</definedName>
    <definedName name="MUNICIPIO" localSheetId="10">[1]SERVIÇO!#REF!</definedName>
    <definedName name="MUNICIPIO" localSheetId="3">[1]SERVIÇO!#REF!</definedName>
    <definedName name="MUNICIPIO" localSheetId="12">[1]SERVIÇO!#REF!</definedName>
    <definedName name="MUNICIPIO" localSheetId="7">[1]SERVIÇO!#REF!</definedName>
    <definedName name="MUNICIPIO">[1]SERVIÇO!#REF!</definedName>
    <definedName name="MURBOMB" localSheetId="11">[1]SERVIÇO!#REF!</definedName>
    <definedName name="MURBOMB" localSheetId="10">[1]SERVIÇO!#REF!</definedName>
    <definedName name="MURBOMB" localSheetId="3">[1]SERVIÇO!#REF!</definedName>
    <definedName name="MURBOMB" localSheetId="12">[1]SERVIÇO!#REF!</definedName>
    <definedName name="MURBOMB" localSheetId="7">[1]SERVIÇO!#REF!</definedName>
    <definedName name="MURBOMB">[1]SERVIÇO!#REF!</definedName>
    <definedName name="NDATA" localSheetId="11">[1]SERVIÇO!#REF!</definedName>
    <definedName name="NDATA" localSheetId="10">[1]SERVIÇO!#REF!</definedName>
    <definedName name="NDATA" localSheetId="3">[1]SERVIÇO!#REF!</definedName>
    <definedName name="NDATA" localSheetId="12">[1]SERVIÇO!#REF!</definedName>
    <definedName name="NDATA" localSheetId="7">[1]SERVIÇO!#REF!</definedName>
    <definedName name="NDATA">[1]SERVIÇO!#REF!</definedName>
    <definedName name="niv" localSheetId="11">#REF!</definedName>
    <definedName name="niv" localSheetId="10">#REF!</definedName>
    <definedName name="niv" localSheetId="3">#REF!</definedName>
    <definedName name="niv" localSheetId="12">#REF!</definedName>
    <definedName name="niv" localSheetId="7">#REF!</definedName>
    <definedName name="niv" localSheetId="8">#REF!</definedName>
    <definedName name="niv">#REF!</definedName>
    <definedName name="nome" localSheetId="11">#REF!</definedName>
    <definedName name="nome" localSheetId="10">#REF!</definedName>
    <definedName name="nome" localSheetId="3">#REF!</definedName>
    <definedName name="nome" localSheetId="12">#REF!</definedName>
    <definedName name="nome" localSheetId="7">#REF!</definedName>
    <definedName name="nome" localSheetId="8">#REF!</definedName>
    <definedName name="nome">#REF!</definedName>
    <definedName name="nome_4" localSheetId="11">#REF!</definedName>
    <definedName name="nome_4" localSheetId="10">#REF!</definedName>
    <definedName name="nome_4" localSheetId="3">#REF!</definedName>
    <definedName name="nome_4" localSheetId="12">#REF!</definedName>
    <definedName name="nome_4" localSheetId="7">#REF!</definedName>
    <definedName name="nome_4" localSheetId="8">#REF!</definedName>
    <definedName name="nome_4">#REF!</definedName>
    <definedName name="nrjCfh" localSheetId="3">#REF!</definedName>
    <definedName name="nrjCfh" localSheetId="8">#REF!</definedName>
    <definedName name="nrjCfh">#REF!</definedName>
    <definedName name="nrjCfh_1" localSheetId="3">#REF!</definedName>
    <definedName name="nrjCfh_1" localSheetId="8">#REF!</definedName>
    <definedName name="nrjCfh_1">#REF!</definedName>
    <definedName name="nrjCfh_1_4" localSheetId="3">#REF!</definedName>
    <definedName name="nrjCfh_1_4" localSheetId="8">#REF!</definedName>
    <definedName name="nrjCfh_1_4">#REF!</definedName>
    <definedName name="nrjCfh_4" localSheetId="3">#REF!</definedName>
    <definedName name="nrjCfh_4" localSheetId="8">#REF!</definedName>
    <definedName name="nrjCfh_4">#REF!</definedName>
    <definedName name="nrjCfh_6" localSheetId="3">#REF!</definedName>
    <definedName name="nrjCfh_6" localSheetId="8">#REF!</definedName>
    <definedName name="nrjCfh_6">#REF!</definedName>
    <definedName name="nrjCfh_6_4" localSheetId="3">#REF!</definedName>
    <definedName name="nrjCfh_6_4" localSheetId="8">#REF!</definedName>
    <definedName name="nrjCfh_6_4">#REF!</definedName>
    <definedName name="nrjCVh" localSheetId="3">#REF!</definedName>
    <definedName name="nrjCVh" localSheetId="8">#REF!</definedName>
    <definedName name="nrjCVh">#REF!</definedName>
    <definedName name="nrjCVh_1" localSheetId="3">#REF!</definedName>
    <definedName name="nrjCVh_1" localSheetId="8">#REF!</definedName>
    <definedName name="nrjCVh_1">#REF!</definedName>
    <definedName name="nrjCVh_1_4" localSheetId="3">#REF!</definedName>
    <definedName name="nrjCVh_1_4" localSheetId="8">#REF!</definedName>
    <definedName name="nrjCVh_1_4">#REF!</definedName>
    <definedName name="nrjCVh_4" localSheetId="3">#REF!</definedName>
    <definedName name="nrjCVh_4" localSheetId="8">#REF!</definedName>
    <definedName name="nrjCVh_4">#REF!</definedName>
    <definedName name="nrjCVh_6" localSheetId="3">#REF!</definedName>
    <definedName name="nrjCVh_6" localSheetId="8">#REF!</definedName>
    <definedName name="nrjCVh_6">#REF!</definedName>
    <definedName name="nrjCVh_6_4" localSheetId="3">#REF!</definedName>
    <definedName name="nrjCVh_6_4" localSheetId="8">#REF!</definedName>
    <definedName name="nrjCVh_6_4">#REF!</definedName>
    <definedName name="NUCOPIAS" localSheetId="11">[1]SERVIÇO!#REF!</definedName>
    <definedName name="NUCOPIAS" localSheetId="10">[1]SERVIÇO!#REF!</definedName>
    <definedName name="NUCOPIAS" localSheetId="3">[1]SERVIÇO!#REF!</definedName>
    <definedName name="NUCOPIAS" localSheetId="12">[1]SERVIÇO!#REF!</definedName>
    <definedName name="NUCOPIAS" localSheetId="7">[1]SERVIÇO!#REF!</definedName>
    <definedName name="NUCOPIAS">[1]SERVIÇO!#REF!</definedName>
    <definedName name="OBRA" localSheetId="11">[1]SERVIÇO!#REF!</definedName>
    <definedName name="OBRA" localSheetId="10">[1]SERVIÇO!#REF!</definedName>
    <definedName name="OBRA" localSheetId="3">[1]SERVIÇO!#REF!</definedName>
    <definedName name="OBRA" localSheetId="12">[1]SERVIÇO!#REF!</definedName>
    <definedName name="OBRA" localSheetId="7">[1]SERVIÇO!#REF!</definedName>
    <definedName name="OBRA">[1]SERVIÇO!#REF!</definedName>
    <definedName name="OBRADUPL" localSheetId="11">[1]SERVIÇO!#REF!</definedName>
    <definedName name="OBRADUPL" localSheetId="10">[1]SERVIÇO!#REF!</definedName>
    <definedName name="OBRADUPL" localSheetId="3">[1]SERVIÇO!#REF!</definedName>
    <definedName name="OBRADUPL" localSheetId="12">[1]SERVIÇO!#REF!</definedName>
    <definedName name="OBRADUPL" localSheetId="7">[1]SERVIÇO!#REF!</definedName>
    <definedName name="OBRADUPL">[1]SERVIÇO!#REF!</definedName>
    <definedName name="OBRALOC" localSheetId="11">[1]SERVIÇO!#REF!</definedName>
    <definedName name="OBRALOC" localSheetId="10">[1]SERVIÇO!#REF!</definedName>
    <definedName name="OBRALOC" localSheetId="3">[1]SERVIÇO!#REF!</definedName>
    <definedName name="OBRALOC" localSheetId="12">[1]SERVIÇO!#REF!</definedName>
    <definedName name="OBRALOC" localSheetId="7">[1]SERVIÇO!#REF!</definedName>
    <definedName name="OBRALOC">[1]SERVIÇO!#REF!</definedName>
    <definedName name="OBRASEL" localSheetId="3">[1]SERVIÇO!#REF!</definedName>
    <definedName name="OBRASEL">[1]SERVIÇO!#REF!</definedName>
    <definedName name="od" localSheetId="3">#REF!</definedName>
    <definedName name="od" localSheetId="12">#REF!</definedName>
    <definedName name="od" localSheetId="8">#REF!</definedName>
    <definedName name="od">#REF!</definedName>
    <definedName name="od_1" localSheetId="3">#REF!</definedName>
    <definedName name="od_1" localSheetId="8">#REF!</definedName>
    <definedName name="od_1">#REF!</definedName>
    <definedName name="odi" localSheetId="3">#REF!</definedName>
    <definedName name="odi" localSheetId="8">#REF!</definedName>
    <definedName name="odi">#REF!</definedName>
    <definedName name="of" localSheetId="3">#REF!</definedName>
    <definedName name="of" localSheetId="12">#REF!</definedName>
    <definedName name="of" localSheetId="8">#REF!</definedName>
    <definedName name="of">#REF!</definedName>
    <definedName name="of_1" localSheetId="3">#REF!</definedName>
    <definedName name="of_1" localSheetId="8">#REF!</definedName>
    <definedName name="of_1">#REF!</definedName>
    <definedName name="ofc">[9]Insumos!$D$9</definedName>
    <definedName name="ofi" localSheetId="11">#REF!</definedName>
    <definedName name="ofi" localSheetId="10">#REF!</definedName>
    <definedName name="ofi" localSheetId="3">#REF!</definedName>
    <definedName name="ofi" localSheetId="12">#REF!</definedName>
    <definedName name="ofi" localSheetId="7">#REF!</definedName>
    <definedName name="ofi" localSheetId="8">#REF!</definedName>
    <definedName name="ofi">#REF!</definedName>
    <definedName name="OGU" localSheetId="11">#REF!</definedName>
    <definedName name="OGU" localSheetId="10">#REF!</definedName>
    <definedName name="OGU" localSheetId="3">#REF!</definedName>
    <definedName name="OGU" localSheetId="12">#REF!</definedName>
    <definedName name="OGU" localSheetId="7">#REF!</definedName>
    <definedName name="OGU" localSheetId="8">#REF!</definedName>
    <definedName name="OGU">#REF!</definedName>
    <definedName name="oli" localSheetId="11">#REF!</definedName>
    <definedName name="oli" localSheetId="10">#REF!</definedName>
    <definedName name="oli" localSheetId="3">#REF!</definedName>
    <definedName name="oli" localSheetId="12">#REF!</definedName>
    <definedName name="oli" localSheetId="7">#REF!</definedName>
    <definedName name="oli" localSheetId="8">#REF!</definedName>
    <definedName name="oli">#REF!</definedName>
    <definedName name="Par" localSheetId="3">#REF!</definedName>
    <definedName name="Par" localSheetId="8">#REF!</definedName>
    <definedName name="Par">#REF!</definedName>
    <definedName name="pcf60x210" localSheetId="3">#REF!</definedName>
    <definedName name="pcf60x210" localSheetId="8">#REF!</definedName>
    <definedName name="pcf60x210">#REF!</definedName>
    <definedName name="pcf80x200" localSheetId="3">#REF!</definedName>
    <definedName name="pcf80x200" localSheetId="8">#REF!</definedName>
    <definedName name="pcf80x200">#REF!</definedName>
    <definedName name="pcf80x210" localSheetId="3">#REF!</definedName>
    <definedName name="pcf80x210" localSheetId="8">#REF!</definedName>
    <definedName name="pcf80x210">#REF!</definedName>
    <definedName name="pcfc" localSheetId="3">#REF!</definedName>
    <definedName name="pcfc" localSheetId="8">#REF!</definedName>
    <definedName name="pcfc">#REF!</definedName>
    <definedName name="PDER" localSheetId="11">[1]SERVIÇO!#REF!</definedName>
    <definedName name="PDER" localSheetId="10">[1]SERVIÇO!#REF!</definedName>
    <definedName name="PDER" localSheetId="3">[1]SERVIÇO!#REF!</definedName>
    <definedName name="PDER" localSheetId="12">[1]SERVIÇO!#REF!</definedName>
    <definedName name="PDER" localSheetId="7">[1]SERVIÇO!#REF!</definedName>
    <definedName name="PDER">[1]SERVIÇO!#REF!</definedName>
    <definedName name="PDIVERS" localSheetId="11">[1]SERVIÇO!#REF!</definedName>
    <definedName name="PDIVERS" localSheetId="10">[1]SERVIÇO!#REF!</definedName>
    <definedName name="PDIVERS" localSheetId="3">[1]SERVIÇO!#REF!</definedName>
    <definedName name="PDIVERS" localSheetId="12">[1]SERVIÇO!#REF!</definedName>
    <definedName name="PDIVERS" localSheetId="7">[1]SERVIÇO!#REF!</definedName>
    <definedName name="PDIVERS">[1]SERVIÇO!#REF!</definedName>
    <definedName name="pdm" localSheetId="3">#REF!</definedName>
    <definedName name="pdm" localSheetId="12">#REF!</definedName>
    <definedName name="pdm" localSheetId="8">#REF!</definedName>
    <definedName name="pdm">#REF!</definedName>
    <definedName name="pdm_1" localSheetId="3">#REF!</definedName>
    <definedName name="pdm_1" localSheetId="8">#REF!</definedName>
    <definedName name="pdm_1">#REF!</definedName>
    <definedName name="pedra" localSheetId="3">#REF!</definedName>
    <definedName name="pedra" localSheetId="12">#REF!</definedName>
    <definedName name="pedra" localSheetId="8">#REF!</definedName>
    <definedName name="pedra">#REF!</definedName>
    <definedName name="pedra_1" localSheetId="3">#REF!</definedName>
    <definedName name="pedra_1" localSheetId="8">#REF!</definedName>
    <definedName name="pedra_1">#REF!</definedName>
    <definedName name="PEMD" localSheetId="11">[1]SERVIÇO!#REF!</definedName>
    <definedName name="PEMD" localSheetId="10">[1]SERVIÇO!#REF!</definedName>
    <definedName name="PEMD" localSheetId="3">[1]SERVIÇO!#REF!</definedName>
    <definedName name="PEMD" localSheetId="12">[1]SERVIÇO!#REF!</definedName>
    <definedName name="PEMD" localSheetId="7">[1]SERVIÇO!#REF!</definedName>
    <definedName name="PEMD">[1]SERVIÇO!#REF!</definedName>
    <definedName name="pes" localSheetId="11">#REF!</definedName>
    <definedName name="pes" localSheetId="10">#REF!</definedName>
    <definedName name="pes" localSheetId="3">#REF!</definedName>
    <definedName name="pes" localSheetId="12">#REF!</definedName>
    <definedName name="pes" localSheetId="7">#REF!</definedName>
    <definedName name="pes" localSheetId="8">#REF!</definedName>
    <definedName name="pes">#REF!</definedName>
    <definedName name="PIEQUIP" localSheetId="11">[1]SERVIÇO!#REF!</definedName>
    <definedName name="PIEQUIP" localSheetId="10">[1]SERVIÇO!#REF!</definedName>
    <definedName name="PIEQUIP" localSheetId="3">[1]SERVIÇO!#REF!</definedName>
    <definedName name="PIEQUIP" localSheetId="12">[1]SERVIÇO!#REF!</definedName>
    <definedName name="PIEQUIP" localSheetId="7">[1]SERVIÇO!#REF!</definedName>
    <definedName name="PIEQUIP">[1]SERVIÇO!#REF!</definedName>
    <definedName name="pig" localSheetId="11">#REF!</definedName>
    <definedName name="pig" localSheetId="10">#REF!</definedName>
    <definedName name="pig" localSheetId="3">#REF!</definedName>
    <definedName name="pig" localSheetId="12">#REF!</definedName>
    <definedName name="pig" localSheetId="7">#REF!</definedName>
    <definedName name="pig" localSheetId="8">#REF!</definedName>
    <definedName name="pig">#REF!</definedName>
    <definedName name="PII" localSheetId="11">#REF!</definedName>
    <definedName name="PII" localSheetId="10">#REF!</definedName>
    <definedName name="PII" localSheetId="3">#REF!</definedName>
    <definedName name="PII" localSheetId="12">#REF!</definedName>
    <definedName name="PII" localSheetId="7">#REF!</definedName>
    <definedName name="PII" localSheetId="8">#REF!</definedName>
    <definedName name="PII">#REF!</definedName>
    <definedName name="PIP" localSheetId="11">#REF!</definedName>
    <definedName name="PIP" localSheetId="10">#REF!</definedName>
    <definedName name="PIP" localSheetId="3">#REF!</definedName>
    <definedName name="PIP" localSheetId="12">#REF!</definedName>
    <definedName name="PIP" localSheetId="7">#REF!</definedName>
    <definedName name="PIP" localSheetId="8">#REF!</definedName>
    <definedName name="PIP">#REF!</definedName>
    <definedName name="planilha">NA()</definedName>
    <definedName name="planilha_1">NA()</definedName>
    <definedName name="plc" localSheetId="11">#REF!</definedName>
    <definedName name="plc" localSheetId="10">#REF!</definedName>
    <definedName name="plc" localSheetId="3">#REF!</definedName>
    <definedName name="plc" localSheetId="12">#REF!</definedName>
    <definedName name="plc" localSheetId="7">#REF!</definedName>
    <definedName name="plc" localSheetId="8">#REF!</definedName>
    <definedName name="plc">#REF!</definedName>
    <definedName name="plc2.5" localSheetId="11">#REF!</definedName>
    <definedName name="plc2.5" localSheetId="10">#REF!</definedName>
    <definedName name="plc2.5" localSheetId="3">#REF!</definedName>
    <definedName name="plc2.5" localSheetId="12">#REF!</definedName>
    <definedName name="plc2.5" localSheetId="7">#REF!</definedName>
    <definedName name="plc2.5" localSheetId="8">#REF!</definedName>
    <definedName name="plc2.5">#REF!</definedName>
    <definedName name="PMS" localSheetId="11">#REF!</definedName>
    <definedName name="PMS" localSheetId="10">#REF!</definedName>
    <definedName name="PMS" localSheetId="3">#REF!</definedName>
    <definedName name="PMS" localSheetId="12">#REF!</definedName>
    <definedName name="PMS" localSheetId="7">#REF!</definedName>
    <definedName name="PMS" localSheetId="8">#REF!</definedName>
    <definedName name="PMS">#REF!</definedName>
    <definedName name="PMUR" localSheetId="11">[1]SERVIÇO!#REF!</definedName>
    <definedName name="PMUR" localSheetId="10">[1]SERVIÇO!#REF!</definedName>
    <definedName name="PMUR" localSheetId="3">[1]SERVIÇO!#REF!</definedName>
    <definedName name="PMUR" localSheetId="12">[1]SERVIÇO!#REF!</definedName>
    <definedName name="PMUR" localSheetId="7">[1]SERVIÇO!#REF!</definedName>
    <definedName name="PMUR">[1]SERVIÇO!#REF!</definedName>
    <definedName name="pont" localSheetId="11">#REF!</definedName>
    <definedName name="pont" localSheetId="10">#REF!</definedName>
    <definedName name="pont" localSheetId="3">#REF!</definedName>
    <definedName name="pont" localSheetId="12">#REF!</definedName>
    <definedName name="pont" localSheetId="7">#REF!</definedName>
    <definedName name="pont" localSheetId="8">#REF!</definedName>
    <definedName name="pont">#REF!</definedName>
    <definedName name="por_sistema_IMR" localSheetId="11">#REF!</definedName>
    <definedName name="por_sistema_IMR" localSheetId="10">#REF!</definedName>
    <definedName name="por_sistema_IMR" localSheetId="3">#REF!</definedName>
    <definedName name="por_sistema_IMR" localSheetId="12">#REF!</definedName>
    <definedName name="por_sistema_IMR" localSheetId="7">#REF!</definedName>
    <definedName name="por_sistema_IMR" localSheetId="8">#REF!</definedName>
    <definedName name="por_sistema_IMR">#REF!</definedName>
    <definedName name="por_sistema_IMR_1" localSheetId="11">#REF!</definedName>
    <definedName name="por_sistema_IMR_1" localSheetId="10">#REF!</definedName>
    <definedName name="por_sistema_IMR_1" localSheetId="3">#REF!</definedName>
    <definedName name="por_sistema_IMR_1" localSheetId="12">#REF!</definedName>
    <definedName name="por_sistema_IMR_1" localSheetId="7">#REF!</definedName>
    <definedName name="por_sistema_IMR_1" localSheetId="8">#REF!</definedName>
    <definedName name="por_sistema_IMR_1">#REF!</definedName>
    <definedName name="por_sistema_IMR_1_4" localSheetId="3">#REF!</definedName>
    <definedName name="por_sistema_IMR_1_4" localSheetId="8">#REF!</definedName>
    <definedName name="por_sistema_IMR_1_4">#REF!</definedName>
    <definedName name="por_sistema_IMR_4" localSheetId="3">#REF!</definedName>
    <definedName name="por_sistema_IMR_4" localSheetId="8">#REF!</definedName>
    <definedName name="por_sistema_IMR_4">#REF!</definedName>
    <definedName name="por_sistema_IMR_6" localSheetId="3">#REF!</definedName>
    <definedName name="por_sistema_IMR_6" localSheetId="8">#REF!</definedName>
    <definedName name="por_sistema_IMR_6">#REF!</definedName>
    <definedName name="por_sistema_IMR_6_4" localSheetId="3">#REF!</definedName>
    <definedName name="por_sistema_IMR_6_4" localSheetId="8">#REF!</definedName>
    <definedName name="por_sistema_IMR_6_4">#REF!</definedName>
    <definedName name="port" localSheetId="3">#REF!</definedName>
    <definedName name="port" localSheetId="12">#REF!</definedName>
    <definedName name="port" localSheetId="8">#REF!</definedName>
    <definedName name="port">#REF!</definedName>
    <definedName name="port_1" localSheetId="3">#REF!</definedName>
    <definedName name="port_1" localSheetId="8">#REF!</definedName>
    <definedName name="port_1">#REF!</definedName>
    <definedName name="Preço_kW" localSheetId="3">#REF!</definedName>
    <definedName name="Preço_kW" localSheetId="8">#REF!</definedName>
    <definedName name="Preço_kW">#REF!</definedName>
    <definedName name="Preço_kW_1" localSheetId="3">#REF!</definedName>
    <definedName name="Preço_kW_1" localSheetId="8">#REF!</definedName>
    <definedName name="Preço_kW_1">#REF!</definedName>
    <definedName name="Preço_kW_1_4" localSheetId="3">#REF!</definedName>
    <definedName name="Preço_kW_1_4" localSheetId="8">#REF!</definedName>
    <definedName name="Preço_kW_1_4">#REF!</definedName>
    <definedName name="Preço_kW_4" localSheetId="3">#REF!</definedName>
    <definedName name="Preço_kW_4" localSheetId="8">#REF!</definedName>
    <definedName name="Preço_kW_4">#REF!</definedName>
    <definedName name="Preço_kW_6" localSheetId="3">#REF!</definedName>
    <definedName name="Preço_kW_6" localSheetId="8">#REF!</definedName>
    <definedName name="Preço_kW_6">#REF!</definedName>
    <definedName name="Preço_kW_6_4" localSheetId="3">#REF!</definedName>
    <definedName name="Preço_kW_6_4" localSheetId="8">#REF!</definedName>
    <definedName name="Preço_kW_6_4">#REF!</definedName>
    <definedName name="PREF" localSheetId="3">#REF!</definedName>
    <definedName name="pref" localSheetId="12">#REF!</definedName>
    <definedName name="PREF" localSheetId="8">#REF!</definedName>
    <definedName name="PREF">#REF!</definedName>
    <definedName name="PREF_1" localSheetId="3">#REF!</definedName>
    <definedName name="PREF_1" localSheetId="8">#REF!</definedName>
    <definedName name="PREF_1">#REF!</definedName>
    <definedName name="pref_4" localSheetId="3">#REF!</definedName>
    <definedName name="pref_4" localSheetId="8">#REF!</definedName>
    <definedName name="pref_4">#REF!</definedName>
    <definedName name="prf" localSheetId="3">#REF!</definedName>
    <definedName name="prf" localSheetId="8">#REF!</definedName>
    <definedName name="prf">#REF!</definedName>
    <definedName name="prg" localSheetId="3">#REF!</definedName>
    <definedName name="prg" localSheetId="8">#REF!</definedName>
    <definedName name="prg">#REF!</definedName>
    <definedName name="PROJ" localSheetId="3">#REF!</definedName>
    <definedName name="PROJ" localSheetId="8">#REF!</definedName>
    <definedName name="PROJ">#REF!</definedName>
    <definedName name="prtm" localSheetId="3">#REF!</definedName>
    <definedName name="prtm" localSheetId="8">#REF!</definedName>
    <definedName name="prtm">#REF!</definedName>
    <definedName name="PTGERAL" localSheetId="11">[1]SERVIÇO!#REF!</definedName>
    <definedName name="PTGERAL" localSheetId="10">[1]SERVIÇO!#REF!</definedName>
    <definedName name="PTGERAL" localSheetId="3">[1]SERVIÇO!#REF!</definedName>
    <definedName name="PTGERAL" localSheetId="12">[1]SERVIÇO!#REF!</definedName>
    <definedName name="PTGERAL" localSheetId="7">[1]SERVIÇO!#REF!</definedName>
    <definedName name="PTGERAL">[1]SERVIÇO!#REF!</definedName>
    <definedName name="ptt3x2" localSheetId="11">#REF!</definedName>
    <definedName name="ptt3x2" localSheetId="10">#REF!</definedName>
    <definedName name="ptt3x2" localSheetId="3">#REF!</definedName>
    <definedName name="ptt3x2" localSheetId="12">#REF!</definedName>
    <definedName name="ptt3x2" localSheetId="7">#REF!</definedName>
    <definedName name="ptt3x2" localSheetId="8">#REF!</definedName>
    <definedName name="ptt3x2">#REF!</definedName>
    <definedName name="PVC" localSheetId="11">#REF!</definedName>
    <definedName name="PVC" localSheetId="10">#REF!</definedName>
    <definedName name="PVC" localSheetId="3">#REF!</definedName>
    <definedName name="PVC" localSheetId="12">#REF!</definedName>
    <definedName name="PVC" localSheetId="7">#REF!</definedName>
    <definedName name="PVC" localSheetId="8">#REF!</definedName>
    <definedName name="PVC">#REF!</definedName>
    <definedName name="qgm" localSheetId="11">#REF!</definedName>
    <definedName name="qgm" localSheetId="10">#REF!</definedName>
    <definedName name="qgm" localSheetId="3">#REF!</definedName>
    <definedName name="qgm" localSheetId="12">#REF!</definedName>
    <definedName name="qgm" localSheetId="7">#REF!</definedName>
    <definedName name="qgm" localSheetId="8">#REF!</definedName>
    <definedName name="qgm">#REF!</definedName>
    <definedName name="QTNULO" localSheetId="3">[1]SERVIÇO!#REF!</definedName>
    <definedName name="QTNULO">[1]SERVIÇO!#REF!</definedName>
    <definedName name="QTPADRAO" localSheetId="11">[1]SERVIÇO!#REF!</definedName>
    <definedName name="QTPADRAO" localSheetId="10">[1]SERVIÇO!#REF!</definedName>
    <definedName name="QTPADRAO" localSheetId="3">[1]SERVIÇO!#REF!</definedName>
    <definedName name="QTPADRAO" localSheetId="12">[1]SERVIÇO!#REF!</definedName>
    <definedName name="QTPADRAO" localSheetId="7">[1]SERVIÇO!#REF!</definedName>
    <definedName name="QTPADRAO">[1]SERVIÇO!#REF!</definedName>
    <definedName name="QTRES" localSheetId="3">[1]SERVIÇO!#REF!</definedName>
    <definedName name="QTRES">[1]SERVIÇO!#REF!</definedName>
    <definedName name="QUANT" localSheetId="3">[1]SERVIÇO!#REF!</definedName>
    <definedName name="QUANT">[1]SERVIÇO!#REF!</definedName>
    <definedName name="QUANTP" localSheetId="3">[1]SERVIÇO!#REF!</definedName>
    <definedName name="QUANTP">[1]SERVIÇO!#REF!</definedName>
    <definedName name="RARQIMP" localSheetId="3">[1]SERVIÇO!#REF!</definedName>
    <definedName name="RARQIMP">[1]SERVIÇO!#REF!</definedName>
    <definedName name="rdt13.8" localSheetId="11">#REF!</definedName>
    <definedName name="rdt13.8" localSheetId="10">#REF!</definedName>
    <definedName name="rdt13.8" localSheetId="3">#REF!</definedName>
    <definedName name="rdt13.8" localSheetId="12">#REF!</definedName>
    <definedName name="rdt13.8" localSheetId="7">#REF!</definedName>
    <definedName name="rdt13.8" localSheetId="8">#REF!</definedName>
    <definedName name="rdt13.8">#REF!</definedName>
    <definedName name="rec" localSheetId="11">#REF!</definedName>
    <definedName name="rec" localSheetId="10">#REF!</definedName>
    <definedName name="rec" localSheetId="3">#REF!</definedName>
    <definedName name="rec" localSheetId="12">#REF!</definedName>
    <definedName name="rec" localSheetId="7">#REF!</definedName>
    <definedName name="rec" localSheetId="8">#REF!</definedName>
    <definedName name="rec">#REF!</definedName>
    <definedName name="RECADUC" localSheetId="11">[1]SERVIÇO!#REF!</definedName>
    <definedName name="RECADUC" localSheetId="10">[1]SERVIÇO!#REF!</definedName>
    <definedName name="RECADUC" localSheetId="3">[1]SERVIÇO!#REF!</definedName>
    <definedName name="RECADUC" localSheetId="12">[1]SERVIÇO!#REF!</definedName>
    <definedName name="RECADUC">[1]SERVIÇO!#REF!</definedName>
    <definedName name="RES" localSheetId="11">#REF!</definedName>
    <definedName name="RES" localSheetId="10">#REF!</definedName>
    <definedName name="RES" localSheetId="3">#REF!</definedName>
    <definedName name="RES" localSheetId="12">#REF!</definedName>
    <definedName name="RES" localSheetId="7">#REF!</definedName>
    <definedName name="RES" localSheetId="8">#REF!</definedName>
    <definedName name="RES">#REF!</definedName>
    <definedName name="rgG3_4" localSheetId="11">#REF!</definedName>
    <definedName name="rgG3_4" localSheetId="10">#REF!</definedName>
    <definedName name="rgG3_4" localSheetId="3">#REF!</definedName>
    <definedName name="rgG3_4" localSheetId="12">#REF!</definedName>
    <definedName name="rgG3_4" localSheetId="7">#REF!</definedName>
    <definedName name="rgG3_4" localSheetId="8">#REF!</definedName>
    <definedName name="rgG3_4">#REF!</definedName>
    <definedName name="rgp1_2" localSheetId="11">#REF!</definedName>
    <definedName name="rgp1_2" localSheetId="10">#REF!</definedName>
    <definedName name="rgp1_2" localSheetId="3">#REF!</definedName>
    <definedName name="rgp1_2" localSheetId="12">#REF!</definedName>
    <definedName name="rgp1_2" localSheetId="7">#REF!</definedName>
    <definedName name="rgp1_2" localSheetId="8">#REF!</definedName>
    <definedName name="rgp1_2">#REF!</definedName>
    <definedName name="ridbeb" localSheetId="3">[1]SERVIÇO!#REF!</definedName>
    <definedName name="ridbeb">[1]SERVIÇO!#REF!</definedName>
    <definedName name="RIDCHAF" localSheetId="11">[1]SERVIÇO!#REF!</definedName>
    <definedName name="RIDCHAF" localSheetId="10">[1]SERVIÇO!#REF!</definedName>
    <definedName name="RIDCHAF" localSheetId="3">[1]SERVIÇO!#REF!</definedName>
    <definedName name="RIDCHAF" localSheetId="12">[1]SERVIÇO!#REF!</definedName>
    <definedName name="RIDCHAF" localSheetId="7">[1]SERVIÇO!#REF!</definedName>
    <definedName name="RIDCHAF">[1]SERVIÇO!#REF!</definedName>
    <definedName name="ridres05" localSheetId="3">[1]SERVIÇO!#REF!</definedName>
    <definedName name="ridres05">[1]SERVIÇO!#REF!</definedName>
    <definedName name="RIDRES10" localSheetId="3">[1]SERVIÇO!#REF!</definedName>
    <definedName name="RIDRES10">[1]SERVIÇO!#REF!</definedName>
    <definedName name="RIDRES15" localSheetId="3">[1]SERVIÇO!#REF!</definedName>
    <definedName name="RIDRES15">[1]SERVIÇO!#REF!</definedName>
    <definedName name="RLI" localSheetId="11">#REF!</definedName>
    <definedName name="RLI" localSheetId="10">#REF!</definedName>
    <definedName name="RLI" localSheetId="3">#REF!</definedName>
    <definedName name="RLI" localSheetId="12">#REF!</definedName>
    <definedName name="RLI" localSheetId="7">#REF!</definedName>
    <definedName name="RLI" localSheetId="8">#REF!</definedName>
    <definedName name="RLI">#REF!</definedName>
    <definedName name="RLP" localSheetId="11">#REF!</definedName>
    <definedName name="RLP" localSheetId="10">#REF!</definedName>
    <definedName name="RLP" localSheetId="3">#REF!</definedName>
    <definedName name="RLP" localSheetId="12">#REF!</definedName>
    <definedName name="RLP" localSheetId="7">#REF!</definedName>
    <definedName name="RLP" localSheetId="8">#REF!</definedName>
    <definedName name="RLP">#REF!</definedName>
    <definedName name="ROMANO" localSheetId="11">[1]SERVIÇO!#REF!</definedName>
    <definedName name="ROMANO" localSheetId="10">[1]SERVIÇO!#REF!</definedName>
    <definedName name="ROMANO" localSheetId="3">[1]SERVIÇO!#REF!</definedName>
    <definedName name="ROMANO" localSheetId="12">[1]SERVIÇO!#REF!</definedName>
    <definedName name="ROMANO">[1]SERVIÇO!#REF!</definedName>
    <definedName name="ROTCOMP" localSheetId="3">[1]SERVIÇO!#REF!</definedName>
    <definedName name="ROTCOMP">[1]SERVIÇO!#REF!</definedName>
    <definedName name="ROTIMP" localSheetId="3">[1]SERVIÇO!#REF!</definedName>
    <definedName name="ROTIMP">[1]SERVIÇO!#REF!</definedName>
    <definedName name="ROTRES" localSheetId="3">[1]SERVIÇO!#REF!</definedName>
    <definedName name="ROTRES">[1]SERVIÇO!#REF!</definedName>
    <definedName name="RPI" localSheetId="11">#REF!</definedName>
    <definedName name="RPI" localSheetId="10">#REF!</definedName>
    <definedName name="RPI" localSheetId="3">#REF!</definedName>
    <definedName name="RPI" localSheetId="12">#REF!</definedName>
    <definedName name="RPI" localSheetId="7">#REF!</definedName>
    <definedName name="RPI" localSheetId="8">#REF!</definedName>
    <definedName name="RPI">#REF!</definedName>
    <definedName name="RPP" localSheetId="11">#REF!</definedName>
    <definedName name="RPP" localSheetId="10">#REF!</definedName>
    <definedName name="RPP" localSheetId="3">#REF!</definedName>
    <definedName name="RPP" localSheetId="12">#REF!</definedName>
    <definedName name="RPP" localSheetId="7">#REF!</definedName>
    <definedName name="RPP" localSheetId="8">#REF!</definedName>
    <definedName name="RPP">#REF!</definedName>
    <definedName name="RQTADUC" localSheetId="11">[1]SERVIÇO!#REF!</definedName>
    <definedName name="RQTADUC" localSheetId="10">[1]SERVIÇO!#REF!</definedName>
    <definedName name="RQTADUC" localSheetId="3">[1]SERVIÇO!#REF!</definedName>
    <definedName name="RQTADUC" localSheetId="12">[1]SERVIÇO!#REF!</definedName>
    <definedName name="RQTADUC">[1]SERVIÇO!#REF!</definedName>
    <definedName name="rqtbeb" localSheetId="3">[1]SERVIÇO!#REF!</definedName>
    <definedName name="rqtbeb">[1]SERVIÇO!#REF!</definedName>
    <definedName name="RQTCHAF" localSheetId="3">[1]SERVIÇO!#REF!</definedName>
    <definedName name="RQTCHAF">[1]SERVIÇO!#REF!</definedName>
    <definedName name="RQTDERV" localSheetId="3">[1]SERVIÇO!#REF!</definedName>
    <definedName name="RQTDERV">[1]SERVIÇO!#REF!</definedName>
    <definedName name="rres05" localSheetId="3">[1]SERVIÇO!#REF!</definedName>
    <definedName name="rres05">[1]SERVIÇO!#REF!</definedName>
    <definedName name="RRES10" localSheetId="3">[1]SERVIÇO!#REF!</definedName>
    <definedName name="RRES10">[1]SERVIÇO!#REF!</definedName>
    <definedName name="RRES15" localSheetId="3">[1]SERVIÇO!#REF!</definedName>
    <definedName name="RRES15">[1]SERVIÇO!#REF!</definedName>
    <definedName name="RRES20" localSheetId="3">[1]SERVIÇO!#REF!</definedName>
    <definedName name="RRES20">[1]SERVIÇO!#REF!</definedName>
    <definedName name="RRR" localSheetId="3">[1]SERVIÇO!#REF!</definedName>
    <definedName name="RRR">[1]SERVIÇO!#REF!</definedName>
    <definedName name="rrrrrrrrrrrr" localSheetId="3">#REF!</definedName>
    <definedName name="rrrrrrrrrrrr" localSheetId="12">#REF!</definedName>
    <definedName name="rrrrrrrrrrrr" localSheetId="8">#REF!</definedName>
    <definedName name="rrrrrrrrrrrr">#REF!</definedName>
    <definedName name="rrrrrrrrrrrr_1" localSheetId="3">#REF!</definedName>
    <definedName name="rrrrrrrrrrrr_1" localSheetId="8">#REF!</definedName>
    <definedName name="rrrrrrrrrrrr_1">#REF!</definedName>
    <definedName name="RRTEMP" localSheetId="11">[1]SERVIÇO!#REF!</definedName>
    <definedName name="RRTEMP" localSheetId="10">[1]SERVIÇO!#REF!</definedName>
    <definedName name="RRTEMP" localSheetId="3">[1]SERVIÇO!#REF!</definedName>
    <definedName name="RRTEMP" localSheetId="12">[1]SERVIÇO!#REF!</definedName>
    <definedName name="RRTEMP" localSheetId="7">[1]SERVIÇO!#REF!</definedName>
    <definedName name="RRTEMP">[1]SERVIÇO!#REF!</definedName>
    <definedName name="RSEQ" localSheetId="11">[1]SERVIÇO!#REF!</definedName>
    <definedName name="RSEQ" localSheetId="10">[1]SERVIÇO!#REF!</definedName>
    <definedName name="RSEQ" localSheetId="3">[1]SERVIÇO!#REF!</definedName>
    <definedName name="RSEQ" localSheetId="12">[1]SERVIÇO!#REF!</definedName>
    <definedName name="RSEQ" localSheetId="7">[1]SERVIÇO!#REF!</definedName>
    <definedName name="RSEQ">[1]SERVIÇO!#REF!</definedName>
    <definedName name="RSUBTOT" localSheetId="11">[1]SERVIÇO!#REF!</definedName>
    <definedName name="RSUBTOT" localSheetId="10">[1]SERVIÇO!#REF!</definedName>
    <definedName name="RSUBTOT" localSheetId="3">[1]SERVIÇO!#REF!</definedName>
    <definedName name="RSUBTOT" localSheetId="12">[1]SERVIÇO!#REF!</definedName>
    <definedName name="RSUBTOT" localSheetId="7">[1]SERVIÇO!#REF!</definedName>
    <definedName name="RSUBTOT">[1]SERVIÇO!#REF!</definedName>
    <definedName name="rtitbeb" localSheetId="11">[1]SERVIÇO!#REF!</definedName>
    <definedName name="rtitbeb" localSheetId="10">[1]SERVIÇO!#REF!</definedName>
    <definedName name="rtitbeb" localSheetId="3">[1]SERVIÇO!#REF!</definedName>
    <definedName name="rtitbeb" localSheetId="12">[1]SERVIÇO!#REF!</definedName>
    <definedName name="rtitbeb" localSheetId="7">[1]SERVIÇO!#REF!</definedName>
    <definedName name="rtitbeb">[1]SERVIÇO!#REF!</definedName>
    <definedName name="RTITCHAF" localSheetId="3">[1]SERVIÇO!#REF!</definedName>
    <definedName name="RTITCHAF">[1]SERVIÇO!#REF!</definedName>
    <definedName name="rtubos" localSheetId="3">[1]SERVIÇO!#REF!</definedName>
    <definedName name="rtubos">[1]SERVIÇO!#REF!</definedName>
    <definedName name="ruas" localSheetId="3">#REF!</definedName>
    <definedName name="ruas" localSheetId="12">#REF!</definedName>
    <definedName name="ruas" localSheetId="8">#REF!</definedName>
    <definedName name="ruas">#REF!</definedName>
    <definedName name="ruas_1" localSheetId="3">#REF!</definedName>
    <definedName name="ruas_1" localSheetId="8">#REF!</definedName>
    <definedName name="ruas_1">#REF!</definedName>
    <definedName name="s" localSheetId="3">#REF!</definedName>
    <definedName name="s" localSheetId="8">#REF!</definedName>
    <definedName name="s">#REF!</definedName>
    <definedName name="s14_" localSheetId="3">#REF!</definedName>
    <definedName name="s14_" localSheetId="8">#REF!</definedName>
    <definedName name="s14_">#REF!</definedName>
    <definedName name="SAL" localSheetId="3">#REF!</definedName>
    <definedName name="SAL" localSheetId="8">#REF!</definedName>
    <definedName name="SAL">#REF!</definedName>
    <definedName name="se" localSheetId="3">#REF!</definedName>
    <definedName name="se" localSheetId="12">#REF!</definedName>
    <definedName name="se" localSheetId="8">#REF!</definedName>
    <definedName name="se">#REF!</definedName>
    <definedName name="se_1" localSheetId="3">#REF!</definedName>
    <definedName name="se_1" localSheetId="8">#REF!</definedName>
    <definedName name="se_1">#REF!</definedName>
    <definedName name="seat15" localSheetId="3">#REF!</definedName>
    <definedName name="seat15" localSheetId="8">#REF!</definedName>
    <definedName name="seat15">#REF!</definedName>
    <definedName name="sin" localSheetId="3">#REF!</definedName>
    <definedName name="sin" localSheetId="8">#REF!</definedName>
    <definedName name="sin">#REF!</definedName>
    <definedName name="SISTEM1" localSheetId="11">[1]SERVIÇO!#REF!</definedName>
    <definedName name="SISTEM1" localSheetId="10">[1]SERVIÇO!#REF!</definedName>
    <definedName name="SISTEM1" localSheetId="3">[1]SERVIÇO!#REF!</definedName>
    <definedName name="SISTEM1" localSheetId="12">[1]SERVIÇO!#REF!</definedName>
    <definedName name="SISTEM1" localSheetId="7">[1]SERVIÇO!#REF!</definedName>
    <definedName name="SISTEM1">[1]SERVIÇO!#REF!</definedName>
    <definedName name="SISTEM2" localSheetId="11">[1]SERVIÇO!#REF!</definedName>
    <definedName name="SISTEM2" localSheetId="10">[1]SERVIÇO!#REF!</definedName>
    <definedName name="SISTEM2" localSheetId="3">[1]SERVIÇO!#REF!</definedName>
    <definedName name="SISTEM2" localSheetId="12">[1]SERVIÇO!#REF!</definedName>
    <definedName name="SISTEM2" localSheetId="7">[1]SERVIÇO!#REF!</definedName>
    <definedName name="SISTEM2">[1]SERVIÇO!#REF!</definedName>
    <definedName name="sollimp" localSheetId="11">#REF!</definedName>
    <definedName name="sollimp" localSheetId="10">#REF!</definedName>
    <definedName name="sollimp" localSheetId="3">#REF!</definedName>
    <definedName name="sollimp" localSheetId="12">#REF!</definedName>
    <definedName name="sollimp" localSheetId="7">#REF!</definedName>
    <definedName name="sollimp" localSheetId="8">#REF!</definedName>
    <definedName name="sollimp">#REF!</definedName>
    <definedName name="sOpRadio" localSheetId="11">[5]PessA!#REF!</definedName>
    <definedName name="sOpRadio" localSheetId="10">[5]PessA!#REF!</definedName>
    <definedName name="sOpRadio" localSheetId="3">[5]PessA!#REF!</definedName>
    <definedName name="sOpRadio" localSheetId="12">[5]PessA!#REF!</definedName>
    <definedName name="sOpRadio" localSheetId="7">[5]PessA!#REF!</definedName>
    <definedName name="sOpRadio">[5]PessA!#REF!</definedName>
    <definedName name="sOpRadio_1" localSheetId="11">[5]PessA!#REF!</definedName>
    <definedName name="sOpRadio_1" localSheetId="10">[5]PessA!#REF!</definedName>
    <definedName name="sOpRadio_1" localSheetId="3">[5]PessA!#REF!</definedName>
    <definedName name="sOpRadio_1" localSheetId="12">[5]PessA!#REF!</definedName>
    <definedName name="sOpRadio_1" localSheetId="7">[5]PessA!#REF!</definedName>
    <definedName name="sOpRadio_1">[5]PessA!#REF!</definedName>
    <definedName name="sOpRadio_1_4" localSheetId="11">[5]PessA!#REF!</definedName>
    <definedName name="sOpRadio_1_4" localSheetId="10">[5]PessA!#REF!</definedName>
    <definedName name="sOpRadio_1_4" localSheetId="3">[5]PessA!#REF!</definedName>
    <definedName name="sOpRadio_1_4" localSheetId="12">[5]PessA!#REF!</definedName>
    <definedName name="sOpRadio_1_4" localSheetId="7">[5]PessA!#REF!</definedName>
    <definedName name="sOpRadio_1_4">[5]PessA!#REF!</definedName>
    <definedName name="sOpRadio_4" localSheetId="11">[5]PessA!#REF!</definedName>
    <definedName name="sOpRadio_4" localSheetId="10">[5]PessA!#REF!</definedName>
    <definedName name="sOpRadio_4" localSheetId="3">[5]PessA!#REF!</definedName>
    <definedName name="sOpRadio_4" localSheetId="12">[5]PessA!#REF!</definedName>
    <definedName name="sOpRadio_4" localSheetId="7">[5]PessA!#REF!</definedName>
    <definedName name="sOpRadio_4">[5]PessA!#REF!</definedName>
    <definedName name="sOpRadio_6" localSheetId="3">[5]PessA!#REF!</definedName>
    <definedName name="sOpRadio_6">[5]PessA!#REF!</definedName>
    <definedName name="sOpRadio_6_4" localSheetId="3">[5]PessA!#REF!</definedName>
    <definedName name="sOpRadio_6_4">[5]PessA!#REF!</definedName>
    <definedName name="sRespOM" localSheetId="3">[5]PessA!#REF!</definedName>
    <definedName name="sRespOM">[5]PessA!#REF!</definedName>
    <definedName name="sRespOM_1" localSheetId="3">[5]PessA!#REF!</definedName>
    <definedName name="sRespOM_1">[5]PessA!#REF!</definedName>
    <definedName name="sRespOM_1_4" localSheetId="3">[5]PessA!#REF!</definedName>
    <definedName name="sRespOM_1_4">[5]PessA!#REF!</definedName>
    <definedName name="sRespOM_4" localSheetId="3">[5]PessA!#REF!</definedName>
    <definedName name="sRespOM_4">[5]PessA!#REF!</definedName>
    <definedName name="sRespOM_6" localSheetId="3">[5]PessA!#REF!</definedName>
    <definedName name="sRespOM_6">[5]PessA!#REF!</definedName>
    <definedName name="sRespOM_6_4" localSheetId="3">[5]PessA!#REF!</definedName>
    <definedName name="sRespOM_6_4">[5]PessA!#REF!</definedName>
    <definedName name="srv" localSheetId="11">#REF!</definedName>
    <definedName name="srv" localSheetId="10">#REF!</definedName>
    <definedName name="srv" localSheetId="3">#REF!</definedName>
    <definedName name="srv" localSheetId="12">#REF!</definedName>
    <definedName name="srv" localSheetId="7">#REF!</definedName>
    <definedName name="srv" localSheetId="8">#REF!</definedName>
    <definedName name="srv">#REF!</definedName>
    <definedName name="SSS" localSheetId="11">[1]SERVIÇO!#REF!</definedName>
    <definedName name="SSS" localSheetId="10">[1]SERVIÇO!#REF!</definedName>
    <definedName name="SSS" localSheetId="3">[1]SERVIÇO!#REF!</definedName>
    <definedName name="SSS" localSheetId="12">[1]SERVIÇO!#REF!</definedName>
    <definedName name="SSS">[1]SERVIÇO!#REF!</definedName>
    <definedName name="SSTEMP" localSheetId="3">[1]SERVIÇO!#REF!</definedName>
    <definedName name="SSTEMP">[1]SERVIÇO!#REF!</definedName>
    <definedName name="SUBDER" localSheetId="3">[1]SERVIÇO!#REF!</definedName>
    <definedName name="SUBDER">[1]SERVIÇO!#REF!</definedName>
    <definedName name="SUBDIV" localSheetId="3">[1]SERVIÇO!#REF!</definedName>
    <definedName name="SUBDIV">[1]SERVIÇO!#REF!</definedName>
    <definedName name="SUBEQP" localSheetId="3">[1]SERVIÇO!#REF!</definedName>
    <definedName name="SUBEQP">[1]SERVIÇO!#REF!</definedName>
    <definedName name="SUBMUR" localSheetId="3">[1]SERVIÇO!#REF!</definedName>
    <definedName name="SUBMUR">[1]SERVIÇO!#REF!</definedName>
    <definedName name="sum" localSheetId="11">#REF!</definedName>
    <definedName name="sum" localSheetId="10">#REF!</definedName>
    <definedName name="sum" localSheetId="3">#REF!</definedName>
    <definedName name="sum" localSheetId="12">#REF!</definedName>
    <definedName name="sum" localSheetId="7">#REF!</definedName>
    <definedName name="sum" localSheetId="8">#REF!</definedName>
    <definedName name="sum">#REF!</definedName>
    <definedName name="svt" localSheetId="11">#REF!</definedName>
    <definedName name="svt" localSheetId="10">#REF!</definedName>
    <definedName name="svt" localSheetId="3">#REF!</definedName>
    <definedName name="svt" localSheetId="12">#REF!</definedName>
    <definedName name="svt" localSheetId="7">#REF!</definedName>
    <definedName name="svt" localSheetId="8">#REF!</definedName>
    <definedName name="svt">#REF!</definedName>
    <definedName name="sx" localSheetId="3">#REF!</definedName>
    <definedName name="sx" localSheetId="12">#REF!</definedName>
    <definedName name="sx" localSheetId="8">#REF!</definedName>
    <definedName name="sx">#REF!</definedName>
    <definedName name="sx_1" localSheetId="3">#REF!</definedName>
    <definedName name="sx_1" localSheetId="8">#REF!</definedName>
    <definedName name="sx_1">#REF!</definedName>
    <definedName name="sxo" localSheetId="3">#REF!</definedName>
    <definedName name="sxo" localSheetId="8">#REF!</definedName>
    <definedName name="sxo">#REF!</definedName>
    <definedName name="tb100cm" localSheetId="3">#REF!</definedName>
    <definedName name="tb100cm" localSheetId="12">#REF!</definedName>
    <definedName name="tb100cm" localSheetId="8">#REF!</definedName>
    <definedName name="tb100cm">#REF!</definedName>
    <definedName name="tb100cm_1" localSheetId="3">#REF!</definedName>
    <definedName name="tb100cm_1" localSheetId="8">#REF!</definedName>
    <definedName name="tb100cm_1">#REF!</definedName>
    <definedName name="tbv" localSheetId="3">#REF!</definedName>
    <definedName name="tbv" localSheetId="8">#REF!</definedName>
    <definedName name="tbv">#REF!</definedName>
    <definedName name="ted" localSheetId="3">#REF!</definedName>
    <definedName name="ted" localSheetId="8">#REF!</definedName>
    <definedName name="ted">#REF!</definedName>
    <definedName name="TelO" localSheetId="11">[5]Tel!#REF!</definedName>
    <definedName name="TelO" localSheetId="10">[5]Tel!#REF!</definedName>
    <definedName name="TelO" localSheetId="3">[5]Tel!#REF!</definedName>
    <definedName name="TelO" localSheetId="12">[5]Tel!#REF!</definedName>
    <definedName name="TelO" localSheetId="7">[5]Tel!#REF!</definedName>
    <definedName name="TelO">[5]Tel!#REF!</definedName>
    <definedName name="TelO_1" localSheetId="11">[5]Tel!#REF!</definedName>
    <definedName name="TelO_1" localSheetId="10">[5]Tel!#REF!</definedName>
    <definedName name="TelO_1" localSheetId="3">[5]Tel!#REF!</definedName>
    <definedName name="TelO_1" localSheetId="12">[5]Tel!#REF!</definedName>
    <definedName name="TelO_1" localSheetId="7">[5]Tel!#REF!</definedName>
    <definedName name="TelO_1">[5]Tel!#REF!</definedName>
    <definedName name="TelO_1_4" localSheetId="11">[5]Tel!#REF!</definedName>
    <definedName name="TelO_1_4" localSheetId="10">[5]Tel!#REF!</definedName>
    <definedName name="TelO_1_4" localSheetId="3">[5]Tel!#REF!</definedName>
    <definedName name="TelO_1_4" localSheetId="12">[5]Tel!#REF!</definedName>
    <definedName name="TelO_1_4" localSheetId="7">[5]Tel!#REF!</definedName>
    <definedName name="TelO_1_4">[5]Tel!#REF!</definedName>
    <definedName name="TelO_4" localSheetId="11">[5]Tel!#REF!</definedName>
    <definedName name="TelO_4" localSheetId="10">[5]Tel!#REF!</definedName>
    <definedName name="TelO_4" localSheetId="3">[5]Tel!#REF!</definedName>
    <definedName name="TelO_4" localSheetId="12">[5]Tel!#REF!</definedName>
    <definedName name="TelO_4" localSheetId="7">[5]Tel!#REF!</definedName>
    <definedName name="TelO_4">[5]Tel!#REF!</definedName>
    <definedName name="TelO_6" localSheetId="3">[5]Tel!#REF!</definedName>
    <definedName name="TelO_6">[5]Tel!#REF!</definedName>
    <definedName name="TelO_6_4" localSheetId="3">[5]Tel!#REF!</definedName>
    <definedName name="TelO_6_4">[5]Tel!#REF!</definedName>
    <definedName name="ter" localSheetId="11">#REF!</definedName>
    <definedName name="ter" localSheetId="10">#REF!</definedName>
    <definedName name="ter" localSheetId="3">#REF!</definedName>
    <definedName name="ter" localSheetId="12">#REF!</definedName>
    <definedName name="ter" localSheetId="7">#REF!</definedName>
    <definedName name="ter" localSheetId="8">#REF!</definedName>
    <definedName name="ter">#REF!</definedName>
    <definedName name="tes" localSheetId="11">#REF!</definedName>
    <definedName name="tes" localSheetId="10">#REF!</definedName>
    <definedName name="tes" localSheetId="3">#REF!</definedName>
    <definedName name="tes" localSheetId="12">#REF!</definedName>
    <definedName name="tes" localSheetId="7">#REF!</definedName>
    <definedName name="tes" localSheetId="8">#REF!</definedName>
    <definedName name="tes">#REF!</definedName>
    <definedName name="teste" localSheetId="11">[5]PessA!#REF!</definedName>
    <definedName name="teste" localSheetId="10">[5]PessA!#REF!</definedName>
    <definedName name="teste" localSheetId="3">[5]PessA!#REF!</definedName>
    <definedName name="teste" localSheetId="12">[5]PessA!#REF!</definedName>
    <definedName name="teste" localSheetId="7">[5]PessA!#REF!</definedName>
    <definedName name="teste">[5]PessA!#REF!</definedName>
    <definedName name="teste_1" localSheetId="11">[5]PessA!#REF!</definedName>
    <definedName name="teste_1" localSheetId="10">[5]PessA!#REF!</definedName>
    <definedName name="teste_1" localSheetId="3">[5]PessA!#REF!</definedName>
    <definedName name="teste_1" localSheetId="12">[5]PessA!#REF!</definedName>
    <definedName name="teste_1" localSheetId="7">[5]PessA!#REF!</definedName>
    <definedName name="teste_1">[5]PessA!#REF!</definedName>
    <definedName name="teste_1_4" localSheetId="3">[5]PessA!#REF!</definedName>
    <definedName name="teste_1_4">[5]PessA!#REF!</definedName>
    <definedName name="teste_4" localSheetId="3">[5]PessA!#REF!</definedName>
    <definedName name="teste_4">[5]PessA!#REF!</definedName>
    <definedName name="teste_6" localSheetId="3">[5]PessA!#REF!</definedName>
    <definedName name="teste_6">[5]PessA!#REF!</definedName>
    <definedName name="teste_6_4" localSheetId="3">[5]PessA!#REF!</definedName>
    <definedName name="teste_6_4">[5]PessA!#REF!</definedName>
    <definedName name="tic">[9]Insumos!$D$13</definedName>
    <definedName name="TID" localSheetId="11">#REF!</definedName>
    <definedName name="TID" localSheetId="10">#REF!</definedName>
    <definedName name="TID" localSheetId="3">#REF!</definedName>
    <definedName name="TID" localSheetId="12">#REF!</definedName>
    <definedName name="TID" localSheetId="7">#REF!</definedName>
    <definedName name="TID" localSheetId="8">#REF!</definedName>
    <definedName name="TID">#REF!</definedName>
    <definedName name="titbeb" localSheetId="11">[1]SERVIÇO!#REF!</definedName>
    <definedName name="titbeb" localSheetId="10">[1]SERVIÇO!#REF!</definedName>
    <definedName name="titbeb" localSheetId="3">[1]SERVIÇO!#REF!</definedName>
    <definedName name="titbeb" localSheetId="12">[1]SERVIÇO!#REF!</definedName>
    <definedName name="titbeb" localSheetId="7">[1]SERVIÇO!#REF!</definedName>
    <definedName name="titbeb">[1]SERVIÇO!#REF!</definedName>
    <definedName name="TITCHAF" localSheetId="11">[1]SERVIÇO!#REF!</definedName>
    <definedName name="TITCHAF" localSheetId="10">[1]SERVIÇO!#REF!</definedName>
    <definedName name="TITCHAF" localSheetId="3">[1]SERVIÇO!#REF!</definedName>
    <definedName name="TITCHAF" localSheetId="12">[1]SERVIÇO!#REF!</definedName>
    <definedName name="TITCHAF" localSheetId="7">[1]SERVIÇO!#REF!</definedName>
    <definedName name="TITCHAF">[1]SERVIÇO!#REF!</definedName>
    <definedName name="_xlnm.Print_Titles" localSheetId="1">'Itens para CPUs'!$1:$11</definedName>
    <definedName name="tjc" localSheetId="11">#REF!</definedName>
    <definedName name="tjc" localSheetId="10">#REF!</definedName>
    <definedName name="tjc" localSheetId="3">#REF!</definedName>
    <definedName name="tjc" localSheetId="12">#REF!</definedName>
    <definedName name="tjc" localSheetId="7">#REF!</definedName>
    <definedName name="tjc" localSheetId="8">#REF!</definedName>
    <definedName name="tjc">#REF!</definedName>
    <definedName name="tjf" localSheetId="11">#REF!</definedName>
    <definedName name="tjf" localSheetId="10">#REF!</definedName>
    <definedName name="tjf" localSheetId="3">#REF!</definedName>
    <definedName name="tjf" localSheetId="12">#REF!</definedName>
    <definedName name="tjf" localSheetId="7">#REF!</definedName>
    <definedName name="tjf" localSheetId="8">#REF!</definedName>
    <definedName name="tjf">#REF!</definedName>
    <definedName name="tlc" localSheetId="11">#REF!</definedName>
    <definedName name="tlc" localSheetId="10">#REF!</definedName>
    <definedName name="tlc" localSheetId="3">#REF!</definedName>
    <definedName name="tlc" localSheetId="12">#REF!</definedName>
    <definedName name="tlc" localSheetId="7">#REF!</definedName>
    <definedName name="tlc" localSheetId="8">#REF!</definedName>
    <definedName name="tlc">#REF!</definedName>
    <definedName name="tlf" localSheetId="3">#REF!</definedName>
    <definedName name="tlf" localSheetId="8">#REF!</definedName>
    <definedName name="tlf">#REF!</definedName>
    <definedName name="tnp1_2" localSheetId="3">#REF!</definedName>
    <definedName name="tnp1_2" localSheetId="8">#REF!</definedName>
    <definedName name="tnp1_2">#REF!</definedName>
    <definedName name="tof" localSheetId="3">#REF!</definedName>
    <definedName name="tof" localSheetId="8">#REF!</definedName>
    <definedName name="tof">#REF!</definedName>
    <definedName name="TOT" localSheetId="3">#REF!</definedName>
    <definedName name="TOT" localSheetId="8">#REF!</definedName>
    <definedName name="TOT">#REF!</definedName>
    <definedName name="total" localSheetId="3">#REF!</definedName>
    <definedName name="total" localSheetId="12">#REF!</definedName>
    <definedName name="total" localSheetId="8">#REF!</definedName>
    <definedName name="total">#REF!</definedName>
    <definedName name="total_1" localSheetId="3">#REF!</definedName>
    <definedName name="total_1" localSheetId="8">#REF!</definedName>
    <definedName name="total_1">#REF!</definedName>
    <definedName name="TOTAL_RESUMO">NA()</definedName>
    <definedName name="TotCrP" localSheetId="11">[5]CombLub!#REF!</definedName>
    <definedName name="TotCrP" localSheetId="10">[5]CombLub!#REF!</definedName>
    <definedName name="TotCrP" localSheetId="3">[5]CombLub!#REF!</definedName>
    <definedName name="TotCrP" localSheetId="12">[5]CombLub!#REF!</definedName>
    <definedName name="TotCrP" localSheetId="7">[5]CombLub!#REF!</definedName>
    <definedName name="TotCrP">[5]CombLub!#REF!</definedName>
    <definedName name="TotCrP_1" localSheetId="11">[5]CombLub!#REF!</definedName>
    <definedName name="TotCrP_1" localSheetId="10">[5]CombLub!#REF!</definedName>
    <definedName name="TotCrP_1" localSheetId="3">[5]CombLub!#REF!</definedName>
    <definedName name="TotCrP_1" localSheetId="12">[5]CombLub!#REF!</definedName>
    <definedName name="TotCrP_1" localSheetId="7">[5]CombLub!#REF!</definedName>
    <definedName name="TotCrP_1">[5]CombLub!#REF!</definedName>
    <definedName name="TotCrP_1_4" localSheetId="11">[5]CombLub!#REF!</definedName>
    <definedName name="TotCrP_1_4" localSheetId="10">[5]CombLub!#REF!</definedName>
    <definedName name="TotCrP_1_4" localSheetId="3">[5]CombLub!#REF!</definedName>
    <definedName name="TotCrP_1_4" localSheetId="12">[5]CombLub!#REF!</definedName>
    <definedName name="TotCrP_1_4" localSheetId="7">[5]CombLub!#REF!</definedName>
    <definedName name="TotCrP_1_4">[5]CombLub!#REF!</definedName>
    <definedName name="TotCrP_4" localSheetId="11">[5]CombLub!#REF!</definedName>
    <definedName name="TotCrP_4" localSheetId="10">[5]CombLub!#REF!</definedName>
    <definedName name="TotCrP_4" localSheetId="3">[5]CombLub!#REF!</definedName>
    <definedName name="TotCrP_4" localSheetId="12">[5]CombLub!#REF!</definedName>
    <definedName name="TotCrP_4" localSheetId="7">[5]CombLub!#REF!</definedName>
    <definedName name="TotCrP_4">[5]CombLub!#REF!</definedName>
    <definedName name="TotCrP_6" localSheetId="3">[5]CombLub!#REF!</definedName>
    <definedName name="TotCrP_6">[5]CombLub!#REF!</definedName>
    <definedName name="TotCrP_6_4" localSheetId="3">[5]CombLub!#REF!</definedName>
    <definedName name="TotCrP_6_4">[5]CombLub!#REF!</definedName>
    <definedName name="TOTQTS" localSheetId="3">[1]SERVIÇO!#REF!</definedName>
    <definedName name="TOTQTS">[1]SERVIÇO!#REF!</definedName>
    <definedName name="TotUSM" localSheetId="3">[5]CombLub!#REF!</definedName>
    <definedName name="TotUSM">[5]CombLub!#REF!</definedName>
    <definedName name="TotUSM_1" localSheetId="3">[5]CombLub!#REF!</definedName>
    <definedName name="TotUSM_1">[5]CombLub!#REF!</definedName>
    <definedName name="TotUSM_1_4" localSheetId="3">[5]CombLub!#REF!</definedName>
    <definedName name="TotUSM_1_4">[5]CombLub!#REF!</definedName>
    <definedName name="TotUSM_4" localSheetId="3">[5]CombLub!#REF!</definedName>
    <definedName name="TotUSM_4">[5]CombLub!#REF!</definedName>
    <definedName name="TotUSM_6" localSheetId="3">[5]CombLub!#REF!</definedName>
    <definedName name="TotUSM_6">[5]CombLub!#REF!</definedName>
    <definedName name="TotUSM_6_4" localSheetId="3">[5]CombLub!#REF!</definedName>
    <definedName name="TotUSM_6_4">[5]CombLub!#REF!</definedName>
    <definedName name="tp6_12" localSheetId="11">#REF!</definedName>
    <definedName name="tp6_12" localSheetId="10">#REF!</definedName>
    <definedName name="tp6_12" localSheetId="3">#REF!</definedName>
    <definedName name="tp6_12" localSheetId="12">#REF!</definedName>
    <definedName name="tp6_12" localSheetId="7">#REF!</definedName>
    <definedName name="tp6_12" localSheetId="8">#REF!</definedName>
    <definedName name="tp6_12">#REF!</definedName>
    <definedName name="tp6_16" localSheetId="11">#REF!</definedName>
    <definedName name="tp6_16" localSheetId="10">#REF!</definedName>
    <definedName name="tp6_16" localSheetId="3">#REF!</definedName>
    <definedName name="tp6_16" localSheetId="12">#REF!</definedName>
    <definedName name="tp6_16" localSheetId="7">#REF!</definedName>
    <definedName name="tp6_16" localSheetId="8">#REF!</definedName>
    <definedName name="tp6_16">#REF!</definedName>
    <definedName name="TPI" localSheetId="11">#REF!</definedName>
    <definedName name="TPI" localSheetId="10">#REF!</definedName>
    <definedName name="TPI" localSheetId="3">#REF!</definedName>
    <definedName name="TPI" localSheetId="12">#REF!</definedName>
    <definedName name="TPI" localSheetId="7">#REF!</definedName>
    <definedName name="TPI" localSheetId="8">#REF!</definedName>
    <definedName name="TPI">#REF!</definedName>
    <definedName name="tpl1_2" localSheetId="3">#REF!</definedName>
    <definedName name="tpl1_2" localSheetId="8">#REF!</definedName>
    <definedName name="tpl1_2">#REF!</definedName>
    <definedName name="tpmfs" localSheetId="3">#REF!</definedName>
    <definedName name="tpmfs" localSheetId="8">#REF!</definedName>
    <definedName name="tpmfs">#REF!</definedName>
    <definedName name="TPP" localSheetId="3">#REF!</definedName>
    <definedName name="TPP" localSheetId="8">#REF!</definedName>
    <definedName name="TPP">#REF!</definedName>
    <definedName name="transp" localSheetId="11">[5]Tel!#REF!</definedName>
    <definedName name="transp" localSheetId="10">[5]Tel!#REF!</definedName>
    <definedName name="transp" localSheetId="3">[5]Tel!#REF!</definedName>
    <definedName name="transp" localSheetId="12">[5]Tel!#REF!</definedName>
    <definedName name="transp" localSheetId="7">[5]Tel!#REF!</definedName>
    <definedName name="transp">[5]Tel!#REF!</definedName>
    <definedName name="transp_1" localSheetId="11">[5]Tel!#REF!</definedName>
    <definedName name="transp_1" localSheetId="10">[5]Tel!#REF!</definedName>
    <definedName name="transp_1" localSheetId="3">[5]Tel!#REF!</definedName>
    <definedName name="transp_1" localSheetId="12">[5]Tel!#REF!</definedName>
    <definedName name="transp_1" localSheetId="7">[5]Tel!#REF!</definedName>
    <definedName name="transp_1">[5]Tel!#REF!</definedName>
    <definedName name="transp_1_4" localSheetId="11">[5]Tel!#REF!</definedName>
    <definedName name="transp_1_4" localSheetId="10">[5]Tel!#REF!</definedName>
    <definedName name="transp_1_4" localSheetId="3">[5]Tel!#REF!</definedName>
    <definedName name="transp_1_4" localSheetId="12">[5]Tel!#REF!</definedName>
    <definedName name="transp_1_4" localSheetId="7">[5]Tel!#REF!</definedName>
    <definedName name="transp_1_4">[5]Tel!#REF!</definedName>
    <definedName name="transp_4" localSheetId="11">[5]Tel!#REF!</definedName>
    <definedName name="transp_4" localSheetId="10">[5]Tel!#REF!</definedName>
    <definedName name="transp_4" localSheetId="3">[5]Tel!#REF!</definedName>
    <definedName name="transp_4" localSheetId="12">[5]Tel!#REF!</definedName>
    <definedName name="transp_4" localSheetId="7">[5]Tel!#REF!</definedName>
    <definedName name="transp_4">[5]Tel!#REF!</definedName>
    <definedName name="transp_6" localSheetId="3">[5]Tel!#REF!</definedName>
    <definedName name="transp_6">[5]Tel!#REF!</definedName>
    <definedName name="transp_6_4" localSheetId="3">[5]Tel!#REF!</definedName>
    <definedName name="transp_6_4">[5]Tel!#REF!</definedName>
    <definedName name="trb" localSheetId="11">#REF!</definedName>
    <definedName name="trb" localSheetId="10">#REF!</definedName>
    <definedName name="trb" localSheetId="3">#REF!</definedName>
    <definedName name="trb" localSheetId="12">#REF!</definedName>
    <definedName name="trb" localSheetId="7">#REF!</definedName>
    <definedName name="trb" localSheetId="8">#REF!</definedName>
    <definedName name="trb">#REF!</definedName>
    <definedName name="tre" localSheetId="11">#REF!</definedName>
    <definedName name="tre" localSheetId="10">#REF!</definedName>
    <definedName name="tre" localSheetId="3">#REF!</definedName>
    <definedName name="tre" localSheetId="12">#REF!</definedName>
    <definedName name="tre" localSheetId="7">#REF!</definedName>
    <definedName name="tre" localSheetId="8">#REF!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11">#REF!</definedName>
    <definedName name="ttc" localSheetId="10">#REF!</definedName>
    <definedName name="ttc" localSheetId="3">#REF!</definedName>
    <definedName name="ttc" localSheetId="12">#REF!</definedName>
    <definedName name="ttc" localSheetId="7">#REF!</definedName>
    <definedName name="ttc" localSheetId="8">#REF!</definedName>
    <definedName name="ttc">#REF!</definedName>
    <definedName name="tte" localSheetId="11">#REF!</definedName>
    <definedName name="tte" localSheetId="10">#REF!</definedName>
    <definedName name="tte" localSheetId="3">#REF!</definedName>
    <definedName name="tte" localSheetId="12">#REF!</definedName>
    <definedName name="tte" localSheetId="7">#REF!</definedName>
    <definedName name="tte" localSheetId="8">#REF!</definedName>
    <definedName name="tte">#REF!</definedName>
    <definedName name="TTT" localSheetId="11">[1]SERVIÇO!#REF!</definedName>
    <definedName name="TTT" localSheetId="10">[1]SERVIÇO!#REF!</definedName>
    <definedName name="TTT" localSheetId="3">[1]SERVIÇO!#REF!</definedName>
    <definedName name="TTT" localSheetId="12">[1]SERVIÇO!#REF!</definedName>
    <definedName name="TTT" localSheetId="7">[1]SERVIÇO!#REF!</definedName>
    <definedName name="TTT">[1]SERVIÇO!#REF!</definedName>
    <definedName name="tus" localSheetId="11">#REF!</definedName>
    <definedName name="tus" localSheetId="10">#REF!</definedName>
    <definedName name="tus" localSheetId="3">#REF!</definedName>
    <definedName name="tus" localSheetId="12">#REF!</definedName>
    <definedName name="tus" localSheetId="7">#REF!</definedName>
    <definedName name="tus" localSheetId="8">#REF!</definedName>
    <definedName name="tus">#REF!</definedName>
    <definedName name="tuso" localSheetId="11">#REF!</definedName>
    <definedName name="tuso" localSheetId="10">#REF!</definedName>
    <definedName name="tuso" localSheetId="3">#REF!</definedName>
    <definedName name="tuso" localSheetId="12">#REF!</definedName>
    <definedName name="tuso" localSheetId="7">#REF!</definedName>
    <definedName name="tuso" localSheetId="8">#REF!</definedName>
    <definedName name="tuso">#REF!</definedName>
    <definedName name="TXTEQUIP" localSheetId="11">[1]SERVIÇO!#REF!</definedName>
    <definedName name="TXTEQUIP" localSheetId="10">[1]SERVIÇO!#REF!</definedName>
    <definedName name="TXTEQUIP" localSheetId="3">[1]SERVIÇO!#REF!</definedName>
    <definedName name="TXTEQUIP" localSheetId="12">[1]SERVIÇO!#REF!</definedName>
    <definedName name="TXTEQUIP" localSheetId="7">[1]SERVIÇO!#REF!</definedName>
    <definedName name="TXTEQUIP">[1]SERVIÇO!#REF!</definedName>
    <definedName name="TXTMARCA" localSheetId="11">[1]SERVIÇO!#REF!</definedName>
    <definedName name="TXTMARCA" localSheetId="10">[1]SERVIÇO!#REF!</definedName>
    <definedName name="TXTMARCA" localSheetId="3">[1]SERVIÇO!#REF!</definedName>
    <definedName name="TXTMARCA" localSheetId="12">[1]SERVIÇO!#REF!</definedName>
    <definedName name="TXTMARCA" localSheetId="7">[1]SERVIÇO!#REF!</definedName>
    <definedName name="TXTMARCA">[1]SERVIÇO!#REF!</definedName>
    <definedName name="TXTMOD" localSheetId="11">[1]SERVIÇO!#REF!</definedName>
    <definedName name="TXTMOD" localSheetId="10">[1]SERVIÇO!#REF!</definedName>
    <definedName name="TXTMOD" localSheetId="3">[1]SERVIÇO!#REF!</definedName>
    <definedName name="TXTMOD" localSheetId="12">[1]SERVIÇO!#REF!</definedName>
    <definedName name="TXTMOD" localSheetId="7">[1]SERVIÇO!#REF!</definedName>
    <definedName name="TXTMOD">[1]SERVIÇO!#REF!</definedName>
    <definedName name="TXTPOT" localSheetId="11">[1]SERVIÇO!#REF!</definedName>
    <definedName name="TXTPOT" localSheetId="10">[1]SERVIÇO!#REF!</definedName>
    <definedName name="TXTPOT" localSheetId="3">[1]SERVIÇO!#REF!</definedName>
    <definedName name="TXTPOT" localSheetId="12">[1]SERVIÇO!#REF!</definedName>
    <definedName name="TXTPOT" localSheetId="7">[1]SERVIÇO!#REF!</definedName>
    <definedName name="TXTPOT">[1]SERVIÇO!#REF!</definedName>
    <definedName name="USS" localSheetId="11">#REF!</definedName>
    <definedName name="USS" localSheetId="10">#REF!</definedName>
    <definedName name="USS" localSheetId="3">#REF!</definedName>
    <definedName name="USS" localSheetId="12">#REF!</definedName>
    <definedName name="USS" localSheetId="7">#REF!</definedName>
    <definedName name="USS" localSheetId="8">#REF!</definedName>
    <definedName name="USS">#REF!</definedName>
    <definedName name="v60120_" localSheetId="11">#REF!</definedName>
    <definedName name="v60120_" localSheetId="10">#REF!</definedName>
    <definedName name="v60120_" localSheetId="3">#REF!</definedName>
    <definedName name="v60120_" localSheetId="12">#REF!</definedName>
    <definedName name="v60120_" localSheetId="7">#REF!</definedName>
    <definedName name="v60120_" localSheetId="8">#REF!</definedName>
    <definedName name="v60120_">#REF!</definedName>
    <definedName name="Vaz_Tot" localSheetId="11">#REF!</definedName>
    <definedName name="Vaz_Tot" localSheetId="10">#REF!</definedName>
    <definedName name="Vaz_Tot" localSheetId="3">#REF!</definedName>
    <definedName name="Vaz_Tot" localSheetId="12">#REF!</definedName>
    <definedName name="Vaz_Tot" localSheetId="7">#REF!</definedName>
    <definedName name="Vaz_Tot" localSheetId="8">#REF!</definedName>
    <definedName name="Vaz_Tot">#REF!</definedName>
    <definedName name="Vaz_Tot_1" localSheetId="3">#REF!</definedName>
    <definedName name="Vaz_Tot_1" localSheetId="8">#REF!</definedName>
    <definedName name="Vaz_Tot_1">#REF!</definedName>
    <definedName name="Vaz_Tot_1_4" localSheetId="3">#REF!</definedName>
    <definedName name="Vaz_Tot_1_4" localSheetId="8">#REF!</definedName>
    <definedName name="Vaz_Tot_1_4">#REF!</definedName>
    <definedName name="Vaz_Tot_4" localSheetId="3">#REF!</definedName>
    <definedName name="Vaz_Tot_4" localSheetId="8">#REF!</definedName>
    <definedName name="Vaz_Tot_4">#REF!</definedName>
    <definedName name="Vaz_Tot_6" localSheetId="3">#REF!</definedName>
    <definedName name="Vaz_Tot_6" localSheetId="8">#REF!</definedName>
    <definedName name="Vaz_Tot_6">#REF!</definedName>
    <definedName name="Vaz_Tot_6_4" localSheetId="3">#REF!</definedName>
    <definedName name="Vaz_Tot_6_4" localSheetId="8">#REF!</definedName>
    <definedName name="Vaz_Tot_6_4">#REF!</definedName>
    <definedName name="VazMed_ha" localSheetId="3">#REF!</definedName>
    <definedName name="VazMed_ha" localSheetId="8">#REF!</definedName>
    <definedName name="VazMed_ha">#REF!</definedName>
    <definedName name="VazMed_ha_1" localSheetId="3">#REF!</definedName>
    <definedName name="VazMed_ha_1" localSheetId="8">#REF!</definedName>
    <definedName name="VazMed_ha_1">#REF!</definedName>
    <definedName name="VazMed_ha_1_4" localSheetId="3">#REF!</definedName>
    <definedName name="VazMed_ha_1_4" localSheetId="8">#REF!</definedName>
    <definedName name="VazMed_ha_1_4">#REF!</definedName>
    <definedName name="VazMed_ha_4" localSheetId="3">#REF!</definedName>
    <definedName name="VazMed_ha_4" localSheetId="8">#REF!</definedName>
    <definedName name="VazMed_ha_4">#REF!</definedName>
    <definedName name="VazMed_ha_6" localSheetId="3">#REF!</definedName>
    <definedName name="VazMed_ha_6" localSheetId="8">#REF!</definedName>
    <definedName name="VazMed_ha_6">#REF!</definedName>
    <definedName name="VazMed_ha_6_4" localSheetId="3">#REF!</definedName>
    <definedName name="VazMed_ha_6_4" localSheetId="8">#REF!</definedName>
    <definedName name="VazMed_ha_6_4">#REF!</definedName>
    <definedName name="VII" localSheetId="3">#REF!</definedName>
    <definedName name="VII" localSheetId="8">#REF!</definedName>
    <definedName name="VII">#REF!</definedName>
    <definedName name="VIP" localSheetId="3">#REF!</definedName>
    <definedName name="VIP" localSheetId="8">#REF!</definedName>
    <definedName name="VIP">#REF!</definedName>
    <definedName name="VLR" localSheetId="3">#REF!</definedName>
    <definedName name="VLR" localSheetId="8">#REF!</definedName>
    <definedName name="VLR">#REF!</definedName>
    <definedName name="Vol_distrib" localSheetId="3">#REF!</definedName>
    <definedName name="Vol_distrib" localSheetId="8">#REF!</definedName>
    <definedName name="Vol_distrib">#REF!</definedName>
    <definedName name="Vol_distrib_1" localSheetId="3">#REF!</definedName>
    <definedName name="Vol_distrib_1" localSheetId="8">#REF!</definedName>
    <definedName name="Vol_distrib_1">#REF!</definedName>
    <definedName name="Vol_distrib_1_4" localSheetId="3">#REF!</definedName>
    <definedName name="Vol_distrib_1_4" localSheetId="8">#REF!</definedName>
    <definedName name="Vol_distrib_1_4">#REF!</definedName>
    <definedName name="Vol_distrib_4" localSheetId="3">#REF!</definedName>
    <definedName name="Vol_distrib_4" localSheetId="8">#REF!</definedName>
    <definedName name="Vol_distrib_4">#REF!</definedName>
    <definedName name="Vol_distrib_6" localSheetId="3">#REF!</definedName>
    <definedName name="Vol_distrib_6" localSheetId="8">#REF!</definedName>
    <definedName name="Vol_distrib_6">#REF!</definedName>
    <definedName name="Vol_distrib_6_4" localSheetId="3">#REF!</definedName>
    <definedName name="Vol_distrib_6_4" localSheetId="8">#REF!</definedName>
    <definedName name="Vol_distrib_6_4">#REF!</definedName>
    <definedName name="vsb" localSheetId="3">#REF!</definedName>
    <definedName name="vsb" localSheetId="8">#REF!</definedName>
    <definedName name="vsb">#REF!</definedName>
    <definedName name="VTE" localSheetId="3">#REF!</definedName>
    <definedName name="VTE" localSheetId="8">#REF!</definedName>
    <definedName name="VTE">#REF!</definedName>
    <definedName name="w">NA()</definedName>
    <definedName name="WITENS" localSheetId="11">[1]SERVIÇO!#REF!</definedName>
    <definedName name="WITENS" localSheetId="10">[1]SERVIÇO!#REF!</definedName>
    <definedName name="WITENS" localSheetId="3">[1]SERVIÇO!#REF!</definedName>
    <definedName name="WITENS" localSheetId="12">[1]SERVIÇO!#REF!</definedName>
    <definedName name="WITENS" localSheetId="7">[1]SERVIÇO!#REF!</definedName>
    <definedName name="WITENS">[1]SERVIÇO!#REF!</definedName>
    <definedName name="WNMLOCAL" localSheetId="11">[1]SERVIÇO!#REF!</definedName>
    <definedName name="WNMLOCAL" localSheetId="10">[1]SERVIÇO!#REF!</definedName>
    <definedName name="WNMLOCAL" localSheetId="3">[1]SERVIÇO!#REF!</definedName>
    <definedName name="WNMLOCAL" localSheetId="12">[1]SERVIÇO!#REF!</definedName>
    <definedName name="WNMLOCAL" localSheetId="7">[1]SERVIÇO!#REF!</definedName>
    <definedName name="WNMLOCAL">[1]SERVIÇO!#REF!</definedName>
    <definedName name="WNMMUN" localSheetId="11">[1]SERVIÇO!#REF!</definedName>
    <definedName name="WNMMUN" localSheetId="10">[1]SERVIÇO!#REF!</definedName>
    <definedName name="WNMMUN" localSheetId="3">[1]SERVIÇO!#REF!</definedName>
    <definedName name="WNMMUN" localSheetId="12">[1]SERVIÇO!#REF!</definedName>
    <definedName name="WNMMUN" localSheetId="7">[1]SERVIÇO!#REF!</definedName>
    <definedName name="WNMMUN">[1]SERVIÇO!#REF!</definedName>
    <definedName name="WNMSERV" localSheetId="11">[1]SERVIÇO!#REF!</definedName>
    <definedName name="WNMSERV" localSheetId="10">[1]SERVIÇO!#REF!</definedName>
    <definedName name="WNMSERV" localSheetId="3">[1]SERVIÇO!#REF!</definedName>
    <definedName name="WNMSERV" localSheetId="12">[1]SERVIÇO!#REF!</definedName>
    <definedName name="WNMSERV" localSheetId="7">[1]SERVIÇO!#REF!</definedName>
    <definedName name="WNMSERV">[1]SERVIÇO!#REF!</definedName>
    <definedName name="XALFA" localSheetId="3">[1]SERVIÇO!#REF!</definedName>
    <definedName name="XALFA">[1]SERVIÇO!#REF!</definedName>
    <definedName name="XDATA" localSheetId="3">[1]SERVIÇO!#REF!</definedName>
    <definedName name="XDATA">[1]SERVIÇO!#REF!</definedName>
    <definedName name="XITEM" localSheetId="3">[1]SERVIÇO!#REF!</definedName>
    <definedName name="XITEM">[1]SERVIÇO!#REF!</definedName>
    <definedName name="XLOC" localSheetId="3">[1]SERVIÇO!#REF!</definedName>
    <definedName name="XLOC">[1]SERVIÇO!#REF!</definedName>
    <definedName name="xnInforme_quantos_bebedouros____bebqt__if_bebqt__0__xlQt.bebedouros_invalida___ENTER_p_reinformar__xresp__branch_rqtderv" localSheetId="3">[1]SERVIÇO!#REF!</definedName>
    <definedName name="xnInforme_quantos_bebedouros____bebqt__if_bebqt__0__xlQt.bebedouros_invalida___ENTER_p_reinformar__xresp__branch_rqtderv">[1]SERVIÇO!#REF!</definedName>
    <definedName name="XNUCOPIAS" localSheetId="3">[1]SERVIÇO!#REF!</definedName>
    <definedName name="XNUCOPIAS">[1]SERVIÇO!#REF!</definedName>
    <definedName name="XRESP" localSheetId="3">[1]SERVIÇO!#REF!</definedName>
    <definedName name="XRESP">[1]SERVIÇO!#REF!</definedName>
    <definedName name="XTITRES" localSheetId="3">[1]SERVIÇO!#REF!</definedName>
    <definedName name="XTITRES">[1]SERVIÇO!#REF!</definedName>
    <definedName name="xxxxx" localSheetId="11">#REF!</definedName>
    <definedName name="xxxxx" localSheetId="10">#REF!</definedName>
    <definedName name="xxxxx" localSheetId="3">#REF!</definedName>
    <definedName name="xxxxx" localSheetId="12">#REF!</definedName>
    <definedName name="xxxxx" localSheetId="7">#REF!</definedName>
    <definedName name="xxxxx" localSheetId="8">#REF!</definedName>
    <definedName name="xxxxx">#REF!</definedName>
    <definedName name="xxxxxxxxxxxxxx" localSheetId="11">#REF!</definedName>
    <definedName name="xxxxxxxxxxxxxx" localSheetId="10">#REF!</definedName>
    <definedName name="xxxxxxxxxxxxxx" localSheetId="3">#REF!</definedName>
    <definedName name="xxxxxxxxxxxxxx" localSheetId="12">#REF!</definedName>
    <definedName name="xxxxxxxxxxxxxx" localSheetId="7">#REF!</definedName>
    <definedName name="xxxxxxxxxxxxxx" localSheetId="8">#REF!</definedName>
    <definedName name="xxxxxxxxxxxxxx">#REF!</definedName>
    <definedName name="zar" localSheetId="11">#REF!</definedName>
    <definedName name="zar" localSheetId="10">#REF!</definedName>
    <definedName name="zar" localSheetId="3">#REF!</definedName>
    <definedName name="zar" localSheetId="12">#REF!</definedName>
    <definedName name="zar" localSheetId="7">#REF!</definedName>
    <definedName name="zar" localSheetId="8">#REF!</definedName>
    <definedName name="zar">#REF!</definedName>
    <definedName name="ZECA" localSheetId="3">[1]SERVIÇO!#REF!</definedName>
    <definedName name="ZECA">[1]SERVIÇO!#REF!</definedName>
  </definedNames>
  <calcPr calcId="124519"/>
</workbook>
</file>

<file path=xl/calcChain.xml><?xml version="1.0" encoding="utf-8"?>
<calcChain xmlns="http://schemas.openxmlformats.org/spreadsheetml/2006/main">
  <c r="B32" i="29"/>
  <c r="H39" i="30"/>
  <c r="C38"/>
  <c r="B38"/>
  <c r="H37"/>
  <c r="H35"/>
  <c r="H33"/>
  <c r="H31"/>
  <c r="B30"/>
  <c r="H29"/>
  <c r="H27"/>
  <c r="H25"/>
  <c r="H23"/>
  <c r="A22"/>
  <c r="H21"/>
  <c r="A20"/>
  <c r="H16"/>
  <c r="C15"/>
  <c r="A15"/>
  <c r="H14"/>
  <c r="C13"/>
  <c r="A13"/>
  <c r="H12"/>
  <c r="A11"/>
  <c r="H10"/>
  <c r="C9"/>
  <c r="B9"/>
  <c r="B24" i="29"/>
  <c r="C5" i="22"/>
  <c r="C9" i="29"/>
  <c r="F32" i="20"/>
  <c r="H39" i="24"/>
  <c r="B38"/>
  <c r="C38"/>
  <c r="G95" i="20"/>
  <c r="C34" i="22"/>
  <c r="H249" i="20"/>
  <c r="H248"/>
  <c r="F21"/>
  <c r="H21" s="1"/>
  <c r="F20"/>
  <c r="H20" s="1"/>
  <c r="H229"/>
  <c r="H228"/>
  <c r="F176"/>
  <c r="F167" s="1"/>
  <c r="H250" l="1"/>
  <c r="C30"/>
  <c r="D30"/>
  <c r="E30"/>
  <c r="G30"/>
  <c r="H30" s="1"/>
  <c r="J34" i="21"/>
  <c r="F27"/>
  <c r="J20"/>
  <c r="H31" i="24"/>
  <c r="H29"/>
  <c r="H27"/>
  <c r="B30"/>
  <c r="D30" i="22"/>
  <c r="F67" i="20"/>
  <c r="C30" i="22"/>
  <c r="B30"/>
  <c r="C29"/>
  <c r="B29"/>
  <c r="D28"/>
  <c r="C28"/>
  <c r="B28"/>
  <c r="E190" i="20"/>
  <c r="G190"/>
  <c r="D190"/>
  <c r="C190"/>
  <c r="F13"/>
  <c r="F12"/>
  <c r="G208"/>
  <c r="G203"/>
  <c r="G234"/>
  <c r="E18"/>
  <c r="B26" i="24" l="1"/>
  <c r="B26" i="30"/>
  <c r="C28" i="24"/>
  <c r="C28" i="30"/>
  <c r="C30" i="24"/>
  <c r="C30" i="30"/>
  <c r="B28" i="24"/>
  <c r="B28" i="30"/>
  <c r="C26" i="24"/>
  <c r="C26" i="30"/>
  <c r="D176" i="20"/>
  <c r="F154"/>
  <c r="F155"/>
  <c r="G168"/>
  <c r="G167"/>
  <c r="E167"/>
  <c r="C168"/>
  <c r="C167"/>
  <c r="D168"/>
  <c r="D167"/>
  <c r="C163"/>
  <c r="D163"/>
  <c r="E163"/>
  <c r="F163"/>
  <c r="G163"/>
  <c r="E168"/>
  <c r="H163" l="1"/>
  <c r="H164" s="1"/>
  <c r="C150"/>
  <c r="C155"/>
  <c r="C154"/>
  <c r="E155"/>
  <c r="E154"/>
  <c r="G155"/>
  <c r="G154"/>
  <c r="H154" s="1"/>
  <c r="D155"/>
  <c r="D154"/>
  <c r="F150"/>
  <c r="G150"/>
  <c r="E150"/>
  <c r="D150"/>
  <c r="H155" l="1"/>
  <c r="H156" s="1"/>
  <c r="H150"/>
  <c r="H151" s="1"/>
  <c r="D191"/>
  <c r="G185"/>
  <c r="C185"/>
  <c r="D185"/>
  <c r="G176" l="1"/>
  <c r="C31" i="22"/>
  <c r="C32" i="30" s="1"/>
  <c r="F168" i="20" l="1"/>
  <c r="H168" s="1"/>
  <c r="F190"/>
  <c r="H190" s="1"/>
  <c r="F189"/>
  <c r="H176"/>
  <c r="F192"/>
  <c r="F194"/>
  <c r="H194" s="1"/>
  <c r="F191"/>
  <c r="F185"/>
  <c r="H185" s="1"/>
  <c r="F193"/>
  <c r="H193" s="1"/>
  <c r="G191" l="1"/>
  <c r="C194"/>
  <c r="C193"/>
  <c r="E194"/>
  <c r="E193"/>
  <c r="D194"/>
  <c r="D193"/>
  <c r="C191" l="1"/>
  <c r="E191"/>
  <c r="C192"/>
  <c r="D192"/>
  <c r="E192"/>
  <c r="G192"/>
  <c r="C176" l="1"/>
  <c r="E176"/>
  <c r="J42" i="21"/>
  <c r="E32" i="22" l="1"/>
  <c r="F87" i="20"/>
  <c r="G67"/>
  <c r="E61"/>
  <c r="E67"/>
  <c r="D67"/>
  <c r="C67"/>
  <c r="G213"/>
  <c r="E213"/>
  <c r="D213"/>
  <c r="C213"/>
  <c r="F92"/>
  <c r="F91"/>
  <c r="F86"/>
  <c r="D87"/>
  <c r="F93"/>
  <c r="G86"/>
  <c r="E86"/>
  <c r="D86"/>
  <c r="C86"/>
  <c r="J31" i="21"/>
  <c r="D22" i="20"/>
  <c r="G12"/>
  <c r="E12"/>
  <c r="D12"/>
  <c r="C12"/>
  <c r="G13"/>
  <c r="E13"/>
  <c r="D13"/>
  <c r="C13"/>
  <c r="H191" l="1"/>
  <c r="H192"/>
  <c r="A9" i="21"/>
  <c r="A7"/>
  <c r="H47" i="17" l="1"/>
  <c r="H42"/>
  <c r="H34"/>
  <c r="H21"/>
  <c r="H49" l="1"/>
  <c r="A5" i="23"/>
  <c r="A2" i="26" l="1"/>
  <c r="E18" i="22" l="1"/>
  <c r="H23" i="23" l="1"/>
  <c r="H37" i="24" l="1"/>
  <c r="H35"/>
  <c r="J18" i="21" l="1"/>
  <c r="J19"/>
  <c r="D27" i="22"/>
  <c r="C27"/>
  <c r="B27"/>
  <c r="G128" i="20"/>
  <c r="E128"/>
  <c r="D128"/>
  <c r="C128"/>
  <c r="G127"/>
  <c r="E127"/>
  <c r="D127"/>
  <c r="C127"/>
  <c r="G123"/>
  <c r="E123"/>
  <c r="D123"/>
  <c r="C123"/>
  <c r="C104"/>
  <c r="B24" i="24" l="1"/>
  <c r="B24" i="30"/>
  <c r="C24" i="24"/>
  <c r="C24" i="30"/>
  <c r="H133" i="20"/>
  <c r="H132"/>
  <c r="H128"/>
  <c r="H127"/>
  <c r="H123"/>
  <c r="D31" i="22"/>
  <c r="H124" i="20" l="1"/>
  <c r="H134"/>
  <c r="H129"/>
  <c r="A22" i="24"/>
  <c r="A20"/>
  <c r="C15"/>
  <c r="A15"/>
  <c r="H14"/>
  <c r="H12"/>
  <c r="C13"/>
  <c r="A13"/>
  <c r="A11"/>
  <c r="B9"/>
  <c r="D32" i="22" l="1"/>
  <c r="C32"/>
  <c r="B32"/>
  <c r="G215" i="20"/>
  <c r="H215" s="1"/>
  <c r="E215"/>
  <c r="D215"/>
  <c r="C215"/>
  <c r="G214"/>
  <c r="H214" s="1"/>
  <c r="E214"/>
  <c r="D214"/>
  <c r="C214"/>
  <c r="H213"/>
  <c r="G212"/>
  <c r="H212" s="1"/>
  <c r="E212"/>
  <c r="D212"/>
  <c r="C212"/>
  <c r="H208"/>
  <c r="E208"/>
  <c r="D208"/>
  <c r="C208"/>
  <c r="G204"/>
  <c r="H204" s="1"/>
  <c r="E204"/>
  <c r="D204"/>
  <c r="C204"/>
  <c r="H203"/>
  <c r="E203"/>
  <c r="D203"/>
  <c r="C203"/>
  <c r="C18" i="22"/>
  <c r="C34" i="24" l="1"/>
  <c r="C34" i="30"/>
  <c r="B34" i="24"/>
  <c r="B34" i="30"/>
  <c r="C11" i="24"/>
  <c r="C11" i="30"/>
  <c r="H209" i="20"/>
  <c r="H205"/>
  <c r="H216"/>
  <c r="D33" i="22"/>
  <c r="C33"/>
  <c r="B33"/>
  <c r="E230" i="20"/>
  <c r="D230"/>
  <c r="C230"/>
  <c r="B41" i="26"/>
  <c r="B35"/>
  <c r="B29"/>
  <c r="F18"/>
  <c r="F14"/>
  <c r="F9"/>
  <c r="G235" i="20"/>
  <c r="E235"/>
  <c r="D235"/>
  <c r="C235"/>
  <c r="J35" i="21"/>
  <c r="C36" i="24" l="1"/>
  <c r="C36" i="30"/>
  <c r="B36" i="24"/>
  <c r="B36" i="30"/>
  <c r="F7" i="26"/>
  <c r="F11" s="1"/>
  <c r="F15" s="1"/>
  <c r="F19" l="1"/>
  <c r="F21" s="1"/>
  <c r="J27" i="21" l="1"/>
  <c r="G230" i="20"/>
  <c r="E234"/>
  <c r="D234"/>
  <c r="C234"/>
  <c r="G224"/>
  <c r="E224"/>
  <c r="D224"/>
  <c r="C224"/>
  <c r="J26" i="21"/>
  <c r="H234" i="20" l="1"/>
  <c r="H224"/>
  <c r="H235" l="1"/>
  <c r="H230"/>
  <c r="H231" s="1"/>
  <c r="H236" l="1"/>
  <c r="H225"/>
  <c r="J37" i="21" l="1"/>
  <c r="C32" i="24"/>
  <c r="B31" i="22"/>
  <c r="G189" i="20"/>
  <c r="E189"/>
  <c r="D189"/>
  <c r="C189"/>
  <c r="J38" i="21"/>
  <c r="D26" i="22"/>
  <c r="C26"/>
  <c r="B26"/>
  <c r="H114" i="20"/>
  <c r="G109"/>
  <c r="E109"/>
  <c r="D109"/>
  <c r="C109"/>
  <c r="J40" i="21"/>
  <c r="D108" i="20"/>
  <c r="G108"/>
  <c r="E108"/>
  <c r="C108"/>
  <c r="J41" i="21"/>
  <c r="G104" i="20"/>
  <c r="E104"/>
  <c r="D104"/>
  <c r="J13" i="21"/>
  <c r="D25" i="22"/>
  <c r="C25"/>
  <c r="B25"/>
  <c r="G87" i="20"/>
  <c r="E87"/>
  <c r="C87"/>
  <c r="J52" i="21"/>
  <c r="E95" i="20"/>
  <c r="D95"/>
  <c r="C95"/>
  <c r="F25" i="21"/>
  <c r="J25" s="1"/>
  <c r="G93" i="20"/>
  <c r="E93"/>
  <c r="D93"/>
  <c r="C93"/>
  <c r="J17" i="21"/>
  <c r="G94" i="20"/>
  <c r="H94" s="1"/>
  <c r="E94"/>
  <c r="D94"/>
  <c r="C94"/>
  <c r="J29" i="21"/>
  <c r="G92" i="20"/>
  <c r="E92"/>
  <c r="D92"/>
  <c r="C92"/>
  <c r="J39" i="21"/>
  <c r="G91" i="20"/>
  <c r="E91"/>
  <c r="D91"/>
  <c r="C91"/>
  <c r="J28" i="21"/>
  <c r="G82" i="20"/>
  <c r="E82"/>
  <c r="D82"/>
  <c r="C82"/>
  <c r="G81"/>
  <c r="E81"/>
  <c r="D81"/>
  <c r="C81"/>
  <c r="C22" i="24" l="1"/>
  <c r="C22" i="30"/>
  <c r="B20" i="24"/>
  <c r="B20" i="30"/>
  <c r="B22" i="24"/>
  <c r="B22" i="30"/>
  <c r="B32" i="24"/>
  <c r="B32" i="30"/>
  <c r="C20" i="24"/>
  <c r="C20" i="30"/>
  <c r="H95" i="20"/>
  <c r="H93"/>
  <c r="H91"/>
  <c r="H92"/>
  <c r="G53"/>
  <c r="E53"/>
  <c r="D53"/>
  <c r="C53"/>
  <c r="G52"/>
  <c r="E52"/>
  <c r="D52"/>
  <c r="C52"/>
  <c r="G51"/>
  <c r="E51"/>
  <c r="D51"/>
  <c r="C51"/>
  <c r="G50"/>
  <c r="E50"/>
  <c r="D50"/>
  <c r="C50"/>
  <c r="G46"/>
  <c r="E46"/>
  <c r="D46"/>
  <c r="C46"/>
  <c r="G42"/>
  <c r="E42"/>
  <c r="D42"/>
  <c r="C42"/>
  <c r="G41"/>
  <c r="E41"/>
  <c r="D41"/>
  <c r="C41"/>
  <c r="G32"/>
  <c r="H32" s="1"/>
  <c r="E32"/>
  <c r="D32"/>
  <c r="C32"/>
  <c r="G31"/>
  <c r="H31" s="1"/>
  <c r="E31"/>
  <c r="D31"/>
  <c r="C31"/>
  <c r="G29"/>
  <c r="H29" s="1"/>
  <c r="E29"/>
  <c r="D29"/>
  <c r="C29"/>
  <c r="G28"/>
  <c r="H28" s="1"/>
  <c r="E28"/>
  <c r="D28"/>
  <c r="C28"/>
  <c r="G24"/>
  <c r="E24"/>
  <c r="D24"/>
  <c r="C24"/>
  <c r="G23"/>
  <c r="E23"/>
  <c r="D23"/>
  <c r="C23"/>
  <c r="G22"/>
  <c r="E22"/>
  <c r="C22"/>
  <c r="G19"/>
  <c r="E19"/>
  <c r="D19"/>
  <c r="C19"/>
  <c r="G18"/>
  <c r="D18"/>
  <c r="C18"/>
  <c r="G17"/>
  <c r="E17"/>
  <c r="D17"/>
  <c r="C17"/>
  <c r="H96" l="1"/>
  <c r="H23"/>
  <c r="H24"/>
  <c r="H22"/>
  <c r="H18"/>
  <c r="H19"/>
  <c r="J24" i="21"/>
  <c r="J30"/>
  <c r="J12"/>
  <c r="J53"/>
  <c r="J15"/>
  <c r="J14"/>
  <c r="J16"/>
  <c r="J33"/>
  <c r="J36"/>
  <c r="J22"/>
  <c r="J32"/>
  <c r="H21" i="24" l="1"/>
  <c r="H33" l="1"/>
  <c r="H25"/>
  <c r="H23"/>
  <c r="H16"/>
  <c r="H10"/>
  <c r="C9"/>
  <c r="J21" i="21" l="1"/>
  <c r="J51"/>
  <c r="J50"/>
  <c r="J44"/>
  <c r="J43"/>
  <c r="J45"/>
  <c r="J23"/>
  <c r="H167" i="20" l="1"/>
  <c r="H169" s="1"/>
  <c r="H189"/>
  <c r="H109"/>
  <c r="H108"/>
  <c r="H87"/>
  <c r="H86"/>
  <c r="H82"/>
  <c r="H72"/>
  <c r="H71"/>
  <c r="H63"/>
  <c r="H46"/>
  <c r="H17"/>
  <c r="H25" s="1"/>
  <c r="H195" l="1"/>
  <c r="H73"/>
  <c r="H110"/>
  <c r="H88"/>
  <c r="H47"/>
  <c r="H177"/>
  <c r="H186"/>
  <c r="H113"/>
  <c r="H115" s="1"/>
  <c r="H104"/>
  <c r="H81"/>
  <c r="H83" s="1"/>
  <c r="C15" i="23"/>
  <c r="H105" i="20" l="1"/>
  <c r="F26" i="23"/>
  <c r="H67" i="20" s="1"/>
  <c r="H68" s="1"/>
  <c r="A26" i="23"/>
  <c r="D20" i="22"/>
  <c r="B20"/>
  <c r="D19"/>
  <c r="B19"/>
  <c r="H62" i="20"/>
  <c r="H64" s="1"/>
  <c r="D18" i="22"/>
  <c r="B18"/>
  <c r="D17"/>
  <c r="C17"/>
  <c r="B17"/>
  <c r="B15" i="24" l="1"/>
  <c r="B15" i="30"/>
  <c r="B13" i="24"/>
  <c r="B13" i="30"/>
  <c r="B11" i="24"/>
  <c r="B11" i="30"/>
  <c r="H51" i="20"/>
  <c r="H53"/>
  <c r="H50"/>
  <c r="H52"/>
  <c r="H42"/>
  <c r="H41"/>
  <c r="H33"/>
  <c r="H12"/>
  <c r="H13"/>
  <c r="H54" l="1"/>
  <c r="H43"/>
  <c r="H14"/>
  <c r="G47" i="17" l="1"/>
  <c r="G42"/>
  <c r="G34"/>
  <c r="G21"/>
  <c r="C24" i="16"/>
  <c r="H22"/>
  <c r="C16"/>
  <c r="C12"/>
  <c r="C22" i="15"/>
  <c r="C17"/>
  <c r="C29" s="1"/>
  <c r="C13"/>
  <c r="H8" i="22" l="1"/>
  <c r="H12" i="29" s="1"/>
  <c r="H7" i="20"/>
  <c r="C31" i="16"/>
  <c r="H6" i="20" s="1"/>
  <c r="G49" i="17"/>
  <c r="H251" i="20" l="1"/>
  <c r="H252" s="1"/>
  <c r="H253" s="1"/>
  <c r="D38" i="30" s="1"/>
  <c r="H187" i="20"/>
  <c r="H188" s="1"/>
  <c r="H196"/>
  <c r="H165"/>
  <c r="H166" s="1"/>
  <c r="H157"/>
  <c r="H158" s="1"/>
  <c r="H152"/>
  <c r="H153" s="1"/>
  <c r="H135"/>
  <c r="H136" s="1"/>
  <c r="H74"/>
  <c r="H75" s="1"/>
  <c r="H97"/>
  <c r="H98" s="1"/>
  <c r="H217"/>
  <c r="H218" s="1"/>
  <c r="H178"/>
  <c r="H179" s="1"/>
  <c r="H180" s="1"/>
  <c r="F30" i="22" s="1"/>
  <c r="G30" s="1"/>
  <c r="D30" i="30" s="1"/>
  <c r="H237" i="20"/>
  <c r="H238" s="1"/>
  <c r="H116"/>
  <c r="H117" s="1"/>
  <c r="H34"/>
  <c r="H35" s="1"/>
  <c r="H55"/>
  <c r="H56" s="1"/>
  <c r="H7" i="22"/>
  <c r="H11" i="29" s="1"/>
  <c r="H125" i="20"/>
  <c r="H126" s="1"/>
  <c r="H206"/>
  <c r="H207" s="1"/>
  <c r="H232"/>
  <c r="H233" s="1"/>
  <c r="H111"/>
  <c r="H112" s="1"/>
  <c r="H130"/>
  <c r="H131" s="1"/>
  <c r="H89"/>
  <c r="H90" s="1"/>
  <c r="H48"/>
  <c r="H49" s="1"/>
  <c r="H226"/>
  <c r="H227" s="1"/>
  <c r="H26"/>
  <c r="H27" s="1"/>
  <c r="H210"/>
  <c r="H211" s="1"/>
  <c r="H84"/>
  <c r="H85" s="1"/>
  <c r="H65"/>
  <c r="H66" s="1"/>
  <c r="H106"/>
  <c r="H107" s="1"/>
  <c r="H69"/>
  <c r="H70" s="1"/>
  <c r="H15"/>
  <c r="H16" s="1"/>
  <c r="H44"/>
  <c r="H45" s="1"/>
  <c r="H9" i="22"/>
  <c r="H13" i="29" s="1"/>
  <c r="H8" i="20"/>
  <c r="D38" i="24" l="1"/>
  <c r="D30"/>
  <c r="E30" s="1"/>
  <c r="F34" i="22"/>
  <c r="G34" s="1"/>
  <c r="H159" i="20"/>
  <c r="F28" i="22" s="1"/>
  <c r="G28" s="1"/>
  <c r="D26" i="30" s="1"/>
  <c r="H197" i="20"/>
  <c r="H198" s="1"/>
  <c r="H57"/>
  <c r="F18" i="22" s="1"/>
  <c r="G18" s="1"/>
  <c r="D11" i="30" s="1"/>
  <c r="H99" i="20"/>
  <c r="F25" i="22" s="1"/>
  <c r="G25" s="1"/>
  <c r="D20" i="30" s="1"/>
  <c r="G20" s="1"/>
  <c r="H239" i="20"/>
  <c r="F33" i="22" s="1"/>
  <c r="G33" s="1"/>
  <c r="D36" i="30" s="1"/>
  <c r="G36" s="1"/>
  <c r="H137" i="20"/>
  <c r="F27" i="22" s="1"/>
  <c r="G27" s="1"/>
  <c r="D24" i="30" s="1"/>
  <c r="H36" i="20"/>
  <c r="F17" i="22" s="1"/>
  <c r="G17" s="1"/>
  <c r="D9" i="30" s="1"/>
  <c r="H76" i="20"/>
  <c r="H219"/>
  <c r="F32" i="22" s="1"/>
  <c r="G32" s="1"/>
  <c r="D34" i="30" s="1"/>
  <c r="G34" s="1"/>
  <c r="H118" i="20"/>
  <c r="F26" i="22" s="1"/>
  <c r="G26" s="1"/>
  <c r="D22" i="30" s="1"/>
  <c r="G40" l="1"/>
  <c r="G9"/>
  <c r="G11"/>
  <c r="F30" i="24"/>
  <c r="H30" s="1"/>
  <c r="D22"/>
  <c r="D24"/>
  <c r="E38" i="30"/>
  <c r="G38" s="1"/>
  <c r="F38"/>
  <c r="D9" i="24"/>
  <c r="E11" i="30"/>
  <c r="D11" i="24"/>
  <c r="E11" s="1"/>
  <c r="J25" i="22"/>
  <c r="D20" i="24"/>
  <c r="G20" s="1"/>
  <c r="E30" i="30"/>
  <c r="F30"/>
  <c r="D34" i="24"/>
  <c r="G34" s="1"/>
  <c r="D36"/>
  <c r="G36" s="1"/>
  <c r="D26"/>
  <c r="E26" s="1"/>
  <c r="E38"/>
  <c r="F38"/>
  <c r="F31" i="22"/>
  <c r="G31" s="1"/>
  <c r="D32" i="30" s="1"/>
  <c r="J18" i="22"/>
  <c r="J32"/>
  <c r="J17"/>
  <c r="J26"/>
  <c r="J33"/>
  <c r="F19"/>
  <c r="G19" s="1"/>
  <c r="D13" i="30" s="1"/>
  <c r="G13" s="1"/>
  <c r="F20" i="22"/>
  <c r="G20" s="1"/>
  <c r="D15" i="30" s="1"/>
  <c r="G15" s="1"/>
  <c r="J27" i="22"/>
  <c r="H30" i="30" l="1"/>
  <c r="G17"/>
  <c r="G41" s="1"/>
  <c r="G38" i="24"/>
  <c r="H38" s="1"/>
  <c r="G9"/>
  <c r="G11"/>
  <c r="G40"/>
  <c r="F26"/>
  <c r="H26" s="1"/>
  <c r="H38" i="30"/>
  <c r="E26"/>
  <c r="F26"/>
  <c r="E22"/>
  <c r="F22"/>
  <c r="E34"/>
  <c r="F34"/>
  <c r="D13" i="24"/>
  <c r="G13" s="1"/>
  <c r="F20" i="30"/>
  <c r="E20"/>
  <c r="D15" i="24"/>
  <c r="G15" s="1"/>
  <c r="D17" i="30"/>
  <c r="E9"/>
  <c r="F9"/>
  <c r="F11"/>
  <c r="H11" s="1"/>
  <c r="D32" i="24"/>
  <c r="E36" i="30"/>
  <c r="F36"/>
  <c r="E24"/>
  <c r="F24"/>
  <c r="J31" i="22"/>
  <c r="G21"/>
  <c r="E20" i="24"/>
  <c r="F20"/>
  <c r="E34"/>
  <c r="F34"/>
  <c r="F9"/>
  <c r="E9"/>
  <c r="F11"/>
  <c r="E24"/>
  <c r="F24"/>
  <c r="J19" i="22"/>
  <c r="F36" i="24"/>
  <c r="E36"/>
  <c r="J20" i="22"/>
  <c r="F22" i="24"/>
  <c r="E22"/>
  <c r="H22" i="30" l="1"/>
  <c r="H9" i="24"/>
  <c r="H20"/>
  <c r="H34"/>
  <c r="H20" i="30"/>
  <c r="H22" i="24"/>
  <c r="H9" i="30"/>
  <c r="H24" i="24"/>
  <c r="H34" i="30"/>
  <c r="H24"/>
  <c r="H36" i="24"/>
  <c r="G17"/>
  <c r="G41" s="1"/>
  <c r="F32" i="30"/>
  <c r="F40" s="1"/>
  <c r="E32"/>
  <c r="H26"/>
  <c r="E15"/>
  <c r="F15"/>
  <c r="E13"/>
  <c r="F13"/>
  <c r="H36"/>
  <c r="E32" i="24"/>
  <c r="F32"/>
  <c r="F40" s="1"/>
  <c r="J21" i="22"/>
  <c r="F13" i="24"/>
  <c r="E13"/>
  <c r="F15"/>
  <c r="E15"/>
  <c r="D17"/>
  <c r="H11"/>
  <c r="H13" i="30" l="1"/>
  <c r="H13" i="24"/>
  <c r="E40" i="30"/>
  <c r="H32"/>
  <c r="H15" i="24"/>
  <c r="H15" i="30"/>
  <c r="E40" i="24"/>
  <c r="H32"/>
  <c r="F17" i="30"/>
  <c r="F41" s="1"/>
  <c r="E17"/>
  <c r="F17" i="24"/>
  <c r="F41" s="1"/>
  <c r="E17"/>
  <c r="E41" l="1"/>
  <c r="E41" i="30"/>
  <c r="H17"/>
  <c r="H17" i="24"/>
  <c r="H170" i="20"/>
  <c r="H171" s="1"/>
  <c r="H172" l="1"/>
  <c r="H244" l="1"/>
  <c r="F29" i="22"/>
  <c r="G29" s="1"/>
  <c r="D28" i="30" s="1"/>
  <c r="D28" i="24" l="1"/>
  <c r="G35" i="22"/>
  <c r="E28" i="30" l="1"/>
  <c r="F28"/>
  <c r="D40"/>
  <c r="D41" s="1"/>
  <c r="D40" i="24"/>
  <c r="D41" s="1"/>
  <c r="F28"/>
  <c r="E28"/>
  <c r="J35" i="22"/>
  <c r="G37"/>
  <c r="H28" i="24" l="1"/>
  <c r="H28" i="30"/>
  <c r="H40" s="1"/>
  <c r="H41" s="1"/>
  <c r="F17" i="29"/>
  <c r="G17" s="1"/>
  <c r="G19" s="1"/>
  <c r="F24"/>
  <c r="G24" s="1"/>
  <c r="G26" s="1"/>
  <c r="G39" i="22"/>
  <c r="G40" s="1"/>
  <c r="H34"/>
  <c r="H37"/>
  <c r="H31"/>
  <c r="H28"/>
  <c r="H17"/>
  <c r="H30"/>
  <c r="H20"/>
  <c r="H33"/>
  <c r="H26"/>
  <c r="H18"/>
  <c r="H32"/>
  <c r="H25"/>
  <c r="J37"/>
  <c r="H27"/>
  <c r="H19"/>
  <c r="H29"/>
  <c r="E32" i="29" l="1"/>
  <c r="H40" i="24"/>
  <c r="H41" s="1"/>
  <c r="H35" i="22"/>
  <c r="H21"/>
</calcChain>
</file>

<file path=xl/comments1.xml><?xml version="1.0" encoding="utf-8"?>
<comments xmlns="http://schemas.openxmlformats.org/spreadsheetml/2006/main">
  <authors>
    <author>Manoel Nicolau de Souza Neto</author>
  </authors>
  <commentList>
    <comment ref="E18" authorId="0">
      <text>
        <r>
          <rPr>
            <b/>
            <sz val="10"/>
            <color indexed="81"/>
            <rFont val="Tahoma"/>
            <family val="2"/>
          </rPr>
          <t xml:space="preserve">Memória de cálculos:
</t>
        </r>
        <r>
          <rPr>
            <sz val="10"/>
            <color indexed="81"/>
            <rFont val="Tahoma"/>
            <family val="2"/>
          </rPr>
          <t>1 placa * (1,50 m de altura * 3,00 m de compr.)</t>
        </r>
        <r>
          <rPr>
            <b/>
            <sz val="10"/>
            <color indexed="81"/>
            <rFont val="Tahoma"/>
            <family val="2"/>
          </rPr>
          <t xml:space="preserve">
= 4,50 m²</t>
        </r>
      </text>
    </comment>
    <comment ref="E32" authorId="0">
      <text>
        <r>
          <rPr>
            <b/>
            <sz val="10"/>
            <color indexed="81"/>
            <rFont val="Tahoma"/>
            <family val="2"/>
          </rPr>
          <t>Memória de cálculos:</t>
        </r>
        <r>
          <rPr>
            <sz val="10"/>
            <color indexed="81"/>
            <rFont val="Tahoma"/>
            <family val="2"/>
          </rPr>
          <t xml:space="preserve">
3 placas * 2,00 m²/placa</t>
        </r>
        <r>
          <rPr>
            <b/>
            <sz val="10"/>
            <color indexed="81"/>
            <rFont val="Tahoma"/>
            <family val="2"/>
          </rPr>
          <t xml:space="preserve">
= 6,00 m²</t>
        </r>
      </text>
    </comment>
  </commentList>
</comments>
</file>

<file path=xl/comments2.xml><?xml version="1.0" encoding="utf-8"?>
<comments xmlns="http://schemas.openxmlformats.org/spreadsheetml/2006/main">
  <authors>
    <author>Manoel Nicolau de Souza Neto</author>
  </authors>
  <commentList>
    <comment ref="F86" authorId="0">
      <text>
        <r>
          <rPr>
            <b/>
            <sz val="9"/>
            <color indexed="81"/>
            <rFont val="Tahoma"/>
            <family val="2"/>
          </rPr>
          <t xml:space="preserve">Memória de cálculos:
</t>
        </r>
        <r>
          <rPr>
            <sz val="9"/>
            <color indexed="81"/>
            <rFont val="Tahoma"/>
            <family val="2"/>
          </rPr>
          <t>Comprimento (1000 m) * Largura (0,50 m)</t>
        </r>
        <r>
          <rPr>
            <b/>
            <sz val="9"/>
            <color indexed="81"/>
            <rFont val="Tahoma"/>
            <family val="2"/>
          </rPr>
          <t xml:space="preserve">
Total = 500 m²</t>
        </r>
      </text>
    </comment>
    <comment ref="F87" authorId="0">
      <text>
        <r>
          <rPr>
            <b/>
            <sz val="9"/>
            <color indexed="81"/>
            <rFont val="Tahoma"/>
            <family val="2"/>
          </rPr>
          <t xml:space="preserve">Memória de cálculos:
</t>
        </r>
        <r>
          <rPr>
            <sz val="9"/>
            <color indexed="81"/>
            <rFont val="Tahoma"/>
            <family val="2"/>
          </rPr>
          <t>3 ton * 70 km * 2 vezes (ida e volta)</t>
        </r>
        <r>
          <rPr>
            <b/>
            <sz val="9"/>
            <color indexed="81"/>
            <rFont val="Tahoma"/>
            <family val="2"/>
          </rPr>
          <t xml:space="preserve">
Total = 420 TxKm</t>
        </r>
      </text>
    </comment>
    <comment ref="F91" authorId="0">
      <text>
        <r>
          <rPr>
            <b/>
            <sz val="9"/>
            <color indexed="81"/>
            <rFont val="Tahoma"/>
            <family val="2"/>
          </rPr>
          <t>Memória de cálculos:</t>
        </r>
        <r>
          <rPr>
            <sz val="9"/>
            <color indexed="81"/>
            <rFont val="Tahoma"/>
            <family val="2"/>
          </rPr>
          <t xml:space="preserve">
150 estacas * 2,20 m/estaca</t>
        </r>
        <r>
          <rPr>
            <b/>
            <sz val="9"/>
            <color indexed="81"/>
            <rFont val="Tahoma"/>
            <family val="2"/>
          </rPr>
          <t xml:space="preserve">
Total = 330,00 m</t>
        </r>
      </text>
    </comment>
    <comment ref="F92" authorId="0">
      <text>
        <r>
          <rPr>
            <b/>
            <sz val="9"/>
            <color indexed="81"/>
            <rFont val="Tahoma"/>
            <family val="2"/>
          </rPr>
          <t>Memória de cálculos:</t>
        </r>
        <r>
          <rPr>
            <sz val="9"/>
            <color indexed="81"/>
            <rFont val="Tahoma"/>
            <family val="2"/>
          </rPr>
          <t xml:space="preserve">
17 mourões * 2,20 m/mourão</t>
        </r>
        <r>
          <rPr>
            <b/>
            <sz val="9"/>
            <color indexed="81"/>
            <rFont val="Tahoma"/>
            <family val="2"/>
          </rPr>
          <t xml:space="preserve">
Total = 37,40 m</t>
        </r>
      </text>
    </comment>
    <comment ref="F93" authorId="0">
      <text>
        <r>
          <rPr>
            <b/>
            <sz val="9"/>
            <color indexed="81"/>
            <rFont val="Tahoma"/>
            <family val="2"/>
          </rPr>
          <t>Memória de cálculos:</t>
        </r>
        <r>
          <rPr>
            <sz val="9"/>
            <color indexed="81"/>
            <rFont val="Tahoma"/>
            <family val="2"/>
          </rPr>
          <t xml:space="preserve">
5 fios * 1.010 m/fio</t>
        </r>
        <r>
          <rPr>
            <b/>
            <sz val="9"/>
            <color indexed="81"/>
            <rFont val="Tahoma"/>
            <family val="2"/>
          </rPr>
          <t xml:space="preserve">
Total = 5.050 m</t>
        </r>
      </text>
    </comment>
    <comment ref="F94" authorId="0">
      <text>
        <r>
          <rPr>
            <b/>
            <sz val="10"/>
            <color indexed="81"/>
            <rFont val="Tahoma"/>
            <family val="2"/>
          </rPr>
          <t xml:space="preserve">Memória de cálculos:
</t>
        </r>
        <r>
          <rPr>
            <sz val="10"/>
            <color indexed="81"/>
            <rFont val="Tahoma"/>
            <family val="2"/>
          </rPr>
          <t>(150 estacas + 17 mourões) * 5 grampos por estaca ou mourão</t>
        </r>
        <r>
          <rPr>
            <b/>
            <sz val="10"/>
            <color indexed="81"/>
            <rFont val="Tahoma"/>
            <family val="2"/>
          </rPr>
          <t xml:space="preserve">
= 835 grampos
</t>
        </r>
        <r>
          <rPr>
            <sz val="10"/>
            <color indexed="81"/>
            <rFont val="Tahoma"/>
            <family val="2"/>
          </rPr>
          <t>835 grampos / 194 grampos por kg = 4,304 kg</t>
        </r>
        <r>
          <rPr>
            <b/>
            <sz val="10"/>
            <color indexed="81"/>
            <rFont val="Tahoma"/>
            <family val="2"/>
          </rPr>
          <t xml:space="preserve">
aproximadamente 4,50 kg</t>
        </r>
      </text>
    </comment>
    <comment ref="F95" authorId="0">
      <text>
        <r>
          <rPr>
            <b/>
            <sz val="10"/>
            <color indexed="81"/>
            <rFont val="Tahoma"/>
            <family val="2"/>
          </rPr>
          <t xml:space="preserve">Memória de cálculos:
</t>
        </r>
        <r>
          <rPr>
            <sz val="10"/>
            <color indexed="81"/>
            <rFont val="Tahoma"/>
            <family val="2"/>
          </rPr>
          <t>1.000 m / 3,00 m a cada balancim</t>
        </r>
        <r>
          <rPr>
            <b/>
            <sz val="10"/>
            <color indexed="81"/>
            <rFont val="Tahoma"/>
            <family val="2"/>
          </rPr>
          <t xml:space="preserve">
= 334 balancins</t>
        </r>
      </text>
    </comment>
  </commentList>
</comments>
</file>

<file path=xl/sharedStrings.xml><?xml version="1.0" encoding="utf-8"?>
<sst xmlns="http://schemas.openxmlformats.org/spreadsheetml/2006/main" count="986" uniqueCount="440">
  <si>
    <t>ITEM</t>
  </si>
  <si>
    <t>1.1</t>
  </si>
  <si>
    <t>M</t>
  </si>
  <si>
    <t>1.2</t>
  </si>
  <si>
    <t>1.3</t>
  </si>
  <si>
    <t>1.4</t>
  </si>
  <si>
    <t>UNIDADE</t>
  </si>
  <si>
    <t>QUANTIDADE</t>
  </si>
  <si>
    <t>2.1</t>
  </si>
  <si>
    <t>2.2</t>
  </si>
  <si>
    <t>2.3</t>
  </si>
  <si>
    <t>TOTAL DO ITEM 1</t>
  </si>
  <si>
    <t>TOTAL DO ITEM 2</t>
  </si>
  <si>
    <t>DISCRIMINAÇÃO</t>
  </si>
  <si>
    <t>Objeto:</t>
  </si>
  <si>
    <t>Quantidade</t>
  </si>
  <si>
    <t>A3</t>
  </si>
  <si>
    <t>A2</t>
  </si>
  <si>
    <t>A1</t>
  </si>
  <si>
    <t>B2</t>
  </si>
  <si>
    <t>B1</t>
  </si>
  <si>
    <t>Unidade</t>
  </si>
  <si>
    <t>H</t>
  </si>
  <si>
    <t>2.4</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</si>
  <si>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</si>
  <si>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</si>
  <si>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</si>
  <si>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</si>
  <si>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</si>
  <si>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</si>
  <si>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</si>
  <si>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</si>
  <si>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</si>
  <si>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</si>
  <si>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</si>
  <si>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</si>
  <si>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</si>
  <si>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</si>
  <si>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</si>
  <si>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</si>
  <si>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</si>
  <si>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</si>
  <si>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</si>
  <si>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</si>
  <si>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</si>
  <si>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</si>
  <si>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</si>
  <si>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</si>
  <si>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</si>
  <si>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</si>
  <si>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</si>
  <si>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</si>
  <si>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</si>
  <si>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</si>
  <si>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</si>
  <si>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</si>
  <si>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</si>
  <si>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</si>
  <si>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</si>
  <si>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</si>
  <si>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</si>
  <si>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</si>
  <si>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</si>
  <si>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</si>
  <si>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</si>
  <si>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</si>
  <si>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</si>
  <si>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</si>
  <si>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</si>
  <si>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</si>
  <si>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</si>
  <si>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</si>
  <si>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</si>
  <si>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</si>
  <si>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</si>
  <si>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</si>
  <si>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</si>
  <si>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</si>
  <si>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</si>
  <si>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</si>
  <si>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</si>
  <si>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</si>
  <si>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</si>
  <si>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</si>
  <si>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</si>
  <si>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</si>
  <si>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</si>
  <si>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</si>
  <si>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</si>
  <si>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</si>
  <si>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</si>
  <si>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</si>
  <si>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</si>
  <si>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</si>
  <si>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</si>
  <si>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</si>
  <si>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</si>
  <si>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</si>
  <si>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</si>
  <si>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</si>
  <si>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</si>
  <si>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</si>
  <si>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</si>
  <si>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</si>
  <si>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</si>
  <si>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</si>
  <si>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</si>
  <si>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</si>
  <si>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</si>
  <si>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</si>
  <si>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</si>
  <si>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</si>
  <si>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</si>
  <si>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</si>
  <si>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</si>
  <si>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</si>
  <si>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</si>
  <si>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</si>
  <si>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</si>
  <si>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</si>
  <si>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</si>
  <si>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</si>
  <si>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</si>
  <si>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</si>
  <si>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</si>
  <si>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</si>
  <si>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</si>
  <si>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</si>
  <si>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</si>
  <si>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</si>
  <si>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</si>
  <si>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</si>
  <si>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</si>
  <si>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</si>
  <si>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</si>
  <si>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</si>
  <si>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SINAPI 74209/1</t>
  </si>
  <si>
    <t>M²</t>
  </si>
  <si>
    <t>SINAPI 4417</t>
  </si>
  <si>
    <t>SINAPI 4491</t>
  </si>
  <si>
    <t>SINAPI 4813</t>
  </si>
  <si>
    <t>SINAPI 5075</t>
  </si>
  <si>
    <t>SINAPI 88262</t>
  </si>
  <si>
    <t>M³</t>
  </si>
  <si>
    <t>SINAPI 88316</t>
  </si>
  <si>
    <t>SINAPI 94962</t>
  </si>
  <si>
    <t>Total</t>
  </si>
  <si>
    <t>COTAÇÃO</t>
  </si>
  <si>
    <t>TOTAL GERAL</t>
  </si>
  <si>
    <t>CHI</t>
  </si>
  <si>
    <t>CHP</t>
  </si>
  <si>
    <t>COMPOSIÇÃO</t>
  </si>
  <si>
    <t>PREÇO UNITÁRIO TOTAL:</t>
  </si>
  <si>
    <t>CARPINTEIRO DE FORMAS COM ENCARGOS COMPLEMENTARES</t>
  </si>
  <si>
    <t>SERVENTE COM ENCARGOS COMPLEMENTARES</t>
  </si>
  <si>
    <t>SARRAFO DE MADEIRA NAO APARELHADA *2,5 X 7* CM, MACARANDUBA, ANGELIM OU EQUIVALENTE DA REGIAO</t>
  </si>
  <si>
    <t>PLACA DE OBRA (PARA CONSTRUCAO CIVIL) EM CHAPA GALVANIZADA *N. 22*, DE *2,0 X 1,125* M</t>
  </si>
  <si>
    <t>CONCRETO MAGRO PARA LASTRO, TRAÇO 1:4,5:4,5 (CIMENTO/ AREIA MÉDIA/ BRITA 1) - PREPARO MECÂNICO COM BETONEIRA 400 L. AF_07/2016</t>
  </si>
  <si>
    <t>KG</t>
  </si>
  <si>
    <t>INSUMO</t>
  </si>
  <si>
    <t xml:space="preserve">DISCRIMINAÇÃO DOS SERVIÇOS </t>
  </si>
  <si>
    <t>VALOR UNITÁRIO</t>
  </si>
  <si>
    <t>VALOR TOTAL</t>
  </si>
  <si>
    <t>SERVIÇOS PRELIMINARES</t>
  </si>
  <si>
    <t>TRANSPORTE COMERCIAL COM CAMINHÃO CARROCERIA 9 T, RODOVIA PAVIMENTADA</t>
  </si>
  <si>
    <t>COMPANHIA DE DESENVOLVIMENTO DOS VALES DO SÃO FRANCISCO E DO PARNAÍBA</t>
  </si>
  <si>
    <t>MEMÓRIA DE CÁLCULO DOS MOMENTOS DE TRANSPORTE PARA MOBILIZAÇÃO E DESMOBILIZAÇÃO</t>
  </si>
  <si>
    <t>Cidade de Origem:</t>
  </si>
  <si>
    <t>Destino:</t>
  </si>
  <si>
    <t xml:space="preserve"> km</t>
  </si>
  <si>
    <t>Distância Total:</t>
  </si>
  <si>
    <t>Peso das máquinas:</t>
  </si>
  <si>
    <t xml:space="preserve"> ton</t>
  </si>
  <si>
    <t xml:space="preserve"> t x km</t>
  </si>
  <si>
    <t>TRANSPORTE COMERCIAL COM CAMINHÃO CARROCERIA 9 T, RODOVIA PAVIMENTADA (MOBILIZAÇÃO)</t>
  </si>
  <si>
    <t>TRANSPORTE COMERCIAL COM CAMINHÃO CARROCERIA 9 T, RODOVIA PAVIMENTADA (DESMOBILIZAÇÃO)</t>
  </si>
  <si>
    <t>SINAPI 00000/1</t>
  </si>
  <si>
    <t>ton</t>
  </si>
  <si>
    <t>Companhia de Desenvolvimento dos Vales do São Francisco e Parnaíba - CODEVASF</t>
  </si>
  <si>
    <t>B.D.I. Materiais (12,00%)</t>
  </si>
  <si>
    <t>Subtotal (MAT):</t>
  </si>
  <si>
    <t>B.D.I. Serviços:</t>
  </si>
  <si>
    <t>B.D.I. Materiais:</t>
  </si>
  <si>
    <t>Encargos Sociais:</t>
  </si>
  <si>
    <t>Total (MO com encargos e B.D.I):</t>
  </si>
  <si>
    <t>Total (MAT com B.D.I):</t>
  </si>
  <si>
    <t>Total (MO com encargos e BDI):</t>
  </si>
  <si>
    <t>Nº</t>
  </si>
  <si>
    <t>CÓDIGO</t>
  </si>
  <si>
    <t>Peso dos materiais:</t>
  </si>
  <si>
    <t>Subtotal (Serviços):</t>
  </si>
  <si>
    <t>Subtotal (Mão-de-obra):</t>
  </si>
  <si>
    <t>B.D.I. - MO / Serviços:</t>
  </si>
  <si>
    <t>B.D.I. - Materiais:</t>
  </si>
  <si>
    <t>Total (Serviços com B.D.I):</t>
  </si>
  <si>
    <t>Subtotal (Materiais):</t>
  </si>
  <si>
    <t>Total (Materiais com B.D.I):</t>
  </si>
  <si>
    <t>MO</t>
  </si>
  <si>
    <t>SERV</t>
  </si>
  <si>
    <t>MAT</t>
  </si>
  <si>
    <t>INSUMOS</t>
  </si>
  <si>
    <t>2ª Superintendência Regional - Gerência de Revitalização (2ª/GRR)</t>
  </si>
  <si>
    <t>Itens/Especificações, Referências de Preços, Unidades e Valores Unitários para Composições de Custos</t>
  </si>
  <si>
    <t>2ª Superintendência Regional - 2ª SR / Gerência Regional de Revitalização - 2ª/GRR</t>
  </si>
  <si>
    <t>% do Total</t>
  </si>
  <si>
    <t>2ª SUPERINTENDÊNCIA REGIONAL- Gerência Regional de Revitalização</t>
  </si>
  <si>
    <t>COMPOSIÇÕES DE CUSTOS</t>
  </si>
  <si>
    <t>Mínimo (70%)</t>
  </si>
  <si>
    <t>ORSE</t>
  </si>
  <si>
    <t>Ministério do Desenvolvimento Regional - MDR</t>
  </si>
  <si>
    <t>MINISTÉRIO DO DESENVOLVIMENTO REGIONAL - MDR</t>
  </si>
  <si>
    <t>PARCELA 1</t>
  </si>
  <si>
    <t>PARCELA 2</t>
  </si>
  <si>
    <t>TOTAL</t>
  </si>
  <si>
    <t>MÊS 1</t>
  </si>
  <si>
    <t>MÊS 2</t>
  </si>
  <si>
    <t>70% do Orçado</t>
  </si>
  <si>
    <t>Valor Unitário (Não Desonerado)</t>
  </si>
  <si>
    <t>MÊS</t>
  </si>
  <si>
    <t>SINAPI 10775</t>
  </si>
  <si>
    <t>00015/ORSE</t>
  </si>
  <si>
    <t>KH</t>
  </si>
  <si>
    <t>CONSUMO DE ENERGIA ELÉTRICA</t>
  </si>
  <si>
    <t>INTERNET - DISPÊNDIO MENSAL</t>
  </si>
  <si>
    <t>10558/ORSE</t>
  </si>
  <si>
    <t>ALUGUEL DE BUREAU DE MADEIRA 1,40 M</t>
  </si>
  <si>
    <t>ALUGUEL DE CADEIRA SEM BRAÇOS</t>
  </si>
  <si>
    <t>MATERIAL DE ESCRITÓRIO</t>
  </si>
  <si>
    <t>MATERIAL DE LIMPEZA</t>
  </si>
  <si>
    <t>MEDICAMENTOS DE PRIMEIROS SOCORROS</t>
  </si>
  <si>
    <t>COMBUSTÍVEL ÓLEO DIESEL COMUM</t>
  </si>
  <si>
    <t>08978/ORSE</t>
  </si>
  <si>
    <t>ÁGUA POTÁVEL - CONSUMO EM VOLUME</t>
  </si>
  <si>
    <t>CODEVASF</t>
  </si>
  <si>
    <t>LOCAÇÃO DE CONTAINER 2,30 x 6,00 M, ALT. 2,50 M, COM 1 SANITÁRIO, PARA ESCRITORIO, COMPLETO, SEM DIVISÓRIAS INTERNAS</t>
  </si>
  <si>
    <t>SINAPI 4221</t>
  </si>
  <si>
    <t>L</t>
  </si>
  <si>
    <t>10562/ORSE</t>
  </si>
  <si>
    <t>10563/ORSE</t>
  </si>
  <si>
    <t>10564/ORSE</t>
  </si>
  <si>
    <t>10529/ORSE</t>
  </si>
  <si>
    <t>10531/ORSE</t>
  </si>
  <si>
    <t>MÃO DE OBRA</t>
  </si>
  <si>
    <t>SERVIÇOS</t>
  </si>
  <si>
    <t>CARPINTEIRO DE ESQUADRIA COM ENCARGOS COMPLEMENTARES</t>
  </si>
  <si>
    <t>SINAPI 88261</t>
  </si>
  <si>
    <t>MATERIAL</t>
  </si>
  <si>
    <t>SINAPI 21138</t>
  </si>
  <si>
    <t>SINAPI 2747</t>
  </si>
  <si>
    <t>GRAMPO DE AÇO POLIDO 1" x 9</t>
  </si>
  <si>
    <t>SINAPI 5076</t>
  </si>
  <si>
    <t>ARAME FARPADO GALVANIZADO, 16 BWG (1,65 MM), CLASSE 250</t>
  </si>
  <si>
    <t>SINAPI 340</t>
  </si>
  <si>
    <t>DISTANCIADOR DE ARAMES PARA CERCAS (BALANCINS), ALTURA 1,20 M, DIÂMETRO DO FIO = 3,0 MM, FABRICADO COM ARAME ZINCADO</t>
  </si>
  <si>
    <t>TxKM</t>
  </si>
  <si>
    <t>KM</t>
  </si>
  <si>
    <t>SERVIÇOS DIVERSOS</t>
  </si>
  <si>
    <t>AJUDANTE ESPECIALIZADO COM ENCARGOS COMPLEMENTARES</t>
  </si>
  <si>
    <t>SINAPI 88243</t>
  </si>
  <si>
    <t>PÁ CARREGADEIRA SOBRE RODAS, POTÊNCIA 197 HP, CAPACIDADE DA CAÇAMBA 2,5 A 3,5 M³, PESO OPERACIONAL 18338 KG - CHP DIURNO. AF_06/2014</t>
  </si>
  <si>
    <t>SINAPI 5944</t>
  </si>
  <si>
    <t>PÁ CARREGADEIRA SOBRE RODAS, POTÊNCIA 197 HP, CAPACIDADE DA CAÇAMBA 2,5 A 3,5 M³, PESO OPERACIONAL 18338 KG - CHI DIURNO. AF_06/2014</t>
  </si>
  <si>
    <t>SINAPI 5946</t>
  </si>
  <si>
    <t>COMPOSIÇÃO CODEVASF</t>
  </si>
  <si>
    <t>MOTONIVELADORA POTÊNCIA BÁSICA LÍQUIDA (PRIMEIRA MARCHA) 125 HP, PESO BRUTO 13032 KG, LARGURA DA LÂMINA DE 3,7 M - CHP DIURNO. AF_06/2014</t>
  </si>
  <si>
    <t>SINAPI 5932</t>
  </si>
  <si>
    <t>MOTONIVELADORA POTÊNCIA BÁSICA LÍQUIDA (PRIMEIRA MARCHA) 125 HP, PESO BRUTO 13032 KG, LARGURA DA LÂMINA DE 3,7 M - CHI DIURNO. AF_06/2014</t>
  </si>
  <si>
    <t>SINAPI 5934</t>
  </si>
  <si>
    <t>CPU - 12</t>
  </si>
  <si>
    <t>SINAPI 90778</t>
  </si>
  <si>
    <t>MATERIAL DIDÁTICO (FOLHETO DE 2 PÁGINAS)</t>
  </si>
  <si>
    <t>ATIVIDADES DE CAPACITAÇÃO E EDUCAÇÃO AMBIENTAL, REALIZADA POR MEIO DE EQUIPE COMPOSTA POR PROFISSIONAIS DE NÍVEL SUPERIOR E MÉDIO, COM CONHECIMENTOS NA ÁREA AMBIENTAL</t>
  </si>
  <si>
    <t>COMPOSIÇÃO DO CUSTO MENSAL - EQUIPAMENTOS DE INFORMÁTICA: NOTEBOOK, PROJETOR MULTIMÍDIA, MÁQUINA FOTOGRÁFICA</t>
  </si>
  <si>
    <t>A – DEPRECIAÇÃO MENSAL DOS EQUIPAMENTOS</t>
  </si>
  <si>
    <t>A.1 Preço de aquisição (Cotação)</t>
  </si>
  <si>
    <t>A.2 Tempo previsto de vida útil (meses)</t>
  </si>
  <si>
    <t>A.3 Previsão de recup. na venda do bem usado (%)</t>
  </si>
  <si>
    <t xml:space="preserve">A.4 CUSTO MENSAL   </t>
  </si>
  <si>
    <t>B – JUROS PELO CAPITAL EMPREGADO</t>
  </si>
  <si>
    <t>B.1 Taxa mensal de juros (%)</t>
  </si>
  <si>
    <t xml:space="preserve">B.2 Juros s/ a depreciação/aluguel  (B.1 x A.4) </t>
  </si>
  <si>
    <t>C – CONSERVAÇÃO E MANUTENÇÃO</t>
  </si>
  <si>
    <t xml:space="preserve">C.1 Taxa de gastos sobre a depreciação mensal inclusive seguros (%) </t>
  </si>
  <si>
    <t xml:space="preserve">C.2 Incidência mensal (C.1 x A.4) </t>
  </si>
  <si>
    <t>VALOR TOTAL POR MÊS</t>
  </si>
  <si>
    <t>Cotação</t>
  </si>
  <si>
    <t>R$</t>
  </si>
  <si>
    <t>Cotação 1</t>
  </si>
  <si>
    <t>Cotação 2</t>
  </si>
  <si>
    <t>Cotação 3</t>
  </si>
  <si>
    <t>Preço médio</t>
  </si>
  <si>
    <t>Notebook 8Gb 1Tb</t>
  </si>
  <si>
    <t>PONTALETE DE MADEIRA NÃO APARELHADA *7,5 X 7,5* CM (3 X 3 ") PINUS, MISTA OU EQUIVALENTE DA REGIÃO</t>
  </si>
  <si>
    <t>PREGO DE AÇO POLIDO COM CABEÇA 18 X 30 (2 3/4 X 10)</t>
  </si>
  <si>
    <t>CPU - 4</t>
  </si>
  <si>
    <t>CPU - 5</t>
  </si>
  <si>
    <t>CPU - 1</t>
  </si>
  <si>
    <t>CPU - 2</t>
  </si>
  <si>
    <t>CPU - 3</t>
  </si>
  <si>
    <t>CPU - 6</t>
  </si>
  <si>
    <t>CPU - 7</t>
  </si>
  <si>
    <t>CPU - 8</t>
  </si>
  <si>
    <t>CPU - 9</t>
  </si>
  <si>
    <t>LEVANTAMENTOS, DIAGNÓSTICOS E PROJETOS</t>
  </si>
  <si>
    <t>CAMINHÃO PIPA 10.000 L TRUCADO, PESO BRUTO TOTAL 23.000 KG, CARGA ÚTIL MÁXIMA 15.935 KG, DISTÂNCIA ENTRE EIXOS 4,8 M, POTÊNCIA 230 CV, INCLUSIVE TANQUE DE AÇO PARA TRANSPORTE DE ÁGUA - CHP DIURNO. AF_06/2014.</t>
  </si>
  <si>
    <t>SINAPI 5901</t>
  </si>
  <si>
    <t>CAMINHÃO PIPA 10.000 L TRUCADO, PESO BRUTO TOTAL 23.000 KG, CARGA ÚTIL MÁXIMA 15.935 KG, DISTÂNCIA ENTRE EIXOS 4,8 M, POTÊNCIA 230 CV, INCLUSIVE TANQUE DE AÇO PARA TRANSPORTE DE ÁGUA - CHI DIURNO. AF_06/2014.</t>
  </si>
  <si>
    <t>SINAPI 5903</t>
  </si>
  <si>
    <t>2.5</t>
  </si>
  <si>
    <t>2.6</t>
  </si>
  <si>
    <t>2.9</t>
  </si>
  <si>
    <t>Materiais</t>
  </si>
  <si>
    <t>Motoniveladora</t>
  </si>
  <si>
    <t>PLACA DE OBRA EM CHAPA DE AÇO GALVANIZADO (1,50 x 3,00 M) - FORNECIMENTO E INSTALAÇÃO</t>
  </si>
  <si>
    <t>CONSTRUÇÃO MECANIZADA DE BACIA DE CAPTAÇÃO DE ÁGUAS DE ENXURRADAS (BARRAGINHA) COM DIÂMETRO DE 10,00 M, INCLUSO CANAL/MURUNDU DE CONDUÇÃO DE ENXURRADA DE 6,00 M</t>
  </si>
  <si>
    <t>CONSTRUÇÃO MECANIZADA DE BACIA DE CAPTAÇÃO DE ÁGUAS DE ENXURRADAS (BARRAGINHA) COM DIÂMETRO DE 15,00 M, INCLUSO CANAL/MURUNDU DE CONDUÇÃO DE ENXURRADA DE 6,00 M</t>
  </si>
  <si>
    <t>Cotações</t>
  </si>
  <si>
    <t>VEÍCULO TIPO PICK UP CABINE DUPLA 4x4 A DIESEL PARA APOIO AOS SERVIÇOS - INCLUSO MANUTENÇÃO {(B10) - Hilux CS 4x4 2.8 TDI Diesel Mec. ou similar}</t>
  </si>
  <si>
    <t>SINAPI</t>
  </si>
  <si>
    <t>Projetor portátil multimídia</t>
  </si>
  <si>
    <t>COTAÇÕES</t>
  </si>
  <si>
    <t>Magazine Luiza</t>
  </si>
  <si>
    <t>2 - Caso se pretenda alterare o cronograma de execução físico-financeira na aba "Cronograma_Desembolso", atentar para que o somatório das liberações fiquem equivalentes ao valor total do item;</t>
  </si>
  <si>
    <t>1 - Para atualização ou contrução do orçamento, deverão ser alterados apenas os valores unitários de cada item de composição constantes na aba "Itens para CPUs", uma vez que as planilhas de composições orçamentárias estão linkadas a ela;</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</si>
  <si>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</si>
  <si>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</si>
  <si>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</si>
  <si>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</si>
  <si>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</si>
  <si>
    <t>Adequação de estradas rurais para controle de processos erosivos e beneficiamento de corpos hídricos.</t>
  </si>
  <si>
    <t>Instruções para preenchimento da Planilha Orçamentária:</t>
  </si>
  <si>
    <t>CONSTRUÇÃO DE CERCAS DE ARAME FARPADO DE 5 FIOS, COM ESTACAS/MOURÕES DE EUCALIPTO TRATADO A CADA 6,00 M E BALANCINS DE ARAME ZINCADO</t>
  </si>
  <si>
    <t>Diversos</t>
  </si>
  <si>
    <t>Local dos Serviços</t>
  </si>
  <si>
    <t>Dist. na Comunidade:</t>
  </si>
  <si>
    <t>ADMINISTRAÇÃO LOCAL E MANUTENÇÃO DO CANTEIRO DE OBRAS</t>
  </si>
  <si>
    <t>ENGENHEIRO CIVIL/AGRÔNOMO/AMBIENTAL PLENO COM ENCARGOS COMPLEMENTARES</t>
  </si>
  <si>
    <t>LIMPEZA MANUAL DE VEGETAÇÃO EM TERRENO COM ENXADA. AF_05/2018</t>
  </si>
  <si>
    <t>SINAPI 98524</t>
  </si>
  <si>
    <t>MOURÃO DE EUCALIPTO TRATADO, DIÂMETRO = 16 A 20 CM, COMPRIMENTO = 2,20 M</t>
  </si>
  <si>
    <t>SINAPI 100945</t>
  </si>
  <si>
    <t>MÃO-DE-OBRA</t>
  </si>
  <si>
    <t>B.D.I. MO (25,44%)</t>
  </si>
  <si>
    <t>Período de Referência:</t>
  </si>
  <si>
    <t>ORSE:</t>
  </si>
  <si>
    <t>COTAÇÕES:</t>
  </si>
  <si>
    <t>SINAPI BA:</t>
  </si>
  <si>
    <t>Execução de serviços para adequação de estradas vicinais com encascalhamento e implantação de barraginhas com murundus e paliçadas, na área de abrangência da 2ª Superintendência Regional da Codevasf, no Estado da Bahia.</t>
  </si>
  <si>
    <t>Pá carregadeira</t>
  </si>
  <si>
    <t>Dist.  a Origem :</t>
  </si>
  <si>
    <t>PLACA DE SINALIZAÇÃO COM MENSAGEM EDUCATIVA EM AÇO GALVANIZADO (1,00 X 2,00 M), ASSENTADA EM ESTACA DE EUCALIPTO TRATADO</t>
  </si>
  <si>
    <t>Extra</t>
  </si>
  <si>
    <t>Casas Bahia</t>
  </si>
  <si>
    <t>Ponto</t>
  </si>
  <si>
    <t>Americanas</t>
  </si>
  <si>
    <t>Shoptime</t>
  </si>
  <si>
    <t>26.07.2021</t>
  </si>
  <si>
    <t>Câmera fotográfica/filmadora digital</t>
  </si>
  <si>
    <t>Custo por m²</t>
  </si>
  <si>
    <t>SINAPI 74209/1 ALTERADA</t>
  </si>
  <si>
    <t>SERVIÇO</t>
  </si>
  <si>
    <t>Custo por km de estrada (larg. = 6,00 m):</t>
  </si>
  <si>
    <t>1ª MEDIÇÃO</t>
  </si>
  <si>
    <t>2ª MEDIÇÃO</t>
  </si>
  <si>
    <t>Data</t>
  </si>
  <si>
    <t>SINAPI 4746</t>
  </si>
  <si>
    <t>SINAPI 5684</t>
  </si>
  <si>
    <t xml:space="preserve">ROLO COMPACTADOR VIBRATÓRIO DE UM CILINDRO AÇO LISO, POTÊNCIA 80 HP, PESO OPERACIONAL MÁXIMO 8,1 T, IMPACTO DINÂMICO 16,15 / 9,5 T, LARGURA DE TRABALHO 1,68 M - CHP DIURNO. AF_06/2014 </t>
  </si>
  <si>
    <t>ROLO COMPACTADOR VIBRATÓRIO DE UM CILINDRO AÇO LISO, POTÊNCIA 80 HP, PESO OPERACIONAL MÁXIMO 8,1 T, IMPACTO DINÂMICO 16,15 / 9,5 T, LARGURA DE TRABALHO 1,68 M - CHI DIURNO. AF_06/2014</t>
  </si>
  <si>
    <t>SINAPI 5685</t>
  </si>
  <si>
    <t>PEDREGULHO OU PICARRA DE JAZIDA, AO NATURAL, PARA BASE DE PAVIMENTACAO (RETIRADO NA JAZIDA, SEM TRANSPORTE)</t>
  </si>
  <si>
    <t>REGULARIZAÇÃO DE ESTRADA DE TERRA DE 6,00 M DE LARGURA</t>
  </si>
  <si>
    <t>M.O</t>
  </si>
  <si>
    <t>SINAPI 100575</t>
  </si>
  <si>
    <t>AS</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</si>
  <si>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</si>
  <si>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</si>
  <si>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 xml:space="preserve"> SINAPI 89876</t>
  </si>
  <si>
    <t>SINAPI 89877</t>
  </si>
  <si>
    <t>SINAPI 93591</t>
  </si>
  <si>
    <t>Rolo compactador</t>
  </si>
  <si>
    <t>CPU - 10</t>
  </si>
  <si>
    <t>CPU - 11</t>
  </si>
  <si>
    <t>B.D.I. Serviços (24,42%):</t>
  </si>
  <si>
    <t>M³xKM</t>
  </si>
  <si>
    <t>Em 1 km de estrada =&gt; Volume de escoamento superficial = 6000 m²x100 l/m² = 600 m³.</t>
  </si>
  <si>
    <t>Será considerado intensidade de chuva de 100 mm.</t>
  </si>
  <si>
    <t>Será considerado largura média da estrada de 6 m, totalizando 6000 m²/km de estrada;</t>
  </si>
  <si>
    <t>ADEQUAÇÃO DE ESTRADAS:</t>
  </si>
  <si>
    <t>15 m x 1,5 m =&gt; vol escavado = 265 m³ =&gt; tempo = 5,3 h</t>
  </si>
  <si>
    <t>12 m x 1,5 m =&gt; vol escavado = 169 m³ =&gt; tempo = 3,5 h</t>
  </si>
  <si>
    <t>9 m x 1,5 m =&gt; vol escavado = 95 m³ =&gt; tempo = 2 h</t>
  </si>
  <si>
    <t>6 m x 1,5 m =&gt; vol escavado = 42 m³ =&gt; tempo = 1 h</t>
  </si>
  <si>
    <t>4 m (diâm) x 1,5 m (prof) =&gt; vol escavado = 18 m³ =&gt; tempo = 0,3168 + 0,2 + 0,0317 = 0,6 h</t>
  </si>
  <si>
    <t>Será considerado o tempo para nivelamento da crista e abertura do vertedouro como sendo 10% do tempo de escavação.</t>
  </si>
  <si>
    <t>Será considerado o tempo de 0,2h para construção do canal/murundu condutor;</t>
  </si>
  <si>
    <t>Será considerado o rendimento da pá carregadeira como sendo o mesmo de um trator de esteiras para escavação: 0,0176 h/m³ (Sinapi);</t>
  </si>
  <si>
    <t>BARRAGINHAS:</t>
  </si>
  <si>
    <t>MEMÓRIA DE CÁLCULO</t>
  </si>
  <si>
    <t>MOURAO ROLICO DE MADEIRA TRATADA, D = 8 A 11 CM, H = 2,20 M, EM EUCALIPTO OU M 7,69 EQUIVALENTE DA REGIAO (PARA CERCA)</t>
  </si>
  <si>
    <t>PREÇO  TOTAL:</t>
  </si>
  <si>
    <t xml:space="preserve">TRANSPORTE COM CAMINHÃO BASCULANTE DE 14 M³, EM VIA URBANA EM LEITO NATURA M³XKM </t>
  </si>
  <si>
    <t>São necessárias 5 barraginhas de 10 m de diâmetro (uma a cada 200 m) ou 3 barraginhas de 15 m de diâmetro (uma a cada 330 m).</t>
  </si>
  <si>
    <t>ALUGUEL DE ARQUIVO EM AÇO</t>
  </si>
  <si>
    <t>10535/ORSE</t>
  </si>
  <si>
    <t>10540/ORSE</t>
  </si>
  <si>
    <t>ALUGUEL DE COMPUTADOR NOTEBOOK</t>
  </si>
  <si>
    <t>TRANSPORTE COM CAMINHÃO BASCULANTE DE 14 M³, EM VIA URBANA EM LEITO NA TURAL (UNIDADE: M3XKM). AF_07/2020</t>
  </si>
  <si>
    <t>Para 4,5 km de estrada foi feita um equilibro entre barraginhas de 10 m e 15 m , sendo 12 barraginhas de 10 m e 6 barraginhas de 15 m.</t>
  </si>
  <si>
    <t>CODEVASF-atualizado</t>
  </si>
  <si>
    <t>2.7</t>
  </si>
  <si>
    <t>2.8</t>
  </si>
  <si>
    <t xml:space="preserve">B.D.I. MO </t>
  </si>
  <si>
    <t xml:space="preserve">B.D.I. Serviços </t>
  </si>
  <si>
    <t xml:space="preserve">B.D.I. Materiais </t>
  </si>
  <si>
    <t>B.D.I. Materiais</t>
  </si>
  <si>
    <t>B.D.I. MO</t>
  </si>
  <si>
    <t xml:space="preserve"> ESPALHAMENTO MECANIZADO (COM MOTONIVELADORA 140 HP) MATERIAL 1A. CATEGORIA COM COMPACTAÇÃO EM ESTRADA DE TERRA COM 0,05 M DE ESPESSURA E 6,00 M DE LARGURA</t>
  </si>
  <si>
    <t>SICRO  E9684</t>
  </si>
  <si>
    <t xml:space="preserve"> SICRO E9684</t>
  </si>
  <si>
    <t xml:space="preserve">VEÍCULO LEVE PICK UP 4 x 4 - 147 KW </t>
  </si>
  <si>
    <t>ORÇAMENTO PARA IMPLANTAÇÃO DE 01 MÓDULO COM 4,0 KM DE ESTRADAS VICINAS COM 6,00 M DE LARGURA</t>
  </si>
  <si>
    <t>SICRO BA</t>
  </si>
  <si>
    <t>ENGENHEIRO PLENO COM ENCARGOS COMPLEMENTARES</t>
  </si>
  <si>
    <t>B.D.I.</t>
  </si>
  <si>
    <t>2.10</t>
  </si>
  <si>
    <t>CPU-13</t>
  </si>
  <si>
    <t>CPU – 13</t>
  </si>
  <si>
    <t>Execução de serviços para adequação ambiental de estradas vicinais, na área de abrangência da 2ª Superintendência Regional da Codevasf, no Estado da Bahia.</t>
  </si>
  <si>
    <t>ELABORAÇÃO DE PROJETO EXECUTIVO</t>
  </si>
  <si>
    <t>PLANILHA ORÇAMENTÁRIA</t>
  </si>
  <si>
    <t>Mês de referência:</t>
  </si>
  <si>
    <t xml:space="preserve">VALOR TOTAL DOS 2 ITENS </t>
  </si>
  <si>
    <t>Adequação ambiental de estradas vicinais</t>
  </si>
  <si>
    <t>3ª MEDIÇÃO</t>
  </si>
  <si>
    <t>PARCELA</t>
  </si>
  <si>
    <t>MÊS 3</t>
  </si>
  <si>
    <t>ITEM 2</t>
  </si>
  <si>
    <t>ITEM 1</t>
  </si>
  <si>
    <t>Módulo mínimo</t>
  </si>
</sst>
</file>

<file path=xl/styles.xml><?xml version="1.0" encoding="utf-8"?>
<styleSheet xmlns="http://schemas.openxmlformats.org/spreadsheetml/2006/main">
  <numFmts count="13">
    <numFmt numFmtId="43" formatCode="_-* #,##0.00_-;\-* #,##0.00_-;_-* &quot;-&quot;??_-;_-@_-"/>
    <numFmt numFmtId="164" formatCode="_-&quot;R$&quot;\ * #,##0.00_-;\-&quot;R$&quot;\ * #,##0.00_-;_-&quot;R$&quot;\ * &quot;-&quot;??_-;_-@_-"/>
    <numFmt numFmtId="165" formatCode="_(&quot;R$ &quot;* #,##0.00_);_(&quot;R$ &quot;* \(#,##0.00\);_(&quot;R$ &quot;* &quot;-&quot;??_);_(@_)"/>
    <numFmt numFmtId="166" formatCode="_(* #,##0.00_);_(* \(#,##0.00\);_(* &quot;-&quot;??_);_(@_)"/>
    <numFmt numFmtId="167" formatCode="dd/mm/yy;@"/>
    <numFmt numFmtId="168" formatCode="[$-416]mmmm\-yy;@"/>
    <numFmt numFmtId="169" formatCode="0.000"/>
    <numFmt numFmtId="170" formatCode="0.0000"/>
    <numFmt numFmtId="171" formatCode="0.0000%"/>
    <numFmt numFmtId="172" formatCode="0.0"/>
    <numFmt numFmtId="173" formatCode="&quot;R$&quot;\ #,##0.00"/>
    <numFmt numFmtId="174" formatCode="&quot;Cr$ &quot;#,##0.00_);[Red]&quot;(Cr$ &quot;#,##0.00\)"/>
    <numFmt numFmtId="175" formatCode="_-&quot;R$ &quot;* #,##0.00_-;&quot;-R$ &quot;* #,##0.00_-;_-&quot;R$ &quot;* \-??_-;_-@_-"/>
  </numFmts>
  <fonts count="70">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sz val="14"/>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b/>
      <sz val="10"/>
      <color indexed="8"/>
      <name val="Arial Narrow"/>
      <family val="2"/>
    </font>
    <font>
      <b/>
      <sz val="15"/>
      <name val="Arial"/>
      <family val="2"/>
    </font>
    <font>
      <b/>
      <sz val="18"/>
      <name val="Arial"/>
      <family val="2"/>
    </font>
    <font>
      <sz val="9"/>
      <name val="Verdana"/>
      <family val="2"/>
    </font>
    <font>
      <b/>
      <sz val="9"/>
      <name val="Verdana"/>
      <family val="2"/>
    </font>
    <font>
      <sz val="8"/>
      <name val="Verdana"/>
      <family val="2"/>
    </font>
    <font>
      <sz val="12"/>
      <color theme="1"/>
      <name val="Calibri"/>
      <family val="2"/>
      <scheme val="minor"/>
    </font>
    <font>
      <sz val="12"/>
      <color theme="1"/>
      <name val="Times New Roman"/>
      <family val="1"/>
    </font>
    <font>
      <sz val="14"/>
      <color theme="1"/>
      <name val="Times New Roman"/>
      <family val="1"/>
    </font>
    <font>
      <sz val="11"/>
      <name val="Calibri"/>
      <family val="2"/>
      <scheme val="minor"/>
    </font>
    <font>
      <b/>
      <sz val="9"/>
      <color indexed="81"/>
      <name val="Tahoma"/>
      <family val="2"/>
    </font>
    <font>
      <sz val="9"/>
      <color indexed="81"/>
      <name val="Tahoma"/>
      <family val="2"/>
    </font>
    <font>
      <b/>
      <sz val="12"/>
      <color theme="1"/>
      <name val="Times New Roman"/>
      <family val="1"/>
    </font>
    <font>
      <b/>
      <sz val="12"/>
      <color theme="1"/>
      <name val="Calibri"/>
      <family val="2"/>
      <scheme val="minor"/>
    </font>
    <font>
      <b/>
      <sz val="11"/>
      <color rgb="FFFFFF00"/>
      <name val="Times New Roman"/>
      <family val="1"/>
    </font>
    <font>
      <b/>
      <sz val="12"/>
      <color indexed="8"/>
      <name val="Arial Narrow"/>
      <family val="2"/>
    </font>
    <font>
      <b/>
      <sz val="12"/>
      <color rgb="FFFFFF00"/>
      <name val="Times New Roman"/>
      <family val="1"/>
    </font>
    <font>
      <sz val="11"/>
      <color rgb="FFFFFF00"/>
      <name val="Times New Roman"/>
      <family val="1"/>
    </font>
    <font>
      <sz val="11"/>
      <color rgb="FFFF0000"/>
      <name val="Times New Roman"/>
      <family val="1"/>
    </font>
    <font>
      <b/>
      <sz val="11"/>
      <color rgb="FFFF0000"/>
      <name val="Times New Roman"/>
      <family val="1"/>
    </font>
    <font>
      <b/>
      <i/>
      <sz val="11"/>
      <name val="Times New Roman"/>
      <family val="1"/>
    </font>
    <font>
      <b/>
      <sz val="9"/>
      <name val="Times New Roman"/>
      <family val="1"/>
    </font>
    <font>
      <sz val="11"/>
      <name val="Arial"/>
      <family val="2"/>
    </font>
    <font>
      <b/>
      <sz val="10"/>
      <color indexed="81"/>
      <name val="Tahoma"/>
      <family val="2"/>
    </font>
    <font>
      <sz val="10"/>
      <color indexed="81"/>
      <name val="Tahoma"/>
      <family val="2"/>
    </font>
    <font>
      <sz val="12"/>
      <name val="Arial"/>
      <family val="2"/>
    </font>
    <font>
      <sz val="12"/>
      <name val="Times New Roman"/>
      <family val="1"/>
    </font>
    <font>
      <sz val="14"/>
      <name val="Times New Roman"/>
      <family val="1"/>
    </font>
    <font>
      <b/>
      <sz val="12"/>
      <color rgb="FF006600"/>
      <name val="Times New Roman"/>
      <family val="1"/>
    </font>
    <font>
      <sz val="12"/>
      <name val="Calibri"/>
      <family val="2"/>
      <scheme val="minor"/>
    </font>
    <font>
      <b/>
      <sz val="14"/>
      <name val="Times New Roman"/>
      <family val="1"/>
    </font>
    <font>
      <b/>
      <i/>
      <sz val="11"/>
      <color theme="1"/>
      <name val="Times New Roman"/>
      <family val="1"/>
    </font>
    <font>
      <b/>
      <u/>
      <sz val="12.5"/>
      <name val="Times New Roman"/>
      <family val="1"/>
    </font>
    <font>
      <sz val="11"/>
      <color rgb="FF000000"/>
      <name val="Calibri"/>
      <family val="2"/>
      <charset val="1"/>
    </font>
    <font>
      <b/>
      <sz val="11"/>
      <color rgb="FF000000"/>
      <name val="Calibri"/>
      <family val="2"/>
      <charset val="1"/>
    </font>
    <font>
      <b/>
      <sz val="11"/>
      <name val="Times New Roman"/>
      <family val="1"/>
      <charset val="1"/>
    </font>
    <font>
      <sz val="11"/>
      <name val="Times New Roman"/>
      <family val="1"/>
      <charset val="1"/>
    </font>
    <font>
      <b/>
      <i/>
      <sz val="11"/>
      <name val="Times New Roman"/>
      <family val="1"/>
      <charset val="1"/>
    </font>
    <font>
      <sz val="10"/>
      <color theme="1"/>
      <name val="Times New Roman"/>
      <family val="1"/>
    </font>
    <font>
      <sz val="10"/>
      <color rgb="FFFF0000"/>
      <name val="Times New Roman"/>
      <family val="1"/>
    </font>
    <font>
      <sz val="10"/>
      <name val="Times New Roman"/>
      <family val="1"/>
    </font>
    <font>
      <b/>
      <sz val="10"/>
      <name val="Times New Roman"/>
      <family val="1"/>
    </font>
    <font>
      <b/>
      <sz val="10"/>
      <color rgb="FFFFFF00"/>
      <name val="Times New Roman"/>
      <family val="1"/>
    </font>
    <font>
      <b/>
      <sz val="10"/>
      <color rgb="FF006600"/>
      <name val="Times New Roman"/>
      <family val="1"/>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6600"/>
        <bgColor indexed="64"/>
      </patternFill>
    </fill>
    <fill>
      <patternFill patternType="solid">
        <fgColor rgb="FFFFFFCC"/>
        <bgColor indexed="64"/>
      </patternFill>
    </fill>
    <fill>
      <patternFill patternType="solid">
        <fgColor theme="4" tint="0.59999389629810485"/>
        <bgColor indexed="64"/>
      </patternFill>
    </fill>
    <fill>
      <patternFill patternType="solid">
        <fgColor rgb="FFEBF1DE"/>
        <bgColor rgb="FFFFFFCC"/>
      </patternFill>
    </fill>
    <fill>
      <patternFill patternType="solid">
        <fgColor rgb="FF006600"/>
        <bgColor rgb="FF003300"/>
      </patternFill>
    </fill>
    <fill>
      <patternFill patternType="solid">
        <fgColor rgb="FFFFFF00"/>
        <bgColor rgb="FFFFFF00"/>
      </patternFill>
    </fill>
    <fill>
      <patternFill patternType="solid">
        <fgColor theme="9" tint="0.39994506668294322"/>
        <bgColor rgb="FF003300"/>
      </patternFill>
    </fill>
    <fill>
      <patternFill patternType="solid">
        <fgColor theme="5" tint="0.39994506668294322"/>
        <bgColor rgb="FFFFFFCC"/>
      </patternFill>
    </fill>
  </fills>
  <borders count="83">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7">
    <xf numFmtId="0" fontId="0" fillId="0" borderId="0"/>
    <xf numFmtId="164" fontId="1" fillId="0" borderId="0" applyFont="0" applyFill="0" applyBorder="0" applyAlignment="0" applyProtection="0"/>
    <xf numFmtId="9" fontId="1" fillId="0" borderId="0" applyFont="0" applyFill="0" applyBorder="0" applyAlignment="0" applyProtection="0"/>
    <xf numFmtId="0" fontId="6" fillId="0" borderId="0"/>
    <xf numFmtId="0" fontId="7" fillId="0" borderId="0"/>
    <xf numFmtId="0" fontId="6" fillId="0" borderId="0"/>
    <xf numFmtId="0" fontId="10" fillId="0" borderId="0"/>
    <xf numFmtId="164" fontId="6" fillId="0" borderId="0" applyFill="0" applyBorder="0" applyAlignment="0" applyProtection="0"/>
    <xf numFmtId="164" fontId="6" fillId="0" borderId="0" applyFill="0" applyBorder="0" applyAlignment="0" applyProtection="0"/>
    <xf numFmtId="165" fontId="6" fillId="0" borderId="0" applyFill="0" applyBorder="0" applyAlignment="0" applyProtection="0"/>
    <xf numFmtId="0" fontId="6" fillId="0" borderId="0"/>
    <xf numFmtId="0" fontId="7" fillId="0" borderId="0"/>
    <xf numFmtId="0" fontId="1" fillId="0" borderId="0"/>
    <xf numFmtId="9" fontId="6" fillId="0" borderId="0" applyFill="0" applyBorder="0" applyAlignment="0" applyProtection="0"/>
    <xf numFmtId="166" fontId="6" fillId="0" borderId="0" applyFont="0" applyFill="0" applyBorder="0" applyAlignment="0" applyProtection="0"/>
    <xf numFmtId="40" fontId="7" fillId="0" borderId="0" applyFill="0" applyBorder="0" applyAlignment="0" applyProtection="0"/>
    <xf numFmtId="40" fontId="7" fillId="0" borderId="0" applyFill="0" applyBorder="0" applyAlignment="0" applyProtection="0"/>
    <xf numFmtId="167" fontId="6" fillId="0" borderId="0" applyFill="0" applyBorder="0" applyAlignment="0" applyProtection="0"/>
    <xf numFmtId="166" fontId="6" fillId="0" borderId="0" applyFont="0" applyFill="0" applyBorder="0" applyAlignment="0" applyProtection="0"/>
    <xf numFmtId="167" fontId="6" fillId="0" borderId="0" applyFill="0" applyBorder="0" applyAlignment="0" applyProtection="0"/>
    <xf numFmtId="167" fontId="6" fillId="0" borderId="0" applyFill="0" applyBorder="0" applyAlignment="0" applyProtection="0"/>
    <xf numFmtId="167" fontId="6" fillId="0" borderId="0" applyFill="0" applyBorder="0" applyAlignment="0" applyProtection="0"/>
    <xf numFmtId="43" fontId="1" fillId="0" borderId="0" applyFont="0" applyFill="0" applyBorder="0" applyAlignment="0" applyProtection="0"/>
    <xf numFmtId="40" fontId="7" fillId="0" borderId="0" applyFill="0" applyBorder="0" applyAlignment="0" applyProtection="0"/>
    <xf numFmtId="0" fontId="6" fillId="0" borderId="0"/>
    <xf numFmtId="174" fontId="7" fillId="0" borderId="0" applyFill="0" applyBorder="0" applyAlignment="0" applyProtection="0"/>
    <xf numFmtId="0" fontId="59" fillId="0" borderId="0"/>
  </cellStyleXfs>
  <cellXfs count="603">
    <xf numFmtId="0" fontId="0" fillId="0" borderId="0" xfId="0"/>
    <xf numFmtId="0" fontId="8" fillId="0" borderId="0" xfId="3" applyFont="1" applyAlignment="1">
      <alignment vertical="center"/>
    </xf>
    <xf numFmtId="4" fontId="16" fillId="0" borderId="0" xfId="12" applyNumberFormat="1" applyFont="1"/>
    <xf numFmtId="0" fontId="16" fillId="0" borderId="0" xfId="12" applyFont="1"/>
    <xf numFmtId="0" fontId="18" fillId="0" borderId="0" xfId="12" applyFont="1"/>
    <xf numFmtId="49" fontId="19" fillId="3" borderId="20" xfId="12" applyNumberFormat="1" applyFont="1" applyFill="1" applyBorder="1" applyAlignment="1">
      <alignment horizontal="center" vertical="center"/>
    </xf>
    <xf numFmtId="49" fontId="19" fillId="3" borderId="0" xfId="12" applyNumberFormat="1" applyFont="1" applyFill="1" applyBorder="1" applyAlignment="1">
      <alignment horizontal="center" vertical="center"/>
    </xf>
    <xf numFmtId="0" fontId="18" fillId="0" borderId="0" xfId="12" applyFont="1" applyBorder="1"/>
    <xf numFmtId="0" fontId="18" fillId="0" borderId="21" xfId="12" applyFont="1" applyBorder="1"/>
    <xf numFmtId="0" fontId="20" fillId="3" borderId="0" xfId="12" applyFont="1" applyFill="1" applyBorder="1" applyAlignment="1">
      <alignment horizontal="center" vertical="center"/>
    </xf>
    <xf numFmtId="0" fontId="20" fillId="0" borderId="31" xfId="12" applyFont="1" applyFill="1" applyBorder="1" applyAlignment="1">
      <alignment horizontal="center" vertical="center"/>
    </xf>
    <xf numFmtId="0" fontId="20" fillId="0" borderId="33" xfId="12" applyFont="1" applyFill="1" applyBorder="1" applyAlignment="1">
      <alignment horizontal="center" vertical="center"/>
    </xf>
    <xf numFmtId="0" fontId="6" fillId="0" borderId="0" xfId="12" applyFont="1" applyBorder="1" applyAlignment="1">
      <alignment vertical="center"/>
    </xf>
    <xf numFmtId="166" fontId="12" fillId="0" borderId="22" xfId="12" applyNumberFormat="1" applyFont="1" applyFill="1" applyBorder="1" applyAlignment="1">
      <alignment horizontal="center" vertical="center" wrapText="1"/>
    </xf>
    <xf numFmtId="0" fontId="12" fillId="0" borderId="0" xfId="12" applyFont="1" applyFill="1" applyBorder="1" applyAlignment="1">
      <alignment horizontal="justify" vertical="center" wrapText="1"/>
    </xf>
    <xf numFmtId="0" fontId="12" fillId="0" borderId="22" xfId="12" applyFont="1" applyFill="1" applyBorder="1" applyAlignment="1">
      <alignment horizontal="justify" vertical="center" wrapText="1"/>
    </xf>
    <xf numFmtId="0" fontId="18" fillId="0" borderId="25" xfId="12" applyFont="1" applyBorder="1"/>
    <xf numFmtId="0" fontId="6" fillId="0" borderId="29" xfId="12" applyFont="1" applyBorder="1" applyAlignment="1">
      <alignment horizontal="center" vertical="center"/>
    </xf>
    <xf numFmtId="0" fontId="6" fillId="0" borderId="6" xfId="12" applyFont="1" applyFill="1" applyBorder="1" applyAlignment="1">
      <alignment vertical="center"/>
    </xf>
    <xf numFmtId="10" fontId="6" fillId="0" borderId="30" xfId="22" applyNumberFormat="1" applyFont="1" applyFill="1" applyBorder="1" applyAlignment="1" applyProtection="1">
      <alignment horizontal="center" vertical="center"/>
      <protection locked="0"/>
    </xf>
    <xf numFmtId="10" fontId="6" fillId="0" borderId="0" xfId="22" applyNumberFormat="1" applyFont="1" applyBorder="1" applyAlignment="1">
      <alignment horizontal="center" vertical="center"/>
    </xf>
    <xf numFmtId="10" fontId="6" fillId="0" borderId="29" xfId="22" applyNumberFormat="1" applyFont="1" applyBorder="1" applyAlignment="1">
      <alignment horizontal="center" vertical="center"/>
    </xf>
    <xf numFmtId="10" fontId="6" fillId="0" borderId="30" xfId="22" applyNumberFormat="1" applyFont="1" applyBorder="1" applyAlignment="1">
      <alignment horizontal="center" vertical="center"/>
    </xf>
    <xf numFmtId="10" fontId="12" fillId="0" borderId="33" xfId="22" applyNumberFormat="1" applyFont="1" applyBorder="1" applyAlignment="1">
      <alignment horizontal="center" vertical="center"/>
    </xf>
    <xf numFmtId="10" fontId="12" fillId="0" borderId="0" xfId="22" applyNumberFormat="1" applyFont="1" applyBorder="1" applyAlignment="1">
      <alignment horizontal="center" vertical="center"/>
    </xf>
    <xf numFmtId="10" fontId="6" fillId="0" borderId="31" xfId="22" applyNumberFormat="1" applyFont="1" applyBorder="1" applyAlignment="1">
      <alignment horizontal="center" vertical="center"/>
    </xf>
    <xf numFmtId="10" fontId="6" fillId="0" borderId="33" xfId="22" applyNumberFormat="1" applyFont="1" applyBorder="1" applyAlignment="1">
      <alignment horizontal="center" vertical="center"/>
    </xf>
    <xf numFmtId="10" fontId="18" fillId="0" borderId="0" xfId="12" applyNumberFormat="1" applyFont="1"/>
    <xf numFmtId="0" fontId="6" fillId="0" borderId="0" xfId="12" applyFont="1" applyBorder="1" applyAlignment="1">
      <alignment horizontal="center" vertical="center"/>
    </xf>
    <xf numFmtId="10" fontId="6" fillId="0" borderId="21" xfId="22" applyNumberFormat="1" applyFont="1" applyBorder="1" applyAlignment="1">
      <alignment horizontal="center" vertical="center"/>
    </xf>
    <xf numFmtId="10" fontId="6" fillId="0" borderId="22" xfId="22" applyNumberFormat="1" applyFont="1" applyBorder="1" applyAlignment="1">
      <alignment horizontal="center" vertical="center"/>
    </xf>
    <xf numFmtId="10" fontId="6" fillId="0" borderId="25" xfId="22" applyNumberFormat="1" applyFont="1" applyBorder="1" applyAlignment="1">
      <alignment horizontal="center" vertical="center"/>
    </xf>
    <xf numFmtId="49" fontId="21" fillId="0" borderId="0" xfId="12" applyNumberFormat="1" applyFont="1" applyFill="1" applyBorder="1" applyAlignment="1">
      <alignment vertical="center" wrapText="1"/>
    </xf>
    <xf numFmtId="49" fontId="21" fillId="0" borderId="21" xfId="12" applyNumberFormat="1" applyFont="1" applyFill="1" applyBorder="1" applyAlignment="1">
      <alignment vertical="center" wrapText="1"/>
    </xf>
    <xf numFmtId="10" fontId="9" fillId="0" borderId="0" xfId="22" applyNumberFormat="1" applyFont="1" applyFill="1" applyBorder="1" applyAlignment="1">
      <alignment vertical="center" wrapText="1"/>
    </xf>
    <xf numFmtId="0" fontId="22" fillId="0" borderId="0" xfId="12" applyFont="1" applyFill="1" applyBorder="1" applyAlignment="1">
      <alignment vertical="center" wrapText="1"/>
    </xf>
    <xf numFmtId="0" fontId="22" fillId="0" borderId="21" xfId="12" applyFont="1" applyFill="1" applyBorder="1" applyAlignment="1">
      <alignment vertical="center" wrapText="1"/>
    </xf>
    <xf numFmtId="0" fontId="6" fillId="0" borderId="0" xfId="12" applyFont="1" applyFill="1" applyBorder="1" applyAlignment="1">
      <alignment horizontal="center" vertical="center"/>
    </xf>
    <xf numFmtId="166" fontId="12" fillId="0" borderId="20" xfId="12" applyNumberFormat="1" applyFont="1" applyFill="1" applyBorder="1" applyAlignment="1">
      <alignment horizontal="center" vertical="center" wrapText="1"/>
    </xf>
    <xf numFmtId="166" fontId="6" fillId="0" borderId="0" xfId="12" applyNumberFormat="1" applyFont="1" applyBorder="1" applyAlignment="1">
      <alignment vertical="center"/>
    </xf>
    <xf numFmtId="0" fontId="6" fillId="0" borderId="20" xfId="12" applyFont="1" applyFill="1" applyBorder="1" applyAlignment="1">
      <alignment horizontal="center" vertical="center"/>
    </xf>
    <xf numFmtId="0" fontId="12" fillId="0" borderId="0" xfId="12" applyFont="1" applyFill="1" applyBorder="1" applyAlignment="1">
      <alignment horizontal="center" vertical="center"/>
    </xf>
    <xf numFmtId="0" fontId="6" fillId="0" borderId="20" xfId="12" applyFont="1" applyFill="1" applyBorder="1" applyAlignment="1">
      <alignment horizontal="right" vertical="center"/>
    </xf>
    <xf numFmtId="0" fontId="6" fillId="0" borderId="0" xfId="12" applyFont="1" applyFill="1" applyBorder="1" applyAlignment="1">
      <alignment horizontal="right" vertical="center"/>
    </xf>
    <xf numFmtId="165" fontId="23" fillId="0" borderId="0" xfId="22" applyNumberFormat="1" applyFont="1" applyBorder="1" applyAlignment="1">
      <alignment vertical="center"/>
    </xf>
    <xf numFmtId="10" fontId="13" fillId="0" borderId="0" xfId="12" applyNumberFormat="1" applyFont="1" applyFill="1" applyBorder="1" applyAlignment="1">
      <alignment vertical="center"/>
    </xf>
    <xf numFmtId="10" fontId="6" fillId="0" borderId="42" xfId="22" applyNumberFormat="1" applyFont="1" applyBorder="1" applyAlignment="1">
      <alignment horizontal="center" vertical="center"/>
    </xf>
    <xf numFmtId="10" fontId="6" fillId="0" borderId="4" xfId="12" applyNumberFormat="1" applyFont="1" applyFill="1" applyBorder="1" applyAlignment="1">
      <alignment horizontal="center" vertical="center"/>
    </xf>
    <xf numFmtId="10" fontId="13" fillId="0" borderId="5" xfId="12" applyNumberFormat="1" applyFont="1" applyFill="1" applyBorder="1" applyAlignment="1">
      <alignment vertical="center"/>
    </xf>
    <xf numFmtId="0" fontId="18" fillId="0" borderId="5" xfId="12" applyFont="1" applyBorder="1"/>
    <xf numFmtId="0" fontId="18" fillId="0" borderId="41" xfId="12" applyFont="1" applyBorder="1"/>
    <xf numFmtId="0" fontId="11" fillId="0" borderId="0" xfId="12" applyFont="1"/>
    <xf numFmtId="0" fontId="18" fillId="0" borderId="0" xfId="12" applyFont="1" applyAlignment="1">
      <alignment horizontal="center" vertical="center"/>
    </xf>
    <xf numFmtId="0" fontId="6" fillId="0" borderId="0" xfId="24"/>
    <xf numFmtId="10" fontId="12" fillId="0" borderId="0" xfId="22" applyNumberFormat="1" applyFont="1" applyBorder="1" applyAlignment="1">
      <alignment horizontal="center" vertical="center" wrapText="1"/>
    </xf>
    <xf numFmtId="10" fontId="6" fillId="0" borderId="4" xfId="22" applyNumberFormat="1" applyFont="1" applyBorder="1" applyAlignment="1">
      <alignment horizontal="center" vertical="center"/>
    </xf>
    <xf numFmtId="0" fontId="6" fillId="0" borderId="45" xfId="12" applyFont="1" applyBorder="1" applyAlignment="1">
      <alignment horizontal="center" vertical="center"/>
    </xf>
    <xf numFmtId="0" fontId="6" fillId="0" borderId="17" xfId="12" applyFont="1" applyFill="1" applyBorder="1" applyAlignment="1">
      <alignment vertical="center"/>
    </xf>
    <xf numFmtId="10" fontId="6" fillId="0" borderId="46" xfId="22" applyNumberFormat="1" applyFont="1" applyFill="1" applyBorder="1" applyAlignment="1" applyProtection="1">
      <alignment horizontal="center" vertical="center"/>
      <protection locked="0"/>
    </xf>
    <xf numFmtId="0" fontId="6" fillId="3" borderId="0" xfId="10" applyFont="1" applyFill="1" applyAlignment="1">
      <alignment horizontal="center"/>
    </xf>
    <xf numFmtId="0" fontId="6" fillId="0" borderId="0" xfId="10" applyFont="1"/>
    <xf numFmtId="0" fontId="14" fillId="0" borderId="54" xfId="3" applyFont="1" applyBorder="1" applyAlignment="1">
      <alignment horizontal="center" vertical="center"/>
    </xf>
    <xf numFmtId="0" fontId="14" fillId="0" borderId="55" xfId="3" applyFont="1" applyBorder="1" applyAlignment="1">
      <alignment horizontal="center" vertical="center"/>
    </xf>
    <xf numFmtId="0" fontId="15" fillId="0" borderId="56" xfId="3" applyFont="1" applyBorder="1" applyAlignment="1">
      <alignment horizontal="center" vertical="center"/>
    </xf>
    <xf numFmtId="10" fontId="15" fillId="0" borderId="57" xfId="16" applyNumberFormat="1" applyFont="1" applyFill="1" applyBorder="1" applyAlignment="1" applyProtection="1">
      <alignment horizontal="center"/>
    </xf>
    <xf numFmtId="10" fontId="15" fillId="0" borderId="58" xfId="16" applyNumberFormat="1" applyFont="1" applyFill="1" applyBorder="1" applyAlignment="1" applyProtection="1">
      <alignment horizontal="center"/>
    </xf>
    <xf numFmtId="10" fontId="14" fillId="0" borderId="60" xfId="11" applyNumberFormat="1" applyFont="1" applyBorder="1" applyAlignment="1">
      <alignment horizontal="center"/>
    </xf>
    <xf numFmtId="0" fontId="15" fillId="6" borderId="61" xfId="3" applyFont="1" applyFill="1" applyBorder="1" applyAlignment="1">
      <alignment vertical="center"/>
    </xf>
    <xf numFmtId="0" fontId="15" fillId="6" borderId="18" xfId="3" applyFont="1" applyFill="1" applyBorder="1" applyAlignment="1">
      <alignment vertical="center"/>
    </xf>
    <xf numFmtId="0" fontId="14" fillId="0" borderId="62" xfId="3" applyFont="1" applyBorder="1" applyAlignment="1">
      <alignment horizontal="center" vertical="center"/>
    </xf>
    <xf numFmtId="0" fontId="14" fillId="0" borderId="12" xfId="3" applyFont="1" applyBorder="1" applyAlignment="1">
      <alignment horizontal="center" vertical="center"/>
    </xf>
    <xf numFmtId="0" fontId="15" fillId="0" borderId="15" xfId="3" applyFont="1" applyBorder="1" applyAlignment="1">
      <alignment horizontal="center" vertical="center"/>
    </xf>
    <xf numFmtId="10" fontId="15" fillId="0" borderId="63" xfId="16" applyNumberFormat="1" applyFont="1" applyFill="1" applyBorder="1" applyAlignment="1" applyProtection="1">
      <alignment horizontal="center"/>
    </xf>
    <xf numFmtId="10" fontId="14" fillId="0" borderId="64" xfId="11" applyNumberFormat="1" applyFont="1" applyBorder="1" applyAlignment="1">
      <alignment horizontal="center"/>
    </xf>
    <xf numFmtId="0" fontId="15" fillId="6" borderId="65" xfId="3" applyFont="1" applyFill="1" applyBorder="1" applyAlignment="1">
      <alignment horizontal="right" vertical="center"/>
    </xf>
    <xf numFmtId="0" fontId="15" fillId="0" borderId="11" xfId="11" applyFont="1" applyBorder="1" applyAlignment="1">
      <alignment horizontal="left"/>
    </xf>
    <xf numFmtId="0" fontId="14" fillId="6" borderId="65" xfId="3" applyFont="1" applyFill="1" applyBorder="1" applyAlignment="1">
      <alignment horizontal="right" vertical="center"/>
    </xf>
    <xf numFmtId="0" fontId="14" fillId="6" borderId="66" xfId="3" applyFont="1" applyFill="1" applyBorder="1" applyAlignment="1">
      <alignment horizontal="right" vertical="center"/>
    </xf>
    <xf numFmtId="0" fontId="15" fillId="0" borderId="0" xfId="3"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3" fillId="0" borderId="0" xfId="0" applyFont="1" applyAlignment="1">
      <alignment horizontal="center" vertical="center"/>
    </xf>
    <xf numFmtId="0" fontId="2" fillId="0" borderId="0" xfId="0" applyFont="1" applyAlignment="1">
      <alignment horizontal="left" vertical="center"/>
    </xf>
    <xf numFmtId="0" fontId="3" fillId="2" borderId="6" xfId="0" applyFont="1" applyFill="1" applyBorder="1" applyAlignment="1">
      <alignment horizontal="center" vertical="center"/>
    </xf>
    <xf numFmtId="49" fontId="26" fillId="0" borderId="0" xfId="0" applyNumberFormat="1" applyFont="1" applyBorder="1" applyAlignment="1">
      <alignment vertical="top" wrapText="1"/>
    </xf>
    <xf numFmtId="0" fontId="6" fillId="0" borderId="0" xfId="24" applyFont="1" applyBorder="1"/>
    <xf numFmtId="4" fontId="6" fillId="0" borderId="0" xfId="24" applyNumberFormat="1" applyFont="1" applyBorder="1"/>
    <xf numFmtId="0" fontId="6" fillId="0" borderId="0" xfId="24" applyBorder="1" applyAlignment="1">
      <alignment vertical="center"/>
    </xf>
    <xf numFmtId="0" fontId="6" fillId="0" borderId="0" xfId="24" applyBorder="1"/>
    <xf numFmtId="0" fontId="12" fillId="0" borderId="0" xfId="0" applyFont="1" applyBorder="1" applyAlignment="1">
      <alignment vertical="top" wrapText="1"/>
    </xf>
    <xf numFmtId="0" fontId="12" fillId="0" borderId="0" xfId="0" applyFont="1" applyBorder="1"/>
    <xf numFmtId="0" fontId="12" fillId="0" borderId="0" xfId="0" applyFont="1" applyBorder="1" applyAlignment="1">
      <alignment vertical="center"/>
    </xf>
    <xf numFmtId="0" fontId="0" fillId="0" borderId="0" xfId="0" applyBorder="1" applyAlignment="1">
      <alignment vertical="center"/>
    </xf>
    <xf numFmtId="0" fontId="28" fillId="0" borderId="0" xfId="24" applyFont="1" applyBorder="1" applyAlignment="1">
      <alignment horizontal="center" vertical="center"/>
    </xf>
    <xf numFmtId="0" fontId="29" fillId="0" borderId="0" xfId="24" applyFont="1" applyBorder="1" applyAlignment="1">
      <alignment vertical="center"/>
    </xf>
    <xf numFmtId="0" fontId="31" fillId="0" borderId="0" xfId="24" applyFont="1" applyBorder="1" applyAlignment="1">
      <alignment vertical="center"/>
    </xf>
    <xf numFmtId="0" fontId="29" fillId="0" borderId="0" xfId="24" applyFont="1" applyBorder="1"/>
    <xf numFmtId="2" fontId="30" fillId="0" borderId="0" xfId="24" applyNumberFormat="1" applyFont="1" applyBorder="1"/>
    <xf numFmtId="2" fontId="29" fillId="0" borderId="0" xfId="24" applyNumberFormat="1" applyFont="1" applyBorder="1"/>
    <xf numFmtId="2" fontId="30" fillId="0" borderId="67" xfId="24" applyNumberFormat="1" applyFont="1" applyBorder="1" applyAlignment="1">
      <alignment horizontal="center" vertical="center"/>
    </xf>
    <xf numFmtId="4" fontId="6" fillId="0" borderId="0" xfId="24" applyNumberFormat="1" applyBorder="1"/>
    <xf numFmtId="0" fontId="30" fillId="0" borderId="0" xfId="24" applyFont="1" applyBorder="1"/>
    <xf numFmtId="0" fontId="5" fillId="7" borderId="0" xfId="0" applyFont="1" applyFill="1" applyAlignment="1">
      <alignment horizontal="center" vertical="center"/>
    </xf>
    <xf numFmtId="0" fontId="32" fillId="0" borderId="0" xfId="0" applyFont="1"/>
    <xf numFmtId="0" fontId="3" fillId="0" borderId="0" xfId="0" applyFont="1" applyAlignment="1">
      <alignment horizontal="right" vertical="center"/>
    </xf>
    <xf numFmtId="0" fontId="4" fillId="0" borderId="0" xfId="0" applyFont="1" applyAlignment="1">
      <alignment horizontal="right" vertical="center"/>
    </xf>
    <xf numFmtId="0" fontId="34" fillId="0" borderId="0" xfId="0" applyFont="1" applyAlignment="1">
      <alignment horizontal="center" vertical="center"/>
    </xf>
    <xf numFmtId="0" fontId="34" fillId="0" borderId="0" xfId="0" applyFont="1" applyAlignment="1">
      <alignment horizontal="left" vertical="center"/>
    </xf>
    <xf numFmtId="0" fontId="34" fillId="0" borderId="0" xfId="0" applyFont="1" applyAlignment="1">
      <alignment vertical="center"/>
    </xf>
    <xf numFmtId="0" fontId="35" fillId="0" borderId="0" xfId="0" applyFont="1"/>
    <xf numFmtId="0" fontId="25" fillId="9" borderId="6" xfId="0" applyFont="1" applyFill="1" applyBorder="1" applyAlignment="1">
      <alignment vertical="center" wrapText="1"/>
    </xf>
    <xf numFmtId="0" fontId="25" fillId="9" borderId="6" xfId="0" applyFont="1" applyFill="1" applyBorder="1" applyAlignment="1">
      <alignment horizontal="center" vertical="center" wrapText="1"/>
    </xf>
    <xf numFmtId="168" fontId="25" fillId="9" borderId="6" xfId="0" applyNumberFormat="1" applyFont="1" applyFill="1" applyBorder="1" applyAlignment="1">
      <alignment horizontal="center" vertical="center"/>
    </xf>
    <xf numFmtId="0" fontId="25" fillId="9" borderId="6"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right" vertical="center"/>
    </xf>
    <xf numFmtId="10" fontId="2" fillId="0" borderId="0" xfId="2" applyNumberFormat="1" applyFont="1" applyAlignment="1">
      <alignment horizontal="right" vertical="center"/>
    </xf>
    <xf numFmtId="0" fontId="14" fillId="0" borderId="51" xfId="3" applyFont="1" applyBorder="1" applyAlignment="1">
      <alignment horizontal="center" vertical="center" wrapText="1"/>
    </xf>
    <xf numFmtId="0" fontId="14" fillId="0" borderId="53" xfId="11" applyFont="1" applyBorder="1" applyAlignment="1">
      <alignment horizontal="center"/>
    </xf>
    <xf numFmtId="0" fontId="2" fillId="0" borderId="0" xfId="0" applyFont="1" applyAlignment="1">
      <alignment horizontal="center" vertical="center"/>
    </xf>
    <xf numFmtId="0" fontId="33" fillId="0" borderId="0" xfId="0" applyFont="1" applyAlignment="1">
      <alignment horizontal="center" vertical="center"/>
    </xf>
    <xf numFmtId="0" fontId="39" fillId="0" borderId="0" xfId="0" applyFont="1"/>
    <xf numFmtId="0" fontId="38" fillId="0" borderId="0" xfId="0" applyFont="1" applyAlignment="1">
      <alignment horizontal="center" vertical="center"/>
    </xf>
    <xf numFmtId="10" fontId="14" fillId="8" borderId="64" xfId="16" applyNumberFormat="1" applyFont="1" applyFill="1" applyBorder="1" applyAlignment="1" applyProtection="1">
      <alignment horizontal="center" vertical="center"/>
    </xf>
    <xf numFmtId="0" fontId="38" fillId="0" borderId="0" xfId="0" applyFont="1" applyAlignment="1">
      <alignment vertical="center"/>
    </xf>
    <xf numFmtId="0" fontId="33" fillId="0" borderId="0" xfId="0" applyFont="1" applyAlignment="1">
      <alignment vertical="center"/>
    </xf>
    <xf numFmtId="0" fontId="25" fillId="0" borderId="0" xfId="0" applyFont="1" applyAlignment="1">
      <alignment vertical="center"/>
    </xf>
    <xf numFmtId="10" fontId="13" fillId="10" borderId="39" xfId="12" applyNumberFormat="1" applyFont="1" applyFill="1" applyBorder="1" applyAlignment="1">
      <alignment vertical="center"/>
    </xf>
    <xf numFmtId="10" fontId="13" fillId="10" borderId="41" xfId="12" applyNumberFormat="1" applyFont="1" applyFill="1" applyBorder="1" applyAlignment="1">
      <alignment vertical="center"/>
    </xf>
    <xf numFmtId="0" fontId="40" fillId="11" borderId="6" xfId="0" applyFont="1" applyFill="1" applyBorder="1" applyAlignment="1">
      <alignment horizontal="center" vertical="center"/>
    </xf>
    <xf numFmtId="164" fontId="25" fillId="12" borderId="6" xfId="1" applyFont="1" applyFill="1" applyBorder="1" applyAlignment="1">
      <alignment horizontal="center" vertical="center"/>
    </xf>
    <xf numFmtId="164" fontId="40" fillId="11" borderId="6" xfId="0" applyNumberFormat="1" applyFont="1" applyFill="1" applyBorder="1" applyAlignment="1">
      <alignment horizontal="right" vertical="center"/>
    </xf>
    <xf numFmtId="171" fontId="40" fillId="11" borderId="6" xfId="2" applyNumberFormat="1" applyFont="1" applyFill="1" applyBorder="1" applyAlignment="1">
      <alignment horizontal="center" vertical="center"/>
    </xf>
    <xf numFmtId="0" fontId="5" fillId="2" borderId="6" xfId="0" applyFont="1" applyFill="1" applyBorder="1" applyAlignment="1">
      <alignment vertical="center" wrapText="1"/>
    </xf>
    <xf numFmtId="0" fontId="5" fillId="2" borderId="6" xfId="0" applyFont="1" applyFill="1" applyBorder="1" applyAlignment="1">
      <alignment horizontal="center" vertical="center" wrapText="1"/>
    </xf>
    <xf numFmtId="169" fontId="25" fillId="9" borderId="6" xfId="0" applyNumberFormat="1" applyFont="1" applyFill="1" applyBorder="1" applyAlignment="1">
      <alignment horizontal="center" vertical="center"/>
    </xf>
    <xf numFmtId="164" fontId="40" fillId="11" borderId="0" xfId="1" applyFont="1" applyFill="1" applyAlignment="1">
      <alignment horizontal="center" vertical="center"/>
    </xf>
    <xf numFmtId="0" fontId="45"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horizontal="center" vertical="center"/>
    </xf>
    <xf numFmtId="0" fontId="44" fillId="0" borderId="0" xfId="0" applyFont="1" applyAlignment="1">
      <alignment horizontal="left" vertical="center"/>
    </xf>
    <xf numFmtId="0" fontId="5" fillId="0" borderId="0" xfId="0" applyFont="1" applyAlignment="1">
      <alignment horizontal="right" vertical="center"/>
    </xf>
    <xf numFmtId="0" fontId="5" fillId="7" borderId="0" xfId="0" applyFont="1" applyFill="1" applyAlignment="1">
      <alignment horizontal="center" vertical="center"/>
    </xf>
    <xf numFmtId="0" fontId="25" fillId="9" borderId="6" xfId="0" applyFont="1" applyFill="1" applyBorder="1" applyAlignment="1">
      <alignment horizontal="left" vertical="center" wrapText="1"/>
    </xf>
    <xf numFmtId="164" fontId="25" fillId="9" borderId="6" xfId="0" applyNumberFormat="1" applyFont="1" applyFill="1" applyBorder="1" applyAlignment="1">
      <alignment horizontal="center" vertical="center"/>
    </xf>
    <xf numFmtId="164" fontId="25" fillId="9" borderId="6" xfId="1" applyFont="1" applyFill="1" applyBorder="1" applyAlignment="1">
      <alignment horizontal="right" vertical="center"/>
    </xf>
    <xf numFmtId="0" fontId="25" fillId="0" borderId="0" xfId="0" applyFont="1" applyAlignment="1">
      <alignment horizontal="center" vertical="center"/>
    </xf>
    <xf numFmtId="0" fontId="25" fillId="0" borderId="0" xfId="0" applyFont="1" applyAlignment="1">
      <alignment horizontal="left" vertical="center"/>
    </xf>
    <xf numFmtId="164" fontId="46" fillId="9" borderId="6" xfId="1" applyFont="1" applyFill="1" applyBorder="1" applyAlignment="1">
      <alignment horizontal="right" vertical="center"/>
    </xf>
    <xf numFmtId="164" fontId="46" fillId="9" borderId="17" xfId="1" applyFont="1" applyFill="1" applyBorder="1" applyAlignment="1">
      <alignment horizontal="right" vertical="center"/>
    </xf>
    <xf numFmtId="164" fontId="5" fillId="7" borderId="17" xfId="1" applyFont="1" applyFill="1" applyBorder="1" applyAlignment="1">
      <alignment horizontal="right" vertical="center"/>
    </xf>
    <xf numFmtId="0" fontId="25" fillId="3" borderId="0" xfId="0" applyFont="1" applyFill="1" applyAlignment="1">
      <alignment vertical="center"/>
    </xf>
    <xf numFmtId="164" fontId="5" fillId="7" borderId="6" xfId="1" applyFont="1" applyFill="1" applyBorder="1" applyAlignment="1">
      <alignment horizontal="right" vertical="center"/>
    </xf>
    <xf numFmtId="164" fontId="5" fillId="8" borderId="6" xfId="1" applyFont="1" applyFill="1" applyBorder="1" applyAlignment="1">
      <alignment horizontal="right" vertical="center"/>
    </xf>
    <xf numFmtId="0" fontId="44" fillId="0" borderId="0" xfId="0" applyFont="1" applyAlignment="1">
      <alignment horizontal="right" vertical="center"/>
    </xf>
    <xf numFmtId="164" fontId="5" fillId="9" borderId="17" xfId="1" applyFont="1" applyFill="1" applyBorder="1" applyAlignment="1">
      <alignment horizontal="right" vertical="center"/>
    </xf>
    <xf numFmtId="0" fontId="25" fillId="0" borderId="0" xfId="0" applyFont="1" applyAlignment="1">
      <alignment horizontal="right" vertical="center"/>
    </xf>
    <xf numFmtId="0" fontId="44" fillId="0" borderId="0" xfId="0" applyFont="1" applyAlignment="1">
      <alignment vertical="center" wrapText="1"/>
    </xf>
    <xf numFmtId="2" fontId="44" fillId="0" borderId="0" xfId="0" applyNumberFormat="1" applyFont="1" applyAlignment="1">
      <alignment horizontal="center" vertical="center"/>
    </xf>
    <xf numFmtId="10" fontId="25" fillId="0" borderId="0" xfId="0" applyNumberFormat="1" applyFont="1" applyAlignment="1">
      <alignment horizontal="center" vertical="center"/>
    </xf>
    <xf numFmtId="0" fontId="5" fillId="2" borderId="6" xfId="0" applyFont="1" applyFill="1" applyBorder="1" applyAlignment="1">
      <alignment horizontal="center" vertical="center"/>
    </xf>
    <xf numFmtId="0" fontId="5" fillId="2" borderId="6" xfId="0" applyFont="1" applyFill="1" applyBorder="1" applyAlignment="1">
      <alignment horizontal="right" vertical="center"/>
    </xf>
    <xf numFmtId="0" fontId="25" fillId="12" borderId="0" xfId="0" applyFont="1" applyFill="1" applyAlignment="1">
      <alignment horizontal="center" vertical="center"/>
    </xf>
    <xf numFmtId="164" fontId="5" fillId="9" borderId="6" xfId="1" applyFont="1" applyFill="1" applyBorder="1" applyAlignment="1">
      <alignment horizontal="right" vertical="center"/>
    </xf>
    <xf numFmtId="171" fontId="25" fillId="9" borderId="6" xfId="2" applyNumberFormat="1" applyFont="1" applyFill="1" applyBorder="1" applyAlignment="1">
      <alignment horizontal="center" vertical="center"/>
    </xf>
    <xf numFmtId="164" fontId="25" fillId="12" borderId="0" xfId="1" applyFont="1" applyFill="1" applyAlignment="1">
      <alignment horizontal="center" vertical="center"/>
    </xf>
    <xf numFmtId="0" fontId="5" fillId="3" borderId="0" xfId="0" applyFont="1" applyFill="1" applyAlignment="1">
      <alignment horizontal="right" vertical="center"/>
    </xf>
    <xf numFmtId="0" fontId="25" fillId="3" borderId="0" xfId="0" applyFont="1" applyFill="1" applyAlignment="1">
      <alignment horizontal="center" vertical="center"/>
    </xf>
    <xf numFmtId="0" fontId="25" fillId="3" borderId="0" xfId="0" applyFont="1" applyFill="1" applyAlignment="1">
      <alignment horizontal="left" vertical="center"/>
    </xf>
    <xf numFmtId="0" fontId="43" fillId="0" borderId="0" xfId="0" applyFont="1" applyAlignment="1">
      <alignment vertical="center"/>
    </xf>
    <xf numFmtId="9" fontId="40" fillId="11" borderId="0" xfId="0" applyNumberFormat="1" applyFont="1" applyFill="1" applyAlignment="1">
      <alignment horizontal="center" vertical="center"/>
    </xf>
    <xf numFmtId="0" fontId="6" fillId="0" borderId="0" xfId="10"/>
    <xf numFmtId="0" fontId="6" fillId="0" borderId="68" xfId="10" applyBorder="1" applyAlignment="1">
      <alignment horizontal="left"/>
    </xf>
    <xf numFmtId="0" fontId="47" fillId="0" borderId="0" xfId="10" applyFont="1" applyBorder="1"/>
    <xf numFmtId="0" fontId="6" fillId="0" borderId="0" xfId="10" applyBorder="1" applyAlignment="1">
      <alignment horizontal="right"/>
    </xf>
    <xf numFmtId="0" fontId="6" fillId="0" borderId="0" xfId="10" applyBorder="1"/>
    <xf numFmtId="0" fontId="6" fillId="0" borderId="69" xfId="10" applyBorder="1" applyAlignment="1">
      <alignment vertical="center"/>
    </xf>
    <xf numFmtId="0" fontId="6" fillId="0" borderId="0" xfId="10" applyAlignment="1">
      <alignment horizontal="left"/>
    </xf>
    <xf numFmtId="0" fontId="6" fillId="0" borderId="0" xfId="10" applyAlignment="1">
      <alignment horizontal="right"/>
    </xf>
    <xf numFmtId="0" fontId="6" fillId="0" borderId="0" xfId="10" applyAlignment="1">
      <alignment vertical="center"/>
    </xf>
    <xf numFmtId="0" fontId="48" fillId="7" borderId="2" xfId="10" applyFont="1" applyFill="1" applyBorder="1" applyAlignment="1">
      <alignment horizontal="left"/>
    </xf>
    <xf numFmtId="0" fontId="6" fillId="7" borderId="3" xfId="10" applyFill="1" applyBorder="1" applyAlignment="1">
      <alignment horizontal="right"/>
    </xf>
    <xf numFmtId="0" fontId="6" fillId="7" borderId="3" xfId="10" applyFill="1" applyBorder="1"/>
    <xf numFmtId="0" fontId="6" fillId="7" borderId="1" xfId="10" applyFill="1" applyBorder="1" applyAlignment="1">
      <alignment vertical="center"/>
    </xf>
    <xf numFmtId="0" fontId="48" fillId="0" borderId="20" xfId="10" applyFont="1" applyBorder="1" applyAlignment="1">
      <alignment horizontal="left"/>
    </xf>
    <xf numFmtId="173" fontId="48" fillId="0" borderId="72" xfId="10" applyNumberFormat="1" applyFont="1" applyBorder="1" applyAlignment="1">
      <alignment horizontal="right" vertical="center" wrapText="1"/>
    </xf>
    <xf numFmtId="0" fontId="48" fillId="0" borderId="73" xfId="10" applyFont="1" applyBorder="1" applyAlignment="1">
      <alignment horizontal="right" vertical="center"/>
    </xf>
    <xf numFmtId="9" fontId="48" fillId="0" borderId="73" xfId="10" applyNumberFormat="1" applyFont="1" applyBorder="1" applyAlignment="1">
      <alignment horizontal="right" vertical="center"/>
    </xf>
    <xf numFmtId="0" fontId="6" fillId="0" borderId="73" xfId="10" applyBorder="1" applyAlignment="1">
      <alignment horizontal="right" vertical="center"/>
    </xf>
    <xf numFmtId="0" fontId="6" fillId="0" borderId="40" xfId="10" applyBorder="1" applyAlignment="1">
      <alignment horizontal="left"/>
    </xf>
    <xf numFmtId="0" fontId="6" fillId="0" borderId="5" xfId="10" applyBorder="1" applyAlignment="1">
      <alignment horizontal="right"/>
    </xf>
    <xf numFmtId="0" fontId="6" fillId="0" borderId="5" xfId="10" applyBorder="1"/>
    <xf numFmtId="173" fontId="48" fillId="0" borderId="49" xfId="10" applyNumberFormat="1" applyFont="1" applyBorder="1" applyAlignment="1">
      <alignment horizontal="right" vertical="center"/>
    </xf>
    <xf numFmtId="173" fontId="48" fillId="0" borderId="0" xfId="10" applyNumberFormat="1" applyFont="1" applyAlignment="1">
      <alignment horizontal="right" vertical="center"/>
    </xf>
    <xf numFmtId="0" fontId="6" fillId="7" borderId="1" xfId="10" applyFill="1" applyBorder="1" applyAlignment="1">
      <alignment horizontal="right" vertical="center"/>
    </xf>
    <xf numFmtId="10" fontId="48" fillId="0" borderId="72" xfId="10" applyNumberFormat="1" applyFont="1" applyBorder="1" applyAlignment="1">
      <alignment horizontal="right" vertical="center"/>
    </xf>
    <xf numFmtId="0" fontId="48" fillId="0" borderId="40" xfId="10" applyFont="1" applyBorder="1" applyAlignment="1">
      <alignment horizontal="left"/>
    </xf>
    <xf numFmtId="0" fontId="48" fillId="0" borderId="0" xfId="10" applyFont="1" applyAlignment="1">
      <alignment horizontal="left"/>
    </xf>
    <xf numFmtId="0" fontId="17" fillId="7" borderId="2" xfId="10" applyFont="1" applyFill="1" applyBorder="1" applyAlignment="1">
      <alignment horizontal="left"/>
    </xf>
    <xf numFmtId="0" fontId="6" fillId="7" borderId="1" xfId="10" applyFill="1" applyBorder="1"/>
    <xf numFmtId="173" fontId="17" fillId="0" borderId="1" xfId="10" applyNumberFormat="1" applyFont="1" applyBorder="1" applyAlignment="1">
      <alignment horizontal="right" vertical="center"/>
    </xf>
    <xf numFmtId="0" fontId="12" fillId="0" borderId="6" xfId="10" applyFont="1" applyBorder="1" applyAlignment="1">
      <alignment horizontal="center"/>
    </xf>
    <xf numFmtId="0" fontId="12" fillId="13" borderId="6" xfId="10" applyFont="1" applyFill="1" applyBorder="1" applyAlignment="1">
      <alignment horizontal="left"/>
    </xf>
    <xf numFmtId="2" fontId="6" fillId="13" borderId="6" xfId="10" applyNumberFormat="1" applyFill="1" applyBorder="1"/>
    <xf numFmtId="0" fontId="6" fillId="0" borderId="6" xfId="10" applyFont="1" applyBorder="1"/>
    <xf numFmtId="0" fontId="12" fillId="0" borderId="6" xfId="10" applyFont="1" applyBorder="1"/>
    <xf numFmtId="2" fontId="12" fillId="13" borderId="6" xfId="10" applyNumberFormat="1" applyFont="1" applyFill="1" applyBorder="1"/>
    <xf numFmtId="0" fontId="12" fillId="13" borderId="6" xfId="10" applyFont="1" applyFill="1" applyBorder="1"/>
    <xf numFmtId="0" fontId="6" fillId="0" borderId="7" xfId="10" applyFont="1" applyBorder="1"/>
    <xf numFmtId="2" fontId="6" fillId="0" borderId="9" xfId="10" applyNumberFormat="1" applyFont="1" applyBorder="1"/>
    <xf numFmtId="2" fontId="6" fillId="13" borderId="6" xfId="10" applyNumberFormat="1" applyFont="1" applyFill="1" applyBorder="1"/>
    <xf numFmtId="2" fontId="6" fillId="0" borderId="6" xfId="10" applyNumberFormat="1" applyFont="1" applyBorder="1"/>
    <xf numFmtId="0" fontId="5" fillId="0" borderId="0" xfId="0" applyFont="1" applyAlignment="1">
      <alignment horizontal="center" vertical="center"/>
    </xf>
    <xf numFmtId="0" fontId="25" fillId="9" borderId="6" xfId="0" applyFont="1" applyFill="1" applyBorder="1" applyAlignment="1">
      <alignment horizontal="left" vertical="center" wrapText="1"/>
    </xf>
    <xf numFmtId="10" fontId="25" fillId="0" borderId="0" xfId="2" applyNumberFormat="1" applyFont="1" applyFill="1" applyAlignment="1">
      <alignment horizontal="right" vertical="center"/>
    </xf>
    <xf numFmtId="10" fontId="25" fillId="0" borderId="0" xfId="0" applyNumberFormat="1" applyFont="1" applyFill="1" applyAlignment="1">
      <alignment horizontal="center" vertical="center"/>
    </xf>
    <xf numFmtId="0" fontId="5" fillId="7" borderId="6" xfId="0" applyFont="1" applyFill="1" applyBorder="1" applyAlignment="1">
      <alignment horizontal="center" vertical="center"/>
    </xf>
    <xf numFmtId="164" fontId="5" fillId="7" borderId="6" xfId="0" applyNumberFormat="1" applyFont="1" applyFill="1" applyBorder="1" applyAlignment="1">
      <alignment horizontal="center" vertical="center"/>
    </xf>
    <xf numFmtId="164" fontId="25" fillId="9" borderId="6" xfId="1" applyFont="1" applyFill="1" applyBorder="1" applyAlignment="1">
      <alignment horizontal="center" vertical="center"/>
    </xf>
    <xf numFmtId="164" fontId="5" fillId="9" borderId="6" xfId="1" applyFont="1" applyFill="1" applyBorder="1" applyAlignment="1">
      <alignment horizontal="center" vertical="center"/>
    </xf>
    <xf numFmtId="10" fontId="25" fillId="9" borderId="6" xfId="2" applyNumberFormat="1" applyFont="1" applyFill="1" applyBorder="1" applyAlignment="1">
      <alignment horizontal="center" vertical="center"/>
    </xf>
    <xf numFmtId="10" fontId="5" fillId="9" borderId="6" xfId="2" applyNumberFormat="1" applyFont="1" applyFill="1" applyBorder="1" applyAlignment="1">
      <alignment horizontal="center" vertical="center"/>
    </xf>
    <xf numFmtId="0" fontId="25" fillId="12" borderId="6" xfId="0" applyFont="1" applyFill="1" applyBorder="1" applyAlignment="1">
      <alignment horizontal="center" vertical="center"/>
    </xf>
    <xf numFmtId="0" fontId="25" fillId="12" borderId="6" xfId="0" applyFont="1" applyFill="1" applyBorder="1" applyAlignment="1">
      <alignment vertical="center" wrapText="1"/>
    </xf>
    <xf numFmtId="164" fontId="5" fillId="12" borderId="6" xfId="1" applyFont="1" applyFill="1" applyBorder="1" applyAlignment="1">
      <alignment horizontal="center" vertical="center"/>
    </xf>
    <xf numFmtId="10" fontId="25" fillId="12" borderId="6" xfId="2" applyNumberFormat="1" applyFont="1" applyFill="1" applyBorder="1" applyAlignment="1">
      <alignment horizontal="center" vertical="center"/>
    </xf>
    <xf numFmtId="10" fontId="5" fillId="12" borderId="6" xfId="2" applyNumberFormat="1" applyFont="1" applyFill="1" applyBorder="1" applyAlignment="1">
      <alignment horizontal="center" vertical="center"/>
    </xf>
    <xf numFmtId="0" fontId="5" fillId="0" borderId="0" xfId="0" applyFont="1" applyAlignment="1">
      <alignment vertical="center" wrapText="1"/>
    </xf>
    <xf numFmtId="164" fontId="5" fillId="0" borderId="0" xfId="0" applyNumberFormat="1" applyFont="1" applyAlignment="1">
      <alignment horizontal="center" vertical="center"/>
    </xf>
    <xf numFmtId="0" fontId="40" fillId="11" borderId="6" xfId="0" applyFont="1" applyFill="1" applyBorder="1" applyAlignment="1">
      <alignment horizontal="right" vertical="center" wrapText="1"/>
    </xf>
    <xf numFmtId="164" fontId="40" fillId="11" borderId="6" xfId="0" applyNumberFormat="1" applyFont="1" applyFill="1" applyBorder="1" applyAlignment="1">
      <alignment horizontal="center" vertical="center"/>
    </xf>
    <xf numFmtId="164" fontId="25" fillId="0" borderId="0" xfId="0" applyNumberFormat="1" applyFont="1" applyAlignment="1">
      <alignment horizontal="center" vertical="center"/>
    </xf>
    <xf numFmtId="164" fontId="43" fillId="11" borderId="6" xfId="0" applyNumberFormat="1" applyFont="1" applyFill="1" applyBorder="1" applyAlignment="1">
      <alignment horizontal="center" vertical="center"/>
    </xf>
    <xf numFmtId="164" fontId="25" fillId="3" borderId="6" xfId="1" applyFont="1" applyFill="1" applyBorder="1" applyAlignment="1">
      <alignment horizontal="right" vertical="center"/>
    </xf>
    <xf numFmtId="2" fontId="29" fillId="0" borderId="67" xfId="24"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49" fontId="26" fillId="0" borderId="74" xfId="0" applyNumberFormat="1" applyFont="1" applyBorder="1" applyAlignment="1">
      <alignment vertical="top" wrapText="1"/>
    </xf>
    <xf numFmtId="49" fontId="26" fillId="0" borderId="75" xfId="0" applyNumberFormat="1" applyFont="1" applyBorder="1" applyAlignment="1">
      <alignment vertical="top" wrapText="1"/>
    </xf>
    <xf numFmtId="49" fontId="26" fillId="0" borderId="68" xfId="0" applyNumberFormat="1" applyFont="1" applyBorder="1" applyAlignment="1">
      <alignment vertical="top" wrapText="1"/>
    </xf>
    <xf numFmtId="0" fontId="6" fillId="0" borderId="68" xfId="24" applyFont="1" applyBorder="1"/>
    <xf numFmtId="0" fontId="6" fillId="0" borderId="69" xfId="24" applyBorder="1"/>
    <xf numFmtId="0" fontId="12" fillId="0" borderId="68" xfId="0" applyFont="1" applyBorder="1" applyAlignment="1">
      <alignment horizontal="left" vertical="top"/>
    </xf>
    <xf numFmtId="0" fontId="28" fillId="0" borderId="68" xfId="24" applyFont="1" applyBorder="1" applyAlignment="1">
      <alignment horizontal="center" vertical="center"/>
    </xf>
    <xf numFmtId="0" fontId="30" fillId="0" borderId="68" xfId="24" applyFont="1" applyBorder="1" applyAlignment="1">
      <alignment vertical="center"/>
    </xf>
    <xf numFmtId="0" fontId="30" fillId="0" borderId="68" xfId="24" applyFont="1" applyBorder="1"/>
    <xf numFmtId="0" fontId="29" fillId="0" borderId="68" xfId="24" applyFont="1" applyBorder="1"/>
    <xf numFmtId="0" fontId="6" fillId="0" borderId="68" xfId="24" applyBorder="1"/>
    <xf numFmtId="0" fontId="12" fillId="0" borderId="68" xfId="24" applyFont="1" applyBorder="1"/>
    <xf numFmtId="4" fontId="12" fillId="0" borderId="69" xfId="24" applyNumberFormat="1" applyFont="1" applyBorder="1"/>
    <xf numFmtId="0" fontId="12" fillId="0" borderId="70" xfId="24" applyFont="1" applyBorder="1"/>
    <xf numFmtId="0" fontId="6" fillId="0" borderId="16" xfId="24" applyBorder="1"/>
    <xf numFmtId="0" fontId="6" fillId="0" borderId="16" xfId="24" applyFont="1" applyBorder="1"/>
    <xf numFmtId="0" fontId="6" fillId="0" borderId="71" xfId="24" applyBorder="1"/>
    <xf numFmtId="0" fontId="55" fillId="3" borderId="0" xfId="0" applyFont="1" applyFill="1" applyBorder="1"/>
    <xf numFmtId="0" fontId="35" fillId="3" borderId="0" xfId="0" applyFont="1" applyFill="1" applyBorder="1"/>
    <xf numFmtId="0" fontId="53" fillId="3" borderId="0" xfId="0" applyFont="1" applyFill="1" applyBorder="1" applyAlignment="1">
      <alignment horizontal="left" vertical="center" wrapText="1"/>
    </xf>
    <xf numFmtId="0" fontId="34" fillId="0" borderId="0" xfId="0" applyFont="1" applyBorder="1" applyAlignment="1">
      <alignment vertical="center"/>
    </xf>
    <xf numFmtId="0" fontId="34" fillId="0" borderId="0" xfId="0" applyFont="1" applyBorder="1" applyAlignment="1">
      <alignment horizontal="center" vertical="center"/>
    </xf>
    <xf numFmtId="0" fontId="34" fillId="0" borderId="0" xfId="0" applyFont="1" applyBorder="1" applyAlignment="1">
      <alignment horizontal="right"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 fillId="0" borderId="0" xfId="0" applyFont="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 fillId="0" borderId="0" xfId="0" applyFont="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3" fillId="7" borderId="0" xfId="0" applyFont="1" applyFill="1" applyAlignment="1">
      <alignment horizontal="center" vertical="center"/>
    </xf>
    <xf numFmtId="0" fontId="2" fillId="9" borderId="6" xfId="0" applyFont="1" applyFill="1" applyBorder="1" applyAlignment="1">
      <alignment horizontal="center" vertical="center"/>
    </xf>
    <xf numFmtId="0" fontId="2" fillId="9" borderId="6" xfId="0" applyFont="1" applyFill="1" applyBorder="1" applyAlignment="1">
      <alignment horizontal="left" vertical="center" wrapText="1"/>
    </xf>
    <xf numFmtId="164" fontId="2" fillId="9" borderId="6" xfId="0" applyNumberFormat="1" applyFont="1" applyFill="1" applyBorder="1" applyAlignment="1">
      <alignment horizontal="center" vertical="center"/>
    </xf>
    <xf numFmtId="164" fontId="2" fillId="9" borderId="6" xfId="1" applyFont="1" applyFill="1" applyBorder="1" applyAlignment="1">
      <alignment horizontal="right" vertical="center"/>
    </xf>
    <xf numFmtId="164" fontId="57" fillId="9" borderId="6" xfId="1" applyFont="1" applyFill="1" applyBorder="1" applyAlignment="1">
      <alignment horizontal="right" vertical="center"/>
    </xf>
    <xf numFmtId="164" fontId="57" fillId="9" borderId="17" xfId="1" applyFont="1" applyFill="1" applyBorder="1" applyAlignment="1">
      <alignment horizontal="right" vertical="center"/>
    </xf>
    <xf numFmtId="164" fontId="3" fillId="7" borderId="17" xfId="1" applyFont="1" applyFill="1" applyBorder="1" applyAlignment="1">
      <alignment horizontal="right" vertical="center"/>
    </xf>
    <xf numFmtId="0" fontId="3" fillId="3" borderId="0" xfId="0" applyFont="1" applyFill="1" applyAlignment="1">
      <alignment horizontal="right" vertical="center"/>
    </xf>
    <xf numFmtId="0" fontId="2" fillId="3" borderId="0" xfId="0" applyFont="1" applyFill="1" applyAlignment="1">
      <alignmen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164" fontId="3" fillId="9" borderId="6" xfId="1" applyFont="1" applyFill="1" applyBorder="1" applyAlignment="1">
      <alignment horizontal="right" vertical="center"/>
    </xf>
    <xf numFmtId="164" fontId="3" fillId="9" borderId="17" xfId="1" applyFont="1" applyFill="1" applyBorder="1" applyAlignment="1">
      <alignment horizontal="right" vertical="center"/>
    </xf>
    <xf numFmtId="164" fontId="3" fillId="7" borderId="6" xfId="1" applyFont="1" applyFill="1" applyBorder="1" applyAlignment="1">
      <alignment horizontal="right" vertical="center"/>
    </xf>
    <xf numFmtId="164" fontId="3" fillId="8" borderId="6" xfId="1" applyFont="1" applyFill="1" applyBorder="1" applyAlignment="1">
      <alignment horizontal="right" vertical="center"/>
    </xf>
    <xf numFmtId="0" fontId="25" fillId="0" borderId="0" xfId="0" applyFont="1" applyFill="1" applyAlignment="1">
      <alignment vertical="center"/>
    </xf>
    <xf numFmtId="0" fontId="2" fillId="0" borderId="0" xfId="0" applyFont="1" applyFill="1" applyAlignment="1">
      <alignment vertical="center"/>
    </xf>
    <xf numFmtId="168" fontId="25" fillId="0" borderId="0" xfId="0" applyNumberFormat="1" applyFont="1" applyFill="1" applyBorder="1" applyAlignment="1">
      <alignment horizontal="center" vertical="center"/>
    </xf>
    <xf numFmtId="164" fontId="2" fillId="0" borderId="0" xfId="1" applyFont="1" applyAlignment="1">
      <alignment horizontal="right" vertical="center"/>
    </xf>
    <xf numFmtId="0" fontId="2" fillId="3" borderId="0" xfId="0" applyFont="1" applyFill="1" applyAlignment="1">
      <alignment horizontal="right" vertical="center"/>
    </xf>
    <xf numFmtId="164" fontId="5" fillId="0" borderId="0" xfId="0" applyNumberFormat="1" applyFont="1" applyAlignment="1">
      <alignment horizontal="right" vertical="center"/>
    </xf>
    <xf numFmtId="0" fontId="6" fillId="0" borderId="0" xfId="10" applyAlignment="1">
      <alignment horizontal="center"/>
    </xf>
    <xf numFmtId="0" fontId="2" fillId="0" borderId="0" xfId="0" applyFont="1" applyAlignment="1">
      <alignment horizontal="center" vertical="center"/>
    </xf>
    <xf numFmtId="164" fontId="5" fillId="9" borderId="27" xfId="1" applyFont="1" applyFill="1" applyBorder="1" applyAlignment="1">
      <alignment horizontal="right" vertical="center"/>
    </xf>
    <xf numFmtId="0" fontId="5" fillId="7" borderId="0" xfId="0" applyFont="1" applyFill="1" applyAlignment="1">
      <alignment horizontal="center" vertical="center"/>
    </xf>
    <xf numFmtId="0" fontId="2" fillId="0" borderId="0" xfId="0" applyFont="1" applyAlignment="1">
      <alignment horizontal="center" vertical="center"/>
    </xf>
    <xf numFmtId="0" fontId="5" fillId="0" borderId="0" xfId="0" applyFont="1" applyAlignment="1">
      <alignment horizontal="right" vertical="center"/>
    </xf>
    <xf numFmtId="0" fontId="2" fillId="0" borderId="0" xfId="0" applyFont="1" applyAlignment="1">
      <alignment horizontal="left" vertical="center" wrapText="1"/>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 fillId="0" borderId="0" xfId="0" applyFont="1" applyAlignment="1">
      <alignment horizontal="center" vertical="center"/>
    </xf>
    <xf numFmtId="170" fontId="5" fillId="0" borderId="0" xfId="0" applyNumberFormat="1" applyFont="1" applyFill="1" applyBorder="1" applyAlignment="1">
      <alignment horizontal="right" vertical="center"/>
    </xf>
    <xf numFmtId="164" fontId="5" fillId="0" borderId="0" xfId="1" applyFont="1" applyFill="1" applyBorder="1" applyAlignment="1">
      <alignment horizontal="right" vertical="center"/>
    </xf>
    <xf numFmtId="0" fontId="25" fillId="0" borderId="0" xfId="0" applyFont="1" applyFill="1" applyBorder="1" applyAlignment="1">
      <alignment horizontal="center" vertical="center"/>
    </xf>
    <xf numFmtId="0" fontId="25" fillId="0" borderId="0" xfId="0" applyFont="1" applyFill="1" applyBorder="1" applyAlignment="1">
      <alignment horizontal="left" vertical="center" wrapText="1"/>
    </xf>
    <xf numFmtId="10" fontId="15" fillId="0" borderId="60" xfId="11" applyNumberFormat="1" applyFont="1" applyBorder="1" applyAlignment="1">
      <alignment horizontal="center"/>
    </xf>
    <xf numFmtId="164" fontId="3" fillId="0" borderId="0" xfId="1" applyFont="1" applyFill="1" applyBorder="1" applyAlignment="1">
      <alignment horizontal="right" vertical="center"/>
    </xf>
    <xf numFmtId="2" fontId="2" fillId="0" borderId="0" xfId="0" applyNumberFormat="1" applyFont="1" applyAlignment="1">
      <alignment horizontal="center" vertical="center"/>
    </xf>
    <xf numFmtId="2" fontId="34" fillId="0" borderId="0" xfId="0" applyNumberFormat="1" applyFont="1" applyAlignment="1">
      <alignment horizontal="center" vertical="center"/>
    </xf>
    <xf numFmtId="2" fontId="5" fillId="7" borderId="0" xfId="0" applyNumberFormat="1" applyFont="1" applyFill="1" applyAlignment="1">
      <alignment horizontal="center" vertical="center"/>
    </xf>
    <xf numFmtId="2" fontId="25" fillId="9" borderId="6" xfId="0" applyNumberFormat="1" applyFont="1" applyFill="1" applyBorder="1" applyAlignment="1">
      <alignment horizontal="center" vertical="center"/>
    </xf>
    <xf numFmtId="2" fontId="2" fillId="9" borderId="6" xfId="0" applyNumberFormat="1" applyFont="1" applyFill="1" applyBorder="1" applyAlignment="1">
      <alignment horizontal="center" vertical="center"/>
    </xf>
    <xf numFmtId="2" fontId="25" fillId="0" borderId="0" xfId="0" applyNumberFormat="1" applyFont="1" applyAlignment="1">
      <alignment horizontal="center" vertical="center"/>
    </xf>
    <xf numFmtId="2" fontId="3" fillId="7" borderId="0" xfId="0" applyNumberFormat="1" applyFont="1" applyFill="1" applyAlignment="1">
      <alignment horizontal="center" vertical="center"/>
    </xf>
    <xf numFmtId="2" fontId="2" fillId="3" borderId="0" xfId="0" applyNumberFormat="1" applyFont="1" applyFill="1" applyAlignment="1">
      <alignment horizontal="center" vertical="center"/>
    </xf>
    <xf numFmtId="2" fontId="25" fillId="9" borderId="9" xfId="0" applyNumberFormat="1" applyFont="1" applyFill="1" applyBorder="1" applyAlignment="1">
      <alignment horizontal="center" vertical="center"/>
    </xf>
    <xf numFmtId="2" fontId="5" fillId="0" borderId="0" xfId="0" applyNumberFormat="1" applyFont="1" applyFill="1" applyBorder="1" applyAlignment="1">
      <alignment horizontal="right" vertical="center"/>
    </xf>
    <xf numFmtId="2" fontId="25" fillId="9" borderId="27" xfId="0" applyNumberFormat="1" applyFont="1" applyFill="1" applyBorder="1" applyAlignment="1">
      <alignment horizontal="center" vertical="center"/>
    </xf>
    <xf numFmtId="2" fontId="25" fillId="0" borderId="0" xfId="0" applyNumberFormat="1" applyFont="1" applyAlignment="1">
      <alignment vertical="center"/>
    </xf>
    <xf numFmtId="0" fontId="59" fillId="0" borderId="0" xfId="26"/>
    <xf numFmtId="0" fontId="59" fillId="0" borderId="0" xfId="26" applyFont="1" applyAlignment="1">
      <alignment vertical="center"/>
    </xf>
    <xf numFmtId="0" fontId="60" fillId="0" borderId="0" xfId="26" applyFont="1" applyAlignment="1">
      <alignment vertical="center"/>
    </xf>
    <xf numFmtId="0" fontId="60" fillId="0" borderId="0" xfId="26" applyFont="1"/>
    <xf numFmtId="164" fontId="44" fillId="0" borderId="0" xfId="0" applyNumberFormat="1" applyFont="1" applyAlignment="1">
      <alignment horizontal="right" vertical="center"/>
    </xf>
    <xf numFmtId="0" fontId="5" fillId="7" borderId="0" xfId="0" applyFont="1" applyFill="1" applyAlignment="1">
      <alignment horizontal="center" vertical="center"/>
    </xf>
    <xf numFmtId="0" fontId="25" fillId="0" borderId="6" xfId="0" applyFont="1" applyFill="1" applyBorder="1" applyAlignment="1">
      <alignment vertical="center" wrapText="1"/>
    </xf>
    <xf numFmtId="0" fontId="25" fillId="0" borderId="6" xfId="0" applyFont="1" applyFill="1" applyBorder="1" applyAlignment="1">
      <alignment horizontal="center" vertical="center" wrapText="1"/>
    </xf>
    <xf numFmtId="168" fontId="25" fillId="0" borderId="6" xfId="0" applyNumberFormat="1" applyFont="1" applyFill="1" applyBorder="1" applyAlignment="1">
      <alignment horizontal="center" vertical="center"/>
    </xf>
    <xf numFmtId="0" fontId="25" fillId="0" borderId="6" xfId="0" applyFont="1" applyFill="1" applyBorder="1" applyAlignment="1">
      <alignment horizontal="center" vertical="center"/>
    </xf>
    <xf numFmtId="172" fontId="25" fillId="0" borderId="6" xfId="0" applyNumberFormat="1" applyFont="1" applyFill="1" applyBorder="1" applyAlignment="1">
      <alignment horizontal="center" vertical="center"/>
    </xf>
    <xf numFmtId="164" fontId="25" fillId="0" borderId="6" xfId="1" applyFont="1" applyFill="1" applyBorder="1" applyAlignment="1">
      <alignment horizontal="right" vertical="center"/>
    </xf>
    <xf numFmtId="164" fontId="25" fillId="0" borderId="6" xfId="1" applyFont="1" applyFill="1" applyBorder="1" applyAlignment="1">
      <alignment horizontal="center" vertical="center"/>
    </xf>
    <xf numFmtId="0" fontId="35" fillId="0" borderId="0" xfId="0" applyFont="1" applyFill="1"/>
    <xf numFmtId="0" fontId="2" fillId="0" borderId="6" xfId="0" applyFont="1" applyFill="1" applyBorder="1" applyAlignment="1">
      <alignment vertical="center" wrapText="1"/>
    </xf>
    <xf numFmtId="0" fontId="2" fillId="0" borderId="6" xfId="0" applyFont="1" applyFill="1" applyBorder="1" applyAlignment="1">
      <alignment horizontal="center" vertical="center" wrapText="1"/>
    </xf>
    <xf numFmtId="168" fontId="2" fillId="0" borderId="6" xfId="0" applyNumberFormat="1" applyFont="1" applyFill="1" applyBorder="1" applyAlignment="1">
      <alignment horizontal="center" vertical="center"/>
    </xf>
    <xf numFmtId="0" fontId="2" fillId="0" borderId="6" xfId="0" applyFont="1" applyFill="1" applyBorder="1" applyAlignment="1">
      <alignment horizontal="center" vertical="center"/>
    </xf>
    <xf numFmtId="172" fontId="2" fillId="0" borderId="6" xfId="0" applyNumberFormat="1" applyFont="1" applyFill="1" applyBorder="1" applyAlignment="1">
      <alignment horizontal="center" vertical="center"/>
    </xf>
    <xf numFmtId="164" fontId="2" fillId="0" borderId="6" xfId="1" applyFont="1" applyFill="1" applyBorder="1" applyAlignment="1">
      <alignment horizontal="center" vertical="center"/>
    </xf>
    <xf numFmtId="0" fontId="0" fillId="0" borderId="0" xfId="0" applyFont="1" applyFill="1"/>
    <xf numFmtId="164" fontId="2" fillId="0" borderId="6" xfId="1" applyFont="1" applyFill="1" applyBorder="1" applyAlignment="1">
      <alignment horizontal="right" vertical="center"/>
    </xf>
    <xf numFmtId="164" fontId="2" fillId="0" borderId="0" xfId="1" applyFont="1" applyFill="1" applyAlignment="1">
      <alignment vertical="center"/>
    </xf>
    <xf numFmtId="0" fontId="5" fillId="0" borderId="0" xfId="0" applyFont="1" applyAlignment="1">
      <alignment horizontal="right" vertical="center"/>
    </xf>
    <xf numFmtId="0" fontId="5" fillId="0" borderId="0" xfId="0" applyFont="1" applyAlignment="1">
      <alignment horizontal="right" vertical="center"/>
    </xf>
    <xf numFmtId="0" fontId="25" fillId="0" borderId="0" xfId="0" applyFont="1" applyAlignment="1">
      <alignment horizontal="center" vertical="center"/>
    </xf>
    <xf numFmtId="0" fontId="25" fillId="0" borderId="6" xfId="0" applyFont="1" applyFill="1" applyBorder="1" applyAlignment="1">
      <alignment horizontal="left" vertical="center" wrapText="1"/>
    </xf>
    <xf numFmtId="164" fontId="25" fillId="0" borderId="6" xfId="0" applyNumberFormat="1" applyFont="1" applyFill="1" applyBorder="1" applyAlignment="1">
      <alignment horizontal="center" vertical="center"/>
    </xf>
    <xf numFmtId="0" fontId="5" fillId="7" borderId="0" xfId="0" applyFont="1" applyFill="1" applyAlignment="1">
      <alignment horizontal="left" vertical="center" wrapText="1"/>
    </xf>
    <xf numFmtId="0" fontId="5" fillId="7" borderId="16" xfId="0" applyFont="1" applyFill="1" applyBorder="1" applyAlignment="1">
      <alignment horizontal="left" vertical="center" wrapText="1"/>
    </xf>
    <xf numFmtId="0" fontId="58" fillId="0" borderId="0" xfId="0" applyFont="1" applyAlignment="1">
      <alignment vertical="center"/>
    </xf>
    <xf numFmtId="0" fontId="5" fillId="7" borderId="16" xfId="0" applyFont="1" applyFill="1" applyBorder="1" applyAlignment="1">
      <alignment horizontal="left" vertical="center" wrapText="1"/>
    </xf>
    <xf numFmtId="0" fontId="61" fillId="0" borderId="0" xfId="0" applyFont="1" applyAlignment="1">
      <alignment horizontal="right" vertical="center"/>
    </xf>
    <xf numFmtId="0" fontId="62" fillId="14" borderId="79" xfId="0" applyFont="1" applyFill="1" applyBorder="1" applyAlignment="1">
      <alignment horizontal="center" vertical="center"/>
    </xf>
    <xf numFmtId="0" fontId="62" fillId="14" borderId="79" xfId="0" applyFont="1" applyFill="1" applyBorder="1" applyAlignment="1">
      <alignment horizontal="left" vertical="center" wrapText="1"/>
    </xf>
    <xf numFmtId="0" fontId="62" fillId="0" borderId="0" xfId="0" applyFont="1" applyAlignment="1">
      <alignment horizontal="center" vertical="center"/>
    </xf>
    <xf numFmtId="0" fontId="62" fillId="0" borderId="0" xfId="0" applyFont="1" applyAlignment="1">
      <alignment horizontal="left" vertical="center"/>
    </xf>
    <xf numFmtId="0" fontId="25" fillId="9" borderId="79" xfId="0" applyFont="1" applyFill="1" applyBorder="1" applyAlignment="1">
      <alignment horizontal="center" vertical="center"/>
    </xf>
    <xf numFmtId="0" fontId="25" fillId="9" borderId="79" xfId="0" applyFont="1" applyFill="1" applyBorder="1" applyAlignment="1">
      <alignment vertical="center" wrapText="1"/>
    </xf>
    <xf numFmtId="169" fontId="25" fillId="9" borderId="79" xfId="0" applyNumberFormat="1" applyFont="1" applyFill="1" applyBorder="1" applyAlignment="1">
      <alignment horizontal="center" vertical="center"/>
    </xf>
    <xf numFmtId="164" fontId="25" fillId="9" borderId="79" xfId="0" applyNumberFormat="1" applyFont="1" applyFill="1" applyBorder="1" applyAlignment="1">
      <alignment horizontal="center" vertical="center"/>
    </xf>
    <xf numFmtId="0" fontId="25" fillId="12" borderId="79" xfId="0" applyFont="1" applyFill="1" applyBorder="1" applyAlignment="1">
      <alignment horizontal="center" vertical="center"/>
    </xf>
    <xf numFmtId="0" fontId="25" fillId="12" borderId="79" xfId="0" applyFont="1" applyFill="1" applyBorder="1" applyAlignment="1">
      <alignment vertical="center" wrapText="1"/>
    </xf>
    <xf numFmtId="0" fontId="5" fillId="7" borderId="79" xfId="0" applyFont="1" applyFill="1" applyBorder="1" applyAlignment="1">
      <alignment horizontal="center" vertical="center"/>
    </xf>
    <xf numFmtId="10" fontId="25" fillId="12" borderId="79" xfId="2" applyNumberFormat="1" applyFont="1" applyFill="1" applyBorder="1" applyAlignment="1">
      <alignment horizontal="center" vertical="center"/>
    </xf>
    <xf numFmtId="10" fontId="5" fillId="12" borderId="79" xfId="2" applyNumberFormat="1" applyFont="1" applyFill="1" applyBorder="1" applyAlignment="1">
      <alignment horizontal="center" vertical="center"/>
    </xf>
    <xf numFmtId="164" fontId="5" fillId="7" borderId="79" xfId="0" applyNumberFormat="1" applyFont="1" applyFill="1" applyBorder="1" applyAlignment="1">
      <alignment horizontal="center" vertical="center"/>
    </xf>
    <xf numFmtId="164" fontId="25" fillId="12" borderId="79" xfId="2" applyNumberFormat="1" applyFont="1" applyFill="1" applyBorder="1" applyAlignment="1">
      <alignment horizontal="center" vertical="center"/>
    </xf>
    <xf numFmtId="164" fontId="25" fillId="12" borderId="79" xfId="1" applyFont="1" applyFill="1" applyBorder="1" applyAlignment="1">
      <alignment horizontal="center" vertical="center"/>
    </xf>
    <xf numFmtId="164" fontId="5" fillId="12" borderId="79" xfId="2" applyNumberFormat="1" applyFont="1" applyFill="1" applyBorder="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25" fillId="0" borderId="0" xfId="0" applyFont="1" applyAlignment="1">
      <alignment horizontal="left" vertical="center"/>
    </xf>
    <xf numFmtId="0" fontId="2" fillId="0" borderId="0" xfId="0" applyFont="1" applyAlignment="1">
      <alignment horizontal="center" vertical="center"/>
    </xf>
    <xf numFmtId="0" fontId="40" fillId="11" borderId="79" xfId="0" applyFont="1" applyFill="1" applyBorder="1" applyAlignment="1">
      <alignment horizontal="center" vertical="center"/>
    </xf>
    <xf numFmtId="164" fontId="25" fillId="9" borderId="79" xfId="1" applyFont="1" applyFill="1" applyBorder="1" applyAlignment="1">
      <alignment horizontal="center" vertical="center"/>
    </xf>
    <xf numFmtId="10" fontId="25" fillId="9" borderId="79" xfId="2" applyNumberFormat="1" applyFont="1" applyFill="1" applyBorder="1" applyAlignment="1">
      <alignment horizontal="center" vertical="center"/>
    </xf>
    <xf numFmtId="9" fontId="25" fillId="9" borderId="79" xfId="2" applyNumberFormat="1" applyFont="1" applyFill="1" applyBorder="1" applyAlignment="1">
      <alignment horizontal="center" vertical="center"/>
    </xf>
    <xf numFmtId="0" fontId="64" fillId="0" borderId="0" xfId="0" applyFont="1"/>
    <xf numFmtId="0" fontId="65"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right" vertical="center"/>
    </xf>
    <xf numFmtId="0" fontId="66" fillId="0" borderId="0" xfId="0" applyFont="1" applyAlignment="1">
      <alignment horizontal="center" vertical="center"/>
    </xf>
    <xf numFmtId="0" fontId="67" fillId="0" borderId="0" xfId="0" applyFont="1" applyBorder="1" applyAlignment="1">
      <alignment horizontal="center" vertical="center"/>
    </xf>
    <xf numFmtId="0" fontId="66" fillId="0" borderId="0" xfId="0" applyFont="1" applyAlignment="1">
      <alignment vertical="center"/>
    </xf>
    <xf numFmtId="0" fontId="66" fillId="0" borderId="0" xfId="0" applyFont="1" applyAlignment="1">
      <alignment horizontal="right" vertical="center"/>
    </xf>
    <xf numFmtId="10" fontId="66" fillId="0" borderId="0" xfId="0" applyNumberFormat="1" applyFont="1" applyAlignment="1">
      <alignment horizontal="center" vertical="center"/>
    </xf>
    <xf numFmtId="168" fontId="66" fillId="0" borderId="0" xfId="7" applyNumberFormat="1" applyFont="1" applyBorder="1" applyAlignment="1" applyProtection="1">
      <alignment horizontal="center" vertical="center"/>
    </xf>
    <xf numFmtId="0" fontId="68" fillId="15" borderId="79" xfId="0" applyFont="1" applyFill="1" applyBorder="1" applyAlignment="1">
      <alignment horizontal="center" vertical="center"/>
    </xf>
    <xf numFmtId="0" fontId="68" fillId="15" borderId="81" xfId="0" applyFont="1" applyFill="1" applyBorder="1" applyAlignment="1">
      <alignment horizontal="center" vertical="center"/>
    </xf>
    <xf numFmtId="0" fontId="68" fillId="0" borderId="68" xfId="0" applyFont="1" applyBorder="1" applyAlignment="1">
      <alignment horizontal="center" vertical="center"/>
    </xf>
    <xf numFmtId="0" fontId="66" fillId="14" borderId="82" xfId="0" applyFont="1" applyFill="1" applyBorder="1" applyAlignment="1">
      <alignment horizontal="center" vertical="center"/>
    </xf>
    <xf numFmtId="0" fontId="66" fillId="14" borderId="79" xfId="0" applyFont="1" applyFill="1" applyBorder="1" applyAlignment="1">
      <alignment horizontal="center" vertical="center"/>
    </xf>
    <xf numFmtId="1" fontId="66" fillId="14" borderId="79" xfId="0" applyNumberFormat="1" applyFont="1" applyFill="1" applyBorder="1" applyAlignment="1">
      <alignment horizontal="center" vertical="center"/>
    </xf>
    <xf numFmtId="175" fontId="66" fillId="14" borderId="79" xfId="0" applyNumberFormat="1" applyFont="1" applyFill="1" applyBorder="1" applyAlignment="1">
      <alignment horizontal="center" vertical="center"/>
    </xf>
    <xf numFmtId="171" fontId="66" fillId="0" borderId="68" xfId="13" applyNumberFormat="1" applyFont="1" applyBorder="1" applyAlignment="1" applyProtection="1">
      <alignment horizontal="center" vertical="center"/>
    </xf>
    <xf numFmtId="175" fontId="69" fillId="16" borderId="79" xfId="0" applyNumberFormat="1" applyFont="1" applyFill="1" applyBorder="1" applyAlignment="1">
      <alignment horizontal="right" vertical="center"/>
    </xf>
    <xf numFmtId="171" fontId="69" fillId="0" borderId="68" xfId="13" applyNumberFormat="1" applyFont="1" applyBorder="1" applyAlignment="1" applyProtection="1">
      <alignment horizontal="center" vertical="center"/>
    </xf>
    <xf numFmtId="175" fontId="67" fillId="18" borderId="81" xfId="7" applyNumberFormat="1" applyFont="1" applyFill="1" applyBorder="1" applyAlignment="1" applyProtection="1">
      <alignment horizontal="right" vertical="center"/>
    </xf>
    <xf numFmtId="0" fontId="2" fillId="0" borderId="0" xfId="0" applyFont="1" applyFill="1" applyAlignment="1">
      <alignment horizontal="center" vertical="center"/>
    </xf>
    <xf numFmtId="170" fontId="3" fillId="0" borderId="0" xfId="0" applyNumberFormat="1" applyFont="1" applyFill="1" applyBorder="1" applyAlignment="1">
      <alignment horizontal="right" vertical="center"/>
    </xf>
    <xf numFmtId="2" fontId="2" fillId="0" borderId="0" xfId="0" applyNumberFormat="1" applyFont="1" applyFill="1" applyAlignment="1">
      <alignment horizontal="center" vertical="center"/>
    </xf>
    <xf numFmtId="0" fontId="2" fillId="0" borderId="0" xfId="0" applyFont="1" applyFill="1" applyAlignment="1">
      <alignment horizontal="right" vertical="center"/>
    </xf>
    <xf numFmtId="175" fontId="67" fillId="14" borderId="79" xfId="7" applyNumberFormat="1" applyFont="1" applyFill="1" applyBorder="1" applyAlignment="1" applyProtection="1">
      <alignment horizontal="right" vertical="center"/>
    </xf>
    <xf numFmtId="0" fontId="66" fillId="0" borderId="0" xfId="0" applyFont="1" applyBorder="1" applyAlignment="1">
      <alignment horizontal="right" vertical="center"/>
    </xf>
    <xf numFmtId="0" fontId="66" fillId="0" borderId="0" xfId="0" applyFont="1" applyBorder="1" applyAlignment="1">
      <alignment horizontal="center" vertical="center"/>
    </xf>
    <xf numFmtId="0" fontId="38" fillId="0" borderId="0" xfId="0" applyFont="1" applyBorder="1" applyAlignment="1">
      <alignment horizontal="center" vertical="center"/>
    </xf>
    <xf numFmtId="0" fontId="56" fillId="3" borderId="0" xfId="0" applyFont="1" applyFill="1" applyBorder="1" applyAlignment="1">
      <alignment horizontal="left" vertical="center"/>
    </xf>
    <xf numFmtId="0" fontId="53" fillId="3" borderId="0" xfId="0" applyFont="1" applyFill="1" applyBorder="1" applyAlignment="1">
      <alignment horizontal="left" vertical="center" wrapText="1"/>
    </xf>
    <xf numFmtId="0" fontId="34" fillId="0" borderId="0" xfId="0" applyFont="1" applyAlignment="1">
      <alignment horizontal="left" vertical="center" wrapText="1"/>
    </xf>
    <xf numFmtId="0" fontId="4" fillId="0" borderId="0" xfId="0" applyFont="1" applyBorder="1" applyAlignment="1">
      <alignment horizontal="left" vertical="center"/>
    </xf>
    <xf numFmtId="0" fontId="34" fillId="0" borderId="0" xfId="0" applyFont="1" applyBorder="1" applyAlignment="1">
      <alignment horizontal="left" vertical="center" wrapText="1"/>
    </xf>
    <xf numFmtId="0" fontId="42" fillId="11" borderId="6" xfId="0" applyFont="1" applyFill="1" applyBorder="1" applyAlignment="1">
      <alignment horizontal="left" vertical="center"/>
    </xf>
    <xf numFmtId="0" fontId="33" fillId="12" borderId="6" xfId="0" applyFont="1" applyFill="1" applyBorder="1" applyAlignment="1">
      <alignment horizontal="left" vertical="center" wrapText="1"/>
    </xf>
    <xf numFmtId="0" fontId="38" fillId="0" borderId="0" xfId="0" applyFont="1" applyAlignment="1">
      <alignment horizontal="center" vertical="center"/>
    </xf>
    <xf numFmtId="0" fontId="33" fillId="0" borderId="0" xfId="0" applyFont="1" applyAlignment="1">
      <alignment horizontal="center" vertical="center"/>
    </xf>
    <xf numFmtId="0" fontId="68" fillId="15" borderId="79" xfId="0" applyFont="1" applyFill="1" applyBorder="1" applyAlignment="1">
      <alignment horizontal="left" vertical="center"/>
    </xf>
    <xf numFmtId="0" fontId="67" fillId="0" borderId="0" xfId="0" applyFont="1" applyBorder="1" applyAlignment="1">
      <alignment horizontal="center" vertical="center"/>
    </xf>
    <xf numFmtId="0" fontId="67" fillId="0" borderId="80" xfId="0" applyFont="1" applyBorder="1" applyAlignment="1">
      <alignment horizontal="center" vertical="center"/>
    </xf>
    <xf numFmtId="0" fontId="68" fillId="15" borderId="79" xfId="0" applyFont="1" applyFill="1" applyBorder="1" applyAlignment="1">
      <alignment horizontal="center" vertical="center"/>
    </xf>
    <xf numFmtId="0" fontId="66" fillId="14" borderId="79" xfId="0" applyFont="1" applyFill="1" applyBorder="1" applyAlignment="1">
      <alignment horizontal="left" vertical="center" wrapText="1"/>
    </xf>
    <xf numFmtId="0" fontId="67" fillId="0" borderId="0" xfId="0" applyFont="1" applyBorder="1" applyAlignment="1">
      <alignment horizontal="right" vertical="center"/>
    </xf>
    <xf numFmtId="0" fontId="67" fillId="17" borderId="79" xfId="0" applyFont="1" applyFill="1" applyBorder="1" applyAlignment="1">
      <alignment horizontal="center" vertical="center"/>
    </xf>
    <xf numFmtId="0" fontId="66" fillId="14" borderId="79" xfId="0" applyFont="1" applyFill="1" applyBorder="1" applyAlignment="1">
      <alignment horizontal="center" vertical="center" wrapText="1"/>
    </xf>
    <xf numFmtId="0" fontId="69" fillId="16" borderId="79" xfId="0" applyFont="1" applyFill="1" applyBorder="1" applyAlignment="1">
      <alignment horizontal="right" vertical="center"/>
    </xf>
    <xf numFmtId="0" fontId="40" fillId="11" borderId="6" xfId="0" applyFont="1" applyFill="1" applyBorder="1" applyAlignment="1">
      <alignment horizontal="left" vertical="center"/>
    </xf>
    <xf numFmtId="0" fontId="5" fillId="7" borderId="6" xfId="0" applyFont="1" applyFill="1" applyBorder="1" applyAlignment="1">
      <alignment horizontal="left" vertical="center"/>
    </xf>
    <xf numFmtId="0" fontId="5" fillId="0" borderId="0" xfId="0" applyFont="1" applyAlignment="1">
      <alignment horizontal="center" vertical="center"/>
    </xf>
    <xf numFmtId="0" fontId="25" fillId="0" borderId="0" xfId="0" applyFont="1" applyAlignment="1">
      <alignment horizontal="center" vertical="center"/>
    </xf>
    <xf numFmtId="0" fontId="25" fillId="0" borderId="0" xfId="0" applyFont="1" applyAlignment="1">
      <alignment horizontal="left" vertical="center"/>
    </xf>
    <xf numFmtId="0" fontId="42" fillId="11" borderId="7" xfId="0" applyFont="1" applyFill="1" applyBorder="1" applyAlignment="1">
      <alignment horizontal="center" vertical="center"/>
    </xf>
    <xf numFmtId="0" fontId="42" fillId="11" borderId="9" xfId="0" applyFont="1" applyFill="1" applyBorder="1" applyAlignment="1">
      <alignment horizontal="center" vertical="center"/>
    </xf>
    <xf numFmtId="0" fontId="54" fillId="12" borderId="6" xfId="0" applyFont="1" applyFill="1" applyBorder="1" applyAlignment="1">
      <alignment horizontal="left" vertical="center" wrapText="1"/>
    </xf>
    <xf numFmtId="0" fontId="54" fillId="12" borderId="79" xfId="0" applyFont="1" applyFill="1" applyBorder="1" applyAlignment="1">
      <alignment horizontal="left" vertical="center" wrapText="1"/>
    </xf>
    <xf numFmtId="0" fontId="5" fillId="7" borderId="81" xfId="0" applyFont="1" applyFill="1" applyBorder="1" applyAlignment="1">
      <alignment horizontal="left" vertical="center"/>
    </xf>
    <xf numFmtId="0" fontId="5" fillId="7" borderId="82" xfId="0" applyFont="1" applyFill="1" applyBorder="1" applyAlignment="1">
      <alignment horizontal="left" vertical="center"/>
    </xf>
    <xf numFmtId="0" fontId="40" fillId="11" borderId="81" xfId="0" applyFont="1" applyFill="1" applyBorder="1" applyAlignment="1">
      <alignment horizontal="left" vertical="center"/>
    </xf>
    <xf numFmtId="0" fontId="40" fillId="11" borderId="82" xfId="0" applyFont="1" applyFill="1" applyBorder="1" applyAlignment="1">
      <alignment horizontal="left" vertical="center"/>
    </xf>
    <xf numFmtId="0" fontId="40" fillId="11" borderId="7" xfId="0" applyFont="1" applyFill="1" applyBorder="1" applyAlignment="1">
      <alignment horizontal="right" vertical="center"/>
    </xf>
    <xf numFmtId="0" fontId="40" fillId="11" borderId="8" xfId="0" applyFont="1" applyFill="1" applyBorder="1" applyAlignment="1">
      <alignment horizontal="right" vertical="center"/>
    </xf>
    <xf numFmtId="0" fontId="40" fillId="11" borderId="9" xfId="0" applyFont="1" applyFill="1" applyBorder="1" applyAlignment="1">
      <alignment horizontal="right" vertical="center"/>
    </xf>
    <xf numFmtId="0" fontId="5" fillId="2" borderId="6" xfId="0" applyFont="1" applyFill="1" applyBorder="1" applyAlignment="1">
      <alignment horizontal="left" vertical="center"/>
    </xf>
    <xf numFmtId="0" fontId="40" fillId="11" borderId="6" xfId="0" applyFont="1" applyFill="1" applyBorder="1" applyAlignment="1">
      <alignment horizontal="right" vertical="center"/>
    </xf>
    <xf numFmtId="0" fontId="5" fillId="0" borderId="0" xfId="0" applyFont="1" applyAlignment="1">
      <alignment horizontal="right" vertical="center"/>
    </xf>
    <xf numFmtId="0" fontId="52" fillId="9" borderId="6" xfId="0" applyFont="1" applyFill="1" applyBorder="1" applyAlignment="1">
      <alignment horizontal="left" vertical="center" wrapText="1"/>
    </xf>
    <xf numFmtId="0" fontId="40" fillId="11" borderId="0" xfId="0" applyFont="1" applyFill="1" applyBorder="1" applyAlignment="1">
      <alignment horizontal="right" vertical="center"/>
    </xf>
    <xf numFmtId="170" fontId="5" fillId="7" borderId="6" xfId="0" applyNumberFormat="1" applyFont="1" applyFill="1" applyBorder="1" applyAlignment="1">
      <alignment horizontal="right" vertical="center"/>
    </xf>
    <xf numFmtId="0" fontId="5" fillId="7" borderId="0" xfId="0" applyFont="1" applyFill="1" applyAlignment="1">
      <alignment horizontal="left" vertical="center" wrapText="1"/>
    </xf>
    <xf numFmtId="0" fontId="5" fillId="7" borderId="16" xfId="0" applyFont="1" applyFill="1" applyBorder="1" applyAlignment="1">
      <alignment horizontal="left" vertical="center" wrapText="1"/>
    </xf>
    <xf numFmtId="0" fontId="63" fillId="14" borderId="79" xfId="0" applyFont="1" applyFill="1" applyBorder="1" applyAlignment="1">
      <alignment horizontal="right" vertical="center"/>
    </xf>
    <xf numFmtId="170" fontId="63" fillId="14" borderId="79" xfId="0" applyNumberFormat="1" applyFont="1" applyFill="1" applyBorder="1" applyAlignment="1">
      <alignment horizontal="right" vertical="center"/>
    </xf>
    <xf numFmtId="170" fontId="5" fillId="7" borderId="7" xfId="0" applyNumberFormat="1" applyFont="1" applyFill="1" applyBorder="1" applyAlignment="1">
      <alignment horizontal="right" vertical="center"/>
    </xf>
    <xf numFmtId="170" fontId="5" fillId="7" borderId="9" xfId="0" applyNumberFormat="1" applyFont="1" applyFill="1" applyBorder="1" applyAlignment="1">
      <alignment horizontal="right" vertical="center"/>
    </xf>
    <xf numFmtId="0" fontId="5" fillId="7" borderId="0" xfId="0" applyFont="1" applyFill="1" applyAlignment="1">
      <alignment horizontal="center" vertical="center"/>
    </xf>
    <xf numFmtId="0" fontId="5" fillId="7" borderId="16" xfId="0" applyFont="1" applyFill="1" applyBorder="1" applyAlignment="1">
      <alignment horizontal="center" vertical="center"/>
    </xf>
    <xf numFmtId="0" fontId="46" fillId="9" borderId="6" xfId="0" applyFont="1" applyFill="1" applyBorder="1" applyAlignment="1">
      <alignment horizontal="right" vertical="center"/>
    </xf>
    <xf numFmtId="170" fontId="57" fillId="9" borderId="7" xfId="0" applyNumberFormat="1" applyFont="1" applyFill="1" applyBorder="1" applyAlignment="1">
      <alignment horizontal="right" vertical="center"/>
    </xf>
    <xf numFmtId="170" fontId="57" fillId="9" borderId="9" xfId="0" applyNumberFormat="1" applyFont="1" applyFill="1" applyBorder="1" applyAlignment="1">
      <alignment horizontal="right" vertical="center"/>
    </xf>
    <xf numFmtId="170" fontId="46" fillId="9" borderId="6" xfId="0" applyNumberFormat="1" applyFont="1" applyFill="1" applyBorder="1" applyAlignment="1">
      <alignment horizontal="right" vertical="center"/>
    </xf>
    <xf numFmtId="0" fontId="57" fillId="9" borderId="6" xfId="0" applyFont="1" applyFill="1" applyBorder="1" applyAlignment="1">
      <alignment horizontal="right" vertical="center"/>
    </xf>
    <xf numFmtId="0" fontId="3" fillId="7" borderId="6" xfId="0" applyFont="1" applyFill="1" applyBorder="1" applyAlignment="1">
      <alignment horizontal="right" vertical="center"/>
    </xf>
    <xf numFmtId="170" fontId="3" fillId="7" borderId="6" xfId="0" applyNumberFormat="1" applyFont="1" applyFill="1" applyBorder="1" applyAlignment="1">
      <alignment horizontal="right" vertical="center"/>
    </xf>
    <xf numFmtId="0" fontId="5" fillId="7" borderId="6" xfId="0" applyFont="1" applyFill="1" applyBorder="1" applyAlignment="1">
      <alignment horizontal="right" vertical="center"/>
    </xf>
    <xf numFmtId="170" fontId="57" fillId="9" borderId="6" xfId="0" applyNumberFormat="1" applyFont="1" applyFill="1" applyBorder="1" applyAlignment="1">
      <alignment horizontal="right" vertical="center"/>
    </xf>
    <xf numFmtId="170" fontId="3" fillId="7" borderId="7" xfId="0" applyNumberFormat="1" applyFont="1" applyFill="1" applyBorder="1" applyAlignment="1">
      <alignment horizontal="right" vertical="center"/>
    </xf>
    <xf numFmtId="170" fontId="3" fillId="7" borderId="9" xfId="0" applyNumberFormat="1" applyFont="1" applyFill="1" applyBorder="1" applyAlignment="1">
      <alignment horizontal="right" vertical="center"/>
    </xf>
    <xf numFmtId="0" fontId="3" fillId="7" borderId="0" xfId="0" applyFont="1" applyFill="1" applyAlignment="1">
      <alignment horizontal="center" vertical="center"/>
    </xf>
    <xf numFmtId="0" fontId="3" fillId="7" borderId="16" xfId="0" applyFont="1" applyFill="1" applyBorder="1" applyAlignment="1">
      <alignment horizontal="center" vertical="center"/>
    </xf>
    <xf numFmtId="170" fontId="3" fillId="9" borderId="6" xfId="0" applyNumberFormat="1" applyFont="1" applyFill="1" applyBorder="1" applyAlignment="1">
      <alignment horizontal="right" vertical="center"/>
    </xf>
    <xf numFmtId="0" fontId="46" fillId="9" borderId="27" xfId="0" applyFont="1" applyFill="1" applyBorder="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7" borderId="0" xfId="0" applyFont="1" applyFill="1" applyAlignment="1">
      <alignment horizontal="left" vertical="center" wrapText="1"/>
    </xf>
    <xf numFmtId="0" fontId="3" fillId="7" borderId="16" xfId="0" applyFont="1" applyFill="1" applyBorder="1" applyAlignment="1">
      <alignment horizontal="left" vertical="center" wrapText="1"/>
    </xf>
    <xf numFmtId="170" fontId="5" fillId="9" borderId="6" xfId="0" applyNumberFormat="1" applyFont="1" applyFill="1" applyBorder="1" applyAlignment="1">
      <alignment horizontal="right" vertical="center"/>
    </xf>
    <xf numFmtId="0" fontId="46" fillId="9" borderId="7" xfId="0" applyFont="1" applyFill="1" applyBorder="1" applyAlignment="1">
      <alignment horizontal="right" vertical="center"/>
    </xf>
    <xf numFmtId="0" fontId="46" fillId="9" borderId="9" xfId="0" applyFont="1" applyFill="1" applyBorder="1" applyAlignment="1">
      <alignment horizontal="right" vertical="center"/>
    </xf>
    <xf numFmtId="0" fontId="5" fillId="7" borderId="7" xfId="0" applyFont="1" applyFill="1" applyBorder="1" applyAlignment="1">
      <alignment horizontal="right" vertical="center"/>
    </xf>
    <xf numFmtId="0" fontId="5" fillId="7" borderId="9" xfId="0" applyFont="1" applyFill="1" applyBorder="1" applyAlignment="1">
      <alignment horizontal="right" vertical="center"/>
    </xf>
    <xf numFmtId="0" fontId="13" fillId="0" borderId="7" xfId="10" applyFont="1" applyBorder="1" applyAlignment="1">
      <alignment horizontal="center" wrapText="1"/>
    </xf>
    <xf numFmtId="0" fontId="13" fillId="0" borderId="8" xfId="10" applyFont="1" applyBorder="1" applyAlignment="1">
      <alignment horizontal="center" wrapText="1"/>
    </xf>
    <xf numFmtId="0" fontId="13" fillId="0" borderId="9" xfId="10" applyFont="1" applyBorder="1" applyAlignment="1">
      <alignment horizontal="center" wrapText="1"/>
    </xf>
    <xf numFmtId="0" fontId="13" fillId="0" borderId="70" xfId="10" applyFont="1" applyBorder="1" applyAlignment="1">
      <alignment horizontal="center" wrapText="1"/>
    </xf>
    <xf numFmtId="0" fontId="13" fillId="0" borderId="16" xfId="10" applyFont="1" applyBorder="1" applyAlignment="1">
      <alignment horizontal="center" wrapText="1"/>
    </xf>
    <xf numFmtId="0" fontId="13" fillId="0" borderId="71" xfId="10" applyFont="1" applyBorder="1" applyAlignment="1">
      <alignment horizontal="center" wrapText="1"/>
    </xf>
    <xf numFmtId="4" fontId="51" fillId="0" borderId="77" xfId="24" applyNumberFormat="1" applyFont="1" applyBorder="1" applyAlignment="1">
      <alignment horizontal="center" vertical="center"/>
    </xf>
    <xf numFmtId="4" fontId="51" fillId="0" borderId="78" xfId="24" applyNumberFormat="1" applyFont="1" applyBorder="1" applyAlignment="1">
      <alignment horizontal="center" vertical="center"/>
    </xf>
    <xf numFmtId="49" fontId="41" fillId="0" borderId="75" xfId="0" applyNumberFormat="1" applyFont="1" applyBorder="1" applyAlignment="1">
      <alignment horizontal="center" vertical="top" wrapText="1"/>
    </xf>
    <xf numFmtId="49" fontId="41" fillId="0" borderId="76" xfId="0" applyNumberFormat="1" applyFont="1" applyBorder="1" applyAlignment="1">
      <alignment horizontal="center" vertical="top" wrapText="1"/>
    </xf>
    <xf numFmtId="49" fontId="41" fillId="0" borderId="0" xfId="0" applyNumberFormat="1" applyFont="1" applyBorder="1" applyAlignment="1">
      <alignment horizontal="center" vertical="top" wrapText="1"/>
    </xf>
    <xf numFmtId="49" fontId="41" fillId="0" borderId="69" xfId="0" applyNumberFormat="1" applyFont="1" applyBorder="1" applyAlignment="1">
      <alignment horizontal="center" vertical="top" wrapText="1"/>
    </xf>
    <xf numFmtId="0" fontId="17" fillId="0" borderId="68" xfId="0" applyFont="1" applyBorder="1" applyAlignment="1">
      <alignment horizontal="left" vertical="center" wrapText="1"/>
    </xf>
    <xf numFmtId="0" fontId="17" fillId="0" borderId="0" xfId="0" applyFont="1" applyBorder="1" applyAlignment="1">
      <alignment horizontal="left" vertical="center" wrapText="1"/>
    </xf>
    <xf numFmtId="0" fontId="17" fillId="0" borderId="69" xfId="0" applyFont="1" applyBorder="1" applyAlignment="1">
      <alignment horizontal="left" vertical="center" wrapText="1"/>
    </xf>
    <xf numFmtId="0" fontId="27" fillId="0" borderId="68" xfId="24" applyFont="1" applyBorder="1" applyAlignment="1">
      <alignment horizontal="center" vertical="center" wrapText="1"/>
    </xf>
    <xf numFmtId="0" fontId="27" fillId="0" borderId="0" xfId="24" applyFont="1" applyBorder="1" applyAlignment="1">
      <alignment horizontal="center" vertical="center" wrapText="1"/>
    </xf>
    <xf numFmtId="0" fontId="27" fillId="0" borderId="69" xfId="24" applyFont="1" applyBorder="1" applyAlignment="1">
      <alignment horizontal="center" vertical="center" wrapText="1"/>
    </xf>
    <xf numFmtId="0" fontId="29" fillId="0" borderId="0" xfId="24" applyFont="1" applyBorder="1" applyAlignment="1">
      <alignment horizontal="left"/>
    </xf>
    <xf numFmtId="10" fontId="6" fillId="0" borderId="7" xfId="22" applyNumberFormat="1" applyFont="1" applyBorder="1" applyAlignment="1">
      <alignment horizontal="center" vertical="center"/>
    </xf>
    <xf numFmtId="10" fontId="6" fillId="0" borderId="9" xfId="22" applyNumberFormat="1" applyFont="1" applyBorder="1" applyAlignment="1">
      <alignment horizontal="center" vertical="center"/>
    </xf>
    <xf numFmtId="49" fontId="17" fillId="5" borderId="2" xfId="12" applyNumberFormat="1" applyFont="1" applyFill="1" applyBorder="1" applyAlignment="1">
      <alignment horizontal="center" vertical="center"/>
    </xf>
    <xf numFmtId="49" fontId="17" fillId="5" borderId="3" xfId="12" applyNumberFormat="1" applyFont="1" applyFill="1" applyBorder="1" applyAlignment="1">
      <alignment horizontal="center" vertical="center"/>
    </xf>
    <xf numFmtId="49" fontId="17" fillId="5" borderId="1" xfId="12" applyNumberFormat="1" applyFont="1" applyFill="1" applyBorder="1" applyAlignment="1">
      <alignment horizontal="center" vertical="center"/>
    </xf>
    <xf numFmtId="49" fontId="20" fillId="5" borderId="22" xfId="12" applyNumberFormat="1" applyFont="1" applyFill="1" applyBorder="1" applyAlignment="1">
      <alignment horizontal="center" vertical="center" wrapText="1"/>
    </xf>
    <xf numFmtId="49" fontId="20" fillId="5" borderId="23" xfId="12" applyNumberFormat="1" applyFont="1" applyFill="1" applyBorder="1" applyAlignment="1">
      <alignment horizontal="center" vertical="center" wrapText="1"/>
    </xf>
    <xf numFmtId="49" fontId="20" fillId="5" borderId="24" xfId="12" applyNumberFormat="1" applyFont="1" applyFill="1" applyBorder="1" applyAlignment="1">
      <alignment horizontal="center" vertical="center" wrapText="1"/>
    </xf>
    <xf numFmtId="49" fontId="20" fillId="5" borderId="25" xfId="12" applyNumberFormat="1" applyFont="1" applyFill="1" applyBorder="1" applyAlignment="1">
      <alignment horizontal="center" vertical="center" wrapText="1"/>
    </xf>
    <xf numFmtId="49" fontId="20" fillId="5" borderId="29" xfId="12" applyNumberFormat="1" applyFont="1" applyFill="1" applyBorder="1" applyAlignment="1">
      <alignment horizontal="center" vertical="center" wrapText="1"/>
    </xf>
    <xf numFmtId="49" fontId="20" fillId="5" borderId="6" xfId="12" applyNumberFormat="1" applyFont="1" applyFill="1" applyBorder="1" applyAlignment="1">
      <alignment horizontal="center" vertical="center" wrapText="1"/>
    </xf>
    <xf numFmtId="49" fontId="20" fillId="5" borderId="7" xfId="12" applyNumberFormat="1" applyFont="1" applyFill="1" applyBorder="1" applyAlignment="1">
      <alignment horizontal="center" vertical="center" wrapText="1"/>
    </xf>
    <xf numFmtId="49" fontId="20" fillId="5" borderId="30" xfId="12" applyNumberFormat="1" applyFont="1" applyFill="1" applyBorder="1" applyAlignment="1">
      <alignment horizontal="center" vertical="center" wrapText="1"/>
    </xf>
    <xf numFmtId="0" fontId="20" fillId="0" borderId="26" xfId="12" applyFont="1" applyFill="1" applyBorder="1" applyAlignment="1">
      <alignment horizontal="center" vertical="center"/>
    </xf>
    <xf numFmtId="0" fontId="20" fillId="0" borderId="31" xfId="12" applyFont="1" applyFill="1" applyBorder="1" applyAlignment="1">
      <alignment horizontal="center" vertical="center"/>
    </xf>
    <xf numFmtId="0" fontId="20" fillId="0" borderId="27" xfId="12" applyFont="1" applyFill="1" applyBorder="1" applyAlignment="1">
      <alignment horizontal="center" vertical="center"/>
    </xf>
    <xf numFmtId="0" fontId="20" fillId="0" borderId="32" xfId="12" applyFont="1" applyFill="1" applyBorder="1" applyAlignment="1">
      <alignment horizontal="center" vertical="center"/>
    </xf>
    <xf numFmtId="0" fontId="20" fillId="0" borderId="28" xfId="12" applyFont="1" applyFill="1" applyBorder="1" applyAlignment="1">
      <alignment horizontal="center" vertical="center"/>
    </xf>
    <xf numFmtId="0" fontId="20" fillId="0" borderId="33" xfId="12" applyFont="1" applyFill="1" applyBorder="1" applyAlignment="1">
      <alignment horizontal="center" vertical="center"/>
    </xf>
    <xf numFmtId="0" fontId="20" fillId="3" borderId="34" xfId="12" applyFont="1" applyFill="1" applyBorder="1" applyAlignment="1">
      <alignment horizontal="center" vertical="center"/>
    </xf>
    <xf numFmtId="0" fontId="20" fillId="3" borderId="35" xfId="12" applyFont="1" applyFill="1" applyBorder="1" applyAlignment="1">
      <alignment horizontal="center" vertical="center"/>
    </xf>
    <xf numFmtId="0" fontId="6" fillId="0" borderId="20" xfId="12" applyFont="1" applyBorder="1" applyAlignment="1">
      <alignment vertical="center"/>
    </xf>
    <xf numFmtId="0" fontId="6" fillId="0" borderId="0" xfId="12" applyFont="1" applyBorder="1" applyAlignment="1">
      <alignment vertical="center"/>
    </xf>
    <xf numFmtId="0" fontId="12" fillId="0" borderId="23" xfId="12" applyFont="1" applyFill="1" applyBorder="1" applyAlignment="1">
      <alignment horizontal="justify" vertical="center" wrapText="1"/>
    </xf>
    <xf numFmtId="0" fontId="12" fillId="0" borderId="25" xfId="12" applyFont="1" applyFill="1" applyBorder="1" applyAlignment="1">
      <alignment horizontal="justify" vertical="center" wrapText="1"/>
    </xf>
    <xf numFmtId="0" fontId="18" fillId="0" borderId="24" xfId="12" applyFont="1" applyBorder="1" applyAlignment="1">
      <alignment horizontal="center"/>
    </xf>
    <xf numFmtId="0" fontId="18" fillId="0" borderId="36" xfId="12" applyFont="1" applyBorder="1" applyAlignment="1">
      <alignment horizontal="center"/>
    </xf>
    <xf numFmtId="0" fontId="12" fillId="0" borderId="31" xfId="12" applyFont="1" applyFill="1" applyBorder="1" applyAlignment="1">
      <alignment horizontal="right" vertical="center"/>
    </xf>
    <xf numFmtId="0" fontId="12" fillId="0" borderId="32" xfId="12" applyFont="1" applyFill="1" applyBorder="1" applyAlignment="1">
      <alignment horizontal="right" vertical="center"/>
    </xf>
    <xf numFmtId="10" fontId="6" fillId="0" borderId="34" xfId="22" applyNumberFormat="1" applyFont="1" applyBorder="1" applyAlignment="1">
      <alignment horizontal="center" vertical="center"/>
    </xf>
    <xf numFmtId="10" fontId="6" fillId="0" borderId="35" xfId="22" applyNumberFormat="1" applyFont="1" applyBorder="1" applyAlignment="1">
      <alignment horizontal="center" vertical="center"/>
    </xf>
    <xf numFmtId="0" fontId="6" fillId="0" borderId="20" xfId="12" applyFont="1" applyBorder="1" applyAlignment="1">
      <alignment horizontal="center" vertical="center"/>
    </xf>
    <xf numFmtId="0" fontId="6" fillId="0" borderId="0" xfId="12" applyFont="1" applyBorder="1" applyAlignment="1">
      <alignment horizontal="center" vertical="center"/>
    </xf>
    <xf numFmtId="10" fontId="6" fillId="0" borderId="24" xfId="22" applyNumberFormat="1" applyFont="1" applyBorder="1" applyAlignment="1">
      <alignment horizontal="center" vertical="center"/>
    </xf>
    <xf numFmtId="10" fontId="6" fillId="0" borderId="36" xfId="22" applyNumberFormat="1" applyFont="1" applyBorder="1" applyAlignment="1">
      <alignment horizontal="center" vertical="center"/>
    </xf>
    <xf numFmtId="49" fontId="20" fillId="5" borderId="37" xfId="12" applyNumberFormat="1" applyFont="1" applyFill="1" applyBorder="1" applyAlignment="1">
      <alignment horizontal="center" vertical="center" wrapText="1"/>
    </xf>
    <xf numFmtId="49" fontId="20" fillId="5" borderId="38" xfId="12" applyNumberFormat="1" applyFont="1" applyFill="1" applyBorder="1" applyAlignment="1">
      <alignment horizontal="center" vertical="center" wrapText="1"/>
    </xf>
    <xf numFmtId="49" fontId="20" fillId="5" borderId="39" xfId="12" applyNumberFormat="1" applyFont="1" applyFill="1" applyBorder="1" applyAlignment="1">
      <alignment horizontal="center" vertical="center" wrapText="1"/>
    </xf>
    <xf numFmtId="10" fontId="9" fillId="0" borderId="45" xfId="22" applyNumberFormat="1" applyFont="1" applyBorder="1" applyAlignment="1">
      <alignment horizontal="center" vertical="center" wrapText="1"/>
    </xf>
    <xf numFmtId="10" fontId="9" fillId="0" borderId="47" xfId="22" applyNumberFormat="1" applyFont="1" applyBorder="1" applyAlignment="1">
      <alignment horizontal="center" vertical="center" wrapText="1"/>
    </xf>
    <xf numFmtId="0" fontId="22" fillId="0" borderId="17" xfId="12" applyFont="1" applyBorder="1" applyAlignment="1">
      <alignment horizontal="center" vertical="center" wrapText="1"/>
    </xf>
    <xf numFmtId="0" fontId="22" fillId="0" borderId="48" xfId="12" applyFont="1" applyBorder="1" applyAlignment="1">
      <alignment horizontal="center" vertical="center" wrapText="1"/>
    </xf>
    <xf numFmtId="0" fontId="22" fillId="0" borderId="46" xfId="12" applyFont="1" applyBorder="1" applyAlignment="1">
      <alignment horizontal="center" vertical="center" wrapText="1"/>
    </xf>
    <xf numFmtId="0" fontId="22" fillId="0" borderId="49" xfId="12" applyFont="1" applyBorder="1" applyAlignment="1">
      <alignment horizontal="center" vertical="center" wrapText="1"/>
    </xf>
    <xf numFmtId="0" fontId="6" fillId="0" borderId="45" xfId="12" applyFont="1" applyBorder="1" applyAlignment="1">
      <alignment horizontal="center" vertical="center"/>
    </xf>
    <xf numFmtId="0" fontId="6" fillId="0" borderId="26" xfId="12" applyFont="1" applyBorder="1" applyAlignment="1">
      <alignment horizontal="center" vertical="center"/>
    </xf>
    <xf numFmtId="0" fontId="6" fillId="0" borderId="17" xfId="12" applyFont="1" applyFill="1" applyBorder="1" applyAlignment="1">
      <alignment horizontal="left" vertical="center"/>
    </xf>
    <xf numFmtId="0" fontId="6" fillId="0" borderId="27" xfId="12" applyFont="1" applyFill="1" applyBorder="1" applyAlignment="1">
      <alignment horizontal="left" vertical="center"/>
    </xf>
    <xf numFmtId="10" fontId="6" fillId="0" borderId="46" xfId="22" applyNumberFormat="1" applyFont="1" applyFill="1" applyBorder="1" applyAlignment="1" applyProtection="1">
      <alignment horizontal="center" vertical="center"/>
      <protection locked="0"/>
    </xf>
    <xf numFmtId="10" fontId="6" fillId="0" borderId="28" xfId="22" applyNumberFormat="1" applyFont="1" applyFill="1" applyBorder="1" applyAlignment="1" applyProtection="1">
      <alignment horizontal="center" vertical="center"/>
      <protection locked="0"/>
    </xf>
    <xf numFmtId="10" fontId="6" fillId="0" borderId="43" xfId="22" applyNumberFormat="1" applyFont="1" applyBorder="1" applyAlignment="1">
      <alignment horizontal="center" vertical="center"/>
    </xf>
    <xf numFmtId="10" fontId="6" fillId="0" borderId="44" xfId="22" applyNumberFormat="1" applyFont="1" applyBorder="1" applyAlignment="1">
      <alignment horizontal="center" vertical="center"/>
    </xf>
    <xf numFmtId="0" fontId="13" fillId="0" borderId="37" xfId="12" applyFont="1" applyBorder="1" applyAlignment="1">
      <alignment horizontal="center" vertical="center"/>
    </xf>
    <xf numFmtId="0" fontId="13" fillId="0" borderId="38" xfId="12" applyFont="1" applyBorder="1" applyAlignment="1">
      <alignment horizontal="center" vertical="center"/>
    </xf>
    <xf numFmtId="0" fontId="13" fillId="0" borderId="40" xfId="12" applyFont="1" applyBorder="1" applyAlignment="1">
      <alignment horizontal="center" vertical="center"/>
    </xf>
    <xf numFmtId="0" fontId="13" fillId="0" borderId="5" xfId="12" applyFont="1" applyBorder="1" applyAlignment="1">
      <alignment horizontal="center" vertical="center"/>
    </xf>
    <xf numFmtId="10" fontId="6" fillId="0" borderId="43" xfId="12" applyNumberFormat="1" applyFont="1" applyFill="1" applyBorder="1" applyAlignment="1">
      <alignment horizontal="center" vertical="center"/>
    </xf>
    <xf numFmtId="10" fontId="6" fillId="0" borderId="44" xfId="12" applyNumberFormat="1" applyFont="1" applyFill="1" applyBorder="1" applyAlignment="1">
      <alignment horizontal="center" vertical="center"/>
    </xf>
    <xf numFmtId="10" fontId="6" fillId="0" borderId="0" xfId="22" applyNumberFormat="1" applyFont="1" applyBorder="1" applyAlignment="1">
      <alignment horizontal="center" vertical="center"/>
    </xf>
    <xf numFmtId="166" fontId="12" fillId="5" borderId="22" xfId="12" applyNumberFormat="1" applyFont="1" applyFill="1" applyBorder="1" applyAlignment="1">
      <alignment horizontal="center" vertical="center" wrapText="1"/>
    </xf>
    <xf numFmtId="166" fontId="12" fillId="5" borderId="23" xfId="12" applyNumberFormat="1" applyFont="1" applyFill="1" applyBorder="1" applyAlignment="1">
      <alignment horizontal="center" vertical="center" wrapText="1"/>
    </xf>
    <xf numFmtId="166" fontId="12" fillId="5" borderId="25" xfId="12" applyNumberFormat="1" applyFont="1" applyFill="1" applyBorder="1" applyAlignment="1">
      <alignment horizontal="center" vertical="center" wrapText="1"/>
    </xf>
    <xf numFmtId="166" fontId="12" fillId="5" borderId="29" xfId="12" applyNumberFormat="1" applyFont="1" applyFill="1" applyBorder="1" applyAlignment="1">
      <alignment horizontal="center" vertical="center" wrapText="1"/>
    </xf>
    <xf numFmtId="166" fontId="12" fillId="5" borderId="6" xfId="12" applyNumberFormat="1" applyFont="1" applyFill="1" applyBorder="1" applyAlignment="1">
      <alignment horizontal="center" vertical="center" wrapText="1"/>
    </xf>
    <xf numFmtId="166" fontId="12" fillId="5" borderId="30" xfId="12" applyNumberFormat="1" applyFont="1" applyFill="1" applyBorder="1" applyAlignment="1">
      <alignment horizontal="center" vertical="center" wrapText="1"/>
    </xf>
    <xf numFmtId="0" fontId="6" fillId="0" borderId="20" xfId="12" applyFont="1" applyFill="1" applyBorder="1" applyAlignment="1">
      <alignment horizontal="center" vertical="center"/>
    </xf>
    <xf numFmtId="0" fontId="6" fillId="0" borderId="0" xfId="12" applyFont="1" applyFill="1" applyBorder="1" applyAlignment="1">
      <alignment horizontal="center" vertical="center"/>
    </xf>
    <xf numFmtId="0" fontId="12" fillId="0" borderId="37" xfId="12" applyFont="1" applyFill="1" applyBorder="1" applyAlignment="1">
      <alignment horizontal="center" vertical="center"/>
    </xf>
    <xf numFmtId="0" fontId="12" fillId="0" borderId="38" xfId="12" applyFont="1" applyFill="1" applyBorder="1" applyAlignment="1">
      <alignment horizontal="center" vertical="center"/>
    </xf>
    <xf numFmtId="0" fontId="12" fillId="0" borderId="39" xfId="12" applyFont="1" applyFill="1" applyBorder="1" applyAlignment="1">
      <alignment horizontal="center" vertical="center"/>
    </xf>
    <xf numFmtId="0" fontId="12" fillId="0" borderId="40" xfId="12" applyFont="1" applyFill="1" applyBorder="1" applyAlignment="1">
      <alignment horizontal="center" vertical="center"/>
    </xf>
    <xf numFmtId="0" fontId="12" fillId="0" borderId="5" xfId="12" applyFont="1" applyFill="1" applyBorder="1" applyAlignment="1">
      <alignment horizontal="center" vertical="center"/>
    </xf>
    <xf numFmtId="0" fontId="12" fillId="0" borderId="41" xfId="12" applyFont="1" applyFill="1" applyBorder="1" applyAlignment="1">
      <alignment horizontal="center" vertical="center"/>
    </xf>
    <xf numFmtId="0" fontId="20" fillId="3" borderId="32" xfId="12" applyFont="1" applyFill="1" applyBorder="1" applyAlignment="1">
      <alignment horizontal="center" vertical="center"/>
    </xf>
    <xf numFmtId="4" fontId="16" fillId="0" borderId="0" xfId="12" applyNumberFormat="1" applyFont="1" applyAlignment="1">
      <alignment horizontal="center" wrapText="1"/>
    </xf>
    <xf numFmtId="0" fontId="14" fillId="0" borderId="50" xfId="3" applyFont="1" applyBorder="1" applyAlignment="1">
      <alignment horizontal="center" vertical="center"/>
    </xf>
    <xf numFmtId="0" fontId="14" fillId="0" borderId="52" xfId="3" applyFont="1" applyBorder="1" applyAlignment="1">
      <alignment horizontal="center" vertical="center"/>
    </xf>
    <xf numFmtId="0" fontId="6" fillId="3" borderId="0" xfId="10" applyFont="1" applyFill="1" applyAlignment="1"/>
    <xf numFmtId="0" fontId="6" fillId="3" borderId="0" xfId="10" applyFont="1" applyFill="1" applyAlignment="1">
      <alignment horizontal="left"/>
    </xf>
    <xf numFmtId="0" fontId="15" fillId="0" borderId="0" xfId="3" applyFont="1" applyBorder="1" applyAlignment="1">
      <alignment horizontal="center" vertical="top"/>
    </xf>
    <xf numFmtId="0" fontId="15" fillId="0" borderId="15" xfId="11" applyFont="1" applyBorder="1" applyAlignment="1">
      <alignment horizontal="left"/>
    </xf>
    <xf numFmtId="0" fontId="15" fillId="0" borderId="14" xfId="11" applyFont="1" applyBorder="1" applyAlignment="1">
      <alignment horizontal="left"/>
    </xf>
    <xf numFmtId="0" fontId="15" fillId="0" borderId="13" xfId="11" applyFont="1" applyBorder="1" applyAlignment="1">
      <alignment horizontal="left"/>
    </xf>
    <xf numFmtId="0" fontId="14" fillId="0" borderId="59" xfId="3" applyFont="1" applyBorder="1" applyAlignment="1">
      <alignment horizontal="right" vertical="center"/>
    </xf>
    <xf numFmtId="0" fontId="15" fillId="0" borderId="12" xfId="11" applyFont="1" applyBorder="1" applyAlignment="1">
      <alignment horizontal="left"/>
    </xf>
    <xf numFmtId="0" fontId="24" fillId="4" borderId="0" xfId="3" applyFont="1" applyFill="1" applyBorder="1" applyAlignment="1">
      <alignment horizontal="center" vertical="center"/>
    </xf>
    <xf numFmtId="0" fontId="15" fillId="0" borderId="12" xfId="3" applyFont="1" applyBorder="1" applyAlignment="1">
      <alignment horizontal="left" vertical="center" wrapText="1"/>
    </xf>
    <xf numFmtId="0" fontId="15" fillId="0" borderId="12" xfId="3" applyFont="1" applyBorder="1" applyAlignment="1">
      <alignment horizontal="left" vertical="center"/>
    </xf>
    <xf numFmtId="0" fontId="14" fillId="0" borderId="10" xfId="3" applyFont="1" applyBorder="1" applyAlignment="1">
      <alignment horizontal="left" vertical="center"/>
    </xf>
    <xf numFmtId="0" fontId="14" fillId="0" borderId="19" xfId="3" applyFont="1" applyBorder="1" applyAlignment="1">
      <alignment horizontal="left" vertical="center"/>
    </xf>
    <xf numFmtId="0" fontId="14" fillId="6" borderId="18" xfId="3" applyFont="1" applyFill="1" applyBorder="1" applyAlignment="1">
      <alignment horizontal="center" vertical="center"/>
    </xf>
    <xf numFmtId="0" fontId="14" fillId="0" borderId="65" xfId="3" applyNumberFormat="1" applyFont="1" applyBorder="1" applyAlignment="1">
      <alignment horizontal="right" vertical="center"/>
    </xf>
    <xf numFmtId="0" fontId="15" fillId="6" borderId="61" xfId="3" applyFont="1" applyFill="1" applyBorder="1" applyAlignment="1">
      <alignment horizontal="center" vertical="center"/>
    </xf>
  </cellXfs>
  <cellStyles count="27">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4" xfId="26"/>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99"/>
      <color rgb="FFFFFFCC"/>
      <color rgb="FF0033CC"/>
      <color rgb="FF006600"/>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wmf"/><Relationship Id="rId2" Type="http://schemas.openxmlformats.org/officeDocument/2006/relationships/image" Target="../media/image3.w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wmf"/></Relationships>
</file>

<file path=xl/drawings/drawing1.xml><?xml version="1.0" encoding="utf-8"?>
<xdr:wsDr xmlns:xdr="http://schemas.openxmlformats.org/drawingml/2006/spreadsheetDrawing" xmlns:a="http://schemas.openxmlformats.org/drawingml/2006/main">
  <xdr:twoCellAnchor>
    <xdr:from>
      <xdr:col>4</xdr:col>
      <xdr:colOff>152400</xdr:colOff>
      <xdr:row>0</xdr:row>
      <xdr:rowOff>76200</xdr:rowOff>
    </xdr:from>
    <xdr:to>
      <xdr:col>6</xdr:col>
      <xdr:colOff>10876</xdr:colOff>
      <xdr:row>2</xdr:row>
      <xdr:rowOff>104774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8639175" y="76200"/>
          <a:ext cx="1677751" cy="42862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2</xdr:row>
      <xdr:rowOff>76200</xdr:rowOff>
    </xdr:from>
    <xdr:to>
      <xdr:col>2</xdr:col>
      <xdr:colOff>1295400</xdr:colOff>
      <xdr:row>4</xdr:row>
      <xdr:rowOff>121560</xdr:rowOff>
    </xdr:to>
    <xdr:pic>
      <xdr:nvPicPr>
        <xdr:cNvPr id="2" name="Picture 3"/>
        <xdr:cNvPicPr/>
      </xdr:nvPicPr>
      <xdr:blipFill>
        <a:blip xmlns:r="http://schemas.openxmlformats.org/officeDocument/2006/relationships" r:embed="rId1" cstate="print"/>
        <a:stretch>
          <a:fillRect/>
        </a:stretch>
      </xdr:blipFill>
      <xdr:spPr>
        <a:xfrm>
          <a:off x="314325" y="457200"/>
          <a:ext cx="2200275" cy="426360"/>
        </a:xfrm>
        <a:prstGeom prst="rect">
          <a:avLst/>
        </a:prstGeom>
        <a:ln w="9360">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81643</xdr:colOff>
      <xdr:row>0</xdr:row>
      <xdr:rowOff>35874</xdr:rowOff>
    </xdr:from>
    <xdr:to>
      <xdr:col>2</xdr:col>
      <xdr:colOff>89718</xdr:colOff>
      <xdr:row>2</xdr:row>
      <xdr:rowOff>83498</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81643" y="35874"/>
          <a:ext cx="1695361" cy="4286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108857</xdr:colOff>
      <xdr:row>0</xdr:row>
      <xdr:rowOff>81643</xdr:rowOff>
    </xdr:from>
    <xdr:to>
      <xdr:col>2</xdr:col>
      <xdr:colOff>579575</xdr:colOff>
      <xdr:row>2</xdr:row>
      <xdr:rowOff>129267</xdr:rowOff>
    </xdr:to>
    <xdr:pic>
      <xdr:nvPicPr>
        <xdr:cNvPr id="3"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08857" y="81643"/>
          <a:ext cx="1695361" cy="42862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77751" cy="42862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319367</xdr:colOff>
      <xdr:row>0</xdr:row>
      <xdr:rowOff>68035</xdr:rowOff>
    </xdr:from>
    <xdr:to>
      <xdr:col>2</xdr:col>
      <xdr:colOff>1415143</xdr:colOff>
      <xdr:row>3</xdr:row>
      <xdr:rowOff>117604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945296" y="68035"/>
          <a:ext cx="2442883" cy="621069"/>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0002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0.61\Users\arnaldo.filho\Documents\BKP_Arnaldo\Arnaldo%20Dantas%20de%20Araujo%20Filho\Arnaldo\Or&#231;amento\2016\Comportas%20Baixio%20de%20Irec&#234;\Licita&#231;&#227;o\Planilha%20Or&#231;ament&#225;ria%20-%20Anexo%20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Big Aurea"/>
      <sheetName val="CRONOGRAMA"/>
      <sheetName val="COMPOSIÇÕES"/>
      <sheetName val="RELAÇÃO - COMPOSIÇÕES E INSUMOS"/>
      <sheetName val="mc Big Aurea"/>
      <sheetName val="Auxiliar"/>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 sheetId="5"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7" Type="http://schemas.openxmlformats.org/officeDocument/2006/relationships/oleObject" Target="../embeddings/oleObject5.bin"/><Relationship Id="rId2" Type="http://schemas.openxmlformats.org/officeDocument/2006/relationships/vmlDrawing" Target="../drawings/vmlDrawing3.vml"/><Relationship Id="rId1" Type="http://schemas.openxmlformats.org/officeDocument/2006/relationships/printerSettings" Target="../printerSettings/printerSettings8.bin"/><Relationship Id="rId6" Type="http://schemas.openxmlformats.org/officeDocument/2006/relationships/oleObject" Target="../embeddings/oleObject4.bin"/><Relationship Id="rId5" Type="http://schemas.openxmlformats.org/officeDocument/2006/relationships/oleObject" Target="../embeddings/oleObject3.bin"/><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F16"/>
  <sheetViews>
    <sheetView workbookViewId="0">
      <selection activeCell="A9" sqref="A9:F9"/>
    </sheetView>
  </sheetViews>
  <sheetFormatPr defaultRowHeight="15"/>
  <cols>
    <col min="1" max="1" width="87.140625" style="79" customWidth="1"/>
    <col min="2" max="2" width="16.7109375" style="238" customWidth="1"/>
    <col min="3" max="3" width="12.5703125" style="238" bestFit="1" customWidth="1"/>
    <col min="4" max="4" width="10.85546875" style="238" bestFit="1" customWidth="1"/>
    <col min="5" max="5" width="11.7109375" style="238" bestFit="1" customWidth="1"/>
    <col min="6" max="6" width="15.5703125" style="81" customWidth="1"/>
  </cols>
  <sheetData>
    <row r="1" spans="1:6" s="122" customFormat="1" ht="15.75">
      <c r="A1" s="418" t="s">
        <v>209</v>
      </c>
      <c r="B1" s="418"/>
      <c r="C1" s="418"/>
      <c r="D1" s="418"/>
      <c r="E1" s="418"/>
      <c r="F1" s="418"/>
    </row>
    <row r="2" spans="1:6" s="122" customFormat="1" ht="15.75">
      <c r="A2" s="418" t="s">
        <v>178</v>
      </c>
      <c r="B2" s="418"/>
      <c r="C2" s="418"/>
      <c r="D2" s="418"/>
      <c r="E2" s="418"/>
      <c r="F2" s="418"/>
    </row>
    <row r="3" spans="1:6" s="122" customFormat="1" ht="15.75">
      <c r="A3" s="418" t="s">
        <v>201</v>
      </c>
      <c r="B3" s="418"/>
      <c r="C3" s="418"/>
      <c r="D3" s="418"/>
      <c r="E3" s="418"/>
      <c r="F3" s="418"/>
    </row>
    <row r="4" spans="1:6" ht="18.75">
      <c r="A4" s="259"/>
      <c r="B4" s="260"/>
      <c r="C4" s="260"/>
      <c r="D4" s="260"/>
      <c r="E4" s="260"/>
      <c r="F4" s="261"/>
    </row>
    <row r="5" spans="1:6" s="256" customFormat="1" ht="18.75">
      <c r="A5" s="419" t="s">
        <v>134</v>
      </c>
      <c r="B5" s="419"/>
      <c r="C5" s="419"/>
      <c r="D5" s="419"/>
      <c r="E5" s="419"/>
      <c r="F5" s="419"/>
    </row>
    <row r="6" spans="1:6" s="256" customFormat="1" ht="22.5" customHeight="1">
      <c r="A6" s="420" t="s">
        <v>329</v>
      </c>
      <c r="B6" s="420"/>
      <c r="C6" s="420"/>
      <c r="D6" s="420"/>
      <c r="E6" s="420"/>
      <c r="F6" s="420"/>
    </row>
    <row r="7" spans="1:6" s="256" customFormat="1" ht="14.25" customHeight="1">
      <c r="A7" s="258"/>
      <c r="B7" s="258"/>
      <c r="C7" s="258"/>
      <c r="D7" s="258"/>
      <c r="E7" s="258"/>
      <c r="F7" s="258"/>
    </row>
    <row r="8" spans="1:6" s="256" customFormat="1" ht="18.75">
      <c r="A8" s="419" t="s">
        <v>14</v>
      </c>
      <c r="B8" s="419"/>
      <c r="C8" s="419"/>
      <c r="D8" s="419"/>
      <c r="E8" s="419"/>
      <c r="F8" s="419"/>
    </row>
    <row r="9" spans="1:6" s="256" customFormat="1" ht="48" customHeight="1">
      <c r="A9" s="420" t="s">
        <v>347</v>
      </c>
      <c r="B9" s="420"/>
      <c r="C9" s="420"/>
      <c r="D9" s="420"/>
      <c r="E9" s="420"/>
      <c r="F9" s="420"/>
    </row>
    <row r="10" spans="1:6" s="257" customFormat="1">
      <c r="A10" s="79"/>
      <c r="B10" s="266"/>
      <c r="C10" s="266"/>
      <c r="D10" s="266"/>
      <c r="E10" s="266"/>
      <c r="F10" s="81"/>
    </row>
    <row r="11" spans="1:6" ht="18.75">
      <c r="A11" s="422" t="s">
        <v>330</v>
      </c>
      <c r="B11" s="422"/>
      <c r="C11" s="422"/>
      <c r="D11" s="422"/>
      <c r="E11" s="422"/>
      <c r="F11" s="422"/>
    </row>
    <row r="12" spans="1:6" ht="46.5" customHeight="1">
      <c r="A12" s="423" t="s">
        <v>323</v>
      </c>
      <c r="B12" s="423"/>
      <c r="C12" s="423"/>
      <c r="D12" s="423"/>
      <c r="E12" s="423"/>
      <c r="F12" s="423"/>
    </row>
    <row r="13" spans="1:6" ht="42" customHeight="1">
      <c r="A13" s="423" t="s">
        <v>322</v>
      </c>
      <c r="B13" s="423"/>
      <c r="C13" s="423"/>
      <c r="D13" s="423"/>
      <c r="E13" s="423"/>
      <c r="F13" s="423"/>
    </row>
    <row r="14" spans="1:6" ht="48" customHeight="1">
      <c r="A14" s="423" t="s">
        <v>324</v>
      </c>
      <c r="B14" s="423"/>
      <c r="C14" s="423"/>
      <c r="D14" s="423"/>
      <c r="E14" s="423"/>
      <c r="F14" s="423"/>
    </row>
    <row r="15" spans="1:6" ht="18.75">
      <c r="A15" s="421"/>
      <c r="B15" s="421"/>
      <c r="C15" s="421"/>
      <c r="D15" s="421"/>
      <c r="E15" s="421"/>
      <c r="F15" s="421"/>
    </row>
    <row r="16" spans="1:6" ht="18.75">
      <c r="A16" s="421"/>
      <c r="B16" s="421"/>
      <c r="C16" s="421"/>
      <c r="D16" s="421"/>
      <c r="E16" s="421"/>
      <c r="F16" s="421"/>
    </row>
  </sheetData>
  <mergeCells count="13">
    <mergeCell ref="A15:F15"/>
    <mergeCell ref="A16:F16"/>
    <mergeCell ref="A8:F8"/>
    <mergeCell ref="A9:F9"/>
    <mergeCell ref="A11:F11"/>
    <mergeCell ref="A12:F12"/>
    <mergeCell ref="A13:F13"/>
    <mergeCell ref="A14:F14"/>
    <mergeCell ref="A1:F1"/>
    <mergeCell ref="A2:F2"/>
    <mergeCell ref="A3:F3"/>
    <mergeCell ref="A5:F5"/>
    <mergeCell ref="A6:F6"/>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10.xml><?xml version="1.0" encoding="utf-8"?>
<worksheet xmlns="http://schemas.openxmlformats.org/spreadsheetml/2006/main" xmlns:r="http://schemas.openxmlformats.org/officeDocument/2006/relationships">
  <sheetPr>
    <tabColor theme="6" tint="0.59999389629810485"/>
    <pageSetUpPr fitToPage="1"/>
  </sheetPr>
  <dimension ref="A1:P26"/>
  <sheetViews>
    <sheetView workbookViewId="0">
      <selection activeCell="E14" sqref="E14"/>
    </sheetView>
  </sheetViews>
  <sheetFormatPr defaultRowHeight="15"/>
  <cols>
    <col min="2" max="2" width="18.5703125" customWidth="1"/>
    <col min="3" max="3" width="17.85546875" customWidth="1"/>
    <col min="7" max="7" width="13.28515625" customWidth="1"/>
  </cols>
  <sheetData>
    <row r="1" spans="1:16" ht="15.75">
      <c r="A1" s="239"/>
      <c r="B1" s="240"/>
      <c r="C1" s="499" t="s">
        <v>210</v>
      </c>
      <c r="D1" s="499"/>
      <c r="E1" s="499"/>
      <c r="F1" s="499"/>
      <c r="G1" s="499"/>
      <c r="H1" s="499"/>
      <c r="I1" s="499"/>
      <c r="J1" s="499"/>
      <c r="K1" s="499"/>
      <c r="L1" s="499"/>
      <c r="M1" s="499"/>
      <c r="N1" s="499"/>
      <c r="O1" s="499"/>
      <c r="P1" s="500"/>
    </row>
    <row r="2" spans="1:16" ht="15.75">
      <c r="A2" s="241"/>
      <c r="B2" s="85"/>
      <c r="C2" s="501" t="s">
        <v>165</v>
      </c>
      <c r="D2" s="501"/>
      <c r="E2" s="501"/>
      <c r="F2" s="501"/>
      <c r="G2" s="501"/>
      <c r="H2" s="501"/>
      <c r="I2" s="501"/>
      <c r="J2" s="501"/>
      <c r="K2" s="501"/>
      <c r="L2" s="501"/>
      <c r="M2" s="501"/>
      <c r="N2" s="501"/>
      <c r="O2" s="501"/>
      <c r="P2" s="502"/>
    </row>
    <row r="3" spans="1:16" ht="15.75">
      <c r="A3" s="241"/>
      <c r="B3" s="85"/>
      <c r="C3" s="501" t="s">
        <v>205</v>
      </c>
      <c r="D3" s="501"/>
      <c r="E3" s="501"/>
      <c r="F3" s="501"/>
      <c r="G3" s="501"/>
      <c r="H3" s="501"/>
      <c r="I3" s="501"/>
      <c r="J3" s="501"/>
      <c r="K3" s="501"/>
      <c r="L3" s="501"/>
      <c r="M3" s="501"/>
      <c r="N3" s="501"/>
      <c r="O3" s="501"/>
      <c r="P3" s="502"/>
    </row>
    <row r="4" spans="1:16">
      <c r="A4" s="242"/>
      <c r="B4" s="86"/>
      <c r="C4" s="86"/>
      <c r="D4" s="87"/>
      <c r="E4" s="87"/>
      <c r="F4" s="88"/>
      <c r="G4" s="89"/>
      <c r="H4" s="89"/>
      <c r="I4" s="89"/>
      <c r="J4" s="89"/>
      <c r="K4" s="89"/>
      <c r="L4" s="89"/>
      <c r="M4" s="89"/>
      <c r="N4" s="89"/>
      <c r="O4" s="89"/>
      <c r="P4" s="243"/>
    </row>
    <row r="5" spans="1:16" ht="33.75" customHeight="1">
      <c r="A5" s="503" t="str">
        <f>'Itens para CPUs'!A9:F9</f>
        <v>Execução de serviços para adequação de estradas vicinais com encascalhamento e implantação de barraginhas com murundus e paliçadas, na área de abrangência da 2ª Superintendência Regional da Codevasf, no Estado da Bahia.</v>
      </c>
      <c r="B5" s="504"/>
      <c r="C5" s="504"/>
      <c r="D5" s="504"/>
      <c r="E5" s="504"/>
      <c r="F5" s="504"/>
      <c r="G5" s="504"/>
      <c r="H5" s="504"/>
      <c r="I5" s="504"/>
      <c r="J5" s="504"/>
      <c r="K5" s="504"/>
      <c r="L5" s="504"/>
      <c r="M5" s="504"/>
      <c r="N5" s="504"/>
      <c r="O5" s="504"/>
      <c r="P5" s="505"/>
    </row>
    <row r="6" spans="1:16">
      <c r="A6" s="244"/>
      <c r="B6" s="90"/>
      <c r="C6" s="90"/>
      <c r="D6" s="91"/>
      <c r="E6" s="92"/>
      <c r="F6" s="93"/>
      <c r="G6" s="93"/>
      <c r="H6" s="93"/>
      <c r="I6" s="93"/>
      <c r="J6" s="89"/>
      <c r="K6" s="89"/>
      <c r="L6" s="89"/>
      <c r="M6" s="89"/>
      <c r="N6" s="89"/>
      <c r="O6" s="89"/>
      <c r="P6" s="243"/>
    </row>
    <row r="7" spans="1:16">
      <c r="A7" s="506" t="s">
        <v>166</v>
      </c>
      <c r="B7" s="507"/>
      <c r="C7" s="507"/>
      <c r="D7" s="507"/>
      <c r="E7" s="507"/>
      <c r="F7" s="507"/>
      <c r="G7" s="507"/>
      <c r="H7" s="507"/>
      <c r="I7" s="507"/>
      <c r="J7" s="507"/>
      <c r="K7" s="507"/>
      <c r="L7" s="507"/>
      <c r="M7" s="507"/>
      <c r="N7" s="507"/>
      <c r="O7" s="507"/>
      <c r="P7" s="508"/>
    </row>
    <row r="8" spans="1:16">
      <c r="A8" s="506"/>
      <c r="B8" s="507"/>
      <c r="C8" s="507"/>
      <c r="D8" s="507"/>
      <c r="E8" s="507"/>
      <c r="F8" s="507"/>
      <c r="G8" s="507"/>
      <c r="H8" s="507"/>
      <c r="I8" s="507"/>
      <c r="J8" s="507"/>
      <c r="K8" s="507"/>
      <c r="L8" s="507"/>
      <c r="M8" s="507"/>
      <c r="N8" s="507"/>
      <c r="O8" s="507"/>
      <c r="P8" s="508"/>
    </row>
    <row r="9" spans="1:16" ht="23.25">
      <c r="A9" s="245"/>
      <c r="B9" s="94"/>
      <c r="C9" s="94"/>
      <c r="D9" s="94"/>
      <c r="E9" s="94"/>
      <c r="F9" s="94"/>
      <c r="G9" s="89"/>
      <c r="H9" s="89"/>
      <c r="I9" s="89"/>
      <c r="J9" s="89"/>
      <c r="K9" s="89"/>
      <c r="L9" s="89"/>
      <c r="M9" s="89"/>
      <c r="N9" s="89"/>
      <c r="O9" s="89"/>
      <c r="P9" s="243"/>
    </row>
    <row r="10" spans="1:16">
      <c r="A10" s="246" t="s">
        <v>167</v>
      </c>
      <c r="B10" s="95"/>
      <c r="C10" s="95" t="s">
        <v>332</v>
      </c>
      <c r="D10" s="95"/>
      <c r="E10" s="96"/>
      <c r="F10" s="96"/>
      <c r="G10" s="86"/>
      <c r="H10" s="86"/>
      <c r="I10" s="86"/>
      <c r="J10" s="86"/>
      <c r="K10" s="86"/>
      <c r="L10" s="86"/>
      <c r="M10" s="86"/>
      <c r="N10" s="89"/>
      <c r="O10" s="89"/>
      <c r="P10" s="243"/>
    </row>
    <row r="11" spans="1:16">
      <c r="A11" s="247" t="s">
        <v>168</v>
      </c>
      <c r="B11" s="97"/>
      <c r="C11" s="509" t="s">
        <v>333</v>
      </c>
      <c r="D11" s="509"/>
      <c r="E11" s="509"/>
      <c r="F11" s="509"/>
      <c r="G11" s="509"/>
      <c r="H11" s="509"/>
      <c r="I11" s="509"/>
      <c r="J11" s="509"/>
      <c r="K11" s="509"/>
      <c r="L11" s="509"/>
      <c r="M11" s="509"/>
      <c r="N11" s="89"/>
      <c r="O11" s="89"/>
      <c r="P11" s="243"/>
    </row>
    <row r="12" spans="1:16">
      <c r="A12" s="247" t="s">
        <v>349</v>
      </c>
      <c r="B12" s="97"/>
      <c r="C12" s="99">
        <v>50</v>
      </c>
      <c r="D12" s="97" t="s">
        <v>169</v>
      </c>
      <c r="E12" s="86"/>
      <c r="F12" s="86"/>
      <c r="G12" s="86"/>
      <c r="H12" s="86"/>
      <c r="I12" s="86"/>
      <c r="J12" s="86"/>
      <c r="K12" s="86"/>
      <c r="L12" s="86"/>
      <c r="M12" s="86"/>
      <c r="N12" s="89"/>
      <c r="O12" s="89"/>
      <c r="P12" s="243"/>
    </row>
    <row r="13" spans="1:16">
      <c r="A13" s="247" t="s">
        <v>334</v>
      </c>
      <c r="B13" s="97"/>
      <c r="C13" s="99">
        <v>5</v>
      </c>
      <c r="D13" s="97" t="s">
        <v>169</v>
      </c>
      <c r="E13" s="86"/>
      <c r="F13" s="86"/>
      <c r="G13" s="86"/>
      <c r="H13" s="86"/>
      <c r="I13" s="86"/>
      <c r="J13" s="86"/>
      <c r="K13" s="86"/>
      <c r="L13" s="86"/>
      <c r="M13" s="86"/>
      <c r="N13" s="89"/>
      <c r="O13" s="89"/>
      <c r="P13" s="243"/>
    </row>
    <row r="14" spans="1:16">
      <c r="A14" s="248"/>
      <c r="B14" s="97"/>
      <c r="C14" s="99"/>
      <c r="D14" s="97"/>
      <c r="E14" s="89"/>
      <c r="F14" s="89"/>
      <c r="G14" s="89"/>
      <c r="H14" s="89"/>
      <c r="I14" s="89"/>
      <c r="J14" s="89"/>
      <c r="K14" s="89"/>
      <c r="L14" s="89"/>
      <c r="M14" s="89"/>
      <c r="N14" s="89"/>
      <c r="O14" s="89"/>
      <c r="P14" s="243"/>
    </row>
    <row r="15" spans="1:16">
      <c r="A15" s="247" t="s">
        <v>170</v>
      </c>
      <c r="B15" s="97"/>
      <c r="C15" s="235">
        <f>C13+C12</f>
        <v>55</v>
      </c>
      <c r="D15" s="97" t="s">
        <v>169</v>
      </c>
      <c r="E15" s="89"/>
      <c r="F15" s="89"/>
      <c r="G15" s="89"/>
      <c r="H15" s="89"/>
      <c r="I15" s="89"/>
      <c r="J15" s="89"/>
      <c r="K15" s="89"/>
      <c r="L15" s="89"/>
      <c r="M15" s="89"/>
      <c r="N15" s="89"/>
      <c r="O15" s="89"/>
      <c r="P15" s="243"/>
    </row>
    <row r="16" spans="1:16">
      <c r="A16" s="248"/>
      <c r="B16" s="97"/>
      <c r="C16" s="97"/>
      <c r="D16" s="97"/>
      <c r="E16" s="89"/>
      <c r="F16" s="89"/>
      <c r="G16" s="89"/>
      <c r="H16" s="89"/>
      <c r="I16" s="89"/>
      <c r="J16" s="89"/>
      <c r="K16" s="89"/>
      <c r="L16" s="89"/>
      <c r="M16" s="89"/>
      <c r="N16" s="89"/>
      <c r="O16" s="89"/>
      <c r="P16" s="243"/>
    </row>
    <row r="17" spans="1:16">
      <c r="A17" s="247" t="s">
        <v>171</v>
      </c>
      <c r="B17" s="97"/>
      <c r="C17" s="97"/>
      <c r="D17" s="97"/>
      <c r="E17" s="102" t="s">
        <v>312</v>
      </c>
      <c r="F17" s="97"/>
      <c r="G17" s="97"/>
      <c r="H17" s="99">
        <v>13.04</v>
      </c>
      <c r="I17" s="97" t="s">
        <v>177</v>
      </c>
      <c r="J17" s="89"/>
      <c r="K17" s="89"/>
      <c r="L17" s="89"/>
      <c r="M17" s="89"/>
      <c r="N17" s="89"/>
      <c r="O17" s="89"/>
      <c r="P17" s="243"/>
    </row>
    <row r="18" spans="1:16">
      <c r="A18" s="249"/>
      <c r="B18" s="89"/>
      <c r="C18" s="89"/>
      <c r="D18" s="89"/>
      <c r="E18" s="102" t="s">
        <v>348</v>
      </c>
      <c r="F18" s="97"/>
      <c r="G18" s="97"/>
      <c r="H18" s="99">
        <v>18.34</v>
      </c>
      <c r="I18" s="97" t="s">
        <v>177</v>
      </c>
      <c r="J18" s="89"/>
      <c r="K18" s="89"/>
      <c r="L18" s="89"/>
      <c r="M18" s="101"/>
      <c r="N18" s="89"/>
      <c r="O18" s="89"/>
      <c r="P18" s="243"/>
    </row>
    <row r="19" spans="1:16">
      <c r="A19" s="249"/>
      <c r="B19" s="89"/>
      <c r="C19" s="89"/>
      <c r="D19" s="89"/>
      <c r="E19" s="102" t="s">
        <v>380</v>
      </c>
      <c r="F19" s="97"/>
      <c r="G19" s="97"/>
      <c r="H19" s="99">
        <v>9.5</v>
      </c>
      <c r="I19" s="97" t="s">
        <v>177</v>
      </c>
      <c r="J19" s="89"/>
      <c r="K19" s="89"/>
      <c r="L19" s="89"/>
      <c r="M19" s="101"/>
      <c r="N19" s="89"/>
      <c r="O19" s="89"/>
      <c r="P19" s="243"/>
    </row>
    <row r="20" spans="1:16">
      <c r="A20" s="250" t="s">
        <v>189</v>
      </c>
      <c r="B20" s="89"/>
      <c r="C20" s="89"/>
      <c r="D20" s="89"/>
      <c r="E20" s="102" t="s">
        <v>311</v>
      </c>
      <c r="F20" s="97"/>
      <c r="G20" s="97"/>
      <c r="H20" s="99">
        <v>1</v>
      </c>
      <c r="I20" s="97" t="s">
        <v>177</v>
      </c>
      <c r="J20" s="89"/>
      <c r="K20" s="89"/>
      <c r="L20" s="89"/>
      <c r="M20" s="101"/>
      <c r="N20" s="89"/>
      <c r="O20" s="89"/>
      <c r="P20" s="243"/>
    </row>
    <row r="21" spans="1:16">
      <c r="A21" s="249"/>
      <c r="B21" s="89"/>
      <c r="C21" s="89"/>
      <c r="D21" s="89"/>
      <c r="E21" s="97"/>
      <c r="F21" s="97"/>
      <c r="G21" s="97"/>
      <c r="H21" s="98"/>
      <c r="I21" s="97"/>
      <c r="J21" s="89"/>
      <c r="K21" s="89"/>
      <c r="L21" s="89"/>
      <c r="M21" s="101"/>
      <c r="N21" s="89"/>
      <c r="O21" s="89"/>
      <c r="P21" s="243"/>
    </row>
    <row r="22" spans="1:16">
      <c r="A22" s="249"/>
      <c r="B22" s="89"/>
      <c r="C22" s="89"/>
      <c r="D22" s="89"/>
      <c r="E22" s="97"/>
      <c r="F22" s="97"/>
      <c r="G22" s="97"/>
      <c r="H22" s="98"/>
      <c r="I22" s="97"/>
      <c r="J22" s="89"/>
      <c r="K22" s="89"/>
      <c r="L22" s="89"/>
      <c r="M22" s="101"/>
      <c r="N22" s="89"/>
      <c r="O22" s="89"/>
      <c r="P22" s="243"/>
    </row>
    <row r="23" spans="1:16">
      <c r="A23" s="249"/>
      <c r="B23" s="89"/>
      <c r="C23" s="89"/>
      <c r="D23" s="89"/>
      <c r="E23" s="102" t="s">
        <v>146</v>
      </c>
      <c r="F23" s="97"/>
      <c r="G23" s="97"/>
      <c r="H23" s="100">
        <f>SUM(H17:H20)</f>
        <v>41.879999999999995</v>
      </c>
      <c r="I23" s="102" t="s">
        <v>172</v>
      </c>
      <c r="J23" s="89"/>
      <c r="K23" s="89"/>
      <c r="L23" s="89"/>
      <c r="M23" s="101"/>
      <c r="N23" s="89"/>
      <c r="O23" s="89"/>
      <c r="P23" s="251"/>
    </row>
    <row r="24" spans="1:16">
      <c r="A24" s="249"/>
      <c r="B24" s="89"/>
      <c r="C24" s="89"/>
      <c r="D24" s="89"/>
      <c r="E24" s="89"/>
      <c r="F24" s="89"/>
      <c r="G24" s="89"/>
      <c r="H24" s="89"/>
      <c r="I24" s="89"/>
      <c r="J24" s="89"/>
      <c r="K24" s="89"/>
      <c r="L24" s="89"/>
      <c r="M24" s="89"/>
      <c r="N24" s="89"/>
      <c r="O24" s="89"/>
      <c r="P24" s="243"/>
    </row>
    <row r="25" spans="1:16" ht="15.75" thickBot="1">
      <c r="A25" s="249"/>
      <c r="B25" s="89"/>
      <c r="C25" s="89"/>
      <c r="D25" s="89"/>
      <c r="E25" s="89"/>
      <c r="F25" s="89"/>
      <c r="G25" s="89"/>
      <c r="H25" s="89"/>
      <c r="I25" s="89"/>
      <c r="J25" s="89"/>
      <c r="K25" s="89"/>
      <c r="L25" s="89"/>
      <c r="M25" s="89"/>
      <c r="N25" s="89"/>
      <c r="O25" s="89"/>
      <c r="P25" s="243"/>
    </row>
    <row r="26" spans="1:16">
      <c r="A26" s="252" t="str">
        <f>"Momento de transporte  =  "&amp;TEXT(H23,"0,00")&amp;"  x  "&amp;TEXT(C15,"0,00")&amp;"            =&gt;"</f>
        <v>Momento de transporte  =  41,88  x  55,00            =&gt;</v>
      </c>
      <c r="B26" s="253"/>
      <c r="C26" s="253"/>
      <c r="D26" s="253"/>
      <c r="E26" s="253"/>
      <c r="F26" s="497">
        <f>ROUND(C15*H23,2)</f>
        <v>2303.4</v>
      </c>
      <c r="G26" s="498"/>
      <c r="H26" s="254" t="s">
        <v>173</v>
      </c>
      <c r="I26" s="253"/>
      <c r="J26" s="253"/>
      <c r="K26" s="253"/>
      <c r="L26" s="253"/>
      <c r="M26" s="253"/>
      <c r="N26" s="253"/>
      <c r="O26" s="253"/>
      <c r="P26" s="255"/>
    </row>
  </sheetData>
  <mergeCells count="7">
    <mergeCell ref="F26:G26"/>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3" orientation="landscape" r:id="rId1"/>
  <drawing r:id="rId2"/>
</worksheet>
</file>

<file path=xl/worksheets/sheet11.xml><?xml version="1.0" encoding="utf-8"?>
<worksheet xmlns="http://schemas.openxmlformats.org/spreadsheetml/2006/main" xmlns:r="http://schemas.openxmlformats.org/officeDocument/2006/relationships">
  <sheetPr>
    <tabColor theme="6" tint="0.59999389629810485"/>
  </sheetPr>
  <dimension ref="A1:I33"/>
  <sheetViews>
    <sheetView view="pageBreakPreview" zoomScaleSheetLayoutView="100" workbookViewId="0">
      <selection activeCell="C9" sqref="B9:C9"/>
    </sheetView>
  </sheetViews>
  <sheetFormatPr defaultRowHeight="12.75"/>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c r="A1" s="512" t="s">
        <v>57</v>
      </c>
      <c r="B1" s="513"/>
      <c r="C1" s="513"/>
      <c r="D1" s="513"/>
      <c r="E1" s="513"/>
      <c r="F1" s="513"/>
      <c r="G1" s="513"/>
      <c r="H1" s="514"/>
    </row>
    <row r="2" spans="1:8" ht="15.75" thickBot="1">
      <c r="A2" s="5"/>
      <c r="B2" s="6"/>
      <c r="C2" s="6"/>
      <c r="D2" s="6"/>
      <c r="E2" s="6"/>
      <c r="F2" s="7"/>
      <c r="G2" s="7"/>
      <c r="H2" s="8"/>
    </row>
    <row r="3" spans="1:8" ht="15.75" thickBot="1">
      <c r="A3" s="512" t="s">
        <v>25</v>
      </c>
      <c r="B3" s="513"/>
      <c r="C3" s="514"/>
      <c r="D3" s="6"/>
      <c r="E3" s="515" t="s">
        <v>58</v>
      </c>
      <c r="F3" s="516"/>
      <c r="G3" s="517"/>
      <c r="H3" s="518"/>
    </row>
    <row r="4" spans="1:8">
      <c r="A4" s="523" t="s">
        <v>0</v>
      </c>
      <c r="B4" s="525" t="s">
        <v>27</v>
      </c>
      <c r="C4" s="527" t="s">
        <v>28</v>
      </c>
      <c r="D4" s="9"/>
      <c r="E4" s="519"/>
      <c r="F4" s="520"/>
      <c r="G4" s="521"/>
      <c r="H4" s="522"/>
    </row>
    <row r="5" spans="1:8" ht="13.5" thickBot="1">
      <c r="A5" s="524"/>
      <c r="B5" s="526"/>
      <c r="C5" s="528"/>
      <c r="D5" s="9"/>
      <c r="E5" s="10" t="s">
        <v>29</v>
      </c>
      <c r="F5" s="529" t="s">
        <v>30</v>
      </c>
      <c r="G5" s="530"/>
      <c r="H5" s="11" t="s">
        <v>31</v>
      </c>
    </row>
    <row r="6" spans="1:8" ht="15" thickBot="1">
      <c r="A6" s="531"/>
      <c r="B6" s="532"/>
      <c r="C6" s="532"/>
      <c r="D6" s="12"/>
      <c r="E6" s="12"/>
      <c r="F6" s="7"/>
      <c r="G6" s="7"/>
      <c r="H6" s="8"/>
    </row>
    <row r="7" spans="1:8" ht="14.25">
      <c r="A7" s="13" t="s">
        <v>32</v>
      </c>
      <c r="B7" s="533" t="s">
        <v>33</v>
      </c>
      <c r="C7" s="534"/>
      <c r="D7" s="14"/>
      <c r="E7" s="15"/>
      <c r="F7" s="535"/>
      <c r="G7" s="536"/>
      <c r="H7" s="16"/>
    </row>
    <row r="8" spans="1:8">
      <c r="A8" s="17" t="s">
        <v>18</v>
      </c>
      <c r="B8" s="18" t="s">
        <v>34</v>
      </c>
      <c r="C8" s="19">
        <v>4.0000000000000001E-3</v>
      </c>
      <c r="D8" s="20"/>
      <c r="E8" s="21">
        <v>8.0000000000000002E-3</v>
      </c>
      <c r="F8" s="510">
        <v>8.0000000000000002E-3</v>
      </c>
      <c r="G8" s="511"/>
      <c r="H8" s="22">
        <v>0.01</v>
      </c>
    </row>
    <row r="9" spans="1:8">
      <c r="A9" s="17" t="s">
        <v>17</v>
      </c>
      <c r="B9" s="18" t="s">
        <v>35</v>
      </c>
      <c r="C9" s="19">
        <v>5.5999999999999999E-3</v>
      </c>
      <c r="D9" s="20"/>
      <c r="E9" s="21">
        <v>9.7000000000000003E-3</v>
      </c>
      <c r="F9" s="510">
        <v>1.2699999999999999E-2</v>
      </c>
      <c r="G9" s="511"/>
      <c r="H9" s="22">
        <v>1.2699999999999999E-2</v>
      </c>
    </row>
    <row r="10" spans="1:8">
      <c r="A10" s="17" t="s">
        <v>16</v>
      </c>
      <c r="B10" s="18" t="s">
        <v>36</v>
      </c>
      <c r="C10" s="19">
        <v>1.11E-2</v>
      </c>
      <c r="D10" s="20"/>
      <c r="E10" s="21">
        <v>5.8999999999999999E-3</v>
      </c>
      <c r="F10" s="510">
        <v>1.23E-2</v>
      </c>
      <c r="G10" s="511"/>
      <c r="H10" s="22">
        <v>1.3899999999999999E-2</v>
      </c>
    </row>
    <row r="11" spans="1:8">
      <c r="A11" s="17" t="s">
        <v>37</v>
      </c>
      <c r="B11" s="18" t="s">
        <v>38</v>
      </c>
      <c r="C11" s="19">
        <v>3.7999999999999999E-2</v>
      </c>
      <c r="D11" s="20"/>
      <c r="E11" s="21">
        <v>0.03</v>
      </c>
      <c r="F11" s="510">
        <v>0.04</v>
      </c>
      <c r="G11" s="511"/>
      <c r="H11" s="22">
        <v>5.5E-2</v>
      </c>
    </row>
    <row r="12" spans="1:8" ht="13.5" thickBot="1">
      <c r="A12" s="537" t="s">
        <v>39</v>
      </c>
      <c r="B12" s="538"/>
      <c r="C12" s="23">
        <f>SUM(C8:C11)</f>
        <v>5.8700000000000002E-2</v>
      </c>
      <c r="D12" s="24"/>
      <c r="E12" s="25"/>
      <c r="F12" s="539"/>
      <c r="G12" s="540"/>
      <c r="H12" s="26"/>
    </row>
    <row r="13" spans="1:8" ht="13.5" thickBot="1">
      <c r="A13" s="541"/>
      <c r="B13" s="542"/>
      <c r="C13" s="542"/>
      <c r="D13" s="28"/>
      <c r="E13" s="20"/>
      <c r="F13" s="20"/>
      <c r="G13" s="20"/>
      <c r="H13" s="29"/>
    </row>
    <row r="14" spans="1:8">
      <c r="A14" s="13" t="s">
        <v>40</v>
      </c>
      <c r="B14" s="533" t="s">
        <v>41</v>
      </c>
      <c r="C14" s="534"/>
      <c r="D14" s="14"/>
      <c r="E14" s="30"/>
      <c r="F14" s="543"/>
      <c r="G14" s="544"/>
      <c r="H14" s="31"/>
    </row>
    <row r="15" spans="1:8">
      <c r="A15" s="17" t="s">
        <v>59</v>
      </c>
      <c r="B15" s="18" t="s">
        <v>42</v>
      </c>
      <c r="C15" s="19">
        <v>7.2999999999999995E-2</v>
      </c>
      <c r="D15" s="20"/>
      <c r="E15" s="21">
        <v>6.1600000000000002E-2</v>
      </c>
      <c r="F15" s="510">
        <v>7.3999999999999996E-2</v>
      </c>
      <c r="G15" s="511"/>
      <c r="H15" s="22">
        <v>8.9599999999999999E-2</v>
      </c>
    </row>
    <row r="16" spans="1:8" ht="13.5" thickBot="1">
      <c r="A16" s="537" t="s">
        <v>43</v>
      </c>
      <c r="B16" s="538"/>
      <c r="C16" s="23">
        <f>SUM(C15)</f>
        <v>7.2999999999999995E-2</v>
      </c>
      <c r="D16" s="24"/>
      <c r="E16" s="25"/>
      <c r="F16" s="539"/>
      <c r="G16" s="540"/>
      <c r="H16" s="26"/>
    </row>
    <row r="17" spans="1:8" ht="13.5" thickBot="1">
      <c r="A17" s="541"/>
      <c r="B17" s="542"/>
      <c r="C17" s="542"/>
      <c r="D17" s="28"/>
      <c r="E17" s="20"/>
      <c r="F17" s="20"/>
      <c r="G17" s="20"/>
      <c r="H17" s="29"/>
    </row>
    <row r="18" spans="1:8">
      <c r="A18" s="13" t="s">
        <v>44</v>
      </c>
      <c r="B18" s="533" t="s">
        <v>45</v>
      </c>
      <c r="C18" s="534"/>
      <c r="D18" s="14"/>
      <c r="E18" s="545" t="s">
        <v>60</v>
      </c>
      <c r="F18" s="546"/>
      <c r="G18" s="546"/>
      <c r="H18" s="547"/>
    </row>
    <row r="19" spans="1:8">
      <c r="A19" s="17" t="s">
        <v>61</v>
      </c>
      <c r="B19" s="18" t="s">
        <v>47</v>
      </c>
      <c r="C19" s="19">
        <v>6.4999999999999997E-3</v>
      </c>
      <c r="D19" s="20"/>
      <c r="E19" s="548" t="s">
        <v>62</v>
      </c>
      <c r="F19" s="550" t="s">
        <v>63</v>
      </c>
      <c r="G19" s="550"/>
      <c r="H19" s="552" t="s">
        <v>64</v>
      </c>
    </row>
    <row r="20" spans="1:8" ht="13.5" thickBot="1">
      <c r="A20" s="17" t="s">
        <v>65</v>
      </c>
      <c r="B20" s="18" t="s">
        <v>49</v>
      </c>
      <c r="C20" s="19">
        <v>0.03</v>
      </c>
      <c r="D20" s="20"/>
      <c r="E20" s="549"/>
      <c r="F20" s="551"/>
      <c r="G20" s="551"/>
      <c r="H20" s="553"/>
    </row>
    <row r="21" spans="1:8" ht="13.5" thickBot="1">
      <c r="A21" s="554" t="s">
        <v>66</v>
      </c>
      <c r="B21" s="556" t="s">
        <v>67</v>
      </c>
      <c r="C21" s="558">
        <v>0.05</v>
      </c>
      <c r="D21" s="20"/>
      <c r="E21" s="54"/>
      <c r="F21" s="20"/>
      <c r="G21" s="20"/>
      <c r="H21" s="29"/>
    </row>
    <row r="22" spans="1:8" ht="13.5" thickBot="1">
      <c r="A22" s="555"/>
      <c r="B22" s="557"/>
      <c r="C22" s="559"/>
      <c r="D22" s="20"/>
      <c r="E22" s="46">
        <v>0.05</v>
      </c>
      <c r="F22" s="560">
        <v>0.6</v>
      </c>
      <c r="G22" s="561"/>
      <c r="H22" s="55">
        <f>E22*F22</f>
        <v>0.03</v>
      </c>
    </row>
    <row r="23" spans="1:8" ht="13.5" thickBot="1">
      <c r="A23" s="56" t="s">
        <v>68</v>
      </c>
      <c r="B23" s="57" t="s">
        <v>69</v>
      </c>
      <c r="C23" s="58">
        <v>0</v>
      </c>
      <c r="D23" s="20"/>
      <c r="E23" s="20"/>
      <c r="F23" s="568"/>
      <c r="G23" s="568"/>
      <c r="H23" s="29"/>
    </row>
    <row r="24" spans="1:8" ht="13.5" thickBot="1">
      <c r="A24" s="537" t="s">
        <v>50</v>
      </c>
      <c r="B24" s="538"/>
      <c r="C24" s="23">
        <f>SUM(C19:C23)</f>
        <v>8.6499999999999994E-2</v>
      </c>
      <c r="D24" s="24"/>
      <c r="E24" s="569" t="s">
        <v>70</v>
      </c>
      <c r="F24" s="570"/>
      <c r="G24" s="570"/>
      <c r="H24" s="571"/>
    </row>
    <row r="25" spans="1:8">
      <c r="A25" s="575"/>
      <c r="B25" s="576"/>
      <c r="C25" s="576"/>
      <c r="D25" s="37"/>
      <c r="E25" s="572"/>
      <c r="F25" s="573"/>
      <c r="G25" s="573"/>
      <c r="H25" s="574"/>
    </row>
    <row r="26" spans="1:8">
      <c r="A26" s="38"/>
      <c r="B26" s="14" t="s">
        <v>52</v>
      </c>
      <c r="C26" s="39"/>
      <c r="D26" s="39"/>
      <c r="E26" s="572"/>
      <c r="F26" s="573"/>
      <c r="G26" s="573"/>
      <c r="H26" s="574"/>
    </row>
    <row r="27" spans="1:8" ht="13.5" thickBot="1">
      <c r="A27" s="40"/>
      <c r="B27" s="37"/>
      <c r="C27" s="37"/>
      <c r="D27" s="37"/>
      <c r="E27" s="572"/>
      <c r="F27" s="573"/>
      <c r="G27" s="573"/>
      <c r="H27" s="574"/>
    </row>
    <row r="28" spans="1:8">
      <c r="A28" s="577" t="s">
        <v>71</v>
      </c>
      <c r="B28" s="578"/>
      <c r="C28" s="579"/>
      <c r="D28" s="41"/>
      <c r="E28" s="572"/>
      <c r="F28" s="573"/>
      <c r="G28" s="573"/>
      <c r="H28" s="574"/>
    </row>
    <row r="29" spans="1:8" ht="13.5" thickBot="1">
      <c r="A29" s="580"/>
      <c r="B29" s="581"/>
      <c r="C29" s="582"/>
      <c r="D29" s="41"/>
      <c r="E29" s="10" t="s">
        <v>54</v>
      </c>
      <c r="F29" s="583" t="s">
        <v>30</v>
      </c>
      <c r="G29" s="583"/>
      <c r="H29" s="11" t="s">
        <v>55</v>
      </c>
    </row>
    <row r="30" spans="1:8" ht="15" thickBot="1">
      <c r="A30" s="42"/>
      <c r="B30" s="43"/>
      <c r="C30" s="44"/>
      <c r="D30" s="44"/>
      <c r="E30" s="44"/>
      <c r="F30" s="7"/>
      <c r="G30" s="7"/>
      <c r="H30" s="8"/>
    </row>
    <row r="31" spans="1:8" ht="16.5" thickBot="1">
      <c r="A31" s="562" t="s">
        <v>56</v>
      </c>
      <c r="B31" s="563"/>
      <c r="C31" s="128">
        <f>ROUND(((((1+C11+C8+C9)*(1+C10)*(1+C16))/(1-C24))-1),4)</f>
        <v>0.2442</v>
      </c>
      <c r="D31" s="45"/>
      <c r="E31" s="46">
        <v>0.2034</v>
      </c>
      <c r="F31" s="566">
        <v>0.22120000000000001</v>
      </c>
      <c r="G31" s="567"/>
      <c r="H31" s="47">
        <v>0.25</v>
      </c>
    </row>
    <row r="32" spans="1:8" ht="16.5" thickBot="1">
      <c r="A32" s="564"/>
      <c r="B32" s="565"/>
      <c r="C32" s="129"/>
      <c r="D32" s="48"/>
      <c r="E32" s="48"/>
      <c r="F32" s="49"/>
      <c r="G32" s="49"/>
      <c r="H32" s="50"/>
    </row>
    <row r="33" spans="1:8" ht="14.25">
      <c r="A33" s="4"/>
      <c r="B33" s="4"/>
      <c r="C33" s="4"/>
      <c r="D33" s="4"/>
      <c r="E33" s="4"/>
      <c r="F33" s="4"/>
      <c r="G33" s="4"/>
      <c r="H33" s="4"/>
    </row>
  </sheetData>
  <mergeCells count="40">
    <mergeCell ref="A31:B32"/>
    <mergeCell ref="F31:G31"/>
    <mergeCell ref="F23:G23"/>
    <mergeCell ref="A24:B24"/>
    <mergeCell ref="E24:H28"/>
    <mergeCell ref="A25:C25"/>
    <mergeCell ref="A28:C29"/>
    <mergeCell ref="F29:G29"/>
    <mergeCell ref="E19:E20"/>
    <mergeCell ref="F19:G20"/>
    <mergeCell ref="H19:H20"/>
    <mergeCell ref="A21:A22"/>
    <mergeCell ref="B21:B22"/>
    <mergeCell ref="C21:C22"/>
    <mergeCell ref="F22:G22"/>
    <mergeCell ref="F15:G15"/>
    <mergeCell ref="A16:B16"/>
    <mergeCell ref="F16:G16"/>
    <mergeCell ref="A17:C17"/>
    <mergeCell ref="B18:C18"/>
    <mergeCell ref="E18:H18"/>
    <mergeCell ref="F11:G11"/>
    <mergeCell ref="A12:B12"/>
    <mergeCell ref="F12:G12"/>
    <mergeCell ref="A13:C13"/>
    <mergeCell ref="B14:C14"/>
    <mergeCell ref="F14:G14"/>
    <mergeCell ref="F10:G10"/>
    <mergeCell ref="A1:H1"/>
    <mergeCell ref="A3:C3"/>
    <mergeCell ref="E3:H4"/>
    <mergeCell ref="A4:A5"/>
    <mergeCell ref="B4:B5"/>
    <mergeCell ref="C4:C5"/>
    <mergeCell ref="F5:G5"/>
    <mergeCell ref="A6:C6"/>
    <mergeCell ref="B7:C7"/>
    <mergeCell ref="F7:G7"/>
    <mergeCell ref="F8:G8"/>
    <mergeCell ref="F9:G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12.xml><?xml version="1.0" encoding="utf-8"?>
<worksheet xmlns="http://schemas.openxmlformats.org/spreadsheetml/2006/main" xmlns:r="http://schemas.openxmlformats.org/officeDocument/2006/relationships">
  <sheetPr>
    <tabColor theme="6" tint="0.59999389629810485"/>
  </sheetPr>
  <dimension ref="A1:K37"/>
  <sheetViews>
    <sheetView view="pageBreakPreview" zoomScale="115" zoomScaleSheetLayoutView="115" workbookViewId="0">
      <selection activeCell="C10" sqref="C10"/>
    </sheetView>
  </sheetViews>
  <sheetFormatPr defaultRowHeight="14.25"/>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c r="A1" s="584"/>
      <c r="B1" s="584"/>
      <c r="C1" s="584"/>
      <c r="D1" s="584"/>
      <c r="E1" s="584"/>
      <c r="F1" s="584"/>
      <c r="G1" s="584"/>
      <c r="H1" s="584"/>
      <c r="I1" s="2"/>
    </row>
    <row r="2" spans="1:11" ht="15.75" thickBot="1">
      <c r="A2" s="512" t="s">
        <v>24</v>
      </c>
      <c r="B2" s="513"/>
      <c r="C2" s="513"/>
      <c r="D2" s="513"/>
      <c r="E2" s="513"/>
      <c r="F2" s="513"/>
      <c r="G2" s="513"/>
      <c r="H2" s="514"/>
    </row>
    <row r="3" spans="1:11" ht="3.75" customHeight="1" thickBot="1">
      <c r="A3" s="5"/>
      <c r="B3" s="6"/>
      <c r="C3" s="6"/>
      <c r="D3" s="6"/>
      <c r="E3" s="6"/>
      <c r="F3" s="7"/>
      <c r="G3" s="7"/>
      <c r="H3" s="8"/>
    </row>
    <row r="4" spans="1:11" ht="15.75" thickBot="1">
      <c r="A4" s="512" t="s">
        <v>25</v>
      </c>
      <c r="B4" s="513"/>
      <c r="C4" s="514"/>
      <c r="D4" s="6"/>
      <c r="E4" s="515" t="s">
        <v>26</v>
      </c>
      <c r="F4" s="516"/>
      <c r="G4" s="517"/>
      <c r="H4" s="518"/>
    </row>
    <row r="5" spans="1:11" ht="23.25" customHeight="1">
      <c r="A5" s="523" t="s">
        <v>0</v>
      </c>
      <c r="B5" s="525" t="s">
        <v>27</v>
      </c>
      <c r="C5" s="527" t="s">
        <v>28</v>
      </c>
      <c r="D5" s="9"/>
      <c r="E5" s="519"/>
      <c r="F5" s="520"/>
      <c r="G5" s="521"/>
      <c r="H5" s="522"/>
    </row>
    <row r="6" spans="1:11" ht="15" thickBot="1">
      <c r="A6" s="524"/>
      <c r="B6" s="526"/>
      <c r="C6" s="528"/>
      <c r="D6" s="9"/>
      <c r="E6" s="10" t="s">
        <v>29</v>
      </c>
      <c r="F6" s="529" t="s">
        <v>30</v>
      </c>
      <c r="G6" s="530"/>
      <c r="H6" s="11" t="s">
        <v>31</v>
      </c>
    </row>
    <row r="7" spans="1:11" ht="3" customHeight="1" thickBot="1">
      <c r="A7" s="531"/>
      <c r="B7" s="532"/>
      <c r="C7" s="532"/>
      <c r="D7" s="12"/>
      <c r="E7" s="12"/>
      <c r="F7" s="7"/>
      <c r="G7" s="7"/>
      <c r="H7" s="8"/>
    </row>
    <row r="8" spans="1:11">
      <c r="A8" s="13" t="s">
        <v>32</v>
      </c>
      <c r="B8" s="533" t="s">
        <v>33</v>
      </c>
      <c r="C8" s="534"/>
      <c r="D8" s="14"/>
      <c r="E8" s="15"/>
      <c r="F8" s="535"/>
      <c r="G8" s="536"/>
      <c r="H8" s="16"/>
    </row>
    <row r="9" spans="1:11">
      <c r="A9" s="17" t="s">
        <v>18</v>
      </c>
      <c r="B9" s="18" t="s">
        <v>34</v>
      </c>
      <c r="C9" s="19">
        <v>3.0000000000000001E-3</v>
      </c>
      <c r="D9" s="20"/>
      <c r="E9" s="21">
        <v>3.0000000000000001E-3</v>
      </c>
      <c r="F9" s="510">
        <v>4.7999999999999996E-3</v>
      </c>
      <c r="G9" s="511"/>
      <c r="H9" s="22">
        <v>8.2000000000000007E-3</v>
      </c>
    </row>
    <row r="10" spans="1:11">
      <c r="A10" s="17" t="s">
        <v>17</v>
      </c>
      <c r="B10" s="18" t="s">
        <v>35</v>
      </c>
      <c r="C10" s="19">
        <v>8.5000000000000006E-3</v>
      </c>
      <c r="D10" s="20"/>
      <c r="E10" s="21">
        <v>5.5999999999999999E-3</v>
      </c>
      <c r="F10" s="510">
        <v>8.5000000000000006E-3</v>
      </c>
      <c r="G10" s="511"/>
      <c r="H10" s="22">
        <v>8.8999999999999999E-3</v>
      </c>
    </row>
    <row r="11" spans="1:11">
      <c r="A11" s="17" t="s">
        <v>16</v>
      </c>
      <c r="B11" s="18" t="s">
        <v>36</v>
      </c>
      <c r="C11" s="19">
        <v>8.5000000000000006E-3</v>
      </c>
      <c r="D11" s="20"/>
      <c r="E11" s="21">
        <v>8.5000000000000006E-3</v>
      </c>
      <c r="F11" s="510">
        <v>8.5000000000000006E-3</v>
      </c>
      <c r="G11" s="511"/>
      <c r="H11" s="22">
        <v>1.11E-2</v>
      </c>
    </row>
    <row r="12" spans="1:11">
      <c r="A12" s="17" t="s">
        <v>37</v>
      </c>
      <c r="B12" s="18" t="s">
        <v>38</v>
      </c>
      <c r="C12" s="19">
        <v>2.52E-2</v>
      </c>
      <c r="D12" s="20"/>
      <c r="E12" s="21">
        <v>1.4999999999999999E-2</v>
      </c>
      <c r="F12" s="510">
        <v>3.4500000000000003E-2</v>
      </c>
      <c r="G12" s="511"/>
      <c r="H12" s="22">
        <v>4.4900000000000002E-2</v>
      </c>
    </row>
    <row r="13" spans="1:11" ht="15" thickBot="1">
      <c r="A13" s="537" t="s">
        <v>39</v>
      </c>
      <c r="B13" s="538"/>
      <c r="C13" s="23">
        <f>SUM(C9:C12)</f>
        <v>4.5200000000000004E-2</v>
      </c>
      <c r="D13" s="24"/>
      <c r="E13" s="25"/>
      <c r="F13" s="539"/>
      <c r="G13" s="540"/>
      <c r="H13" s="26"/>
      <c r="K13" s="27"/>
    </row>
    <row r="14" spans="1:11" ht="3" customHeight="1" thickBot="1">
      <c r="A14" s="541"/>
      <c r="B14" s="542"/>
      <c r="C14" s="542"/>
      <c r="D14" s="28"/>
      <c r="E14" s="20"/>
      <c r="F14" s="20"/>
      <c r="G14" s="20"/>
      <c r="H14" s="29"/>
    </row>
    <row r="15" spans="1:11">
      <c r="A15" s="13" t="s">
        <v>40</v>
      </c>
      <c r="B15" s="533" t="s">
        <v>41</v>
      </c>
      <c r="C15" s="534"/>
      <c r="D15" s="14"/>
      <c r="E15" s="30"/>
      <c r="F15" s="543"/>
      <c r="G15" s="544"/>
      <c r="H15" s="31"/>
    </row>
    <row r="16" spans="1:11">
      <c r="A16" s="17" t="s">
        <v>20</v>
      </c>
      <c r="B16" s="18" t="s">
        <v>42</v>
      </c>
      <c r="C16" s="19">
        <v>3.5000000000000003E-2</v>
      </c>
      <c r="D16" s="20"/>
      <c r="E16" s="21">
        <v>3.5000000000000003E-2</v>
      </c>
      <c r="F16" s="510">
        <v>5.11E-2</v>
      </c>
      <c r="G16" s="511"/>
      <c r="H16" s="22">
        <v>6.2199999999999998E-2</v>
      </c>
    </row>
    <row r="17" spans="1:11" ht="15" thickBot="1">
      <c r="A17" s="537" t="s">
        <v>43</v>
      </c>
      <c r="B17" s="538"/>
      <c r="C17" s="23">
        <f>SUM(C16)</f>
        <v>3.5000000000000003E-2</v>
      </c>
      <c r="D17" s="24"/>
      <c r="E17" s="25"/>
      <c r="F17" s="539"/>
      <c r="G17" s="540"/>
      <c r="H17" s="26"/>
    </row>
    <row r="18" spans="1:11" ht="3" customHeight="1" thickBot="1">
      <c r="A18" s="541"/>
      <c r="B18" s="542"/>
      <c r="C18" s="542"/>
      <c r="D18" s="28"/>
      <c r="E18" s="20"/>
      <c r="F18" s="20"/>
      <c r="G18" s="20"/>
      <c r="H18" s="29"/>
    </row>
    <row r="19" spans="1:11">
      <c r="A19" s="13" t="s">
        <v>44</v>
      </c>
      <c r="B19" s="533" t="s">
        <v>45</v>
      </c>
      <c r="C19" s="534"/>
      <c r="D19" s="14"/>
      <c r="E19" s="32"/>
      <c r="F19" s="32"/>
      <c r="G19" s="32"/>
      <c r="H19" s="33"/>
    </row>
    <row r="20" spans="1:11">
      <c r="A20" s="17" t="s">
        <v>46</v>
      </c>
      <c r="B20" s="18" t="s">
        <v>47</v>
      </c>
      <c r="C20" s="19">
        <v>6.4999999999999997E-3</v>
      </c>
      <c r="D20" s="20"/>
      <c r="E20" s="34"/>
      <c r="F20" s="35"/>
      <c r="G20" s="35"/>
      <c r="H20" s="36"/>
    </row>
    <row r="21" spans="1:11" ht="15" thickBot="1">
      <c r="A21" s="17" t="s">
        <v>48</v>
      </c>
      <c r="B21" s="18" t="s">
        <v>49</v>
      </c>
      <c r="C21" s="19">
        <v>0.03</v>
      </c>
      <c r="D21" s="20"/>
      <c r="E21" s="34"/>
      <c r="F21" s="35"/>
      <c r="G21" s="35"/>
      <c r="H21" s="36"/>
    </row>
    <row r="22" spans="1:11" ht="15" thickBot="1">
      <c r="A22" s="537" t="s">
        <v>50</v>
      </c>
      <c r="B22" s="538"/>
      <c r="C22" s="23">
        <f>SUM(C20:C21)</f>
        <v>3.6499999999999998E-2</v>
      </c>
      <c r="D22" s="24"/>
      <c r="E22" s="569" t="s">
        <v>51</v>
      </c>
      <c r="F22" s="570"/>
      <c r="G22" s="570"/>
      <c r="H22" s="571"/>
    </row>
    <row r="23" spans="1:11" ht="3" customHeight="1">
      <c r="A23" s="575"/>
      <c r="B23" s="576"/>
      <c r="C23" s="576"/>
      <c r="D23" s="37"/>
      <c r="E23" s="572"/>
      <c r="F23" s="573"/>
      <c r="G23" s="573"/>
      <c r="H23" s="574"/>
    </row>
    <row r="24" spans="1:11">
      <c r="A24" s="38"/>
      <c r="B24" s="14" t="s">
        <v>52</v>
      </c>
      <c r="C24" s="39"/>
      <c r="D24" s="39"/>
      <c r="E24" s="572"/>
      <c r="F24" s="573"/>
      <c r="G24" s="573"/>
      <c r="H24" s="574"/>
    </row>
    <row r="25" spans="1:11" ht="2.25" customHeight="1" thickBot="1">
      <c r="A25" s="40"/>
      <c r="B25" s="37"/>
      <c r="C25" s="37"/>
      <c r="D25" s="37"/>
      <c r="E25" s="572"/>
      <c r="F25" s="573"/>
      <c r="G25" s="573"/>
      <c r="H25" s="574"/>
    </row>
    <row r="26" spans="1:11">
      <c r="A26" s="577" t="s">
        <v>53</v>
      </c>
      <c r="B26" s="578"/>
      <c r="C26" s="579"/>
      <c r="D26" s="41"/>
      <c r="E26" s="572"/>
      <c r="F26" s="573"/>
      <c r="G26" s="573"/>
      <c r="H26" s="574"/>
    </row>
    <row r="27" spans="1:11" ht="15" thickBot="1">
      <c r="A27" s="580"/>
      <c r="B27" s="581"/>
      <c r="C27" s="582"/>
      <c r="D27" s="41"/>
      <c r="E27" s="10" t="s">
        <v>54</v>
      </c>
      <c r="F27" s="583" t="s">
        <v>30</v>
      </c>
      <c r="G27" s="583"/>
      <c r="H27" s="11" t="s">
        <v>55</v>
      </c>
    </row>
    <row r="28" spans="1:11" ht="2.25" customHeight="1" thickBot="1">
      <c r="A28" s="42"/>
      <c r="B28" s="43"/>
      <c r="C28" s="44"/>
      <c r="D28" s="44"/>
      <c r="E28" s="44"/>
      <c r="F28" s="7"/>
      <c r="G28" s="7"/>
      <c r="H28" s="8"/>
    </row>
    <row r="29" spans="1:11" ht="16.5" thickBot="1">
      <c r="A29" s="562" t="s">
        <v>56</v>
      </c>
      <c r="B29" s="563"/>
      <c r="C29" s="128">
        <f>ROUND(((((1+C12+C9+C10)*(1+C11)*(1+C17))/(1-C22))-1),4)</f>
        <v>0.1231</v>
      </c>
      <c r="D29" s="45"/>
      <c r="E29" s="46">
        <v>0.111</v>
      </c>
      <c r="F29" s="566">
        <v>0.14019999999999999</v>
      </c>
      <c r="G29" s="567"/>
      <c r="H29" s="47">
        <v>0.16800000000000001</v>
      </c>
    </row>
    <row r="30" spans="1:11" ht="16.5" thickBot="1">
      <c r="A30" s="564"/>
      <c r="B30" s="565"/>
      <c r="C30" s="129"/>
      <c r="D30" s="48"/>
      <c r="E30" s="48"/>
      <c r="F30" s="49"/>
      <c r="G30" s="49"/>
      <c r="H30" s="50"/>
      <c r="K30" s="27"/>
    </row>
    <row r="33" spans="2:4" ht="18">
      <c r="D33" s="51"/>
    </row>
    <row r="37" spans="2:4">
      <c r="B37" s="52"/>
    </row>
  </sheetData>
  <mergeCells count="32">
    <mergeCell ref="A29:B30"/>
    <mergeCell ref="F29:G29"/>
    <mergeCell ref="F16:G16"/>
    <mergeCell ref="A17:B17"/>
    <mergeCell ref="F17:G17"/>
    <mergeCell ref="A18:C18"/>
    <mergeCell ref="B19:C19"/>
    <mergeCell ref="A22:B22"/>
    <mergeCell ref="E22:H26"/>
    <mergeCell ref="A23:C23"/>
    <mergeCell ref="A26:C27"/>
    <mergeCell ref="F27:G27"/>
    <mergeCell ref="F12:G12"/>
    <mergeCell ref="A13:B13"/>
    <mergeCell ref="F13:G13"/>
    <mergeCell ref="A14:C14"/>
    <mergeCell ref="B15:C15"/>
    <mergeCell ref="F15:G15"/>
    <mergeCell ref="F11:G11"/>
    <mergeCell ref="A1:H1"/>
    <mergeCell ref="A2:H2"/>
    <mergeCell ref="A4:C4"/>
    <mergeCell ref="E4:H5"/>
    <mergeCell ref="A5:A6"/>
    <mergeCell ref="B5:B6"/>
    <mergeCell ref="C5:C6"/>
    <mergeCell ref="F6:G6"/>
    <mergeCell ref="A7:C7"/>
    <mergeCell ref="B8:C8"/>
    <mergeCell ref="F8:G8"/>
    <mergeCell ref="F9:G9"/>
    <mergeCell ref="F10:G10"/>
  </mergeCells>
  <pageMargins left="0.511811024" right="0.511811024" top="0.78740157499999996" bottom="0.78740157499999996" header="0.31496062000000002" footer="0.31496062000000002"/>
  <pageSetup paperSize="9" orientation="portrait" r:id="rId1"/>
</worksheet>
</file>

<file path=xl/worksheets/sheet13.xml><?xml version="1.0" encoding="utf-8"?>
<worksheet xmlns="http://schemas.openxmlformats.org/spreadsheetml/2006/main" xmlns:r="http://schemas.openxmlformats.org/officeDocument/2006/relationships">
  <sheetPr>
    <tabColor theme="6" tint="0.59999389629810485"/>
    <pageSetUpPr fitToPage="1"/>
  </sheetPr>
  <dimension ref="B2:I50"/>
  <sheetViews>
    <sheetView showGridLines="0" view="pageBreakPreview" zoomScaleSheetLayoutView="100" workbookViewId="0">
      <selection activeCell="I53" sqref="I53"/>
    </sheetView>
  </sheetViews>
  <sheetFormatPr defaultColWidth="11.42578125" defaultRowHeight="15" customHeight="1"/>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c r="B2" s="59"/>
      <c r="C2" s="587"/>
      <c r="D2" s="587"/>
      <c r="E2" s="587"/>
      <c r="F2" s="587"/>
      <c r="G2" s="587"/>
      <c r="H2" s="587"/>
      <c r="I2" s="587"/>
    </row>
    <row r="3" spans="2:9" s="60" customFormat="1" ht="12.75" customHeight="1">
      <c r="B3" s="59"/>
      <c r="C3" s="588"/>
      <c r="D3" s="588"/>
      <c r="E3" s="588"/>
      <c r="F3" s="588"/>
      <c r="G3" s="588"/>
      <c r="H3" s="588"/>
      <c r="I3" s="588"/>
    </row>
    <row r="4" spans="2:9" s="60" customFormat="1" ht="12.75" customHeight="1">
      <c r="B4" s="59"/>
      <c r="C4" s="588"/>
      <c r="D4" s="588"/>
      <c r="E4" s="588"/>
      <c r="F4" s="588"/>
      <c r="G4" s="588"/>
      <c r="H4" s="588"/>
      <c r="I4" s="588"/>
    </row>
    <row r="6" spans="2:9" ht="11.25" customHeight="1">
      <c r="B6" s="595" t="s">
        <v>327</v>
      </c>
      <c r="C6" s="595"/>
      <c r="D6" s="595"/>
      <c r="E6" s="595"/>
      <c r="F6" s="595"/>
      <c r="G6" s="595"/>
      <c r="H6" s="595"/>
    </row>
    <row r="7" spans="2:9" ht="20.100000000000001" customHeight="1">
      <c r="B7" s="595"/>
      <c r="C7" s="595"/>
      <c r="D7" s="595"/>
      <c r="E7" s="595"/>
      <c r="F7" s="595"/>
      <c r="G7" s="595"/>
      <c r="H7" s="595"/>
    </row>
    <row r="8" spans="2:9" ht="12.6" customHeight="1">
      <c r="B8" s="589"/>
      <c r="C8" s="589"/>
      <c r="D8" s="589"/>
      <c r="E8" s="589"/>
      <c r="F8" s="589"/>
      <c r="G8" s="589"/>
    </row>
    <row r="9" spans="2:9" ht="12.6" customHeight="1">
      <c r="B9" s="585" t="s">
        <v>13</v>
      </c>
      <c r="C9" s="585"/>
      <c r="D9" s="585"/>
      <c r="E9" s="585"/>
      <c r="F9" s="585"/>
      <c r="G9" s="118" t="s">
        <v>325</v>
      </c>
      <c r="H9" s="118" t="s">
        <v>326</v>
      </c>
    </row>
    <row r="10" spans="2:9" ht="12.6" customHeight="1" thickBot="1">
      <c r="B10" s="586"/>
      <c r="C10" s="586"/>
      <c r="D10" s="586"/>
      <c r="E10" s="586"/>
      <c r="F10" s="586"/>
      <c r="G10" s="119" t="s">
        <v>72</v>
      </c>
      <c r="H10" s="119" t="s">
        <v>72</v>
      </c>
    </row>
    <row r="11" spans="2:9" ht="15" customHeight="1" thickTop="1">
      <c r="B11" s="61" t="s">
        <v>73</v>
      </c>
      <c r="C11" s="598" t="s">
        <v>74</v>
      </c>
      <c r="D11" s="598"/>
      <c r="E11" s="598"/>
      <c r="F11" s="598"/>
      <c r="G11" s="62"/>
      <c r="H11" s="62"/>
    </row>
    <row r="12" spans="2:9" ht="15" customHeight="1">
      <c r="B12" s="63" t="s">
        <v>18</v>
      </c>
      <c r="C12" s="590" t="s">
        <v>75</v>
      </c>
      <c r="D12" s="591"/>
      <c r="E12" s="591"/>
      <c r="F12" s="592"/>
      <c r="G12" s="64">
        <v>0.2</v>
      </c>
      <c r="H12" s="64">
        <v>0.2</v>
      </c>
    </row>
    <row r="13" spans="2:9" ht="15" customHeight="1">
      <c r="B13" s="63" t="s">
        <v>17</v>
      </c>
      <c r="C13" s="590" t="s">
        <v>76</v>
      </c>
      <c r="D13" s="591"/>
      <c r="E13" s="591"/>
      <c r="F13" s="592"/>
      <c r="G13" s="64">
        <v>1.4999999999999999E-2</v>
      </c>
      <c r="H13" s="64">
        <v>1.4999999999999999E-2</v>
      </c>
    </row>
    <row r="14" spans="2:9" ht="15" customHeight="1">
      <c r="B14" s="63" t="s">
        <v>16</v>
      </c>
      <c r="C14" s="590" t="s">
        <v>77</v>
      </c>
      <c r="D14" s="591"/>
      <c r="E14" s="591"/>
      <c r="F14" s="592"/>
      <c r="G14" s="64">
        <v>0.01</v>
      </c>
      <c r="H14" s="64">
        <v>0.01</v>
      </c>
    </row>
    <row r="15" spans="2:9" ht="15" customHeight="1">
      <c r="B15" s="63" t="s">
        <v>37</v>
      </c>
      <c r="C15" s="590" t="s">
        <v>78</v>
      </c>
      <c r="D15" s="591"/>
      <c r="E15" s="591"/>
      <c r="F15" s="592"/>
      <c r="G15" s="64">
        <v>2E-3</v>
      </c>
      <c r="H15" s="64">
        <v>2E-3</v>
      </c>
    </row>
    <row r="16" spans="2:9" ht="15" customHeight="1">
      <c r="B16" s="63" t="s">
        <v>79</v>
      </c>
      <c r="C16" s="590" t="s">
        <v>80</v>
      </c>
      <c r="D16" s="591"/>
      <c r="E16" s="591"/>
      <c r="F16" s="592"/>
      <c r="G16" s="64">
        <v>6.0000000000000001E-3</v>
      </c>
      <c r="H16" s="64">
        <v>6.0000000000000001E-3</v>
      </c>
    </row>
    <row r="17" spans="2:8" ht="15" customHeight="1">
      <c r="B17" s="63" t="s">
        <v>81</v>
      </c>
      <c r="C17" s="590" t="s">
        <v>82</v>
      </c>
      <c r="D17" s="591"/>
      <c r="E17" s="591"/>
      <c r="F17" s="592"/>
      <c r="G17" s="64">
        <v>2.5000000000000001E-2</v>
      </c>
      <c r="H17" s="64">
        <v>2.5000000000000001E-2</v>
      </c>
    </row>
    <row r="18" spans="2:8" ht="15" customHeight="1">
      <c r="B18" s="63" t="s">
        <v>83</v>
      </c>
      <c r="C18" s="590" t="s">
        <v>84</v>
      </c>
      <c r="D18" s="591"/>
      <c r="E18" s="591"/>
      <c r="F18" s="592"/>
      <c r="G18" s="64">
        <v>0.03</v>
      </c>
      <c r="H18" s="64">
        <v>0.03</v>
      </c>
    </row>
    <row r="19" spans="2:8" ht="15" customHeight="1">
      <c r="B19" s="63" t="s">
        <v>85</v>
      </c>
      <c r="C19" s="590" t="s">
        <v>86</v>
      </c>
      <c r="D19" s="591"/>
      <c r="E19" s="591"/>
      <c r="F19" s="592"/>
      <c r="G19" s="64">
        <v>0.08</v>
      </c>
      <c r="H19" s="64">
        <v>0.08</v>
      </c>
    </row>
    <row r="20" spans="2:8" ht="15" customHeight="1">
      <c r="B20" s="63" t="s">
        <v>87</v>
      </c>
      <c r="C20" s="590" t="s">
        <v>88</v>
      </c>
      <c r="D20" s="591"/>
      <c r="E20" s="591"/>
      <c r="F20" s="592"/>
      <c r="G20" s="65">
        <v>0</v>
      </c>
      <c r="H20" s="65">
        <v>0</v>
      </c>
    </row>
    <row r="21" spans="2:8" ht="15" customHeight="1" thickBot="1">
      <c r="B21" s="593" t="s">
        <v>89</v>
      </c>
      <c r="C21" s="593"/>
      <c r="D21" s="593"/>
      <c r="E21" s="593"/>
      <c r="F21" s="593"/>
      <c r="G21" s="66">
        <f>ROUND(SUM(G12:G20),4)</f>
        <v>0.36799999999999999</v>
      </c>
      <c r="H21" s="66">
        <f>ROUND(SUM(H12:H20),4)</f>
        <v>0.36799999999999999</v>
      </c>
    </row>
    <row r="22" spans="2:8" ht="20.100000000000001" customHeight="1" thickTop="1">
      <c r="B22" s="67"/>
      <c r="C22" s="68"/>
      <c r="D22" s="68"/>
      <c r="E22" s="68"/>
      <c r="F22" s="68"/>
      <c r="G22" s="68"/>
      <c r="H22" s="68"/>
    </row>
    <row r="23" spans="2:8" ht="15" customHeight="1">
      <c r="B23" s="69" t="s">
        <v>90</v>
      </c>
      <c r="C23" s="599" t="s">
        <v>91</v>
      </c>
      <c r="D23" s="599"/>
      <c r="E23" s="599"/>
      <c r="F23" s="599"/>
      <c r="G23" s="70"/>
      <c r="H23" s="70"/>
    </row>
    <row r="24" spans="2:8" ht="15" customHeight="1">
      <c r="B24" s="71" t="s">
        <v>20</v>
      </c>
      <c r="C24" s="594" t="s">
        <v>92</v>
      </c>
      <c r="D24" s="594"/>
      <c r="E24" s="594"/>
      <c r="F24" s="594"/>
      <c r="G24" s="72">
        <v>0.1797</v>
      </c>
      <c r="H24" s="72">
        <v>0</v>
      </c>
    </row>
    <row r="25" spans="2:8" ht="15" customHeight="1">
      <c r="B25" s="71" t="s">
        <v>19</v>
      </c>
      <c r="C25" s="594" t="s">
        <v>93</v>
      </c>
      <c r="D25" s="594"/>
      <c r="E25" s="594"/>
      <c r="F25" s="594"/>
      <c r="G25" s="72">
        <v>3.9699999999999999E-2</v>
      </c>
      <c r="H25" s="72">
        <v>0</v>
      </c>
    </row>
    <row r="26" spans="2:8" ht="15" customHeight="1">
      <c r="B26" s="71" t="s">
        <v>94</v>
      </c>
      <c r="C26" s="594" t="s">
        <v>95</v>
      </c>
      <c r="D26" s="594"/>
      <c r="E26" s="594"/>
      <c r="F26" s="594"/>
      <c r="G26" s="72">
        <v>8.9999999999999993E-3</v>
      </c>
      <c r="H26" s="72">
        <v>6.8999999999999999E-3</v>
      </c>
    </row>
    <row r="27" spans="2:8" ht="15" customHeight="1">
      <c r="B27" s="71" t="s">
        <v>96</v>
      </c>
      <c r="C27" s="594" t="s">
        <v>97</v>
      </c>
      <c r="D27" s="594"/>
      <c r="E27" s="594"/>
      <c r="F27" s="594"/>
      <c r="G27" s="72">
        <v>0.1084</v>
      </c>
      <c r="H27" s="72">
        <v>8.3299999999999999E-2</v>
      </c>
    </row>
    <row r="28" spans="2:8" ht="15" customHeight="1">
      <c r="B28" s="71" t="s">
        <v>98</v>
      </c>
      <c r="C28" s="594" t="s">
        <v>99</v>
      </c>
      <c r="D28" s="594"/>
      <c r="E28" s="594"/>
      <c r="F28" s="594"/>
      <c r="G28" s="72">
        <v>6.9999999999999999E-4</v>
      </c>
      <c r="H28" s="72">
        <v>5.9999999999999995E-4</v>
      </c>
    </row>
    <row r="29" spans="2:8" ht="15" customHeight="1">
      <c r="B29" s="71" t="s">
        <v>100</v>
      </c>
      <c r="C29" s="594" t="s">
        <v>101</v>
      </c>
      <c r="D29" s="594"/>
      <c r="E29" s="594"/>
      <c r="F29" s="594"/>
      <c r="G29" s="72">
        <v>7.1999999999999998E-3</v>
      </c>
      <c r="H29" s="72">
        <v>5.5999999999999999E-3</v>
      </c>
    </row>
    <row r="30" spans="2:8" ht="15" customHeight="1">
      <c r="B30" s="71" t="s">
        <v>102</v>
      </c>
      <c r="C30" s="594" t="s">
        <v>103</v>
      </c>
      <c r="D30" s="594"/>
      <c r="E30" s="594"/>
      <c r="F30" s="594"/>
      <c r="G30" s="72">
        <v>2.01E-2</v>
      </c>
      <c r="H30" s="72">
        <v>0</v>
      </c>
    </row>
    <row r="31" spans="2:8" ht="15" customHeight="1">
      <c r="B31" s="71" t="s">
        <v>104</v>
      </c>
      <c r="C31" s="594" t="s">
        <v>105</v>
      </c>
      <c r="D31" s="594"/>
      <c r="E31" s="594"/>
      <c r="F31" s="594"/>
      <c r="G31" s="72">
        <v>1.1000000000000001E-3</v>
      </c>
      <c r="H31" s="72">
        <v>8.9999999999999998E-4</v>
      </c>
    </row>
    <row r="32" spans="2:8" ht="15" customHeight="1">
      <c r="B32" s="71" t="s">
        <v>106</v>
      </c>
      <c r="C32" s="594" t="s">
        <v>107</v>
      </c>
      <c r="D32" s="594"/>
      <c r="E32" s="594"/>
      <c r="F32" s="594"/>
      <c r="G32" s="72">
        <v>8.2600000000000007E-2</v>
      </c>
      <c r="H32" s="72">
        <v>6.3500000000000001E-2</v>
      </c>
    </row>
    <row r="33" spans="2:8" ht="15" customHeight="1">
      <c r="B33" s="71" t="s">
        <v>108</v>
      </c>
      <c r="C33" s="594" t="s">
        <v>109</v>
      </c>
      <c r="D33" s="594"/>
      <c r="E33" s="594"/>
      <c r="F33" s="594"/>
      <c r="G33" s="72">
        <v>2.9999999999999997E-4</v>
      </c>
      <c r="H33" s="72">
        <v>2.9999999999999997E-4</v>
      </c>
    </row>
    <row r="34" spans="2:8" ht="15" customHeight="1" thickBot="1">
      <c r="B34" s="593" t="s">
        <v>110</v>
      </c>
      <c r="C34" s="593"/>
      <c r="D34" s="593"/>
      <c r="E34" s="593"/>
      <c r="F34" s="593"/>
      <c r="G34" s="73">
        <f>SUM(G24:G33)</f>
        <v>0.44879999999999998</v>
      </c>
      <c r="H34" s="73">
        <f>SUM(H24:H33)</f>
        <v>0.16109999999999999</v>
      </c>
    </row>
    <row r="35" spans="2:8" ht="20.100000000000001" customHeight="1" thickTop="1" thickBot="1">
      <c r="B35" s="74"/>
      <c r="C35" s="68"/>
      <c r="D35" s="68"/>
      <c r="E35" s="68"/>
      <c r="F35" s="68"/>
      <c r="G35" s="68"/>
      <c r="H35" s="68"/>
    </row>
    <row r="36" spans="2:8" ht="15" customHeight="1" thickTop="1">
      <c r="B36" s="61" t="s">
        <v>111</v>
      </c>
      <c r="C36" s="598" t="s">
        <v>112</v>
      </c>
      <c r="D36" s="598"/>
      <c r="E36" s="598"/>
      <c r="F36" s="598"/>
      <c r="G36" s="62"/>
      <c r="H36" s="62"/>
    </row>
    <row r="37" spans="2:8" ht="11.25" customHeight="1">
      <c r="B37" s="63" t="s">
        <v>46</v>
      </c>
      <c r="C37" s="594" t="s">
        <v>113</v>
      </c>
      <c r="D37" s="594"/>
      <c r="E37" s="594"/>
      <c r="F37" s="594"/>
      <c r="G37" s="64">
        <v>0.05</v>
      </c>
      <c r="H37" s="64">
        <v>3.8399999999999997E-2</v>
      </c>
    </row>
    <row r="38" spans="2:8" ht="15" customHeight="1">
      <c r="B38" s="63" t="s">
        <v>48</v>
      </c>
      <c r="C38" s="594" t="s">
        <v>114</v>
      </c>
      <c r="D38" s="594"/>
      <c r="E38" s="594"/>
      <c r="F38" s="594"/>
      <c r="G38" s="64">
        <v>1.1999999999999999E-3</v>
      </c>
      <c r="H38" s="64">
        <v>8.9999999999999998E-4</v>
      </c>
    </row>
    <row r="39" spans="2:8" ht="15" customHeight="1">
      <c r="B39" s="63" t="s">
        <v>115</v>
      </c>
      <c r="C39" s="75" t="s">
        <v>116</v>
      </c>
      <c r="D39" s="75"/>
      <c r="E39" s="75"/>
      <c r="F39" s="75"/>
      <c r="G39" s="65">
        <v>5.0500000000000003E-2</v>
      </c>
      <c r="H39" s="65">
        <v>3.8800000000000001E-2</v>
      </c>
    </row>
    <row r="40" spans="2:8" ht="15" customHeight="1">
      <c r="B40" s="63" t="s">
        <v>117</v>
      </c>
      <c r="C40" s="75" t="s">
        <v>118</v>
      </c>
      <c r="D40" s="75"/>
      <c r="E40" s="75"/>
      <c r="F40" s="75"/>
      <c r="G40" s="65">
        <v>3.8100000000000002E-2</v>
      </c>
      <c r="H40" s="65">
        <v>2.93E-2</v>
      </c>
    </row>
    <row r="41" spans="2:8" ht="15" customHeight="1">
      <c r="B41" s="63" t="s">
        <v>119</v>
      </c>
      <c r="C41" s="75" t="s">
        <v>120</v>
      </c>
      <c r="D41" s="75"/>
      <c r="E41" s="75"/>
      <c r="F41" s="75"/>
      <c r="G41" s="65">
        <v>4.1999999999999997E-3</v>
      </c>
      <c r="H41" s="65">
        <v>3.2000000000000002E-3</v>
      </c>
    </row>
    <row r="42" spans="2:8" ht="15" customHeight="1" thickBot="1">
      <c r="B42" s="593" t="s">
        <v>121</v>
      </c>
      <c r="C42" s="593"/>
      <c r="D42" s="593"/>
      <c r="E42" s="593"/>
      <c r="F42" s="593"/>
      <c r="G42" s="66">
        <f>ROUND(SUM(G37:G41),4)</f>
        <v>0.14399999999999999</v>
      </c>
      <c r="H42" s="66">
        <f>ROUND(SUM(H37:H41),4)</f>
        <v>0.1106</v>
      </c>
    </row>
    <row r="43" spans="2:8" ht="20.100000000000001" customHeight="1" thickTop="1">
      <c r="B43" s="602"/>
      <c r="C43" s="602"/>
      <c r="D43" s="602"/>
      <c r="E43" s="602"/>
      <c r="F43" s="602"/>
      <c r="G43" s="602"/>
      <c r="H43" s="68"/>
    </row>
    <row r="44" spans="2:8" ht="15" customHeight="1">
      <c r="B44" s="61" t="s">
        <v>122</v>
      </c>
      <c r="C44" s="598" t="s">
        <v>123</v>
      </c>
      <c r="D44" s="598"/>
      <c r="E44" s="598"/>
      <c r="F44" s="598"/>
      <c r="G44" s="62"/>
      <c r="H44" s="64"/>
    </row>
    <row r="45" spans="2:8" ht="15" customHeight="1">
      <c r="B45" s="63" t="s">
        <v>124</v>
      </c>
      <c r="C45" s="597" t="s">
        <v>125</v>
      </c>
      <c r="D45" s="597"/>
      <c r="E45" s="597"/>
      <c r="F45" s="597"/>
      <c r="G45" s="64">
        <v>0.16520000000000001</v>
      </c>
      <c r="H45" s="64">
        <v>5.9299999999999999E-2</v>
      </c>
    </row>
    <row r="46" spans="2:8" ht="25.5" customHeight="1" thickBot="1">
      <c r="B46" s="63" t="s">
        <v>126</v>
      </c>
      <c r="C46" s="596" t="s">
        <v>127</v>
      </c>
      <c r="D46" s="597"/>
      <c r="E46" s="597"/>
      <c r="F46" s="597"/>
      <c r="G46" s="64">
        <v>4.4000000000000003E-3</v>
      </c>
      <c r="H46" s="318">
        <v>3.3999999999999998E-3</v>
      </c>
    </row>
    <row r="47" spans="2:8" ht="15" customHeight="1" thickTop="1" thickBot="1">
      <c r="B47" s="593" t="s">
        <v>128</v>
      </c>
      <c r="C47" s="593"/>
      <c r="D47" s="593"/>
      <c r="E47" s="593"/>
      <c r="F47" s="593"/>
      <c r="G47" s="66">
        <f>SUM(G45:G46)</f>
        <v>0.1696</v>
      </c>
      <c r="H47" s="66">
        <f>SUM(H45:H46)</f>
        <v>6.2699999999999992E-2</v>
      </c>
    </row>
    <row r="48" spans="2:8" ht="20.100000000000001" customHeight="1" thickTop="1" thickBot="1">
      <c r="B48" s="76"/>
      <c r="C48" s="77"/>
      <c r="D48" s="77"/>
      <c r="E48" s="77"/>
      <c r="F48" s="600"/>
      <c r="G48" s="600"/>
      <c r="H48" s="68"/>
    </row>
    <row r="49" spans="2:8" ht="20.100000000000001" customHeight="1" thickTop="1" thickBot="1">
      <c r="B49" s="601" t="s">
        <v>129</v>
      </c>
      <c r="C49" s="601"/>
      <c r="D49" s="601"/>
      <c r="E49" s="601"/>
      <c r="F49" s="601"/>
      <c r="G49" s="124">
        <f>ROUND(G21+G34+G42+G47,4)</f>
        <v>1.1304000000000001</v>
      </c>
      <c r="H49" s="124">
        <f>ROUND(H21+H34+H42+H47,4)</f>
        <v>0.70240000000000002</v>
      </c>
    </row>
    <row r="50" spans="2:8" ht="15" customHeight="1" thickTop="1"/>
  </sheetData>
  <sheetProtection selectLockedCells="1" selectUnlockedCells="1"/>
  <mergeCells count="40">
    <mergeCell ref="B47:F47"/>
    <mergeCell ref="F48:G48"/>
    <mergeCell ref="B49:F49"/>
    <mergeCell ref="C37:F37"/>
    <mergeCell ref="C38:F38"/>
    <mergeCell ref="B42:F42"/>
    <mergeCell ref="B43:G43"/>
    <mergeCell ref="C44:F44"/>
    <mergeCell ref="C45:F45"/>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C14:F14"/>
    <mergeCell ref="C15:F15"/>
    <mergeCell ref="C16:F16"/>
    <mergeCell ref="C17:F17"/>
    <mergeCell ref="C18:F18"/>
    <mergeCell ref="C19:F19"/>
    <mergeCell ref="C20:F20"/>
    <mergeCell ref="B21:F21"/>
    <mergeCell ref="C28:F28"/>
    <mergeCell ref="C29:F29"/>
    <mergeCell ref="B9:F10"/>
    <mergeCell ref="C2:I2"/>
    <mergeCell ref="C3:I3"/>
    <mergeCell ref="C4:I4"/>
    <mergeCell ref="B8:G8"/>
  </mergeCells>
  <pageMargins left="1.1811023622047245" right="0.78740157480314965" top="0.98425196850393704" bottom="0.78740157480314965" header="0.51181102362204722" footer="0.51181102362204722"/>
  <pageSetup paperSize="9" scale="82"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tabColor theme="9" tint="0.59999389629810485"/>
    <pageSetUpPr fitToPage="1"/>
  </sheetPr>
  <dimension ref="A1:J54"/>
  <sheetViews>
    <sheetView topLeftCell="A10" zoomScale="70" zoomScaleNormal="70" workbookViewId="0">
      <selection activeCell="C21" sqref="C21"/>
    </sheetView>
  </sheetViews>
  <sheetFormatPr defaultRowHeight="15"/>
  <cols>
    <col min="1" max="1" width="87.140625" style="79" customWidth="1"/>
    <col min="2" max="2" width="16.7109375" style="80" customWidth="1"/>
    <col min="3" max="3" width="13.85546875" style="80" bestFit="1" customWidth="1"/>
    <col min="4" max="4" width="10.85546875" style="80" bestFit="1" customWidth="1"/>
    <col min="5" max="5" width="11.7109375" style="80" bestFit="1" customWidth="1"/>
    <col min="6" max="6" width="18.28515625" style="81" customWidth="1"/>
    <col min="7" max="9" width="10.5703125" style="79" bestFit="1" customWidth="1"/>
    <col min="10" max="10" width="14.85546875" style="120" hidden="1" customWidth="1"/>
  </cols>
  <sheetData>
    <row r="1" spans="1:10" s="122" customFormat="1" ht="15.75">
      <c r="A1" s="427" t="s">
        <v>209</v>
      </c>
      <c r="B1" s="427"/>
      <c r="C1" s="427"/>
      <c r="D1" s="427"/>
      <c r="E1" s="427"/>
      <c r="F1" s="427"/>
      <c r="G1" s="125"/>
      <c r="H1" s="125"/>
      <c r="I1" s="125"/>
      <c r="J1" s="123"/>
    </row>
    <row r="2" spans="1:10" s="122" customFormat="1" ht="15.75">
      <c r="A2" s="427" t="s">
        <v>178</v>
      </c>
      <c r="B2" s="427"/>
      <c r="C2" s="427"/>
      <c r="D2" s="427"/>
      <c r="E2" s="427"/>
      <c r="F2" s="427"/>
      <c r="G2" s="125"/>
      <c r="H2" s="125"/>
      <c r="I2" s="125"/>
      <c r="J2" s="123"/>
    </row>
    <row r="3" spans="1:10" s="122" customFormat="1" ht="15.75">
      <c r="A3" s="427" t="s">
        <v>201</v>
      </c>
      <c r="B3" s="427"/>
      <c r="C3" s="427"/>
      <c r="D3" s="427"/>
      <c r="E3" s="427"/>
      <c r="F3" s="427"/>
      <c r="G3" s="125"/>
      <c r="H3" s="125"/>
      <c r="I3" s="125"/>
      <c r="J3" s="123"/>
    </row>
    <row r="4" spans="1:10" s="104" customFormat="1" ht="15.75">
      <c r="A4" s="426" t="s">
        <v>202</v>
      </c>
      <c r="B4" s="426"/>
      <c r="C4" s="426"/>
      <c r="D4" s="426"/>
      <c r="E4" s="426"/>
      <c r="F4" s="426"/>
      <c r="G4" s="126"/>
      <c r="H4" s="126"/>
      <c r="I4" s="126"/>
      <c r="J4" s="121"/>
    </row>
    <row r="6" spans="1:10" s="104" customFormat="1" ht="15.75">
      <c r="A6" s="424" t="s">
        <v>134</v>
      </c>
      <c r="B6" s="424"/>
      <c r="C6" s="424"/>
      <c r="D6" s="424"/>
      <c r="E6" s="424"/>
      <c r="F6" s="424"/>
      <c r="G6" s="126"/>
      <c r="H6" s="126"/>
      <c r="I6" s="126"/>
      <c r="J6" s="121"/>
    </row>
    <row r="7" spans="1:10" s="104" customFormat="1" ht="15.75">
      <c r="A7" s="425" t="str">
        <f>'Instruções Preenchimento'!A6:F6</f>
        <v>Adequação de estradas rurais para controle de processos erosivos e beneficiamento de corpos hídricos.</v>
      </c>
      <c r="B7" s="425"/>
      <c r="C7" s="425"/>
      <c r="D7" s="425"/>
      <c r="E7" s="425"/>
      <c r="F7" s="425"/>
      <c r="G7" s="126"/>
      <c r="H7" s="126"/>
      <c r="I7" s="126"/>
      <c r="J7" s="121"/>
    </row>
    <row r="8" spans="1:10" s="104" customFormat="1" ht="15.75">
      <c r="A8" s="424" t="s">
        <v>14</v>
      </c>
      <c r="B8" s="424"/>
      <c r="C8" s="424"/>
      <c r="D8" s="424"/>
      <c r="E8" s="424"/>
      <c r="F8" s="424"/>
      <c r="G8" s="126"/>
      <c r="H8" s="126"/>
      <c r="I8" s="126"/>
      <c r="J8" s="121"/>
    </row>
    <row r="9" spans="1:10" s="104" customFormat="1" ht="30.75" customHeight="1">
      <c r="A9" s="425" t="str">
        <f>'Instruções Preenchimento'!A9:F9</f>
        <v>Execução de serviços para adequação de estradas vicinais com encascalhamento e implantação de barraginhas com murundus e paliçadas, na área de abrangência da 2ª Superintendência Regional da Codevasf, no Estado da Bahia.</v>
      </c>
      <c r="B9" s="425"/>
      <c r="C9" s="425"/>
      <c r="D9" s="425"/>
      <c r="E9" s="425"/>
      <c r="F9" s="425"/>
      <c r="G9" s="126"/>
      <c r="H9" s="126"/>
      <c r="I9" s="126"/>
      <c r="J9" s="121"/>
    </row>
    <row r="10" spans="1:10">
      <c r="G10" s="237" t="s">
        <v>316</v>
      </c>
    </row>
    <row r="11" spans="1:10" ht="28.5">
      <c r="A11" s="134" t="s">
        <v>135</v>
      </c>
      <c r="B11" s="135" t="s">
        <v>130</v>
      </c>
      <c r="C11" s="135" t="s">
        <v>131</v>
      </c>
      <c r="D11" s="135" t="s">
        <v>21</v>
      </c>
      <c r="E11" s="135" t="s">
        <v>15</v>
      </c>
      <c r="F11" s="135" t="s">
        <v>217</v>
      </c>
      <c r="G11" s="236">
        <v>1</v>
      </c>
      <c r="H11" s="236">
        <v>2</v>
      </c>
      <c r="I11" s="236">
        <v>3</v>
      </c>
      <c r="J11" s="84" t="s">
        <v>207</v>
      </c>
    </row>
    <row r="12" spans="1:10" s="345" customFormat="1">
      <c r="A12" s="338" t="s">
        <v>232</v>
      </c>
      <c r="B12" s="339" t="s">
        <v>231</v>
      </c>
      <c r="C12" s="340">
        <v>44440</v>
      </c>
      <c r="D12" s="341" t="s">
        <v>143</v>
      </c>
      <c r="E12" s="342">
        <v>1</v>
      </c>
      <c r="F12" s="343">
        <v>3.77</v>
      </c>
      <c r="G12" s="292" t="s">
        <v>208</v>
      </c>
      <c r="H12" s="292"/>
      <c r="I12" s="292"/>
      <c r="J12" s="344">
        <f>ROUND(F12*0.7,2)</f>
        <v>2.64</v>
      </c>
    </row>
    <row r="13" spans="1:10" s="345" customFormat="1">
      <c r="A13" s="338" t="s">
        <v>257</v>
      </c>
      <c r="B13" s="339" t="s">
        <v>258</v>
      </c>
      <c r="C13" s="340">
        <v>44484</v>
      </c>
      <c r="D13" s="341" t="s">
        <v>22</v>
      </c>
      <c r="E13" s="342">
        <v>1</v>
      </c>
      <c r="F13" s="343">
        <v>20.79</v>
      </c>
      <c r="G13" s="292" t="s">
        <v>318</v>
      </c>
      <c r="H13" s="292"/>
      <c r="I13" s="292"/>
      <c r="J13" s="344">
        <f t="shared" ref="J13:J23" si="0">ROUND(F13*0.7,2)</f>
        <v>14.55</v>
      </c>
    </row>
    <row r="14" spans="1:10" s="345" customFormat="1">
      <c r="A14" s="338" t="s">
        <v>403</v>
      </c>
      <c r="B14" s="339" t="s">
        <v>404</v>
      </c>
      <c r="C14" s="340">
        <v>44440</v>
      </c>
      <c r="D14" s="341" t="s">
        <v>218</v>
      </c>
      <c r="E14" s="342">
        <v>1</v>
      </c>
      <c r="F14" s="343">
        <v>7.91</v>
      </c>
      <c r="G14" s="292" t="s">
        <v>208</v>
      </c>
      <c r="H14" s="292"/>
      <c r="I14" s="292"/>
      <c r="J14" s="344">
        <f t="shared" si="0"/>
        <v>5.54</v>
      </c>
    </row>
    <row r="15" spans="1:10" s="345" customFormat="1">
      <c r="A15" s="338" t="s">
        <v>225</v>
      </c>
      <c r="B15" s="339" t="s">
        <v>240</v>
      </c>
      <c r="C15" s="340">
        <v>44440</v>
      </c>
      <c r="D15" s="341" t="s">
        <v>218</v>
      </c>
      <c r="E15" s="342">
        <v>1</v>
      </c>
      <c r="F15" s="343">
        <v>5.83</v>
      </c>
      <c r="G15" s="292" t="s">
        <v>208</v>
      </c>
      <c r="H15" s="292"/>
      <c r="I15" s="292"/>
      <c r="J15" s="344">
        <f t="shared" si="0"/>
        <v>4.08</v>
      </c>
    </row>
    <row r="16" spans="1:10" s="345" customFormat="1">
      <c r="A16" s="338" t="s">
        <v>226</v>
      </c>
      <c r="B16" s="339" t="s">
        <v>241</v>
      </c>
      <c r="C16" s="340">
        <v>44440</v>
      </c>
      <c r="D16" s="341" t="s">
        <v>218</v>
      </c>
      <c r="E16" s="342">
        <v>1</v>
      </c>
      <c r="F16" s="343">
        <v>2.91</v>
      </c>
      <c r="G16" s="292" t="s">
        <v>208</v>
      </c>
      <c r="H16" s="292"/>
      <c r="I16" s="292"/>
      <c r="J16" s="344">
        <f t="shared" si="0"/>
        <v>2.04</v>
      </c>
    </row>
    <row r="17" spans="1:10" s="345" customFormat="1">
      <c r="A17" s="338" t="s">
        <v>251</v>
      </c>
      <c r="B17" s="339" t="s">
        <v>252</v>
      </c>
      <c r="C17" s="340">
        <v>44484</v>
      </c>
      <c r="D17" s="341" t="s">
        <v>2</v>
      </c>
      <c r="E17" s="342">
        <v>1</v>
      </c>
      <c r="F17" s="343">
        <v>1.27</v>
      </c>
      <c r="G17" s="292" t="s">
        <v>318</v>
      </c>
      <c r="H17" s="292"/>
      <c r="I17" s="292"/>
      <c r="J17" s="344">
        <f t="shared" si="0"/>
        <v>0.89</v>
      </c>
    </row>
    <row r="18" spans="1:10" s="352" customFormat="1" ht="45">
      <c r="A18" s="346" t="s">
        <v>306</v>
      </c>
      <c r="B18" s="347" t="s">
        <v>307</v>
      </c>
      <c r="C18" s="340">
        <v>44484</v>
      </c>
      <c r="D18" s="349" t="s">
        <v>149</v>
      </c>
      <c r="E18" s="350">
        <v>1</v>
      </c>
      <c r="F18" s="343">
        <v>51.01</v>
      </c>
      <c r="G18" s="293" t="s">
        <v>318</v>
      </c>
      <c r="H18" s="293" t="s">
        <v>374</v>
      </c>
      <c r="I18" s="293"/>
      <c r="J18" s="351">
        <f t="shared" si="0"/>
        <v>35.71</v>
      </c>
    </row>
    <row r="19" spans="1:10" s="352" customFormat="1" ht="45">
      <c r="A19" s="338" t="s">
        <v>304</v>
      </c>
      <c r="B19" s="339" t="s">
        <v>305</v>
      </c>
      <c r="C19" s="340">
        <v>44484</v>
      </c>
      <c r="D19" s="341" t="s">
        <v>150</v>
      </c>
      <c r="E19" s="342">
        <v>1</v>
      </c>
      <c r="F19" s="343">
        <v>238.44</v>
      </c>
      <c r="G19" s="293" t="s">
        <v>318</v>
      </c>
      <c r="H19" s="293" t="s">
        <v>374</v>
      </c>
      <c r="I19" s="293"/>
      <c r="J19" s="351">
        <f t="shared" si="0"/>
        <v>166.91</v>
      </c>
    </row>
    <row r="20" spans="1:10" s="345" customFormat="1">
      <c r="A20" s="338" t="s">
        <v>244</v>
      </c>
      <c r="B20" s="339" t="s">
        <v>245</v>
      </c>
      <c r="C20" s="340">
        <v>44484</v>
      </c>
      <c r="D20" s="341" t="s">
        <v>22</v>
      </c>
      <c r="E20" s="342">
        <v>1</v>
      </c>
      <c r="F20" s="343">
        <v>25.22</v>
      </c>
      <c r="G20" s="292" t="s">
        <v>318</v>
      </c>
      <c r="H20" s="292"/>
      <c r="I20" s="292"/>
      <c r="J20" s="344">
        <f t="shared" si="0"/>
        <v>17.649999999999999</v>
      </c>
    </row>
    <row r="21" spans="1:10" s="345" customFormat="1">
      <c r="A21" s="338" t="s">
        <v>153</v>
      </c>
      <c r="B21" s="339" t="s">
        <v>142</v>
      </c>
      <c r="C21" s="340">
        <v>44484</v>
      </c>
      <c r="D21" s="341" t="s">
        <v>22</v>
      </c>
      <c r="E21" s="342">
        <v>1</v>
      </c>
      <c r="F21" s="343">
        <v>25.18</v>
      </c>
      <c r="G21" s="292" t="s">
        <v>318</v>
      </c>
      <c r="H21" s="292"/>
      <c r="I21" s="292"/>
      <c r="J21" s="344">
        <f t="shared" si="0"/>
        <v>17.63</v>
      </c>
    </row>
    <row r="22" spans="1:10" s="345" customFormat="1">
      <c r="A22" s="338" t="s">
        <v>230</v>
      </c>
      <c r="B22" s="339" t="s">
        <v>235</v>
      </c>
      <c r="C22" s="340">
        <v>44484</v>
      </c>
      <c r="D22" s="341" t="s">
        <v>236</v>
      </c>
      <c r="E22" s="342">
        <v>1</v>
      </c>
      <c r="F22" s="343">
        <v>4.76</v>
      </c>
      <c r="G22" s="292" t="s">
        <v>318</v>
      </c>
      <c r="H22" s="292"/>
      <c r="I22" s="292"/>
      <c r="J22" s="344">
        <f t="shared" si="0"/>
        <v>3.33</v>
      </c>
    </row>
    <row r="23" spans="1:10" s="345" customFormat="1" ht="30">
      <c r="A23" s="338" t="s">
        <v>157</v>
      </c>
      <c r="B23" s="339" t="s">
        <v>145</v>
      </c>
      <c r="C23" s="340">
        <v>44484</v>
      </c>
      <c r="D23" s="341" t="s">
        <v>143</v>
      </c>
      <c r="E23" s="342">
        <v>1</v>
      </c>
      <c r="F23" s="343">
        <v>362.39</v>
      </c>
      <c r="G23" s="292" t="s">
        <v>318</v>
      </c>
      <c r="H23" s="292"/>
      <c r="I23" s="292"/>
      <c r="J23" s="344">
        <f t="shared" si="0"/>
        <v>253.67</v>
      </c>
    </row>
    <row r="24" spans="1:10" s="345" customFormat="1">
      <c r="A24" s="338" t="s">
        <v>222</v>
      </c>
      <c r="B24" s="339" t="s">
        <v>220</v>
      </c>
      <c r="C24" s="340">
        <v>44440</v>
      </c>
      <c r="D24" s="341" t="s">
        <v>221</v>
      </c>
      <c r="E24" s="342">
        <v>1</v>
      </c>
      <c r="F24" s="343">
        <v>0.51</v>
      </c>
      <c r="G24" s="292" t="s">
        <v>208</v>
      </c>
      <c r="H24" s="292"/>
      <c r="I24" s="292"/>
      <c r="J24" s="344">
        <f t="shared" ref="J24:J30" si="1">ROUND(F24*0.7,2)</f>
        <v>0.36</v>
      </c>
    </row>
    <row r="25" spans="1:10" s="352" customFormat="1" ht="30">
      <c r="A25" s="346" t="s">
        <v>253</v>
      </c>
      <c r="B25" s="347" t="s">
        <v>147</v>
      </c>
      <c r="C25" s="348">
        <v>43586</v>
      </c>
      <c r="D25" s="349" t="s">
        <v>6</v>
      </c>
      <c r="E25" s="350">
        <v>1</v>
      </c>
      <c r="F25" s="353">
        <f>ROUND((G25+H25+I25)/3,2)</f>
        <v>3.5</v>
      </c>
      <c r="G25" s="354">
        <v>3.5</v>
      </c>
      <c r="H25" s="354">
        <v>3.5</v>
      </c>
      <c r="I25" s="354">
        <v>3.5</v>
      </c>
      <c r="J25" s="351">
        <f t="shared" si="1"/>
        <v>2.4500000000000002</v>
      </c>
    </row>
    <row r="26" spans="1:10" s="345" customFormat="1" ht="30">
      <c r="A26" s="338" t="s">
        <v>336</v>
      </c>
      <c r="B26" s="339" t="s">
        <v>269</v>
      </c>
      <c r="C26" s="340">
        <v>44484</v>
      </c>
      <c r="D26" s="341" t="s">
        <v>22</v>
      </c>
      <c r="E26" s="342">
        <v>1</v>
      </c>
      <c r="F26" s="343">
        <v>105.77</v>
      </c>
      <c r="G26" s="292" t="s">
        <v>318</v>
      </c>
      <c r="H26" s="292"/>
      <c r="I26" s="292"/>
      <c r="J26" s="344">
        <f t="shared" ref="J26:J27" si="2">ROUND(F26*0.7,2)</f>
        <v>74.040000000000006</v>
      </c>
    </row>
    <row r="27" spans="1:10" s="345" customFormat="1">
      <c r="A27" s="338" t="s">
        <v>406</v>
      </c>
      <c r="B27" s="339" t="s">
        <v>405</v>
      </c>
      <c r="C27" s="340">
        <v>44440</v>
      </c>
      <c r="D27" s="341" t="s">
        <v>218</v>
      </c>
      <c r="E27" s="342">
        <v>1</v>
      </c>
      <c r="F27" s="343">
        <f>18.72</f>
        <v>18.72</v>
      </c>
      <c r="G27" s="292" t="s">
        <v>320</v>
      </c>
      <c r="H27" s="292"/>
      <c r="I27" s="292"/>
      <c r="J27" s="344">
        <f t="shared" si="2"/>
        <v>13.1</v>
      </c>
    </row>
    <row r="28" spans="1:10" s="345" customFormat="1" ht="30">
      <c r="A28" s="338" t="s">
        <v>399</v>
      </c>
      <c r="B28" s="339" t="s">
        <v>247</v>
      </c>
      <c r="C28" s="340">
        <v>44484</v>
      </c>
      <c r="D28" s="341" t="s">
        <v>2</v>
      </c>
      <c r="E28" s="342">
        <v>1</v>
      </c>
      <c r="F28" s="343">
        <v>7.39</v>
      </c>
      <c r="G28" s="292" t="s">
        <v>318</v>
      </c>
      <c r="H28" s="292"/>
      <c r="I28" s="292"/>
      <c r="J28" s="344">
        <f t="shared" si="1"/>
        <v>5.17</v>
      </c>
    </row>
    <row r="29" spans="1:10" s="345" customFormat="1">
      <c r="A29" s="338" t="s">
        <v>249</v>
      </c>
      <c r="B29" s="339" t="s">
        <v>250</v>
      </c>
      <c r="C29" s="340">
        <v>44484</v>
      </c>
      <c r="D29" s="341" t="s">
        <v>158</v>
      </c>
      <c r="E29" s="342">
        <v>1</v>
      </c>
      <c r="F29" s="343">
        <v>20.04</v>
      </c>
      <c r="G29" s="292" t="s">
        <v>318</v>
      </c>
      <c r="H29" s="292"/>
      <c r="I29" s="292"/>
      <c r="J29" s="344">
        <f t="shared" si="1"/>
        <v>14.03</v>
      </c>
    </row>
    <row r="30" spans="1:10" s="345" customFormat="1">
      <c r="A30" s="338" t="s">
        <v>223</v>
      </c>
      <c r="B30" s="339" t="s">
        <v>224</v>
      </c>
      <c r="C30" s="340">
        <v>44440</v>
      </c>
      <c r="D30" s="341" t="s">
        <v>218</v>
      </c>
      <c r="E30" s="342">
        <v>1</v>
      </c>
      <c r="F30" s="343">
        <v>89</v>
      </c>
      <c r="G30" s="292" t="s">
        <v>208</v>
      </c>
      <c r="H30" s="292"/>
      <c r="I30" s="292"/>
      <c r="J30" s="344">
        <f t="shared" si="1"/>
        <v>62.3</v>
      </c>
    </row>
    <row r="31" spans="1:10" s="345" customFormat="1">
      <c r="A31" s="338" t="s">
        <v>337</v>
      </c>
      <c r="B31" s="339" t="s">
        <v>338</v>
      </c>
      <c r="C31" s="340">
        <v>44484</v>
      </c>
      <c r="D31" s="341" t="s">
        <v>137</v>
      </c>
      <c r="E31" s="342">
        <v>1</v>
      </c>
      <c r="F31" s="343">
        <v>3.02</v>
      </c>
      <c r="G31" s="292" t="s">
        <v>318</v>
      </c>
      <c r="H31" s="292"/>
      <c r="I31" s="292"/>
      <c r="J31" s="344">
        <f t="shared" ref="J31:J45" si="3">ROUND(F31*0.7,2)</f>
        <v>2.11</v>
      </c>
    </row>
    <row r="32" spans="1:10" s="345" customFormat="1" ht="30">
      <c r="A32" s="338" t="s">
        <v>234</v>
      </c>
      <c r="B32" s="339" t="s">
        <v>219</v>
      </c>
      <c r="C32" s="340">
        <v>44484</v>
      </c>
      <c r="D32" s="341" t="s">
        <v>218</v>
      </c>
      <c r="E32" s="342">
        <v>1</v>
      </c>
      <c r="F32" s="343">
        <v>895</v>
      </c>
      <c r="G32" s="292" t="s">
        <v>318</v>
      </c>
      <c r="H32" s="292"/>
      <c r="I32" s="292"/>
      <c r="J32" s="344">
        <f t="shared" si="3"/>
        <v>626.5</v>
      </c>
    </row>
    <row r="33" spans="1:10" s="345" customFormat="1">
      <c r="A33" s="338" t="s">
        <v>227</v>
      </c>
      <c r="B33" s="339" t="s">
        <v>237</v>
      </c>
      <c r="C33" s="340">
        <v>44440</v>
      </c>
      <c r="D33" s="341" t="s">
        <v>218</v>
      </c>
      <c r="E33" s="342">
        <v>1</v>
      </c>
      <c r="F33" s="343">
        <v>30</v>
      </c>
      <c r="G33" s="292" t="s">
        <v>208</v>
      </c>
      <c r="H33" s="292"/>
      <c r="I33" s="292"/>
      <c r="J33" s="344">
        <f t="shared" si="3"/>
        <v>21</v>
      </c>
    </row>
    <row r="34" spans="1:10" s="345" customFormat="1">
      <c r="A34" s="338" t="s">
        <v>228</v>
      </c>
      <c r="B34" s="339" t="s">
        <v>238</v>
      </c>
      <c r="C34" s="340">
        <v>44440</v>
      </c>
      <c r="D34" s="341" t="s">
        <v>218</v>
      </c>
      <c r="E34" s="342">
        <v>1</v>
      </c>
      <c r="F34" s="343">
        <v>104.45</v>
      </c>
      <c r="G34" s="292" t="s">
        <v>208</v>
      </c>
      <c r="H34" s="292"/>
      <c r="I34" s="292"/>
      <c r="J34" s="344">
        <f t="shared" si="3"/>
        <v>73.12</v>
      </c>
    </row>
    <row r="35" spans="1:10" s="345" customFormat="1">
      <c r="A35" s="338" t="s">
        <v>270</v>
      </c>
      <c r="B35" s="339" t="s">
        <v>233</v>
      </c>
      <c r="C35" s="340">
        <v>44403</v>
      </c>
      <c r="D35" s="341" t="s">
        <v>6</v>
      </c>
      <c r="E35" s="342">
        <v>1</v>
      </c>
      <c r="F35" s="343">
        <v>2</v>
      </c>
      <c r="G35" s="292" t="s">
        <v>233</v>
      </c>
      <c r="H35" s="292"/>
      <c r="I35" s="292"/>
      <c r="J35" s="344">
        <f t="shared" si="3"/>
        <v>1.4</v>
      </c>
    </row>
    <row r="36" spans="1:10" s="345" customFormat="1">
      <c r="A36" s="338" t="s">
        <v>229</v>
      </c>
      <c r="B36" s="339" t="s">
        <v>239</v>
      </c>
      <c r="C36" s="340">
        <v>44440</v>
      </c>
      <c r="D36" s="341" t="s">
        <v>218</v>
      </c>
      <c r="E36" s="342">
        <v>1</v>
      </c>
      <c r="F36" s="343">
        <v>31.29</v>
      </c>
      <c r="G36" s="292" t="s">
        <v>208</v>
      </c>
      <c r="H36" s="292"/>
      <c r="I36" s="292"/>
      <c r="J36" s="344">
        <f t="shared" si="3"/>
        <v>21.9</v>
      </c>
    </row>
    <row r="37" spans="1:10" s="352" customFormat="1" ht="30">
      <c r="A37" s="346" t="s">
        <v>266</v>
      </c>
      <c r="B37" s="347" t="s">
        <v>267</v>
      </c>
      <c r="C37" s="340">
        <v>44484</v>
      </c>
      <c r="D37" s="349" t="s">
        <v>149</v>
      </c>
      <c r="E37" s="350">
        <v>1</v>
      </c>
      <c r="F37" s="343">
        <v>85.44</v>
      </c>
      <c r="G37" s="293" t="s">
        <v>318</v>
      </c>
      <c r="H37" s="293"/>
      <c r="I37" s="293"/>
      <c r="J37" s="351">
        <f t="shared" si="3"/>
        <v>59.81</v>
      </c>
    </row>
    <row r="38" spans="1:10" s="352" customFormat="1" ht="30">
      <c r="A38" s="346" t="s">
        <v>264</v>
      </c>
      <c r="B38" s="347" t="s">
        <v>265</v>
      </c>
      <c r="C38" s="340">
        <v>44484</v>
      </c>
      <c r="D38" s="349" t="s">
        <v>150</v>
      </c>
      <c r="E38" s="350">
        <v>1</v>
      </c>
      <c r="F38" s="343">
        <v>219.69</v>
      </c>
      <c r="G38" s="293" t="s">
        <v>318</v>
      </c>
      <c r="H38" s="293"/>
      <c r="I38" s="293"/>
      <c r="J38" s="351">
        <f t="shared" si="3"/>
        <v>153.78</v>
      </c>
    </row>
    <row r="39" spans="1:10" s="345" customFormat="1" ht="30">
      <c r="A39" s="338" t="s">
        <v>339</v>
      </c>
      <c r="B39" s="339" t="s">
        <v>248</v>
      </c>
      <c r="C39" s="340">
        <v>44484</v>
      </c>
      <c r="D39" s="341" t="s">
        <v>2</v>
      </c>
      <c r="E39" s="342">
        <v>1</v>
      </c>
      <c r="F39" s="343">
        <v>23.31</v>
      </c>
      <c r="G39" s="292" t="s">
        <v>318</v>
      </c>
      <c r="H39" s="292"/>
      <c r="I39" s="292"/>
      <c r="J39" s="344">
        <f t="shared" si="3"/>
        <v>16.32</v>
      </c>
    </row>
    <row r="40" spans="1:10" s="352" customFormat="1" ht="30">
      <c r="A40" s="346" t="s">
        <v>261</v>
      </c>
      <c r="B40" s="347" t="s">
        <v>262</v>
      </c>
      <c r="C40" s="340">
        <v>44484</v>
      </c>
      <c r="D40" s="349" t="s">
        <v>149</v>
      </c>
      <c r="E40" s="350">
        <v>1</v>
      </c>
      <c r="F40" s="353">
        <v>88.32</v>
      </c>
      <c r="G40" s="293" t="s">
        <v>318</v>
      </c>
      <c r="H40" s="293"/>
      <c r="I40" s="293"/>
      <c r="J40" s="351">
        <f t="shared" si="3"/>
        <v>61.82</v>
      </c>
    </row>
    <row r="41" spans="1:10" s="352" customFormat="1" ht="30">
      <c r="A41" s="346" t="s">
        <v>259</v>
      </c>
      <c r="B41" s="347" t="s">
        <v>260</v>
      </c>
      <c r="C41" s="340">
        <v>44484</v>
      </c>
      <c r="D41" s="349" t="s">
        <v>150</v>
      </c>
      <c r="E41" s="350">
        <v>1</v>
      </c>
      <c r="F41" s="353">
        <v>201.36</v>
      </c>
      <c r="G41" s="293" t="s">
        <v>318</v>
      </c>
      <c r="H41" s="293"/>
      <c r="I41" s="293"/>
      <c r="J41" s="351">
        <f t="shared" si="3"/>
        <v>140.94999999999999</v>
      </c>
    </row>
    <row r="42" spans="1:10" s="352" customFormat="1" ht="30">
      <c r="A42" s="338" t="s">
        <v>370</v>
      </c>
      <c r="B42" s="339" t="s">
        <v>365</v>
      </c>
      <c r="C42" s="340">
        <v>44484</v>
      </c>
      <c r="D42" s="341" t="s">
        <v>143</v>
      </c>
      <c r="E42" s="342">
        <v>1</v>
      </c>
      <c r="F42" s="343">
        <v>47.81</v>
      </c>
      <c r="G42" s="292" t="s">
        <v>318</v>
      </c>
      <c r="H42" s="293"/>
      <c r="I42" s="293"/>
      <c r="J42" s="351">
        <f t="shared" si="3"/>
        <v>33.47</v>
      </c>
    </row>
    <row r="43" spans="1:10" s="345" customFormat="1" ht="30">
      <c r="A43" s="338" t="s">
        <v>156</v>
      </c>
      <c r="B43" s="339" t="s">
        <v>140</v>
      </c>
      <c r="C43" s="340">
        <v>44484</v>
      </c>
      <c r="D43" s="341" t="s">
        <v>137</v>
      </c>
      <c r="E43" s="342">
        <v>1</v>
      </c>
      <c r="F43" s="343">
        <v>300</v>
      </c>
      <c r="G43" s="292" t="s">
        <v>318</v>
      </c>
      <c r="H43" s="292"/>
      <c r="I43" s="292"/>
      <c r="J43" s="344">
        <f t="shared" si="3"/>
        <v>210</v>
      </c>
    </row>
    <row r="44" spans="1:10" s="345" customFormat="1" ht="30">
      <c r="A44" s="338" t="s">
        <v>292</v>
      </c>
      <c r="B44" s="339" t="s">
        <v>139</v>
      </c>
      <c r="C44" s="340">
        <v>44484</v>
      </c>
      <c r="D44" s="341" t="s">
        <v>2</v>
      </c>
      <c r="E44" s="342">
        <v>1</v>
      </c>
      <c r="F44" s="343">
        <v>8.6199999999999992</v>
      </c>
      <c r="G44" s="292" t="s">
        <v>318</v>
      </c>
      <c r="H44" s="292"/>
      <c r="I44" s="292"/>
      <c r="J44" s="344">
        <f t="shared" si="3"/>
        <v>6.03</v>
      </c>
    </row>
    <row r="45" spans="1:10" s="345" customFormat="1">
      <c r="A45" s="338" t="s">
        <v>293</v>
      </c>
      <c r="B45" s="339" t="s">
        <v>141</v>
      </c>
      <c r="C45" s="340">
        <v>44484</v>
      </c>
      <c r="D45" s="341" t="s">
        <v>158</v>
      </c>
      <c r="E45" s="342">
        <v>1</v>
      </c>
      <c r="F45" s="343">
        <v>19.84</v>
      </c>
      <c r="G45" s="292" t="s">
        <v>318</v>
      </c>
      <c r="H45" s="292"/>
      <c r="I45" s="292"/>
      <c r="J45" s="344">
        <f t="shared" si="3"/>
        <v>13.89</v>
      </c>
    </row>
    <row r="46" spans="1:10" s="352" customFormat="1" ht="45">
      <c r="A46" s="358" t="s">
        <v>367</v>
      </c>
      <c r="B46" s="341" t="s">
        <v>366</v>
      </c>
      <c r="C46" s="340">
        <v>44484</v>
      </c>
      <c r="D46" s="341" t="s">
        <v>150</v>
      </c>
      <c r="E46" s="342">
        <v>1</v>
      </c>
      <c r="F46" s="359">
        <v>132.18</v>
      </c>
      <c r="G46" s="292" t="s">
        <v>318</v>
      </c>
      <c r="H46" s="292" t="s">
        <v>374</v>
      </c>
      <c r="I46" s="293"/>
      <c r="J46" s="351"/>
    </row>
    <row r="47" spans="1:10" s="352" customFormat="1" ht="45">
      <c r="A47" s="358" t="s">
        <v>368</v>
      </c>
      <c r="B47" s="341" t="s">
        <v>369</v>
      </c>
      <c r="C47" s="340">
        <v>44484</v>
      </c>
      <c r="D47" s="341" t="s">
        <v>149</v>
      </c>
      <c r="E47" s="342">
        <v>1</v>
      </c>
      <c r="F47" s="359">
        <v>57.35</v>
      </c>
      <c r="G47" s="292" t="s">
        <v>318</v>
      </c>
      <c r="H47" s="292" t="s">
        <v>374</v>
      </c>
      <c r="I47" s="293"/>
      <c r="J47" s="351"/>
    </row>
    <row r="48" spans="1:10" s="352" customFormat="1" ht="45">
      <c r="A48" s="358" t="s">
        <v>375</v>
      </c>
      <c r="B48" s="341" t="s">
        <v>377</v>
      </c>
      <c r="C48" s="340">
        <v>44484</v>
      </c>
      <c r="D48" s="341" t="s">
        <v>150</v>
      </c>
      <c r="E48" s="342">
        <v>1</v>
      </c>
      <c r="F48" s="359">
        <v>243.12</v>
      </c>
      <c r="G48" s="292" t="s">
        <v>318</v>
      </c>
      <c r="H48" s="293"/>
      <c r="I48" s="293"/>
      <c r="J48" s="351"/>
    </row>
    <row r="49" spans="1:10" s="352" customFormat="1" ht="45">
      <c r="A49" s="358" t="s">
        <v>376</v>
      </c>
      <c r="B49" s="341" t="s">
        <v>378</v>
      </c>
      <c r="C49" s="340">
        <v>44484</v>
      </c>
      <c r="D49" s="341" t="s">
        <v>149</v>
      </c>
      <c r="E49" s="342">
        <v>1</v>
      </c>
      <c r="F49" s="359">
        <v>56.92</v>
      </c>
      <c r="G49" s="292" t="s">
        <v>318</v>
      </c>
      <c r="H49" s="293"/>
      <c r="I49" s="293"/>
      <c r="J49" s="351"/>
    </row>
    <row r="50" spans="1:10" s="345" customFormat="1" ht="30">
      <c r="A50" s="338" t="s">
        <v>155</v>
      </c>
      <c r="B50" s="339" t="s">
        <v>138</v>
      </c>
      <c r="C50" s="340">
        <v>44484</v>
      </c>
      <c r="D50" s="341" t="s">
        <v>2</v>
      </c>
      <c r="E50" s="342">
        <v>1</v>
      </c>
      <c r="F50" s="343">
        <v>8.9499999999999993</v>
      </c>
      <c r="G50" s="292" t="s">
        <v>318</v>
      </c>
      <c r="H50" s="292"/>
      <c r="I50" s="292"/>
      <c r="J50" s="344">
        <f t="shared" ref="J50:J53" si="4">ROUND(F50*0.7,2)</f>
        <v>6.27</v>
      </c>
    </row>
    <row r="51" spans="1:10" s="345" customFormat="1">
      <c r="A51" s="338" t="s">
        <v>154</v>
      </c>
      <c r="B51" s="339" t="s">
        <v>144</v>
      </c>
      <c r="C51" s="340">
        <v>44484</v>
      </c>
      <c r="D51" s="341" t="s">
        <v>22</v>
      </c>
      <c r="E51" s="342">
        <v>1</v>
      </c>
      <c r="F51" s="343">
        <v>17.579999999999998</v>
      </c>
      <c r="G51" s="292" t="s">
        <v>318</v>
      </c>
      <c r="H51" s="292"/>
      <c r="I51" s="292"/>
      <c r="J51" s="344">
        <f t="shared" si="4"/>
        <v>12.31</v>
      </c>
    </row>
    <row r="52" spans="1:10" s="352" customFormat="1" ht="30">
      <c r="A52" s="346" t="s">
        <v>407</v>
      </c>
      <c r="B52" s="347" t="s">
        <v>379</v>
      </c>
      <c r="C52" s="340">
        <v>44484</v>
      </c>
      <c r="D52" s="349" t="s">
        <v>254</v>
      </c>
      <c r="E52" s="350">
        <v>1</v>
      </c>
      <c r="F52" s="353">
        <v>2</v>
      </c>
      <c r="G52" s="293" t="s">
        <v>318</v>
      </c>
      <c r="H52" s="293"/>
      <c r="I52" s="293"/>
      <c r="J52" s="351">
        <f t="shared" si="4"/>
        <v>1.4</v>
      </c>
    </row>
    <row r="53" spans="1:10" s="110" customFormat="1" ht="30">
      <c r="A53" s="338" t="s">
        <v>317</v>
      </c>
      <c r="B53" s="339" t="s">
        <v>409</v>
      </c>
      <c r="C53" s="340">
        <v>44503</v>
      </c>
      <c r="D53" s="341" t="s">
        <v>218</v>
      </c>
      <c r="E53" s="342">
        <v>1</v>
      </c>
      <c r="F53" s="234">
        <v>7494.23</v>
      </c>
      <c r="G53" s="127" t="s">
        <v>409</v>
      </c>
      <c r="H53" s="127"/>
      <c r="I53" s="127"/>
      <c r="J53" s="131">
        <f t="shared" si="4"/>
        <v>5245.96</v>
      </c>
    </row>
    <row r="54" spans="1:10">
      <c r="B54" s="299"/>
      <c r="C54" s="113"/>
    </row>
  </sheetData>
  <sortState ref="A12:J107">
    <sortCondition ref="A12"/>
  </sortState>
  <mergeCells count="8">
    <mergeCell ref="A8:F8"/>
    <mergeCell ref="A9:F9"/>
    <mergeCell ref="A4:F4"/>
    <mergeCell ref="A1:F1"/>
    <mergeCell ref="A2:F2"/>
    <mergeCell ref="A3:F3"/>
    <mergeCell ref="A6:F6"/>
    <mergeCell ref="A7:F7"/>
  </mergeCells>
  <pageMargins left="0.98425196850393704" right="0.98425196850393704" top="0.78740157480314965" bottom="0.78740157480314965" header="0.31496062992125984" footer="0.31496062992125984"/>
  <pageSetup paperSize="9" scale="42" fitToHeight="0" orientation="portrait" r:id="rId1"/>
</worksheet>
</file>

<file path=xl/worksheets/sheet3.xml><?xml version="1.0" encoding="utf-8"?>
<worksheet xmlns="http://schemas.openxmlformats.org/spreadsheetml/2006/main" xmlns:r="http://schemas.openxmlformats.org/officeDocument/2006/relationships">
  <dimension ref="A1:H33"/>
  <sheetViews>
    <sheetView showGridLines="0" topLeftCell="A7" workbookViewId="0">
      <selection activeCell="I20" sqref="I20"/>
    </sheetView>
  </sheetViews>
  <sheetFormatPr defaultRowHeight="15"/>
  <cols>
    <col min="3" max="3" width="25.42578125" customWidth="1"/>
    <col min="4" max="4" width="15.7109375" customWidth="1"/>
    <col min="5" max="5" width="16.5703125" customWidth="1"/>
    <col min="6" max="6" width="21.5703125" customWidth="1"/>
    <col min="7" max="7" width="19.7109375" customWidth="1"/>
    <col min="8" max="8" width="14" customWidth="1"/>
  </cols>
  <sheetData>
    <row r="1" spans="1:8">
      <c r="A1" s="390"/>
      <c r="B1" s="390"/>
      <c r="C1" s="390"/>
      <c r="D1" s="390"/>
      <c r="E1" s="390"/>
      <c r="F1" s="390"/>
      <c r="G1" s="390"/>
      <c r="H1" s="390"/>
    </row>
    <row r="2" spans="1:8">
      <c r="A2" s="391"/>
      <c r="B2" s="391"/>
      <c r="C2" s="392"/>
      <c r="D2" s="391"/>
      <c r="E2" s="391"/>
      <c r="F2" s="391"/>
      <c r="G2" s="393"/>
      <c r="H2" s="391"/>
    </row>
    <row r="3" spans="1:8">
      <c r="A3" s="394"/>
      <c r="B3" s="394"/>
      <c r="C3" s="429" t="s">
        <v>209</v>
      </c>
      <c r="D3" s="429"/>
      <c r="E3" s="429"/>
      <c r="F3" s="429"/>
      <c r="G3" s="429"/>
      <c r="H3" s="429"/>
    </row>
    <row r="4" spans="1:8">
      <c r="A4" s="394"/>
      <c r="B4" s="394"/>
      <c r="C4" s="429" t="s">
        <v>178</v>
      </c>
      <c r="D4" s="429"/>
      <c r="E4" s="429"/>
      <c r="F4" s="429"/>
      <c r="G4" s="429"/>
      <c r="H4" s="429"/>
    </row>
    <row r="5" spans="1:8">
      <c r="A5" s="394"/>
      <c r="B5" s="394"/>
      <c r="C5" s="429" t="s">
        <v>203</v>
      </c>
      <c r="D5" s="429"/>
      <c r="E5" s="429"/>
      <c r="F5" s="429"/>
      <c r="G5" s="429"/>
      <c r="H5" s="429"/>
    </row>
    <row r="6" spans="1:8">
      <c r="A6" s="394"/>
      <c r="B6" s="394"/>
      <c r="C6" s="429" t="s">
        <v>430</v>
      </c>
      <c r="D6" s="429"/>
      <c r="E6" s="429"/>
      <c r="F6" s="429"/>
      <c r="G6" s="429"/>
      <c r="H6" s="395"/>
    </row>
    <row r="7" spans="1:8">
      <c r="A7" s="394"/>
      <c r="B7" s="394"/>
      <c r="C7" s="429"/>
      <c r="D7" s="429"/>
      <c r="E7" s="429"/>
      <c r="F7" s="429"/>
      <c r="G7" s="429"/>
      <c r="H7" s="395"/>
    </row>
    <row r="8" spans="1:8">
      <c r="A8" s="394"/>
      <c r="B8" s="394"/>
      <c r="C8" s="430"/>
      <c r="D8" s="430"/>
      <c r="E8" s="430"/>
      <c r="F8" s="430"/>
      <c r="G8" s="430"/>
      <c r="H8" s="394"/>
    </row>
    <row r="9" spans="1:8">
      <c r="A9" s="431" t="s">
        <v>14</v>
      </c>
      <c r="B9" s="431"/>
      <c r="C9" s="432" t="str">
        <f>'Cronograma_Desembolso item 1'!C5</f>
        <v>Execução de serviços para adequação ambiental de estradas vicinais, na área de abrangência da 2ª Superintendência Regional da Codevasf, no Estado da Bahia.</v>
      </c>
      <c r="D9" s="432"/>
      <c r="E9" s="432"/>
      <c r="F9" s="432"/>
      <c r="G9" s="432"/>
      <c r="H9" s="432"/>
    </row>
    <row r="10" spans="1:8">
      <c r="A10" s="394"/>
      <c r="B10" s="394"/>
      <c r="C10" s="396"/>
      <c r="D10" s="394"/>
      <c r="E10" s="394"/>
      <c r="F10" s="394"/>
      <c r="G10" s="397"/>
      <c r="H10" s="394"/>
    </row>
    <row r="11" spans="1:8">
      <c r="A11" s="394"/>
      <c r="B11" s="394"/>
      <c r="C11" s="433" t="s">
        <v>181</v>
      </c>
      <c r="D11" s="433"/>
      <c r="E11" s="433"/>
      <c r="F11" s="433"/>
      <c r="G11" s="433"/>
      <c r="H11" s="398">
        <f>'Orç. por Módulo'!H7</f>
        <v>0.2442</v>
      </c>
    </row>
    <row r="12" spans="1:8">
      <c r="A12" s="394"/>
      <c r="B12" s="394"/>
      <c r="C12" s="433" t="s">
        <v>182</v>
      </c>
      <c r="D12" s="433"/>
      <c r="E12" s="433"/>
      <c r="F12" s="433"/>
      <c r="G12" s="433"/>
      <c r="H12" s="398">
        <f>'Orç. por Módulo'!H8</f>
        <v>0.1231</v>
      </c>
    </row>
    <row r="13" spans="1:8">
      <c r="A13" s="394"/>
      <c r="B13" s="394"/>
      <c r="C13" s="433" t="s">
        <v>183</v>
      </c>
      <c r="D13" s="433"/>
      <c r="E13" s="433"/>
      <c r="F13" s="433"/>
      <c r="G13" s="433"/>
      <c r="H13" s="398">
        <f>'Orç. por Módulo'!H9</f>
        <v>1.1304000000000001</v>
      </c>
    </row>
    <row r="14" spans="1:8">
      <c r="A14" s="394"/>
      <c r="B14" s="394"/>
      <c r="C14" s="433" t="s">
        <v>431</v>
      </c>
      <c r="D14" s="433"/>
      <c r="E14" s="433"/>
      <c r="F14" s="433"/>
      <c r="G14" s="433"/>
      <c r="H14" s="399">
        <v>44501</v>
      </c>
    </row>
    <row r="15" spans="1:8">
      <c r="A15" s="394"/>
      <c r="B15" s="394"/>
      <c r="C15" s="428" t="s">
        <v>438</v>
      </c>
      <c r="D15" s="428"/>
      <c r="E15" s="394"/>
      <c r="F15" s="394"/>
      <c r="G15" s="397"/>
      <c r="H15" s="394"/>
    </row>
    <row r="16" spans="1:8">
      <c r="A16" s="400" t="s">
        <v>0</v>
      </c>
      <c r="B16" s="428" t="s">
        <v>160</v>
      </c>
      <c r="C16" s="428"/>
      <c r="D16" s="400" t="s">
        <v>6</v>
      </c>
      <c r="E16" s="400" t="s">
        <v>7</v>
      </c>
      <c r="F16" s="400" t="s">
        <v>161</v>
      </c>
      <c r="G16" s="401" t="s">
        <v>162</v>
      </c>
      <c r="H16" s="402"/>
    </row>
    <row r="17" spans="1:8">
      <c r="A17" s="403">
        <v>1</v>
      </c>
      <c r="B17" s="435" t="s">
        <v>433</v>
      </c>
      <c r="C17" s="435"/>
      <c r="D17" s="404" t="s">
        <v>439</v>
      </c>
      <c r="E17" s="405">
        <v>9</v>
      </c>
      <c r="F17" s="406">
        <f>'Orç. por Módulo'!G37</f>
        <v>173007.46000000002</v>
      </c>
      <c r="G17" s="415">
        <f>ROUND(E17*F17,2)</f>
        <v>1557067.14</v>
      </c>
      <c r="H17" s="407"/>
    </row>
    <row r="18" spans="1:8">
      <c r="A18" s="394"/>
      <c r="B18" s="394"/>
      <c r="C18" s="396"/>
      <c r="D18" s="394"/>
      <c r="E18" s="394"/>
      <c r="F18" s="394"/>
      <c r="G18" s="416"/>
      <c r="H18" s="417"/>
    </row>
    <row r="19" spans="1:8">
      <c r="A19" s="436" t="s">
        <v>213</v>
      </c>
      <c r="B19" s="436"/>
      <c r="C19" s="436"/>
      <c r="D19" s="436"/>
      <c r="E19" s="436"/>
      <c r="F19" s="436"/>
      <c r="G19" s="408">
        <f>G17</f>
        <v>1557067.14</v>
      </c>
      <c r="H19" s="409"/>
    </row>
    <row r="20" spans="1:8">
      <c r="A20" s="391"/>
      <c r="B20" s="391"/>
      <c r="C20" s="392"/>
      <c r="D20" s="391"/>
      <c r="E20" s="391"/>
      <c r="F20" s="391"/>
      <c r="G20" s="393"/>
      <c r="H20" s="391"/>
    </row>
    <row r="21" spans="1:8">
      <c r="A21" s="391"/>
      <c r="B21" s="391"/>
      <c r="C21" s="392"/>
      <c r="D21" s="391"/>
      <c r="E21" s="391"/>
      <c r="F21" s="391"/>
      <c r="G21" s="393"/>
      <c r="H21" s="391"/>
    </row>
    <row r="22" spans="1:8">
      <c r="A22" s="390"/>
      <c r="B22" s="390"/>
      <c r="C22" s="428" t="s">
        <v>437</v>
      </c>
      <c r="D22" s="428"/>
      <c r="E22" s="390"/>
      <c r="F22" s="390"/>
      <c r="G22" s="390"/>
      <c r="H22" s="390"/>
    </row>
    <row r="23" spans="1:8">
      <c r="A23" s="400" t="s">
        <v>0</v>
      </c>
      <c r="B23" s="428" t="s">
        <v>160</v>
      </c>
      <c r="C23" s="428"/>
      <c r="D23" s="400" t="s">
        <v>6</v>
      </c>
      <c r="E23" s="400" t="s">
        <v>7</v>
      </c>
      <c r="F23" s="400" t="s">
        <v>161</v>
      </c>
      <c r="G23" s="400" t="s">
        <v>162</v>
      </c>
      <c r="H23" s="390"/>
    </row>
    <row r="24" spans="1:8">
      <c r="A24" s="403">
        <v>1</v>
      </c>
      <c r="B24" s="435" t="str">
        <f>B17</f>
        <v>Adequação ambiental de estradas vicinais</v>
      </c>
      <c r="C24" s="435"/>
      <c r="D24" s="404" t="s">
        <v>439</v>
      </c>
      <c r="E24" s="405">
        <v>8</v>
      </c>
      <c r="F24" s="406">
        <f>'Orç. por Módulo'!G37</f>
        <v>173007.46000000002</v>
      </c>
      <c r="G24" s="415">
        <f>ROUND(E24*F24,2)</f>
        <v>1384059.68</v>
      </c>
      <c r="H24" s="390"/>
    </row>
    <row r="25" spans="1:8">
      <c r="A25" s="394"/>
      <c r="B25" s="394"/>
      <c r="C25" s="396"/>
      <c r="D25" s="394"/>
      <c r="E25" s="394"/>
      <c r="F25" s="394"/>
      <c r="G25" s="397"/>
      <c r="H25" s="390"/>
    </row>
    <row r="26" spans="1:8">
      <c r="A26" s="436" t="s">
        <v>213</v>
      </c>
      <c r="B26" s="436"/>
      <c r="C26" s="436"/>
      <c r="D26" s="436"/>
      <c r="E26" s="436"/>
      <c r="F26" s="436"/>
      <c r="G26" s="408">
        <f>G24</f>
        <v>1384059.68</v>
      </c>
      <c r="H26" s="390"/>
    </row>
    <row r="27" spans="1:8">
      <c r="A27" s="390"/>
      <c r="B27" s="390"/>
      <c r="C27" s="390"/>
      <c r="D27" s="390"/>
      <c r="E27" s="390"/>
      <c r="F27" s="390"/>
      <c r="G27" s="390"/>
      <c r="H27" s="390"/>
    </row>
    <row r="28" spans="1:8">
      <c r="A28" s="390"/>
      <c r="B28" s="390"/>
      <c r="C28" s="390"/>
      <c r="D28" s="390"/>
      <c r="E28" s="390"/>
      <c r="F28" s="390"/>
      <c r="G28" s="390"/>
      <c r="H28" s="390"/>
    </row>
    <row r="29" spans="1:8">
      <c r="A29" s="390"/>
      <c r="B29" s="390"/>
      <c r="C29" s="390"/>
      <c r="D29" s="390"/>
      <c r="E29" s="390"/>
      <c r="F29" s="390"/>
      <c r="G29" s="390"/>
      <c r="H29" s="390"/>
    </row>
    <row r="30" spans="1:8">
      <c r="A30" s="390"/>
      <c r="B30" s="390"/>
      <c r="C30" s="434" t="s">
        <v>432</v>
      </c>
      <c r="D30" s="434"/>
      <c r="E30" s="390"/>
      <c r="F30" s="390"/>
      <c r="G30" s="390"/>
      <c r="H30" s="390"/>
    </row>
    <row r="31" spans="1:8">
      <c r="A31" s="400" t="s">
        <v>0</v>
      </c>
      <c r="B31" s="428" t="s">
        <v>160</v>
      </c>
      <c r="C31" s="428"/>
      <c r="D31" s="400" t="s">
        <v>6</v>
      </c>
      <c r="E31" s="401" t="s">
        <v>162</v>
      </c>
      <c r="F31" s="390"/>
      <c r="G31" s="390"/>
      <c r="H31" s="390"/>
    </row>
    <row r="32" spans="1:8">
      <c r="A32" s="403">
        <v>1</v>
      </c>
      <c r="B32" s="435" t="str">
        <f>B24</f>
        <v>Adequação ambiental de estradas vicinais</v>
      </c>
      <c r="C32" s="435"/>
      <c r="D32" s="404" t="s">
        <v>439</v>
      </c>
      <c r="E32" s="410">
        <f>SUM(G19,G26)</f>
        <v>2941126.82</v>
      </c>
      <c r="F32" s="390"/>
      <c r="G32" s="390"/>
      <c r="H32" s="390"/>
    </row>
    <row r="33" spans="1:8">
      <c r="A33" s="394"/>
      <c r="B33" s="394"/>
      <c r="C33" s="396"/>
      <c r="D33" s="394"/>
      <c r="E33" s="394"/>
      <c r="F33" s="394"/>
      <c r="G33" s="397"/>
      <c r="H33" s="390"/>
    </row>
  </sheetData>
  <mergeCells count="21">
    <mergeCell ref="C30:D30"/>
    <mergeCell ref="B31:C31"/>
    <mergeCell ref="B32:C32"/>
    <mergeCell ref="B17:C17"/>
    <mergeCell ref="A19:F19"/>
    <mergeCell ref="C22:D22"/>
    <mergeCell ref="B23:C23"/>
    <mergeCell ref="B24:C24"/>
    <mergeCell ref="A26:F26"/>
    <mergeCell ref="B16:C16"/>
    <mergeCell ref="C3:H3"/>
    <mergeCell ref="C4:H4"/>
    <mergeCell ref="C5:H5"/>
    <mergeCell ref="C6:G8"/>
    <mergeCell ref="A9:B9"/>
    <mergeCell ref="C9:H9"/>
    <mergeCell ref="C11:G11"/>
    <mergeCell ref="C12:G12"/>
    <mergeCell ref="C13:G13"/>
    <mergeCell ref="C14:G14"/>
    <mergeCell ref="C15:D15"/>
  </mergeCells>
  <pageMargins left="0.511811024" right="0.511811024" top="0.78740157499999996" bottom="0.78740157499999996" header="0.31496062000000002" footer="0.31496062000000002"/>
  <pageSetup paperSize="9" orientation="landscape" r:id="rId1"/>
  <drawing r:id="rId2"/>
</worksheet>
</file>

<file path=xl/worksheets/sheet4.xml><?xml version="1.0" encoding="utf-8"?>
<worksheet xmlns="http://schemas.openxmlformats.org/spreadsheetml/2006/main" xmlns:r="http://schemas.openxmlformats.org/officeDocument/2006/relationships">
  <sheetPr>
    <tabColor theme="6" tint="0.59999389629810485"/>
    <pageSetUpPr fitToPage="1"/>
  </sheetPr>
  <dimension ref="A1:H41"/>
  <sheetViews>
    <sheetView topLeftCell="A16" zoomScale="70" zoomScaleNormal="70" workbookViewId="0">
      <selection activeCell="L13" sqref="L13"/>
    </sheetView>
  </sheetViews>
  <sheetFormatPr defaultRowHeight="15"/>
  <cols>
    <col min="1" max="1" width="9.28515625" style="140" bestFit="1" customWidth="1"/>
    <col min="2" max="2" width="16" style="140" customWidth="1"/>
    <col min="3" max="3" width="98" style="139" customWidth="1"/>
    <col min="4" max="4" width="23.5703125" style="140" customWidth="1"/>
    <col min="5" max="5" width="21.85546875" style="140" customWidth="1"/>
    <col min="6" max="6" width="19.7109375" style="140" customWidth="1"/>
    <col min="7" max="7" width="17.85546875" customWidth="1"/>
    <col min="8" max="8" width="22.140625" style="140" customWidth="1"/>
    <col min="9" max="16384" width="9.140625" style="139"/>
  </cols>
  <sheetData>
    <row r="1" spans="1:8" s="127" customFormat="1">
      <c r="A1" s="147"/>
      <c r="B1" s="147"/>
      <c r="C1" s="439" t="s">
        <v>209</v>
      </c>
      <c r="D1" s="439"/>
      <c r="E1" s="439"/>
      <c r="F1" s="439"/>
      <c r="G1" s="439"/>
      <c r="H1" s="439"/>
    </row>
    <row r="2" spans="1:8" s="127" customFormat="1">
      <c r="A2" s="147"/>
      <c r="B2" s="147"/>
      <c r="C2" s="440" t="s">
        <v>178</v>
      </c>
      <c r="D2" s="440"/>
      <c r="E2" s="440"/>
      <c r="F2" s="440"/>
      <c r="G2" s="440"/>
      <c r="H2" s="440"/>
    </row>
    <row r="3" spans="1:8" s="127" customFormat="1">
      <c r="A3" s="147"/>
      <c r="B3" s="147"/>
      <c r="C3" s="440" t="s">
        <v>203</v>
      </c>
      <c r="D3" s="440"/>
      <c r="E3" s="440"/>
      <c r="F3" s="440"/>
      <c r="G3" s="440"/>
      <c r="H3" s="440"/>
    </row>
    <row r="4" spans="1:8" s="127" customFormat="1">
      <c r="A4" s="147"/>
      <c r="B4" s="147"/>
      <c r="C4" s="441"/>
      <c r="D4" s="441"/>
      <c r="E4" s="441"/>
      <c r="F4" s="441"/>
      <c r="G4" s="384"/>
      <c r="H4" s="147"/>
    </row>
    <row r="5" spans="1:8" ht="39" customHeight="1">
      <c r="A5" s="442" t="s">
        <v>14</v>
      </c>
      <c r="B5" s="443"/>
      <c r="C5" s="444" t="s">
        <v>428</v>
      </c>
      <c r="D5" s="444"/>
      <c r="E5" s="444"/>
      <c r="F5" s="444"/>
      <c r="G5" s="445"/>
      <c r="H5" s="444"/>
    </row>
    <row r="6" spans="1:8" s="127" customFormat="1">
      <c r="A6" s="147"/>
      <c r="B6" s="147"/>
      <c r="D6" s="147"/>
      <c r="E6" s="147"/>
      <c r="F6" s="147"/>
      <c r="G6" s="383"/>
      <c r="H6" s="147"/>
    </row>
    <row r="7" spans="1:8" s="127" customFormat="1">
      <c r="A7" s="130" t="s">
        <v>0</v>
      </c>
      <c r="B7" s="437" t="s">
        <v>160</v>
      </c>
      <c r="C7" s="437"/>
      <c r="D7" s="130" t="s">
        <v>162</v>
      </c>
      <c r="E7" s="130" t="s">
        <v>362</v>
      </c>
      <c r="F7" s="130" t="s">
        <v>363</v>
      </c>
      <c r="G7" s="386" t="s">
        <v>434</v>
      </c>
      <c r="H7" s="130" t="s">
        <v>213</v>
      </c>
    </row>
    <row r="8" spans="1:8" s="127" customFormat="1">
      <c r="A8" s="217">
        <v>1</v>
      </c>
      <c r="B8" s="438" t="s">
        <v>303</v>
      </c>
      <c r="C8" s="438"/>
      <c r="D8" s="217"/>
      <c r="E8" s="217" t="s">
        <v>214</v>
      </c>
      <c r="F8" s="217" t="s">
        <v>215</v>
      </c>
      <c r="G8" s="375"/>
      <c r="H8" s="217"/>
    </row>
    <row r="9" spans="1:8" s="127" customFormat="1">
      <c r="A9" s="114" t="s">
        <v>1</v>
      </c>
      <c r="B9" s="114" t="str">
        <f>CPUs!B11</f>
        <v>CPU - 1</v>
      </c>
      <c r="C9" s="111" t="str">
        <f>CPUs!D10</f>
        <v>ADMINISTRAÇÃO LOCAL E MANUTENÇÃO DO CANTEIRO DE OBRAS</v>
      </c>
      <c r="D9" s="218">
        <f>'Orç. por Módulo'!G17*'Custo Total'!E17</f>
        <v>92852.91</v>
      </c>
      <c r="E9" s="219">
        <f>ROUND($D$9*E10,2)</f>
        <v>31569.99</v>
      </c>
      <c r="F9" s="219">
        <f t="shared" ref="F9:G9" si="0">ROUND($D$9*F10,2)</f>
        <v>30641.46</v>
      </c>
      <c r="G9" s="219">
        <f t="shared" si="0"/>
        <v>30641.46</v>
      </c>
      <c r="H9" s="220">
        <f>SUM(E9:G9)</f>
        <v>92852.91</v>
      </c>
    </row>
    <row r="10" spans="1:8" s="127" customFormat="1">
      <c r="A10" s="114"/>
      <c r="B10" s="114"/>
      <c r="C10" s="111"/>
      <c r="D10" s="217" t="s">
        <v>72</v>
      </c>
      <c r="E10" s="221">
        <v>0.34</v>
      </c>
      <c r="F10" s="221">
        <v>0.33</v>
      </c>
      <c r="G10" s="389">
        <v>0.33</v>
      </c>
      <c r="H10" s="222">
        <f t="shared" ref="H10:H16" si="1">SUM(E10:F10)</f>
        <v>0.67</v>
      </c>
    </row>
    <row r="11" spans="1:8" s="127" customFormat="1" ht="30">
      <c r="A11" s="223" t="str">
        <f>'Orç. por Módulo'!A18</f>
        <v>1.2</v>
      </c>
      <c r="B11" s="223" t="str">
        <f>'Orç. por Módulo'!B18</f>
        <v>CPU - 2</v>
      </c>
      <c r="C11" s="224" t="str">
        <f>'Orç. por Módulo'!C18</f>
        <v>PLACA DE OBRA EM CHAPA DE AÇO GALVANIZADO (1,50 x 3,00 M) - FORNECIMENTO E INSTALAÇÃO</v>
      </c>
      <c r="D11" s="218">
        <f>'Orç. por Módulo'!G18*'Custo Total'!E17</f>
        <v>18943.11</v>
      </c>
      <c r="E11" s="131">
        <f>ROUND($D$11*E12,2)</f>
        <v>18943.11</v>
      </c>
      <c r="F11" s="131">
        <f t="shared" ref="F11:G11" si="2">ROUND($D$9*F12,2)</f>
        <v>0</v>
      </c>
      <c r="G11" s="131">
        <f t="shared" si="2"/>
        <v>0</v>
      </c>
      <c r="H11" s="225">
        <f t="shared" si="1"/>
        <v>18943.11</v>
      </c>
    </row>
    <row r="12" spans="1:8" s="127" customFormat="1">
      <c r="A12" s="223"/>
      <c r="B12" s="223"/>
      <c r="C12" s="224"/>
      <c r="D12" s="217" t="s">
        <v>72</v>
      </c>
      <c r="E12" s="226">
        <v>1</v>
      </c>
      <c r="F12" s="226">
        <v>0</v>
      </c>
      <c r="G12" s="226">
        <v>0</v>
      </c>
      <c r="H12" s="227">
        <f t="shared" si="1"/>
        <v>1</v>
      </c>
    </row>
    <row r="13" spans="1:8" s="127" customFormat="1" ht="30">
      <c r="A13" s="114" t="str">
        <f>'Orç. por Módulo'!A19</f>
        <v>1.3</v>
      </c>
      <c r="B13" s="114" t="str">
        <f>'Orç. por Módulo'!B19</f>
        <v>CPU - 3</v>
      </c>
      <c r="C13" s="111" t="str">
        <f>'Orç. por Módulo'!C19</f>
        <v>TRANSPORTE COMERCIAL COM CAMINHÃO CARROCERIA 9 T, RODOVIA PAVIMENTADA (MOBILIZAÇÃO)</v>
      </c>
      <c r="D13" s="218">
        <f>'Orç. por Módulo'!G19*'Custo Total'!E17</f>
        <v>51586.02</v>
      </c>
      <c r="E13" s="219">
        <f>ROUND($D$13*E14,2)</f>
        <v>51586.02</v>
      </c>
      <c r="F13" s="219">
        <f t="shared" ref="F13:G13" si="3">ROUND($D$13*F14,2)</f>
        <v>0</v>
      </c>
      <c r="G13" s="219">
        <f t="shared" si="3"/>
        <v>0</v>
      </c>
      <c r="H13" s="220">
        <f>SUM(E13:G13)</f>
        <v>51586.02</v>
      </c>
    </row>
    <row r="14" spans="1:8" s="127" customFormat="1">
      <c r="A14" s="114"/>
      <c r="B14" s="114"/>
      <c r="C14" s="111"/>
      <c r="D14" s="217" t="s">
        <v>72</v>
      </c>
      <c r="E14" s="221">
        <v>1</v>
      </c>
      <c r="F14" s="221">
        <v>0</v>
      </c>
      <c r="G14" s="221">
        <v>0</v>
      </c>
      <c r="H14" s="222">
        <f t="shared" si="1"/>
        <v>1</v>
      </c>
    </row>
    <row r="15" spans="1:8" s="127" customFormat="1" ht="30">
      <c r="A15" s="223" t="str">
        <f>'Orç. por Módulo'!A20</f>
        <v>1.4</v>
      </c>
      <c r="B15" s="223" t="str">
        <f>'Orç. por Módulo'!B20</f>
        <v>CPU - 3</v>
      </c>
      <c r="C15" s="224" t="str">
        <f>'Orç. por Módulo'!C20</f>
        <v>TRANSPORTE COMERCIAL COM CAMINHÃO CARROCERIA 9 T, RODOVIA PAVIMENTADA (DESMOBILIZAÇÃO)</v>
      </c>
      <c r="D15" s="218">
        <f>'Orç. por Módulo'!G20*'Custo Total'!E17</f>
        <v>51586.02</v>
      </c>
      <c r="E15" s="131">
        <f>ROUND($D$15*E16,2)</f>
        <v>0</v>
      </c>
      <c r="F15" s="131">
        <f t="shared" ref="F15:G15" si="4">ROUND($D$15*F16,2)</f>
        <v>0</v>
      </c>
      <c r="G15" s="131">
        <f t="shared" si="4"/>
        <v>51586.02</v>
      </c>
      <c r="H15" s="225">
        <f>SUM(E15:G15)</f>
        <v>51586.02</v>
      </c>
    </row>
    <row r="16" spans="1:8" s="127" customFormat="1">
      <c r="A16" s="223"/>
      <c r="B16" s="223"/>
      <c r="C16" s="224"/>
      <c r="D16" s="217" t="s">
        <v>72</v>
      </c>
      <c r="E16" s="226">
        <v>0</v>
      </c>
      <c r="F16" s="226">
        <v>0</v>
      </c>
      <c r="G16" s="226">
        <v>1</v>
      </c>
      <c r="H16" s="227">
        <f t="shared" si="1"/>
        <v>0</v>
      </c>
    </row>
    <row r="17" spans="1:8" s="127" customFormat="1">
      <c r="A17" s="213"/>
      <c r="B17" s="213" t="s">
        <v>213</v>
      </c>
      <c r="C17" s="228"/>
      <c r="D17" s="229">
        <f t="shared" ref="D17:H17" si="5">SUM(D9,D11,D13,D15)</f>
        <v>214968.06</v>
      </c>
      <c r="E17" s="232">
        <f t="shared" si="5"/>
        <v>102099.12</v>
      </c>
      <c r="F17" s="232">
        <f t="shared" si="5"/>
        <v>30641.46</v>
      </c>
      <c r="G17" s="232">
        <f>SUM(G9,G11,G13,G15)</f>
        <v>82227.48</v>
      </c>
      <c r="H17" s="229">
        <f t="shared" si="5"/>
        <v>214968.06</v>
      </c>
    </row>
    <row r="18" spans="1:8">
      <c r="A18" s="130" t="s">
        <v>0</v>
      </c>
      <c r="B18" s="437" t="s">
        <v>160</v>
      </c>
      <c r="C18" s="437"/>
      <c r="D18" s="130" t="s">
        <v>162</v>
      </c>
      <c r="E18" s="130" t="s">
        <v>211</v>
      </c>
      <c r="F18" s="130" t="s">
        <v>212</v>
      </c>
      <c r="G18" s="386" t="s">
        <v>435</v>
      </c>
      <c r="H18" s="130" t="s">
        <v>213</v>
      </c>
    </row>
    <row r="19" spans="1:8" s="127" customFormat="1">
      <c r="A19" s="217">
        <v>2</v>
      </c>
      <c r="B19" s="438" t="s">
        <v>256</v>
      </c>
      <c r="C19" s="438"/>
      <c r="D19" s="217"/>
      <c r="E19" s="217" t="s">
        <v>214</v>
      </c>
      <c r="F19" s="217" t="s">
        <v>215</v>
      </c>
      <c r="G19" s="217" t="s">
        <v>436</v>
      </c>
      <c r="H19" s="217"/>
    </row>
    <row r="20" spans="1:8" s="127" customFormat="1" ht="30">
      <c r="A20" s="223" t="str">
        <f>'Orç. por Módulo'!A25</f>
        <v>2.1</v>
      </c>
      <c r="B20" s="223" t="str">
        <f>'Orç. por Módulo'!B25</f>
        <v>CPU - 4</v>
      </c>
      <c r="C20" s="224" t="str">
        <f>'Orç. por Módulo'!C25</f>
        <v>CONSTRUÇÃO DE CERCAS DE ARAME FARPADO DE 5 FIOS, COM ESTACAS/MOURÕES DE EUCALIPTO TRATADO A CADA 6,00 M E BALANCINS DE ARAME ZINCADO</v>
      </c>
      <c r="D20" s="218">
        <f>'Orç. por Módulo'!G25*'Custo Total'!E17</f>
        <v>8805.6</v>
      </c>
      <c r="E20" s="131">
        <f>ROUND($D$20*E21,2)</f>
        <v>0</v>
      </c>
      <c r="F20" s="131">
        <f t="shared" ref="F20:G20" si="6">ROUND($D$20*F21,2)</f>
        <v>4402.8</v>
      </c>
      <c r="G20" s="131">
        <f t="shared" si="6"/>
        <v>4402.8</v>
      </c>
      <c r="H20" s="225">
        <f>SUM(E20:G20)</f>
        <v>8805.6</v>
      </c>
    </row>
    <row r="21" spans="1:8" s="127" customFormat="1">
      <c r="A21" s="223"/>
      <c r="B21" s="223"/>
      <c r="C21" s="224"/>
      <c r="D21" s="217" t="s">
        <v>72</v>
      </c>
      <c r="E21" s="226">
        <v>0</v>
      </c>
      <c r="F21" s="226">
        <v>0.5</v>
      </c>
      <c r="G21" s="226">
        <v>0.5</v>
      </c>
      <c r="H21" s="227">
        <f t="shared" ref="H21:H37" si="7">SUM(E21:F21)</f>
        <v>0.5</v>
      </c>
    </row>
    <row r="22" spans="1:8" s="127" customFormat="1" ht="45">
      <c r="A22" s="114" t="str">
        <f>'Orç. por Módulo'!A26</f>
        <v>2.2</v>
      </c>
      <c r="B22" s="114" t="str">
        <f>'Orç. por Módulo'!B26</f>
        <v>CPU - 5</v>
      </c>
      <c r="C22" s="111" t="str">
        <f>'Orç. por Módulo'!C26</f>
        <v>CONSTRUÇÃO MECANIZADA DE BACIA DE CAPTAÇÃO DE ÁGUAS DE ENXURRADAS (BARRAGINHA) COM DIÂMETRO DE 10,00 M, INCLUSO CANAL/MURUNDU DE CONDUÇÃO DE ENXURRADA DE 6,00 M</v>
      </c>
      <c r="D22" s="218">
        <f>'Orç. por Módulo'!G26*'Custo Total'!E17</f>
        <v>72261.72</v>
      </c>
      <c r="E22" s="219">
        <f>ROUND($D$22*E23,2)</f>
        <v>36130.86</v>
      </c>
      <c r="F22" s="219">
        <f t="shared" ref="F22" si="8">ROUND($D$22*F23,2)</f>
        <v>36130.86</v>
      </c>
      <c r="G22" s="387">
        <v>0</v>
      </c>
      <c r="H22" s="220">
        <f>SUM(E22:G22)</f>
        <v>72261.72</v>
      </c>
    </row>
    <row r="23" spans="1:8" s="127" customFormat="1">
      <c r="A23" s="114"/>
      <c r="B23" s="114"/>
      <c r="C23" s="111"/>
      <c r="D23" s="217" t="s">
        <v>72</v>
      </c>
      <c r="E23" s="221">
        <v>0.5</v>
      </c>
      <c r="F23" s="221">
        <v>0.5</v>
      </c>
      <c r="G23" s="388">
        <v>0</v>
      </c>
      <c r="H23" s="222">
        <f t="shared" si="7"/>
        <v>1</v>
      </c>
    </row>
    <row r="24" spans="1:8" s="127" customFormat="1" ht="45">
      <c r="A24" s="223" t="s">
        <v>10</v>
      </c>
      <c r="B24" s="223" t="str">
        <f>'Orç. por Módulo'!B27</f>
        <v>CPU - 6</v>
      </c>
      <c r="C24" s="224" t="str">
        <f>'Orç. por Módulo'!C27</f>
        <v>CONSTRUÇÃO MECANIZADA DE BACIA DE CAPTAÇÃO DE ÁGUAS DE ENXURRADAS (BARRAGINHA) COM DIÂMETRO DE 15,00 M, INCLUSO CANAL/MURUNDU DE CONDUÇÃO DE ENXURRADA DE 6,00 M</v>
      </c>
      <c r="D24" s="218">
        <f>'Orç. por Módulo'!G27*'Custo Total'!E17</f>
        <v>81241.38</v>
      </c>
      <c r="E24" s="131">
        <f>ROUND($D$24*E25,2)</f>
        <v>40620.69</v>
      </c>
      <c r="F24" s="131">
        <f t="shared" ref="F24" si="9">ROUND($D$24*F25,2)</f>
        <v>40620.69</v>
      </c>
      <c r="G24" s="380">
        <v>0</v>
      </c>
      <c r="H24" s="225">
        <f>SUM(E24:G24)</f>
        <v>81241.38</v>
      </c>
    </row>
    <row r="25" spans="1:8" s="127" customFormat="1">
      <c r="A25" s="223"/>
      <c r="B25" s="223"/>
      <c r="C25" s="224"/>
      <c r="D25" s="217" t="s">
        <v>72</v>
      </c>
      <c r="E25" s="226">
        <v>0.5</v>
      </c>
      <c r="F25" s="226">
        <v>0.5</v>
      </c>
      <c r="G25" s="376">
        <v>0</v>
      </c>
      <c r="H25" s="227">
        <f t="shared" si="7"/>
        <v>1</v>
      </c>
    </row>
    <row r="26" spans="1:8" s="127" customFormat="1">
      <c r="A26" s="114" t="s">
        <v>23</v>
      </c>
      <c r="B26" s="114" t="str">
        <f>'Orç. por Módulo'!B28</f>
        <v>CPU - 7</v>
      </c>
      <c r="C26" s="111" t="str">
        <f>'Orç. por Módulo'!C28</f>
        <v>REGULARIZAÇÃO DE ESTRADA DE TERRA DE 6,00 M DE LARGURA</v>
      </c>
      <c r="D26" s="218">
        <f>'Orç. por Módulo'!G28*'Custo Total'!E17</f>
        <v>33590.159999999996</v>
      </c>
      <c r="E26" s="131">
        <f>ROUND($D$26*E27,2)</f>
        <v>23513.11</v>
      </c>
      <c r="F26" s="131">
        <f>ROUND($D$26*F27,2)</f>
        <v>10077.049999999999</v>
      </c>
      <c r="G26" s="380">
        <v>0</v>
      </c>
      <c r="H26" s="225">
        <f>SUM(E26:G26)</f>
        <v>33590.160000000003</v>
      </c>
    </row>
    <row r="27" spans="1:8" s="127" customFormat="1">
      <c r="A27" s="114"/>
      <c r="B27" s="114"/>
      <c r="C27" s="111"/>
      <c r="D27" s="217"/>
      <c r="E27" s="221">
        <v>0.7</v>
      </c>
      <c r="F27" s="221">
        <v>0.3</v>
      </c>
      <c r="G27" s="388">
        <v>0</v>
      </c>
      <c r="H27" s="227">
        <f t="shared" si="7"/>
        <v>1</v>
      </c>
    </row>
    <row r="28" spans="1:8" s="127" customFormat="1" ht="30">
      <c r="A28" s="114" t="s">
        <v>308</v>
      </c>
      <c r="B28" s="114" t="str">
        <f>'Orç. por Módulo'!B29</f>
        <v>CPU - 8</v>
      </c>
      <c r="C28" s="111" t="str">
        <f>'Orç. por Módulo'!C29</f>
        <v xml:space="preserve">TRANSPORTE COM CAMINHÃO BASCULANTE DE 14 M³, EM VIA URBANA EM LEITO NATURA M³XKM </v>
      </c>
      <c r="D28" s="218">
        <f>'Orç. por Módulo'!G29*'Custo Total'!E17</f>
        <v>399547.8</v>
      </c>
      <c r="E28" s="131">
        <f>ROUND($D$28*E29,2)</f>
        <v>159819.12</v>
      </c>
      <c r="F28" s="131">
        <f>ROUND($D$28*F29,2)</f>
        <v>239728.68</v>
      </c>
      <c r="G28" s="380">
        <v>0</v>
      </c>
      <c r="H28" s="225">
        <f>SUM(E28:G28)</f>
        <v>399547.8</v>
      </c>
    </row>
    <row r="29" spans="1:8" s="127" customFormat="1">
      <c r="A29" s="114"/>
      <c r="B29" s="114"/>
      <c r="C29" s="111"/>
      <c r="D29" s="217"/>
      <c r="E29" s="221">
        <v>0.4</v>
      </c>
      <c r="F29" s="221">
        <v>0.6</v>
      </c>
      <c r="G29" s="388">
        <v>0</v>
      </c>
      <c r="H29" s="227">
        <f t="shared" si="7"/>
        <v>1</v>
      </c>
    </row>
    <row r="30" spans="1:8" s="127" customFormat="1" ht="30">
      <c r="A30" s="114" t="s">
        <v>309</v>
      </c>
      <c r="B30" s="114" t="str">
        <f>CPUs!B175</f>
        <v>CPU - 9</v>
      </c>
      <c r="C30" s="111" t="str">
        <f>'Orç. por Módulo'!C30</f>
        <v>PEDREGULHO OU PICARRA DE JAZIDA, AO NATURAL, PARA BASE DE PAVIMENTACAO (RETIRADO NA JAZIDA, SEM TRANSPORTE)</v>
      </c>
      <c r="D30" s="218">
        <f>'Orç. por Módulo'!G30*'Custo Total'!E17</f>
        <v>579910.32000000007</v>
      </c>
      <c r="E30" s="131">
        <f>ROUND($D$30*E31,2)</f>
        <v>231964.13</v>
      </c>
      <c r="F30" s="131">
        <f>ROUND($D$30*F31,2)</f>
        <v>347946.19</v>
      </c>
      <c r="G30" s="380">
        <v>0</v>
      </c>
      <c r="H30" s="225">
        <f>SUM(E30:G30)</f>
        <v>579910.32000000007</v>
      </c>
    </row>
    <row r="31" spans="1:8" s="127" customFormat="1">
      <c r="A31" s="114"/>
      <c r="B31" s="114"/>
      <c r="C31" s="111"/>
      <c r="D31" s="217"/>
      <c r="E31" s="221">
        <v>0.4</v>
      </c>
      <c r="F31" s="221">
        <v>0.6</v>
      </c>
      <c r="G31" s="388">
        <v>0</v>
      </c>
      <c r="H31" s="227">
        <f t="shared" si="7"/>
        <v>1</v>
      </c>
    </row>
    <row r="32" spans="1:8" s="127" customFormat="1" ht="45">
      <c r="A32" s="114" t="s">
        <v>410</v>
      </c>
      <c r="B32" s="114" t="str">
        <f>'Orç. por Módulo'!B31</f>
        <v>CPU - 10</v>
      </c>
      <c r="C32" s="111" t="str">
        <f>'Orç. por Módulo'!C31</f>
        <v xml:space="preserve"> ESPALHAMENTO MECANIZADO (COM MOTONIVELADORA 140 HP) MATERIAL 1A. CATEGORIA COM COMPACTAÇÃO EM ESTRADA DE TERRA COM 0,05 M DE ESPESSURA E 6,00 M DE LARGURA</v>
      </c>
      <c r="D32" s="218">
        <f>'Orç. por Módulo'!G31*'Custo Total'!E17</f>
        <v>119459.16</v>
      </c>
      <c r="E32" s="219">
        <f>ROUND($D$32*E33,2)</f>
        <v>47783.66</v>
      </c>
      <c r="F32" s="219">
        <f>ROUND($D$32*F33,2)</f>
        <v>71675.5</v>
      </c>
      <c r="G32" s="387">
        <v>0</v>
      </c>
      <c r="H32" s="220">
        <f>SUM(E32:G32)</f>
        <v>119459.16</v>
      </c>
    </row>
    <row r="33" spans="1:8" s="127" customFormat="1">
      <c r="A33" s="114"/>
      <c r="B33" s="114"/>
      <c r="C33" s="111"/>
      <c r="D33" s="217" t="s">
        <v>72</v>
      </c>
      <c r="E33" s="221">
        <v>0.4</v>
      </c>
      <c r="F33" s="221">
        <v>0.6</v>
      </c>
      <c r="G33" s="388">
        <v>0</v>
      </c>
      <c r="H33" s="222">
        <f t="shared" si="7"/>
        <v>1</v>
      </c>
    </row>
    <row r="34" spans="1:8" s="127" customFormat="1" ht="30">
      <c r="A34" s="114" t="s">
        <v>411</v>
      </c>
      <c r="B34" s="114" t="str">
        <f>'Orç. por Módulo'!B32</f>
        <v>CPU - 11</v>
      </c>
      <c r="C34" s="111" t="str">
        <f>'Orç. por Módulo'!C32</f>
        <v>PLACA DE SINALIZAÇÃO COM MENSAGEM EDUCATIVA EM AÇO GALVANIZADO (1,00 X 2,00 M), ASSENTADA EM ESTACA DE EUCALIPTO TRATADO</v>
      </c>
      <c r="D34" s="218">
        <f>'Orç. por Módulo'!G32*'Custo Total'!E17</f>
        <v>24959.340000000004</v>
      </c>
      <c r="E34" s="219">
        <f>ROUND($D$34*E35,2)</f>
        <v>0</v>
      </c>
      <c r="F34" s="219">
        <f>ROUND($D$34*F35,2)</f>
        <v>0</v>
      </c>
      <c r="G34" s="219">
        <f>ROUND($D$34*G35,2)</f>
        <v>24959.34</v>
      </c>
      <c r="H34" s="220">
        <f>SUM(E34:G34)</f>
        <v>24959.34</v>
      </c>
    </row>
    <row r="35" spans="1:8" s="127" customFormat="1">
      <c r="A35" s="114"/>
      <c r="B35" s="114"/>
      <c r="C35" s="111"/>
      <c r="D35" s="217" t="s">
        <v>72</v>
      </c>
      <c r="E35" s="221">
        <v>0</v>
      </c>
      <c r="F35" s="221">
        <v>0</v>
      </c>
      <c r="G35" s="388">
        <v>1</v>
      </c>
      <c r="H35" s="222">
        <f t="shared" si="7"/>
        <v>0</v>
      </c>
    </row>
    <row r="36" spans="1:8" s="127" customFormat="1" ht="45">
      <c r="A36" s="223" t="s">
        <v>310</v>
      </c>
      <c r="B36" s="223" t="str">
        <f>'Orç. por Módulo'!B33</f>
        <v>CPU - 12</v>
      </c>
      <c r="C36" s="224" t="str">
        <f>'Orç. por Módulo'!C33</f>
        <v>ATIVIDADES DE CAPACITAÇÃO E EDUCAÇÃO AMBIENTAL, REALIZADA POR MEIO DE EQUIPE COMPOSTA POR PROFISSIONAIS DE NÍVEL SUPERIOR E MÉDIO, COM CONHECIMENTOS NA ÁREA AMBIENTAL</v>
      </c>
      <c r="D36" s="218">
        <f>'Orç. por Módulo'!G33*'Custo Total'!E17</f>
        <v>9199.26</v>
      </c>
      <c r="E36" s="131">
        <f>ROUND($D$36*E37,2)</f>
        <v>4599.63</v>
      </c>
      <c r="F36" s="131">
        <f>ROUND($D$36*F37,2)</f>
        <v>4599.63</v>
      </c>
      <c r="G36" s="131">
        <f>ROUND($D$36*G37,2)</f>
        <v>0</v>
      </c>
      <c r="H36" s="225">
        <f>SUM(E36:G36)</f>
        <v>9199.26</v>
      </c>
    </row>
    <row r="37" spans="1:8" s="127" customFormat="1">
      <c r="A37" s="223"/>
      <c r="B37" s="223"/>
      <c r="C37" s="224"/>
      <c r="D37" s="217" t="s">
        <v>72</v>
      </c>
      <c r="E37" s="226">
        <v>0.5</v>
      </c>
      <c r="F37" s="226">
        <v>0.5</v>
      </c>
      <c r="G37" s="226">
        <v>0</v>
      </c>
      <c r="H37" s="227">
        <f t="shared" si="7"/>
        <v>1</v>
      </c>
    </row>
    <row r="38" spans="1:8" s="127" customFormat="1">
      <c r="A38" s="373" t="s">
        <v>425</v>
      </c>
      <c r="B38" s="373" t="str">
        <f>CPUs!B247</f>
        <v>CPU – 13</v>
      </c>
      <c r="C38" s="374" t="str">
        <f>CPUs!D246</f>
        <v>ELABORAÇÃO DE PROJETO EXECUTIVO</v>
      </c>
      <c r="D38" s="378">
        <f>CPUs!H253*'Custo Total'!E17</f>
        <v>13124.34</v>
      </c>
      <c r="E38" s="379">
        <f>D38*E39</f>
        <v>13124.34</v>
      </c>
      <c r="F38" s="380">
        <f>D38*F39</f>
        <v>0</v>
      </c>
      <c r="G38" s="380">
        <f>E38*G39</f>
        <v>0</v>
      </c>
      <c r="H38" s="381">
        <f>E38+F38+G38</f>
        <v>13124.34</v>
      </c>
    </row>
    <row r="39" spans="1:8" s="127" customFormat="1">
      <c r="A39" s="373"/>
      <c r="B39" s="373"/>
      <c r="C39" s="374"/>
      <c r="D39" s="375" t="s">
        <v>72</v>
      </c>
      <c r="E39" s="376">
        <v>1</v>
      </c>
      <c r="F39" s="376">
        <v>0</v>
      </c>
      <c r="G39" s="376">
        <v>0</v>
      </c>
      <c r="H39" s="377">
        <f>E39+F39</f>
        <v>1</v>
      </c>
    </row>
    <row r="40" spans="1:8" s="127" customFormat="1">
      <c r="A40" s="213"/>
      <c r="B40" s="213" t="s">
        <v>213</v>
      </c>
      <c r="C40" s="228"/>
      <c r="D40" s="229">
        <f>SUM(D20,D22,D24,D32,D30,D28,D26,D34,D36,D38)</f>
        <v>1342099.08</v>
      </c>
      <c r="E40" s="232">
        <f>SUM(E20,E22,E24,E32,E34,E36)</f>
        <v>129134.84000000001</v>
      </c>
      <c r="F40" s="232">
        <f>SUM(F20,F22,F24,F32,F34,F36)</f>
        <v>157429.48000000001</v>
      </c>
      <c r="G40" s="232">
        <f>SUM(G20,G22,G24,G32,G34,G36)</f>
        <v>29362.14</v>
      </c>
      <c r="H40" s="229">
        <f>SUM(H20,H22,H30,H28,H26,H24,H32,H34,H36,H38)</f>
        <v>1342099.08</v>
      </c>
    </row>
    <row r="41" spans="1:8" ht="22.5" customHeight="1">
      <c r="A41" s="130"/>
      <c r="B41" s="130"/>
      <c r="C41" s="230" t="s">
        <v>148</v>
      </c>
      <c r="D41" s="231">
        <f>SUM(D17,D40)</f>
        <v>1557067.1400000001</v>
      </c>
      <c r="E41" s="233">
        <f>SUM(E17,E40)</f>
        <v>231233.96000000002</v>
      </c>
      <c r="F41" s="233">
        <f>SUM(F17,F40)</f>
        <v>188070.94</v>
      </c>
      <c r="G41" s="233">
        <f>SUM(G17,G40)</f>
        <v>111589.62</v>
      </c>
      <c r="H41" s="231">
        <f>SUM(H17,H40)</f>
        <v>1557067.1400000001</v>
      </c>
    </row>
  </sheetData>
  <mergeCells count="10">
    <mergeCell ref="B18:C18"/>
    <mergeCell ref="B19:C19"/>
    <mergeCell ref="B7:C7"/>
    <mergeCell ref="B8:C8"/>
    <mergeCell ref="C1:H1"/>
    <mergeCell ref="C2:H2"/>
    <mergeCell ref="C3:H3"/>
    <mergeCell ref="C4:F4"/>
    <mergeCell ref="A5:B5"/>
    <mergeCell ref="C5:H5"/>
  </mergeCells>
  <pageMargins left="0.78740157480314965" right="0.78740157480314965" top="0.98425196850393704" bottom="0.59055118110236227" header="0.31496062992125984" footer="0.31496062992125984"/>
  <pageSetup paperSize="9" scale="56" orientation="landscape"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H41"/>
  <sheetViews>
    <sheetView topLeftCell="A7" zoomScale="70" zoomScaleNormal="70" workbookViewId="0">
      <selection activeCell="N32" sqref="N32"/>
    </sheetView>
  </sheetViews>
  <sheetFormatPr defaultRowHeight="15"/>
  <cols>
    <col min="2" max="2" width="9.140625" customWidth="1"/>
    <col min="3" max="3" width="109.85546875" customWidth="1"/>
    <col min="4" max="4" width="23.5703125" customWidth="1"/>
    <col min="5" max="5" width="20.42578125" customWidth="1"/>
    <col min="6" max="7" width="17.85546875" customWidth="1"/>
    <col min="8" max="8" width="23.85546875" customWidth="1"/>
  </cols>
  <sheetData>
    <row r="1" spans="1:8">
      <c r="A1" s="383"/>
      <c r="B1" s="383"/>
      <c r="C1" s="439" t="s">
        <v>209</v>
      </c>
      <c r="D1" s="439"/>
      <c r="E1" s="439"/>
      <c r="F1" s="439"/>
      <c r="G1" s="439"/>
      <c r="H1" s="439"/>
    </row>
    <row r="2" spans="1:8">
      <c r="A2" s="383"/>
      <c r="B2" s="383"/>
      <c r="C2" s="440" t="s">
        <v>178</v>
      </c>
      <c r="D2" s="440"/>
      <c r="E2" s="440"/>
      <c r="F2" s="440"/>
      <c r="G2" s="440"/>
      <c r="H2" s="440"/>
    </row>
    <row r="3" spans="1:8">
      <c r="A3" s="383"/>
      <c r="B3" s="383"/>
      <c r="C3" s="440" t="s">
        <v>203</v>
      </c>
      <c r="D3" s="440"/>
      <c r="E3" s="440"/>
      <c r="F3" s="440"/>
      <c r="G3" s="440"/>
      <c r="H3" s="440"/>
    </row>
    <row r="4" spans="1:8" ht="19.5" customHeight="1">
      <c r="A4" s="383"/>
      <c r="B4" s="383"/>
      <c r="C4" s="441"/>
      <c r="D4" s="441"/>
      <c r="E4" s="441"/>
      <c r="F4" s="441"/>
      <c r="G4" s="384"/>
      <c r="H4" s="383"/>
    </row>
    <row r="5" spans="1:8" ht="39.75" customHeight="1">
      <c r="A5" s="442" t="s">
        <v>14</v>
      </c>
      <c r="B5" s="443"/>
      <c r="C5" s="444" t="s">
        <v>428</v>
      </c>
      <c r="D5" s="444"/>
      <c r="E5" s="444"/>
      <c r="F5" s="444"/>
      <c r="G5" s="445"/>
      <c r="H5" s="444"/>
    </row>
    <row r="6" spans="1:8">
      <c r="A6" s="383"/>
      <c r="B6" s="383"/>
      <c r="C6" s="127"/>
      <c r="D6" s="383"/>
      <c r="E6" s="383"/>
      <c r="F6" s="383"/>
      <c r="G6" s="383"/>
      <c r="H6" s="383"/>
    </row>
    <row r="7" spans="1:8">
      <c r="A7" s="130" t="s">
        <v>0</v>
      </c>
      <c r="B7" s="437" t="s">
        <v>160</v>
      </c>
      <c r="C7" s="437"/>
      <c r="D7" s="130" t="s">
        <v>162</v>
      </c>
      <c r="E7" s="130" t="s">
        <v>362</v>
      </c>
      <c r="F7" s="130" t="s">
        <v>363</v>
      </c>
      <c r="G7" s="386" t="s">
        <v>434</v>
      </c>
      <c r="H7" s="130" t="s">
        <v>213</v>
      </c>
    </row>
    <row r="8" spans="1:8">
      <c r="A8" s="217">
        <v>1</v>
      </c>
      <c r="B8" s="446" t="s">
        <v>303</v>
      </c>
      <c r="C8" s="447"/>
      <c r="D8" s="217"/>
      <c r="E8" s="217" t="s">
        <v>214</v>
      </c>
      <c r="F8" s="217" t="s">
        <v>215</v>
      </c>
      <c r="G8" s="375"/>
      <c r="H8" s="217"/>
    </row>
    <row r="9" spans="1:8" ht="22.5" customHeight="1">
      <c r="A9" s="114" t="s">
        <v>1</v>
      </c>
      <c r="B9" s="114" t="str">
        <f>CPUs!B11</f>
        <v>CPU - 1</v>
      </c>
      <c r="C9" s="224" t="str">
        <f>CPUs!D10</f>
        <v>ADMINISTRAÇÃO LOCAL E MANUTENÇÃO DO CANTEIRO DE OBRAS</v>
      </c>
      <c r="D9" s="218">
        <f>'Orç. por Módulo'!G17*'Custo Total'!E24</f>
        <v>82535.92</v>
      </c>
      <c r="E9" s="219">
        <f>ROUND($D$9*E10,2)</f>
        <v>28062.21</v>
      </c>
      <c r="F9" s="219">
        <f t="shared" ref="F9:G9" si="0">ROUND($D$9*F10,2)</f>
        <v>27236.85</v>
      </c>
      <c r="G9" s="219">
        <f t="shared" si="0"/>
        <v>27236.85</v>
      </c>
      <c r="H9" s="220">
        <f>SUM(E9:G9)</f>
        <v>82535.91</v>
      </c>
    </row>
    <row r="10" spans="1:8">
      <c r="A10" s="114"/>
      <c r="B10" s="114"/>
      <c r="C10" s="224"/>
      <c r="D10" s="217" t="s">
        <v>72</v>
      </c>
      <c r="E10" s="221">
        <v>0.34</v>
      </c>
      <c r="F10" s="221">
        <v>0.33</v>
      </c>
      <c r="G10" s="389">
        <v>0.33</v>
      </c>
      <c r="H10" s="222">
        <f t="shared" ref="H10:H16" si="1">SUM(E10:F10)</f>
        <v>0.67</v>
      </c>
    </row>
    <row r="11" spans="1:8" ht="22.5" customHeight="1">
      <c r="A11" s="223" t="str">
        <f>'Orç. por Módulo'!A18</f>
        <v>1.2</v>
      </c>
      <c r="B11" s="223" t="str">
        <f>'Orç. por Módulo'!B18</f>
        <v>CPU - 2</v>
      </c>
      <c r="C11" s="224" t="str">
        <f>'Orç. por Módulo'!C18</f>
        <v>PLACA DE OBRA EM CHAPA DE AÇO GALVANIZADO (1,50 x 3,00 M) - FORNECIMENTO E INSTALAÇÃO</v>
      </c>
      <c r="D11" s="218">
        <f>'Orç. por Módulo'!G18*'Custo Total'!E24</f>
        <v>16838.32</v>
      </c>
      <c r="E11" s="131">
        <f>ROUND($D$11*E12,2)</f>
        <v>16838.32</v>
      </c>
      <c r="F11" s="131">
        <f t="shared" ref="F11:G11" si="2">ROUND($D$9*F12,2)</f>
        <v>0</v>
      </c>
      <c r="G11" s="131">
        <f t="shared" si="2"/>
        <v>0</v>
      </c>
      <c r="H11" s="225">
        <f>SUM(E11:G11)</f>
        <v>16838.32</v>
      </c>
    </row>
    <row r="12" spans="1:8">
      <c r="A12" s="223"/>
      <c r="B12" s="223"/>
      <c r="C12" s="224"/>
      <c r="D12" s="217" t="s">
        <v>72</v>
      </c>
      <c r="E12" s="226">
        <v>1</v>
      </c>
      <c r="F12" s="226">
        <v>0</v>
      </c>
      <c r="G12" s="226">
        <v>0</v>
      </c>
      <c r="H12" s="227">
        <f>SUM(E12:F12)</f>
        <v>1</v>
      </c>
    </row>
    <row r="13" spans="1:8" ht="21" customHeight="1">
      <c r="A13" s="114" t="str">
        <f>'Orç. por Módulo'!A19</f>
        <v>1.3</v>
      </c>
      <c r="B13" s="114" t="str">
        <f>'Orç. por Módulo'!B19</f>
        <v>CPU - 3</v>
      </c>
      <c r="C13" s="224" t="str">
        <f>'Orç. por Módulo'!C19</f>
        <v>TRANSPORTE COMERCIAL COM CAMINHÃO CARROCERIA 9 T, RODOVIA PAVIMENTADA (MOBILIZAÇÃO)</v>
      </c>
      <c r="D13" s="218">
        <f>'Orç. por Módulo'!G19*'Custo Total'!E24</f>
        <v>45854.239999999998</v>
      </c>
      <c r="E13" s="219">
        <f>ROUND($D$13*E14,2)</f>
        <v>45854.239999999998</v>
      </c>
      <c r="F13" s="219">
        <f t="shared" ref="F13:G13" si="3">ROUND($D$13*F14,2)</f>
        <v>0</v>
      </c>
      <c r="G13" s="219">
        <f t="shared" si="3"/>
        <v>0</v>
      </c>
      <c r="H13" s="220">
        <f>SUM(E13:G13)</f>
        <v>45854.239999999998</v>
      </c>
    </row>
    <row r="14" spans="1:8">
      <c r="A14" s="114"/>
      <c r="B14" s="114"/>
      <c r="C14" s="224"/>
      <c r="D14" s="217" t="s">
        <v>72</v>
      </c>
      <c r="E14" s="221">
        <v>1</v>
      </c>
      <c r="F14" s="221">
        <v>0</v>
      </c>
      <c r="G14" s="221">
        <v>0</v>
      </c>
      <c r="H14" s="222">
        <f t="shared" si="1"/>
        <v>1</v>
      </c>
    </row>
    <row r="15" spans="1:8" ht="26.25" customHeight="1">
      <c r="A15" s="223" t="str">
        <f>'Orç. por Módulo'!A20</f>
        <v>1.4</v>
      </c>
      <c r="B15" s="223" t="str">
        <f>'Orç. por Módulo'!B20</f>
        <v>CPU - 3</v>
      </c>
      <c r="C15" s="224" t="str">
        <f>'Orç. por Módulo'!C20</f>
        <v>TRANSPORTE COMERCIAL COM CAMINHÃO CARROCERIA 9 T, RODOVIA PAVIMENTADA (DESMOBILIZAÇÃO)</v>
      </c>
      <c r="D15" s="218">
        <f>'Orç. por Módulo'!G20*'Custo Total'!E24</f>
        <v>45854.239999999998</v>
      </c>
      <c r="E15" s="131">
        <f>ROUND($D$15*E16,2)</f>
        <v>0</v>
      </c>
      <c r="F15" s="131">
        <f t="shared" ref="F15:G15" si="4">ROUND($D$15*F16,2)</f>
        <v>0</v>
      </c>
      <c r="G15" s="131">
        <f t="shared" si="4"/>
        <v>45854.239999999998</v>
      </c>
      <c r="H15" s="225">
        <f>SUM(E15:G15)</f>
        <v>45854.239999999998</v>
      </c>
    </row>
    <row r="16" spans="1:8">
      <c r="A16" s="223"/>
      <c r="B16" s="223"/>
      <c r="C16" s="224"/>
      <c r="D16" s="217" t="s">
        <v>72</v>
      </c>
      <c r="E16" s="226">
        <v>0</v>
      </c>
      <c r="F16" s="226">
        <v>0</v>
      </c>
      <c r="G16" s="226">
        <v>1</v>
      </c>
      <c r="H16" s="227">
        <f t="shared" si="1"/>
        <v>0</v>
      </c>
    </row>
    <row r="17" spans="1:8">
      <c r="A17" s="382"/>
      <c r="B17" s="382" t="s">
        <v>213</v>
      </c>
      <c r="C17" s="228"/>
      <c r="D17" s="229">
        <f t="shared" ref="D17:H17" si="5">SUM(D9,D11,D13,D15)</f>
        <v>191082.71999999997</v>
      </c>
      <c r="E17" s="232">
        <f t="shared" si="5"/>
        <v>90754.76999999999</v>
      </c>
      <c r="F17" s="232">
        <f>SUM(F9,F11,F13,F15)</f>
        <v>27236.85</v>
      </c>
      <c r="G17" s="232">
        <f>SUM(G9,G11,G13,G15)</f>
        <v>73091.09</v>
      </c>
      <c r="H17" s="229">
        <f t="shared" si="5"/>
        <v>191082.71</v>
      </c>
    </row>
    <row r="18" spans="1:8">
      <c r="A18" s="130" t="s">
        <v>0</v>
      </c>
      <c r="B18" s="448" t="s">
        <v>160</v>
      </c>
      <c r="C18" s="449"/>
      <c r="D18" s="130" t="s">
        <v>162</v>
      </c>
      <c r="E18" s="130" t="s">
        <v>211</v>
      </c>
      <c r="F18" s="130" t="s">
        <v>212</v>
      </c>
      <c r="G18" s="386" t="s">
        <v>435</v>
      </c>
      <c r="H18" s="130" t="s">
        <v>213</v>
      </c>
    </row>
    <row r="19" spans="1:8">
      <c r="A19" s="217">
        <v>2</v>
      </c>
      <c r="B19" s="446" t="s">
        <v>256</v>
      </c>
      <c r="C19" s="447"/>
      <c r="D19" s="217"/>
      <c r="E19" s="217" t="s">
        <v>214</v>
      </c>
      <c r="F19" s="217" t="s">
        <v>215</v>
      </c>
      <c r="G19" s="217" t="s">
        <v>436</v>
      </c>
      <c r="H19" s="217"/>
    </row>
    <row r="20" spans="1:8" ht="45" customHeight="1">
      <c r="A20" s="223" t="str">
        <f>'Orç. por Módulo'!A25</f>
        <v>2.1</v>
      </c>
      <c r="B20" s="223" t="str">
        <f>'Orç. por Módulo'!B25</f>
        <v>CPU - 4</v>
      </c>
      <c r="C20" s="224" t="str">
        <f>'Orç. por Módulo'!C25</f>
        <v>CONSTRUÇÃO DE CERCAS DE ARAME FARPADO DE 5 FIOS, COM ESTACAS/MOURÕES DE EUCALIPTO TRATADO A CADA 6,00 M E BALANCINS DE ARAME ZINCADO</v>
      </c>
      <c r="D20" s="218">
        <f>'Orç. por Módulo'!G25*'Custo Total'!E24</f>
        <v>7827.2</v>
      </c>
      <c r="E20" s="131">
        <f>ROUND($D$20*E21,2)</f>
        <v>0</v>
      </c>
      <c r="F20" s="131">
        <f t="shared" ref="F20:G20" si="6">ROUND($D$20*F21,2)</f>
        <v>3913.6</v>
      </c>
      <c r="G20" s="131">
        <f t="shared" si="6"/>
        <v>3913.6</v>
      </c>
      <c r="H20" s="225">
        <f>SUM(E20:G20)</f>
        <v>7827.2</v>
      </c>
    </row>
    <row r="21" spans="1:8">
      <c r="A21" s="223"/>
      <c r="B21" s="223"/>
      <c r="C21" s="224"/>
      <c r="D21" s="217" t="s">
        <v>72</v>
      </c>
      <c r="E21" s="226">
        <v>0</v>
      </c>
      <c r="F21" s="226">
        <v>0.5</v>
      </c>
      <c r="G21" s="226">
        <v>0.5</v>
      </c>
      <c r="H21" s="227">
        <f t="shared" ref="H21:H37" si="7">SUM(E21:F21)</f>
        <v>0.5</v>
      </c>
    </row>
    <row r="22" spans="1:8" ht="40.5" customHeight="1">
      <c r="A22" s="114" t="str">
        <f>'Orç. por Módulo'!A26</f>
        <v>2.2</v>
      </c>
      <c r="B22" s="114" t="str">
        <f>'Orç. por Módulo'!B26</f>
        <v>CPU - 5</v>
      </c>
      <c r="C22" s="111" t="str">
        <f>'Orç. por Módulo'!C26</f>
        <v>CONSTRUÇÃO MECANIZADA DE BACIA DE CAPTAÇÃO DE ÁGUAS DE ENXURRADAS (BARRAGINHA) COM DIÂMETRO DE 10,00 M, INCLUSO CANAL/MURUNDU DE CONDUÇÃO DE ENXURRADA DE 6,00 M</v>
      </c>
      <c r="D22" s="218">
        <f>'Orç. por Módulo'!G26*'Custo Total'!E24</f>
        <v>64232.639999999999</v>
      </c>
      <c r="E22" s="219">
        <f>ROUND($D$22*E23,2)</f>
        <v>32116.32</v>
      </c>
      <c r="F22" s="219">
        <f t="shared" ref="F22" si="8">ROUND($D$22*F23,2)</f>
        <v>32116.32</v>
      </c>
      <c r="G22" s="387">
        <v>0</v>
      </c>
      <c r="H22" s="220">
        <f>SUM(E22:G22)</f>
        <v>64232.639999999999</v>
      </c>
    </row>
    <row r="23" spans="1:8">
      <c r="A23" s="114"/>
      <c r="B23" s="114"/>
      <c r="C23" s="111"/>
      <c r="D23" s="217" t="s">
        <v>72</v>
      </c>
      <c r="E23" s="221">
        <v>0.5</v>
      </c>
      <c r="F23" s="221">
        <v>0.5</v>
      </c>
      <c r="G23" s="388">
        <v>0</v>
      </c>
      <c r="H23" s="222">
        <f t="shared" si="7"/>
        <v>1</v>
      </c>
    </row>
    <row r="24" spans="1:8" ht="38.25" customHeight="1">
      <c r="A24" s="223" t="s">
        <v>10</v>
      </c>
      <c r="B24" s="223" t="str">
        <f>'Orç. por Módulo'!B27</f>
        <v>CPU - 6</v>
      </c>
      <c r="C24" s="224" t="str">
        <f>'Orç. por Módulo'!C27</f>
        <v>CONSTRUÇÃO MECANIZADA DE BACIA DE CAPTAÇÃO DE ÁGUAS DE ENXURRADAS (BARRAGINHA) COM DIÂMETRO DE 15,00 M, INCLUSO CANAL/MURUNDU DE CONDUÇÃO DE ENXURRADA DE 6,00 M</v>
      </c>
      <c r="D24" s="218">
        <f>'Orç. por Módulo'!G27*'Custo Total'!E24</f>
        <v>72214.559999999998</v>
      </c>
      <c r="E24" s="131">
        <f>ROUND($D$24*E25,2)</f>
        <v>36107.279999999999</v>
      </c>
      <c r="F24" s="131">
        <f t="shared" ref="F24" si="9">ROUND($D$24*F25,2)</f>
        <v>36107.279999999999</v>
      </c>
      <c r="G24" s="380">
        <v>0</v>
      </c>
      <c r="H24" s="225">
        <f>SUM(E24:G24)</f>
        <v>72214.559999999998</v>
      </c>
    </row>
    <row r="25" spans="1:8">
      <c r="A25" s="223"/>
      <c r="B25" s="223"/>
      <c r="C25" s="224"/>
      <c r="D25" s="217" t="s">
        <v>72</v>
      </c>
      <c r="E25" s="226">
        <v>0.5</v>
      </c>
      <c r="F25" s="226">
        <v>0.5</v>
      </c>
      <c r="G25" s="376">
        <v>0</v>
      </c>
      <c r="H25" s="227">
        <f t="shared" si="7"/>
        <v>1</v>
      </c>
    </row>
    <row r="26" spans="1:8" ht="24.75" customHeight="1">
      <c r="A26" s="114" t="s">
        <v>23</v>
      </c>
      <c r="B26" s="114" t="str">
        <f>'Orç. por Módulo'!B28</f>
        <v>CPU - 7</v>
      </c>
      <c r="C26" s="111" t="str">
        <f>'Orç. por Módulo'!C28</f>
        <v>REGULARIZAÇÃO DE ESTRADA DE TERRA DE 6,00 M DE LARGURA</v>
      </c>
      <c r="D26" s="218">
        <f>'Orç. por Módulo'!G28*'Custo Total'!E24</f>
        <v>29857.919999999998</v>
      </c>
      <c r="E26" s="131">
        <f>ROUND($D$26*E27,2)</f>
        <v>20900.54</v>
      </c>
      <c r="F26" s="131">
        <f>ROUND($D$26*F27,2)</f>
        <v>8957.3799999999992</v>
      </c>
      <c r="G26" s="380">
        <v>0</v>
      </c>
      <c r="H26" s="225">
        <f t="shared" si="7"/>
        <v>29857.919999999998</v>
      </c>
    </row>
    <row r="27" spans="1:8">
      <c r="A27" s="114"/>
      <c r="B27" s="114"/>
      <c r="C27" s="111"/>
      <c r="D27" s="217"/>
      <c r="E27" s="221">
        <v>0.7</v>
      </c>
      <c r="F27" s="221">
        <v>0.3</v>
      </c>
      <c r="G27" s="388">
        <v>0</v>
      </c>
      <c r="H27" s="227">
        <f t="shared" si="7"/>
        <v>1</v>
      </c>
    </row>
    <row r="28" spans="1:8" ht="27" customHeight="1">
      <c r="A28" s="114" t="s">
        <v>308</v>
      </c>
      <c r="B28" s="114" t="str">
        <f>'Orç. por Módulo'!B29</f>
        <v>CPU - 8</v>
      </c>
      <c r="C28" s="111" t="str">
        <f>'Orç. por Módulo'!C29</f>
        <v xml:space="preserve">TRANSPORTE COM CAMINHÃO BASCULANTE DE 14 M³, EM VIA URBANA EM LEITO NATURA M³XKM </v>
      </c>
      <c r="D28" s="218">
        <f>'Orç. por Módulo'!G29*'Custo Total'!E24</f>
        <v>355153.6</v>
      </c>
      <c r="E28" s="131">
        <f>ROUND($D$28*E29,2)</f>
        <v>142061.44</v>
      </c>
      <c r="F28" s="131">
        <f>ROUND($D$28*F29,2)</f>
        <v>213092.16</v>
      </c>
      <c r="G28" s="380">
        <v>0</v>
      </c>
      <c r="H28" s="225">
        <f>SUM(E28:G28)</f>
        <v>355153.6</v>
      </c>
    </row>
    <row r="29" spans="1:8">
      <c r="A29" s="114"/>
      <c r="B29" s="114"/>
      <c r="C29" s="111"/>
      <c r="D29" s="217"/>
      <c r="E29" s="221">
        <v>0.4</v>
      </c>
      <c r="F29" s="221">
        <v>0.6</v>
      </c>
      <c r="G29" s="388">
        <v>0</v>
      </c>
      <c r="H29" s="227">
        <f t="shared" si="7"/>
        <v>1</v>
      </c>
    </row>
    <row r="30" spans="1:8" ht="36.75" customHeight="1">
      <c r="A30" s="114" t="s">
        <v>309</v>
      </c>
      <c r="B30" s="114" t="str">
        <f>CPUs!B175</f>
        <v>CPU - 9</v>
      </c>
      <c r="C30" s="111" t="str">
        <f>'Orç. por Módulo'!C30</f>
        <v>PEDREGULHO OU PICARRA DE JAZIDA, AO NATURAL, PARA BASE DE PAVIMENTACAO (RETIRADO NA JAZIDA, SEM TRANSPORTE)</v>
      </c>
      <c r="D30" s="218">
        <f>'Orç. por Módulo'!G30*'Custo Total'!E24</f>
        <v>515475.84</v>
      </c>
      <c r="E30" s="131">
        <f>ROUND($D$30*E31,2)</f>
        <v>206190.34</v>
      </c>
      <c r="F30" s="131">
        <f>ROUND($D$30*F31,2)</f>
        <v>309285.5</v>
      </c>
      <c r="G30" s="380">
        <v>0</v>
      </c>
      <c r="H30" s="225">
        <f>SUM(E30:G30)</f>
        <v>515475.83999999997</v>
      </c>
    </row>
    <row r="31" spans="1:8">
      <c r="A31" s="114"/>
      <c r="B31" s="114"/>
      <c r="C31" s="111"/>
      <c r="D31" s="217"/>
      <c r="E31" s="221">
        <v>0.4</v>
      </c>
      <c r="F31" s="221">
        <v>0.6</v>
      </c>
      <c r="G31" s="388">
        <v>0</v>
      </c>
      <c r="H31" s="227">
        <f t="shared" si="7"/>
        <v>1</v>
      </c>
    </row>
    <row r="32" spans="1:8" ht="48" customHeight="1">
      <c r="A32" s="114" t="s">
        <v>410</v>
      </c>
      <c r="B32" s="114" t="str">
        <f>'Orç. por Módulo'!B31</f>
        <v>CPU - 10</v>
      </c>
      <c r="C32" s="111" t="str">
        <f>'Orç. por Módulo'!C31</f>
        <v xml:space="preserve"> ESPALHAMENTO MECANIZADO (COM MOTONIVELADORA 140 HP) MATERIAL 1A. CATEGORIA COM COMPACTAÇÃO EM ESTRADA DE TERRA COM 0,05 M DE ESPESSURA E 6,00 M DE LARGURA</v>
      </c>
      <c r="D32" s="218">
        <f>'Orç. por Módulo'!G31*'Custo Total'!E24</f>
        <v>106185.92</v>
      </c>
      <c r="E32" s="219">
        <f>ROUND($D$32*E33,2)</f>
        <v>42474.37</v>
      </c>
      <c r="F32" s="219">
        <f>ROUND($D$32*F33,2)</f>
        <v>63711.55</v>
      </c>
      <c r="G32" s="387">
        <v>0</v>
      </c>
      <c r="H32" s="220">
        <f>SUM(E32:G32)</f>
        <v>106185.92000000001</v>
      </c>
    </row>
    <row r="33" spans="1:8">
      <c r="A33" s="114"/>
      <c r="B33" s="114"/>
      <c r="C33" s="111"/>
      <c r="D33" s="217" t="s">
        <v>72</v>
      </c>
      <c r="E33" s="221">
        <v>0.4</v>
      </c>
      <c r="F33" s="221">
        <v>0.6</v>
      </c>
      <c r="G33" s="388">
        <v>0</v>
      </c>
      <c r="H33" s="222">
        <f t="shared" si="7"/>
        <v>1</v>
      </c>
    </row>
    <row r="34" spans="1:8" ht="36.75" customHeight="1">
      <c r="A34" s="114" t="s">
        <v>411</v>
      </c>
      <c r="B34" s="114" t="str">
        <f>'Orç. por Módulo'!B32</f>
        <v>CPU - 11</v>
      </c>
      <c r="C34" s="111" t="str">
        <f>'Orç. por Módulo'!C32</f>
        <v>PLACA DE SINALIZAÇÃO COM MENSAGEM EDUCATIVA EM AÇO GALVANIZADO (1,00 X 2,00 M), ASSENTADA EM ESTACA DE EUCALIPTO TRATADO</v>
      </c>
      <c r="D34" s="218">
        <f>'Orç. por Módulo'!G32*'Custo Total'!E24</f>
        <v>22186.080000000002</v>
      </c>
      <c r="E34" s="219">
        <f>ROUND($D$34*E35,2)</f>
        <v>0</v>
      </c>
      <c r="F34" s="219">
        <f>ROUND($D$34*F35,2)</f>
        <v>0</v>
      </c>
      <c r="G34" s="219">
        <f>ROUND($D$34*G35,2)</f>
        <v>22186.080000000002</v>
      </c>
      <c r="H34" s="220">
        <f>SUM(E34:G34)</f>
        <v>22186.080000000002</v>
      </c>
    </row>
    <row r="35" spans="1:8">
      <c r="A35" s="114"/>
      <c r="B35" s="114"/>
      <c r="C35" s="111"/>
      <c r="D35" s="217" t="s">
        <v>72</v>
      </c>
      <c r="E35" s="221">
        <v>0</v>
      </c>
      <c r="F35" s="221">
        <v>0</v>
      </c>
      <c r="G35" s="388">
        <v>1</v>
      </c>
      <c r="H35" s="222">
        <f t="shared" si="7"/>
        <v>0</v>
      </c>
    </row>
    <row r="36" spans="1:8" ht="33" customHeight="1">
      <c r="A36" s="223" t="s">
        <v>310</v>
      </c>
      <c r="B36" s="223" t="str">
        <f>'Orç. por Módulo'!B33</f>
        <v>CPU - 12</v>
      </c>
      <c r="C36" s="224" t="str">
        <f>'Orç. por Módulo'!C33</f>
        <v>ATIVIDADES DE CAPACITAÇÃO E EDUCAÇÃO AMBIENTAL, REALIZADA POR MEIO DE EQUIPE COMPOSTA POR PROFISSIONAIS DE NÍVEL SUPERIOR E MÉDIO, COM CONHECIMENTOS NA ÁREA AMBIENTAL</v>
      </c>
      <c r="D36" s="218">
        <f>'Orç. por Módulo'!G33*'Custo Total'!E24</f>
        <v>8177.12</v>
      </c>
      <c r="E36" s="131">
        <f>ROUND($D$36*E37,2)</f>
        <v>4088.56</v>
      </c>
      <c r="F36" s="131">
        <f>ROUND($D$36*F37,2)</f>
        <v>4088.56</v>
      </c>
      <c r="G36" s="131">
        <f>ROUND($D$36*G37,2)</f>
        <v>0</v>
      </c>
      <c r="H36" s="225">
        <f t="shared" si="7"/>
        <v>8177.12</v>
      </c>
    </row>
    <row r="37" spans="1:8">
      <c r="A37" s="223"/>
      <c r="B37" s="223"/>
      <c r="C37" s="224"/>
      <c r="D37" s="217" t="s">
        <v>72</v>
      </c>
      <c r="E37" s="226">
        <v>0.5</v>
      </c>
      <c r="F37" s="226">
        <v>0.5</v>
      </c>
      <c r="G37" s="226">
        <v>0</v>
      </c>
      <c r="H37" s="227">
        <f t="shared" si="7"/>
        <v>1</v>
      </c>
    </row>
    <row r="38" spans="1:8" ht="27" customHeight="1">
      <c r="A38" s="373" t="s">
        <v>425</v>
      </c>
      <c r="B38" s="373" t="str">
        <f>CPUs!B247</f>
        <v>CPU – 13</v>
      </c>
      <c r="C38" s="374" t="str">
        <f>CPUs!D246</f>
        <v>ELABORAÇÃO DE PROJETO EXECUTIVO</v>
      </c>
      <c r="D38" s="378">
        <f>CPUs!H253*'Custo Total'!E24</f>
        <v>11666.08</v>
      </c>
      <c r="E38" s="379">
        <f>D38*E39</f>
        <v>11666.08</v>
      </c>
      <c r="F38" s="380">
        <f>D38*F39</f>
        <v>0</v>
      </c>
      <c r="G38" s="380">
        <f>E38*G39</f>
        <v>0</v>
      </c>
      <c r="H38" s="381">
        <f>E38+F38</f>
        <v>11666.08</v>
      </c>
    </row>
    <row r="39" spans="1:8">
      <c r="A39" s="373"/>
      <c r="B39" s="373"/>
      <c r="C39" s="374"/>
      <c r="D39" s="375" t="s">
        <v>72</v>
      </c>
      <c r="E39" s="376">
        <v>1</v>
      </c>
      <c r="F39" s="376">
        <v>0</v>
      </c>
      <c r="G39" s="376">
        <v>0</v>
      </c>
      <c r="H39" s="377">
        <f>E39+F39</f>
        <v>1</v>
      </c>
    </row>
    <row r="40" spans="1:8">
      <c r="A40" s="382"/>
      <c r="B40" s="382" t="s">
        <v>213</v>
      </c>
      <c r="C40" s="228"/>
      <c r="D40" s="229">
        <f>SUM(D20,D22,D24,D32,D30,D28,D26,D34,D36,D38)</f>
        <v>1192976.9600000002</v>
      </c>
      <c r="E40" s="232">
        <f>SUM(E20,E22,E24,E32,E34,E36)</f>
        <v>114786.53</v>
      </c>
      <c r="F40" s="232">
        <f>SUM(F20,F22,F24,F32,F34,F36)</f>
        <v>139937.31</v>
      </c>
      <c r="G40" s="232">
        <f>SUM(G20,G22,G24,G32,G34,G36)</f>
        <v>26099.68</v>
      </c>
      <c r="H40" s="229">
        <f>SUM(H20,H22,H30,H28,H26,H24,H32,H34,H36,H38)</f>
        <v>1192976.9600000002</v>
      </c>
    </row>
    <row r="41" spans="1:8" ht="20.25" customHeight="1">
      <c r="A41" s="130"/>
      <c r="B41" s="130"/>
      <c r="C41" s="230" t="s">
        <v>148</v>
      </c>
      <c r="D41" s="231">
        <f>SUM(D17,D40)</f>
        <v>1384059.6800000002</v>
      </c>
      <c r="E41" s="233">
        <f>SUM(E17,E40)</f>
        <v>205541.3</v>
      </c>
      <c r="F41" s="233">
        <f>SUM(F17,F40)</f>
        <v>167174.16</v>
      </c>
      <c r="G41" s="233">
        <f>SUM(G17,G40)</f>
        <v>99190.76999999999</v>
      </c>
      <c r="H41" s="231">
        <f>SUM(H17,H40)</f>
        <v>1384059.6700000002</v>
      </c>
    </row>
  </sheetData>
  <mergeCells count="10">
    <mergeCell ref="B7:C7"/>
    <mergeCell ref="B8:C8"/>
    <mergeCell ref="B18:C18"/>
    <mergeCell ref="B19:C19"/>
    <mergeCell ref="C1:H1"/>
    <mergeCell ref="C2:H2"/>
    <mergeCell ref="C3:H3"/>
    <mergeCell ref="C4:F4"/>
    <mergeCell ref="A5:B5"/>
    <mergeCell ref="C5:H5"/>
  </mergeCells>
  <pageMargins left="0.511811024" right="0.511811024" top="0.78740157499999996" bottom="0.78740157499999996" header="0.31496062000000002" footer="0.31496062000000002"/>
  <pageSetup paperSize="9" scale="55" orientation="landscape" r:id="rId1"/>
  <drawing r:id="rId2"/>
</worksheet>
</file>

<file path=xl/worksheets/sheet6.xml><?xml version="1.0" encoding="utf-8"?>
<worksheet xmlns="http://schemas.openxmlformats.org/spreadsheetml/2006/main" xmlns:r="http://schemas.openxmlformats.org/officeDocument/2006/relationships">
  <sheetPr>
    <tabColor theme="8" tint="0.59999389629810485"/>
    <pageSetUpPr fitToPage="1"/>
  </sheetPr>
  <dimension ref="A1:J48"/>
  <sheetViews>
    <sheetView tabSelected="1" topLeftCell="A13" zoomScale="60" zoomScaleNormal="60" workbookViewId="0">
      <selection activeCell="Q32" sqref="Q32"/>
    </sheetView>
  </sheetViews>
  <sheetFormatPr defaultRowHeight="15"/>
  <cols>
    <col min="1" max="1" width="9.140625" style="140"/>
    <col min="2" max="2" width="16" style="140" customWidth="1"/>
    <col min="3" max="3" width="79.85546875" style="139" customWidth="1"/>
    <col min="4" max="4" width="16.28515625" style="140" customWidth="1"/>
    <col min="5" max="5" width="22.140625" style="140" customWidth="1"/>
    <col min="6" max="6" width="35.85546875" style="140" customWidth="1"/>
    <col min="7" max="7" width="23.42578125" style="155" customWidth="1"/>
    <col min="8" max="8" width="16.28515625" style="140" customWidth="1"/>
    <col min="9" max="9" width="9.140625" style="139"/>
    <col min="10" max="10" width="21.5703125" style="140" hidden="1" customWidth="1"/>
    <col min="11" max="16384" width="9.140625" style="139"/>
  </cols>
  <sheetData>
    <row r="1" spans="1:10" s="127" customFormat="1">
      <c r="A1" s="147"/>
      <c r="B1" s="147"/>
      <c r="C1" s="439" t="s">
        <v>209</v>
      </c>
      <c r="D1" s="439"/>
      <c r="E1" s="439"/>
      <c r="F1" s="439"/>
      <c r="G1" s="439"/>
      <c r="H1" s="439"/>
      <c r="J1" s="147"/>
    </row>
    <row r="2" spans="1:10" s="127" customFormat="1">
      <c r="A2" s="147"/>
      <c r="B2" s="147"/>
      <c r="C2" s="439" t="s">
        <v>178</v>
      </c>
      <c r="D2" s="439"/>
      <c r="E2" s="439"/>
      <c r="F2" s="439"/>
      <c r="G2" s="439"/>
      <c r="H2" s="439"/>
      <c r="J2" s="147"/>
    </row>
    <row r="3" spans="1:10" s="127" customFormat="1">
      <c r="A3" s="147"/>
      <c r="B3" s="147"/>
      <c r="C3" s="439" t="s">
        <v>203</v>
      </c>
      <c r="D3" s="439"/>
      <c r="E3" s="439"/>
      <c r="F3" s="439"/>
      <c r="G3" s="439"/>
      <c r="H3" s="439"/>
      <c r="J3" s="147"/>
    </row>
    <row r="4" spans="1:10" s="127" customFormat="1">
      <c r="A4" s="147"/>
      <c r="B4" s="147"/>
      <c r="C4" s="441"/>
      <c r="D4" s="441"/>
      <c r="E4" s="441"/>
      <c r="F4" s="441"/>
      <c r="G4" s="441"/>
      <c r="H4" s="147"/>
      <c r="J4" s="147"/>
    </row>
    <row r="5" spans="1:10" s="127" customFormat="1" ht="40.5" customHeight="1">
      <c r="A5" s="442" t="s">
        <v>14</v>
      </c>
      <c r="B5" s="443"/>
      <c r="C5" s="456" t="str">
        <f>'Cronograma_Desembolso item 1'!C5</f>
        <v>Execução de serviços para adequação ambiental de estradas vicinais, na área de abrangência da 2ª Superintendência Regional da Codevasf, no Estado da Bahia.</v>
      </c>
      <c r="D5" s="456"/>
      <c r="E5" s="456"/>
      <c r="F5" s="456"/>
      <c r="G5" s="456"/>
      <c r="H5" s="456"/>
      <c r="J5" s="147"/>
    </row>
    <row r="6" spans="1:10" s="127" customFormat="1">
      <c r="A6" s="147"/>
      <c r="B6" s="147"/>
      <c r="D6" s="147"/>
      <c r="E6" s="147"/>
      <c r="F6" s="147"/>
      <c r="G6" s="157"/>
      <c r="H6" s="147"/>
      <c r="J6" s="147"/>
    </row>
    <row r="7" spans="1:10" s="127" customFormat="1">
      <c r="A7" s="147"/>
      <c r="B7" s="147"/>
      <c r="C7" s="455" t="s">
        <v>181</v>
      </c>
      <c r="D7" s="455"/>
      <c r="E7" s="455"/>
      <c r="F7" s="455"/>
      <c r="G7" s="455"/>
      <c r="H7" s="160">
        <f>'BDI Serviços'!C31</f>
        <v>0.2442</v>
      </c>
      <c r="J7" s="147"/>
    </row>
    <row r="8" spans="1:10" s="127" customFormat="1">
      <c r="A8" s="147"/>
      <c r="B8" s="147"/>
      <c r="C8" s="455" t="s">
        <v>182</v>
      </c>
      <c r="D8" s="455"/>
      <c r="E8" s="455"/>
      <c r="F8" s="455"/>
      <c r="G8" s="455"/>
      <c r="H8" s="160">
        <f>'BDI Materiais'!C29</f>
        <v>0.1231</v>
      </c>
      <c r="J8" s="147"/>
    </row>
    <row r="9" spans="1:10" s="127" customFormat="1">
      <c r="A9" s="147"/>
      <c r="B9" s="147"/>
      <c r="C9" s="455" t="s">
        <v>183</v>
      </c>
      <c r="D9" s="455"/>
      <c r="E9" s="455"/>
      <c r="F9" s="455"/>
      <c r="G9" s="455"/>
      <c r="H9" s="216">
        <f>'Det Enc Sociais'!G49</f>
        <v>1.1304000000000001</v>
      </c>
      <c r="J9" s="147"/>
    </row>
    <row r="10" spans="1:10" s="127" customFormat="1">
      <c r="A10" s="147"/>
      <c r="B10" s="147"/>
      <c r="C10" s="268"/>
      <c r="D10" s="268"/>
      <c r="E10" s="294"/>
      <c r="F10" s="268" t="s">
        <v>343</v>
      </c>
      <c r="G10" s="268" t="s">
        <v>346</v>
      </c>
      <c r="H10" s="294">
        <v>44477</v>
      </c>
      <c r="J10" s="147"/>
    </row>
    <row r="11" spans="1:10" s="127" customFormat="1" ht="16.5">
      <c r="A11" s="362" t="s">
        <v>421</v>
      </c>
      <c r="B11" s="362"/>
      <c r="C11" s="362"/>
      <c r="D11" s="362"/>
      <c r="E11" s="362"/>
      <c r="F11" s="357"/>
      <c r="G11" s="268" t="s">
        <v>344</v>
      </c>
      <c r="H11" s="294">
        <v>44440</v>
      </c>
      <c r="J11" s="269"/>
    </row>
    <row r="12" spans="1:10" s="127" customFormat="1" ht="16.5">
      <c r="A12" s="362"/>
      <c r="B12" s="362"/>
      <c r="C12" s="362"/>
      <c r="D12" s="362"/>
      <c r="E12" s="362"/>
      <c r="F12" s="357"/>
      <c r="G12" s="356" t="s">
        <v>422</v>
      </c>
      <c r="H12" s="294">
        <v>44287</v>
      </c>
      <c r="J12" s="357"/>
    </row>
    <row r="13" spans="1:10" s="127" customFormat="1">
      <c r="A13" s="269"/>
      <c r="B13" s="269"/>
      <c r="C13" s="157"/>
      <c r="D13" s="268"/>
      <c r="E13" s="294"/>
      <c r="F13" s="269"/>
      <c r="G13" s="268" t="s">
        <v>345</v>
      </c>
      <c r="H13" s="294">
        <v>44492</v>
      </c>
      <c r="J13" s="269"/>
    </row>
    <row r="14" spans="1:10" s="127" customFormat="1">
      <c r="A14" s="147"/>
      <c r="B14" s="147"/>
      <c r="D14" s="147"/>
      <c r="E14" s="147"/>
      <c r="F14" s="147"/>
      <c r="G14" s="157"/>
      <c r="H14" s="147"/>
      <c r="J14" s="147"/>
    </row>
    <row r="15" spans="1:10" s="170" customFormat="1">
      <c r="A15" s="130" t="s">
        <v>0</v>
      </c>
      <c r="B15" s="437" t="s">
        <v>160</v>
      </c>
      <c r="C15" s="437"/>
      <c r="D15" s="130" t="s">
        <v>6</v>
      </c>
      <c r="E15" s="130" t="s">
        <v>7</v>
      </c>
      <c r="F15" s="130" t="s">
        <v>161</v>
      </c>
      <c r="G15" s="130" t="s">
        <v>162</v>
      </c>
      <c r="H15" s="130" t="s">
        <v>204</v>
      </c>
      <c r="J15" s="171" t="s">
        <v>216</v>
      </c>
    </row>
    <row r="16" spans="1:10" s="127" customFormat="1">
      <c r="A16" s="161">
        <v>1</v>
      </c>
      <c r="B16" s="453" t="s">
        <v>163</v>
      </c>
      <c r="C16" s="453"/>
      <c r="D16" s="161"/>
      <c r="E16" s="161"/>
      <c r="F16" s="161"/>
      <c r="G16" s="162"/>
      <c r="H16" s="161"/>
      <c r="J16" s="163"/>
    </row>
    <row r="17" spans="1:10" s="127" customFormat="1">
      <c r="A17" s="114" t="s">
        <v>1</v>
      </c>
      <c r="B17" s="114" t="str">
        <f>CPUs!B11</f>
        <v>CPU - 1</v>
      </c>
      <c r="C17" s="111" t="str">
        <f>CPUs!D10</f>
        <v>ADMINISTRAÇÃO LOCAL E MANUTENÇÃO DO CANTEIRO DE OBRAS</v>
      </c>
      <c r="D17" s="114" t="str">
        <f>CPUs!E11</f>
        <v>UNIDADE</v>
      </c>
      <c r="E17" s="136">
        <v>1</v>
      </c>
      <c r="F17" s="145">
        <f>CPUs!H36</f>
        <v>10316.99</v>
      </c>
      <c r="G17" s="164">
        <f t="shared" ref="G17:G20" si="0">ROUND(E17*F17,2)</f>
        <v>10316.99</v>
      </c>
      <c r="H17" s="165">
        <f>G17/$G$37</f>
        <v>5.9633208880125736E-2</v>
      </c>
      <c r="J17" s="166">
        <f>ROUND(G17*0.7,2)</f>
        <v>7221.89</v>
      </c>
    </row>
    <row r="18" spans="1:10" s="127" customFormat="1" ht="30">
      <c r="A18" s="114" t="s">
        <v>3</v>
      </c>
      <c r="B18" s="114" t="str">
        <f>CPUs!B40</f>
        <v>CPU - 2</v>
      </c>
      <c r="C18" s="111" t="str">
        <f>CPUs!D39</f>
        <v>PLACA DE OBRA EM CHAPA DE AÇO GALVANIZADO (1,50 x 3,00 M) - FORNECIMENTO E INSTALAÇÃO</v>
      </c>
      <c r="D18" s="114" t="str">
        <f>CPUs!E40</f>
        <v>M²</v>
      </c>
      <c r="E18" s="136">
        <f>1*1.5*3</f>
        <v>4.5</v>
      </c>
      <c r="F18" s="145">
        <f>CPUs!H57</f>
        <v>467.73</v>
      </c>
      <c r="G18" s="164">
        <f t="shared" si="0"/>
        <v>2104.79</v>
      </c>
      <c r="H18" s="165">
        <f>G18/$G$37</f>
        <v>1.2165891574848852E-2</v>
      </c>
      <c r="J18" s="166">
        <f t="shared" ref="J18:J21" si="1">ROUND(G18*0.7,2)</f>
        <v>1473.35</v>
      </c>
    </row>
    <row r="19" spans="1:10" s="127" customFormat="1" ht="30">
      <c r="A19" s="114" t="s">
        <v>4</v>
      </c>
      <c r="B19" s="114" t="str">
        <f>CPUs!B61</f>
        <v>CPU - 3</v>
      </c>
      <c r="C19" s="111" t="s">
        <v>174</v>
      </c>
      <c r="D19" s="114" t="str">
        <f>CPUs!E61</f>
        <v>TxKM</v>
      </c>
      <c r="E19" s="136">
        <v>1</v>
      </c>
      <c r="F19" s="145">
        <f>CPUs!H76</f>
        <v>5731.7800000000007</v>
      </c>
      <c r="G19" s="164">
        <f t="shared" si="0"/>
        <v>5731.78</v>
      </c>
      <c r="H19" s="165">
        <f>G19/$G$37</f>
        <v>3.3130247678337103E-2</v>
      </c>
      <c r="J19" s="166">
        <f t="shared" si="1"/>
        <v>4012.25</v>
      </c>
    </row>
    <row r="20" spans="1:10" s="127" customFormat="1" ht="30">
      <c r="A20" s="114" t="s">
        <v>5</v>
      </c>
      <c r="B20" s="114" t="str">
        <f>CPUs!B61</f>
        <v>CPU - 3</v>
      </c>
      <c r="C20" s="111" t="s">
        <v>175</v>
      </c>
      <c r="D20" s="114" t="str">
        <f>CPUs!E61</f>
        <v>TxKM</v>
      </c>
      <c r="E20" s="136">
        <v>1</v>
      </c>
      <c r="F20" s="145">
        <f>CPUs!H76</f>
        <v>5731.7800000000007</v>
      </c>
      <c r="G20" s="164">
        <f t="shared" si="0"/>
        <v>5731.78</v>
      </c>
      <c r="H20" s="165">
        <f>G20/$G$37</f>
        <v>3.3130247678337103E-2</v>
      </c>
      <c r="J20" s="166">
        <f t="shared" si="1"/>
        <v>4012.25</v>
      </c>
    </row>
    <row r="21" spans="1:10" s="170" customFormat="1">
      <c r="A21" s="454" t="s">
        <v>11</v>
      </c>
      <c r="B21" s="454"/>
      <c r="C21" s="454"/>
      <c r="D21" s="454"/>
      <c r="E21" s="454"/>
      <c r="F21" s="454"/>
      <c r="G21" s="132">
        <f>SUM(G17:G20)</f>
        <v>23885.339999999997</v>
      </c>
      <c r="H21" s="133">
        <f>SUM(H17:H20)</f>
        <v>0.13805959581164881</v>
      </c>
      <c r="J21" s="137">
        <f t="shared" si="1"/>
        <v>16719.740000000002</v>
      </c>
    </row>
    <row r="22" spans="1:10">
      <c r="C22" s="158"/>
      <c r="E22" s="159"/>
    </row>
    <row r="23" spans="1:10" s="170" customFormat="1">
      <c r="A23" s="130" t="s">
        <v>425</v>
      </c>
      <c r="B23" s="437" t="s">
        <v>160</v>
      </c>
      <c r="C23" s="437"/>
      <c r="D23" s="130" t="s">
        <v>6</v>
      </c>
      <c r="E23" s="130" t="s">
        <v>7</v>
      </c>
      <c r="F23" s="130" t="s">
        <v>161</v>
      </c>
      <c r="G23" s="130" t="s">
        <v>162</v>
      </c>
      <c r="H23" s="130"/>
      <c r="J23" s="171" t="s">
        <v>216</v>
      </c>
    </row>
    <row r="24" spans="1:10" s="127" customFormat="1">
      <c r="A24" s="161">
        <v>2</v>
      </c>
      <c r="B24" s="453" t="s">
        <v>256</v>
      </c>
      <c r="C24" s="453"/>
      <c r="D24" s="161"/>
      <c r="E24" s="161"/>
      <c r="F24" s="161"/>
      <c r="G24" s="162"/>
      <c r="H24" s="161"/>
      <c r="J24" s="166"/>
    </row>
    <row r="25" spans="1:10" s="127" customFormat="1" ht="45">
      <c r="A25" s="114" t="s">
        <v>8</v>
      </c>
      <c r="B25" s="114" t="str">
        <f>CPUs!B80</f>
        <v>CPU - 4</v>
      </c>
      <c r="C25" s="111" t="str">
        <f>CPUs!D79</f>
        <v>CONSTRUÇÃO DE CERCAS DE ARAME FARPADO DE 5 FIOS, COM ESTACAS/MOURÕES DE EUCALIPTO TRATADO A CADA 6,00 M E BALANCINS DE ARAME ZINCADO</v>
      </c>
      <c r="D25" s="114" t="str">
        <f>CPUs!E80</f>
        <v>KM</v>
      </c>
      <c r="E25" s="136">
        <v>0.05</v>
      </c>
      <c r="F25" s="145">
        <f>CPUs!H99</f>
        <v>19567.97</v>
      </c>
      <c r="G25" s="164">
        <f t="shared" ref="G25:G34" si="2">ROUND(E25*F25,2)</f>
        <v>978.4</v>
      </c>
      <c r="H25" s="165">
        <f>G25/$G$37</f>
        <v>5.655247467363545E-3</v>
      </c>
      <c r="J25" s="166">
        <f t="shared" ref="J25:J35" si="3">ROUND(G25*0.7,2)</f>
        <v>684.88</v>
      </c>
    </row>
    <row r="26" spans="1:10" s="127" customFormat="1" ht="45">
      <c r="A26" s="114" t="s">
        <v>9</v>
      </c>
      <c r="B26" s="114" t="str">
        <f>CPUs!B103</f>
        <v>CPU - 5</v>
      </c>
      <c r="C26" s="111" t="str">
        <f>CPUs!D102</f>
        <v>CONSTRUÇÃO MECANIZADA DE BACIA DE CAPTAÇÃO DE ÁGUAS DE ENXURRADAS (BARRAGINHA) COM DIÂMETRO DE 10,00 M, INCLUSO CANAL/MURUNDU DE CONDUÇÃO DE ENXURRADA DE 6,00 M</v>
      </c>
      <c r="D26" s="114" t="str">
        <f>CPUs!E103</f>
        <v>UNIDADE</v>
      </c>
      <c r="E26" s="136">
        <v>12</v>
      </c>
      <c r="F26" s="145">
        <f>CPUs!H118</f>
        <v>669.08999999999992</v>
      </c>
      <c r="G26" s="164">
        <f t="shared" si="2"/>
        <v>8029.08</v>
      </c>
      <c r="H26" s="165">
        <f>G26/$G$37</f>
        <v>4.6408865837345964E-2</v>
      </c>
      <c r="J26" s="166">
        <f t="shared" si="3"/>
        <v>5620.36</v>
      </c>
    </row>
    <row r="27" spans="1:10" s="127" customFormat="1" ht="45">
      <c r="A27" s="114" t="s">
        <v>10</v>
      </c>
      <c r="B27" s="114" t="str">
        <f>CPUs!B122</f>
        <v>CPU - 6</v>
      </c>
      <c r="C27" s="111" t="str">
        <f>CPUs!D121</f>
        <v>CONSTRUÇÃO MECANIZADA DE BACIA DE CAPTAÇÃO DE ÁGUAS DE ENXURRADAS (BARRAGINHA) COM DIÂMETRO DE 15,00 M, INCLUSO CANAL/MURUNDU DE CONDUÇÃO DE ENXURRADA DE 6,00 M</v>
      </c>
      <c r="D27" s="114" t="str">
        <f>CPUs!E122</f>
        <v>UNIDADE</v>
      </c>
      <c r="E27" s="136">
        <v>6</v>
      </c>
      <c r="F27" s="145">
        <f>CPUs!H137</f>
        <v>1504.4699999999998</v>
      </c>
      <c r="G27" s="164">
        <f t="shared" si="2"/>
        <v>9026.82</v>
      </c>
      <c r="H27" s="165">
        <f>G27/$G$37</f>
        <v>5.2175900391809686E-2</v>
      </c>
      <c r="J27" s="166">
        <f t="shared" si="3"/>
        <v>6318.77</v>
      </c>
    </row>
    <row r="28" spans="1:10" s="127" customFormat="1" ht="24.75" customHeight="1">
      <c r="A28" s="114" t="s">
        <v>23</v>
      </c>
      <c r="B28" s="114" t="str">
        <f>CPUs!B149</f>
        <v>CPU - 7</v>
      </c>
      <c r="C28" s="111" t="str">
        <f>CPUs!D148</f>
        <v>REGULARIZAÇÃO DE ESTRADA DE TERRA DE 6,00 M DE LARGURA</v>
      </c>
      <c r="D28" s="114" t="str">
        <f>CPUs!E149</f>
        <v>KM</v>
      </c>
      <c r="E28" s="136">
        <v>4</v>
      </c>
      <c r="F28" s="145">
        <f>CPUs!H159</f>
        <v>933.06000000000006</v>
      </c>
      <c r="G28" s="164">
        <f t="shared" si="2"/>
        <v>3732.24</v>
      </c>
      <c r="H28" s="165">
        <f t="shared" ref="H28:H30" si="4">G28/$G$37</f>
        <v>2.157271137325523E-2</v>
      </c>
      <c r="J28" s="166"/>
    </row>
    <row r="29" spans="1:10" s="127" customFormat="1" ht="30">
      <c r="A29" s="114" t="s">
        <v>308</v>
      </c>
      <c r="B29" s="114" t="str">
        <f>CPUs!B162</f>
        <v>CPU - 8</v>
      </c>
      <c r="C29" s="111" t="str">
        <f>CPUs!D161</f>
        <v xml:space="preserve">TRANSPORTE COM CAMINHÃO BASCULANTE DE 14 M³, EM VIA URBANA EM LEITO NATURA M³XKM </v>
      </c>
      <c r="D29" s="114" t="s">
        <v>384</v>
      </c>
      <c r="E29" s="136">
        <v>4</v>
      </c>
      <c r="F29" s="145">
        <f>CPUs!H172</f>
        <v>11098.55</v>
      </c>
      <c r="G29" s="164">
        <f t="shared" si="2"/>
        <v>44394.2</v>
      </c>
      <c r="H29" s="165">
        <f t="shared" si="4"/>
        <v>0.25660280776331834</v>
      </c>
      <c r="J29" s="166"/>
    </row>
    <row r="30" spans="1:10" s="127" customFormat="1" ht="30">
      <c r="A30" s="114" t="s">
        <v>309</v>
      </c>
      <c r="B30" s="114" t="str">
        <f>CPUs!B175</f>
        <v>CPU - 9</v>
      </c>
      <c r="C30" s="111" t="str">
        <f>CPUs!D174</f>
        <v>PEDREGULHO OU PICARRA DE JAZIDA, AO NATURAL, PARA BASE DE PAVIMENTACAO (RETIRADO NA JAZIDA, SEM TRANSPORTE)</v>
      </c>
      <c r="D30" s="114" t="str">
        <f>CPUs!E175</f>
        <v>KM</v>
      </c>
      <c r="E30" s="136">
        <v>4</v>
      </c>
      <c r="F30" s="145">
        <f>CPUs!H180</f>
        <v>16108.619999999999</v>
      </c>
      <c r="G30" s="164">
        <f t="shared" si="2"/>
        <v>64434.48</v>
      </c>
      <c r="H30" s="165">
        <f t="shared" si="4"/>
        <v>0.37243758159330237</v>
      </c>
      <c r="J30" s="166"/>
    </row>
    <row r="31" spans="1:10" s="127" customFormat="1" ht="45">
      <c r="A31" s="114" t="s">
        <v>410</v>
      </c>
      <c r="B31" s="114" t="str">
        <f>CPUs!B184</f>
        <v>CPU - 10</v>
      </c>
      <c r="C31" s="111" t="str">
        <f>CPUs!D183</f>
        <v xml:space="preserve"> ESPALHAMENTO MECANIZADO (COM MOTONIVELADORA 140 HP) MATERIAL 1A. CATEGORIA COM COMPACTAÇÃO EM ESTRADA DE TERRA COM 0,05 M DE ESPESSURA E 6,00 M DE LARGURA</v>
      </c>
      <c r="D31" s="114" t="str">
        <f>CPUs!E184</f>
        <v>KM</v>
      </c>
      <c r="E31" s="136">
        <v>4</v>
      </c>
      <c r="F31" s="145">
        <f>CPUs!H198</f>
        <v>3318.31</v>
      </c>
      <c r="G31" s="164">
        <f t="shared" si="2"/>
        <v>13273.24</v>
      </c>
      <c r="H31" s="165">
        <f>G31/$G$37</f>
        <v>7.6720622336169775E-2</v>
      </c>
      <c r="J31" s="166">
        <f t="shared" si="3"/>
        <v>9291.27</v>
      </c>
    </row>
    <row r="32" spans="1:10" s="127" customFormat="1" ht="45">
      <c r="A32" s="114" t="s">
        <v>411</v>
      </c>
      <c r="B32" s="114" t="str">
        <f>CPUs!B202</f>
        <v>CPU - 11</v>
      </c>
      <c r="C32" s="111" t="str">
        <f>CPUs!D201</f>
        <v>PLACA DE SINALIZAÇÃO COM MENSAGEM EDUCATIVA EM AÇO GALVANIZADO (1,00 X 2,00 M), ASSENTADA EM ESTACA DE EUCALIPTO TRATADO</v>
      </c>
      <c r="D32" s="114" t="str">
        <f>CPUs!E202</f>
        <v>M²</v>
      </c>
      <c r="E32" s="136">
        <f>3*2</f>
        <v>6</v>
      </c>
      <c r="F32" s="145">
        <f>CPUs!H219</f>
        <v>462.21</v>
      </c>
      <c r="G32" s="164">
        <f t="shared" si="2"/>
        <v>2773.26</v>
      </c>
      <c r="H32" s="165">
        <f>G32/$G$37</f>
        <v>1.6029713400797861E-2</v>
      </c>
      <c r="J32" s="166">
        <f t="shared" si="3"/>
        <v>1941.28</v>
      </c>
    </row>
    <row r="33" spans="1:10" s="127" customFormat="1" ht="45">
      <c r="A33" s="114" t="s">
        <v>310</v>
      </c>
      <c r="B33" s="114" t="str">
        <f>CPUs!B223</f>
        <v>CPU - 12</v>
      </c>
      <c r="C33" s="111" t="str">
        <f>CPUs!D222</f>
        <v>ATIVIDADES DE CAPACITAÇÃO E EDUCAÇÃO AMBIENTAL, REALIZADA POR MEIO DE EQUIPE COMPOSTA POR PROFISSIONAIS DE NÍVEL SUPERIOR E MÉDIO, COM CONHECIMENTOS NA ÁREA AMBIENTAL</v>
      </c>
      <c r="D33" s="114" t="str">
        <f>CPUs!E223</f>
        <v>SERVIÇO</v>
      </c>
      <c r="E33" s="136">
        <v>1</v>
      </c>
      <c r="F33" s="145">
        <f>CPUs!H239</f>
        <v>1022.14</v>
      </c>
      <c r="G33" s="164">
        <f t="shared" si="2"/>
        <v>1022.14</v>
      </c>
      <c r="H33" s="165">
        <f>G33/$G$37</f>
        <v>5.9080689352933096E-3</v>
      </c>
      <c r="J33" s="166">
        <f t="shared" si="3"/>
        <v>715.5</v>
      </c>
    </row>
    <row r="34" spans="1:10" s="127" customFormat="1" ht="45.75" customHeight="1">
      <c r="A34" s="369" t="s">
        <v>425</v>
      </c>
      <c r="B34" s="369" t="s">
        <v>426</v>
      </c>
      <c r="C34" s="370" t="str">
        <f>CPUs!D246</f>
        <v>ELABORAÇÃO DE PROJETO EXECUTIVO</v>
      </c>
      <c r="D34" s="369" t="s">
        <v>360</v>
      </c>
      <c r="E34" s="371">
        <v>1</v>
      </c>
      <c r="F34" s="372">
        <f>CPUs!H253</f>
        <v>1458.26</v>
      </c>
      <c r="G34" s="164">
        <f t="shared" si="2"/>
        <v>1458.26</v>
      </c>
      <c r="H34" s="165">
        <f>G34/$G$37</f>
        <v>8.4288850896949759E-3</v>
      </c>
      <c r="J34" s="166"/>
    </row>
    <row r="35" spans="1:10" s="127" customFormat="1">
      <c r="A35" s="454" t="s">
        <v>12</v>
      </c>
      <c r="B35" s="454"/>
      <c r="C35" s="454"/>
      <c r="D35" s="454"/>
      <c r="E35" s="454"/>
      <c r="F35" s="454"/>
      <c r="G35" s="132">
        <f>SUM(G25:G34)</f>
        <v>149122.12000000002</v>
      </c>
      <c r="H35" s="133">
        <f>SUM(H25:H33)</f>
        <v>0.85351151909865597</v>
      </c>
      <c r="J35" s="137">
        <f t="shared" si="3"/>
        <v>104385.48</v>
      </c>
    </row>
    <row r="36" spans="1:10" s="127" customFormat="1">
      <c r="A36" s="147"/>
      <c r="B36" s="147"/>
      <c r="D36" s="147"/>
      <c r="E36" s="147"/>
      <c r="F36" s="147"/>
      <c r="G36" s="157"/>
      <c r="H36" s="147"/>
      <c r="J36" s="166"/>
    </row>
    <row r="37" spans="1:10" s="127" customFormat="1">
      <c r="A37" s="450" t="s">
        <v>148</v>
      </c>
      <c r="B37" s="451"/>
      <c r="C37" s="451"/>
      <c r="D37" s="451"/>
      <c r="E37" s="451"/>
      <c r="F37" s="452"/>
      <c r="G37" s="132">
        <f>SUM(G21,G35)</f>
        <v>173007.46000000002</v>
      </c>
      <c r="H37" s="133">
        <f>G37/$G$37</f>
        <v>1</v>
      </c>
      <c r="J37" s="137">
        <f>ROUND(G37*0.7,2)</f>
        <v>121105.22</v>
      </c>
    </row>
    <row r="38" spans="1:10" s="127" customFormat="1">
      <c r="A38" s="147"/>
      <c r="B38" s="147"/>
      <c r="D38" s="147"/>
      <c r="E38" s="147"/>
      <c r="F38" s="147"/>
      <c r="G38" s="157"/>
      <c r="H38" s="147"/>
      <c r="J38" s="147"/>
    </row>
    <row r="39" spans="1:10" s="127" customFormat="1">
      <c r="A39" s="147"/>
      <c r="B39" s="147"/>
      <c r="D39" s="147"/>
      <c r="E39" s="457" t="s">
        <v>361</v>
      </c>
      <c r="F39" s="457"/>
      <c r="G39" s="297">
        <f>G37/E28</f>
        <v>43251.865000000005</v>
      </c>
      <c r="H39" s="147"/>
      <c r="J39" s="147"/>
    </row>
    <row r="40" spans="1:10" s="127" customFormat="1">
      <c r="A40" s="147"/>
      <c r="B40" s="147"/>
      <c r="D40" s="147"/>
      <c r="E40" s="457" t="s">
        <v>358</v>
      </c>
      <c r="F40" s="457"/>
      <c r="G40" s="297">
        <f>G39/6000</f>
        <v>7.2086441666666676</v>
      </c>
      <c r="H40" s="147"/>
      <c r="J40" s="147"/>
    </row>
    <row r="43" spans="1:10">
      <c r="G43" s="336"/>
    </row>
    <row r="44" spans="1:10">
      <c r="G44" s="336"/>
    </row>
    <row r="47" spans="1:10">
      <c r="G47" s="336"/>
    </row>
    <row r="48" spans="1:10">
      <c r="G48" s="336"/>
    </row>
  </sheetData>
  <mergeCells count="18">
    <mergeCell ref="E39:F39"/>
    <mergeCell ref="E40:F40"/>
    <mergeCell ref="A35:F35"/>
    <mergeCell ref="C1:H1"/>
    <mergeCell ref="C2:H2"/>
    <mergeCell ref="C3:H3"/>
    <mergeCell ref="A37:F37"/>
    <mergeCell ref="B16:C16"/>
    <mergeCell ref="B15:C15"/>
    <mergeCell ref="A21:F21"/>
    <mergeCell ref="C4:G4"/>
    <mergeCell ref="B23:C23"/>
    <mergeCell ref="C7:G7"/>
    <mergeCell ref="C8:G8"/>
    <mergeCell ref="C9:G9"/>
    <mergeCell ref="C5:H5"/>
    <mergeCell ref="A5:B5"/>
    <mergeCell ref="B24:C24"/>
  </mergeCells>
  <pageMargins left="0.78740157480314965" right="0.78740157480314965" top="0.98425196850393704" bottom="0.59055118110236227" header="0.31496062992125984" footer="0.31496062992125984"/>
  <pageSetup paperSize="9" scale="53" orientation="landscape" r:id="rId1"/>
  <drawing r:id="rId2"/>
  <legacyDrawing r:id="rId3"/>
</worksheet>
</file>

<file path=xl/worksheets/sheet7.xml><?xml version="1.0" encoding="utf-8"?>
<worksheet xmlns="http://schemas.openxmlformats.org/spreadsheetml/2006/main" xmlns:r="http://schemas.openxmlformats.org/officeDocument/2006/relationships">
  <sheetPr>
    <tabColor theme="6" tint="0.59999389629810485"/>
    <pageSetUpPr fitToPage="1"/>
  </sheetPr>
  <dimension ref="A1:W253"/>
  <sheetViews>
    <sheetView topLeftCell="B118" zoomScale="70" zoomScaleNormal="70" workbookViewId="0">
      <selection activeCell="M142" sqref="M142"/>
    </sheetView>
  </sheetViews>
  <sheetFormatPr defaultRowHeight="15"/>
  <cols>
    <col min="1" max="1" width="9.42578125" style="105" customWidth="1"/>
    <col min="2" max="2" width="20" style="80" customWidth="1"/>
    <col min="3" max="3" width="35.5703125" style="80" customWidth="1"/>
    <col min="4" max="4" width="86.28515625" style="83" customWidth="1"/>
    <col min="5" max="5" width="14" style="80" customWidth="1"/>
    <col min="6" max="6" width="18.85546875" style="320" customWidth="1"/>
    <col min="7" max="7" width="28" style="80" customWidth="1"/>
    <col min="8" max="8" width="21.28515625" style="81" customWidth="1"/>
    <col min="9" max="9" width="9.140625" style="79"/>
    <col min="10" max="10" width="17.85546875" style="79" customWidth="1"/>
    <col min="11" max="16384" width="9.140625" style="79"/>
  </cols>
  <sheetData>
    <row r="1" spans="1:8">
      <c r="C1" s="482" t="s">
        <v>209</v>
      </c>
      <c r="D1" s="482"/>
      <c r="E1" s="482"/>
      <c r="F1" s="482"/>
      <c r="G1" s="482"/>
      <c r="H1" s="482"/>
    </row>
    <row r="2" spans="1:8">
      <c r="C2" s="482" t="s">
        <v>178</v>
      </c>
      <c r="D2" s="482"/>
      <c r="E2" s="482"/>
      <c r="F2" s="482"/>
      <c r="G2" s="482"/>
      <c r="H2" s="482"/>
    </row>
    <row r="3" spans="1:8">
      <c r="A3" s="116"/>
      <c r="C3" s="482" t="s">
        <v>203</v>
      </c>
      <c r="D3" s="482"/>
      <c r="E3" s="482"/>
      <c r="F3" s="482"/>
      <c r="G3" s="482"/>
      <c r="H3" s="482"/>
    </row>
    <row r="4" spans="1:8">
      <c r="A4" s="116"/>
      <c r="D4" s="115"/>
    </row>
    <row r="5" spans="1:8">
      <c r="A5" s="116"/>
      <c r="C5" s="483" t="s">
        <v>206</v>
      </c>
      <c r="D5" s="483"/>
      <c r="E5" s="483"/>
      <c r="F5" s="483"/>
      <c r="G5" s="483"/>
      <c r="H5" s="483"/>
    </row>
    <row r="6" spans="1:8" s="109" customFormat="1" ht="18.75">
      <c r="A6" s="106"/>
      <c r="B6" s="107"/>
      <c r="C6" s="107"/>
      <c r="D6" s="108"/>
      <c r="E6" s="107"/>
      <c r="F6" s="321"/>
      <c r="G6" s="82" t="s">
        <v>192</v>
      </c>
      <c r="H6" s="117">
        <f>'BDI Serviços'!C31</f>
        <v>0.2442</v>
      </c>
    </row>
    <row r="7" spans="1:8" s="109" customFormat="1" ht="18.75">
      <c r="A7" s="106"/>
      <c r="B7" s="107"/>
      <c r="C7" s="107"/>
      <c r="D7" s="108"/>
      <c r="E7" s="107"/>
      <c r="F7" s="321"/>
      <c r="G7" s="82" t="s">
        <v>193</v>
      </c>
      <c r="H7" s="117">
        <f>'BDI Materiais'!C29</f>
        <v>0.1231</v>
      </c>
    </row>
    <row r="8" spans="1:8" s="109" customFormat="1" ht="18.75">
      <c r="A8" s="106"/>
      <c r="B8" s="107"/>
      <c r="C8" s="107"/>
      <c r="D8" s="108"/>
      <c r="E8" s="107"/>
      <c r="F8" s="321"/>
      <c r="G8" s="116" t="s">
        <v>328</v>
      </c>
      <c r="H8" s="215">
        <f>'Det Enc Sociais'!G49</f>
        <v>1.1304000000000001</v>
      </c>
    </row>
    <row r="10" spans="1:8" s="127" customFormat="1">
      <c r="A10" s="142"/>
      <c r="B10" s="103" t="s">
        <v>187</v>
      </c>
      <c r="C10" s="103" t="s">
        <v>188</v>
      </c>
      <c r="D10" s="459" t="s">
        <v>335</v>
      </c>
      <c r="E10" s="103" t="s">
        <v>6</v>
      </c>
      <c r="F10" s="322" t="s">
        <v>7</v>
      </c>
      <c r="G10" s="465" t="s">
        <v>132</v>
      </c>
      <c r="H10" s="465" t="s">
        <v>133</v>
      </c>
    </row>
    <row r="11" spans="1:8" s="127" customFormat="1">
      <c r="A11" s="142"/>
      <c r="B11" s="103" t="s">
        <v>296</v>
      </c>
      <c r="C11" s="103" t="s">
        <v>176</v>
      </c>
      <c r="D11" s="460"/>
      <c r="E11" s="265" t="s">
        <v>6</v>
      </c>
      <c r="F11" s="322">
        <v>1</v>
      </c>
      <c r="G11" s="466"/>
      <c r="H11" s="466"/>
    </row>
    <row r="12" spans="1:8" s="127" customFormat="1">
      <c r="A12" s="263" t="s">
        <v>197</v>
      </c>
      <c r="B12" s="114" t="s">
        <v>242</v>
      </c>
      <c r="C12" s="114" t="str">
        <f>'Itens para CPUs'!B13</f>
        <v>SINAPI 88243</v>
      </c>
      <c r="D12" s="144" t="str">
        <f>'Itens para CPUs'!A13</f>
        <v>AJUDANTE ESPECIALIZADO COM ENCARGOS COMPLEMENTARES</v>
      </c>
      <c r="E12" s="114" t="str">
        <f>'Itens para CPUs'!D13</f>
        <v>H</v>
      </c>
      <c r="F12" s="323">
        <f>8*10</f>
        <v>80</v>
      </c>
      <c r="G12" s="145">
        <f>'Itens para CPUs'!F13</f>
        <v>20.79</v>
      </c>
      <c r="H12" s="146">
        <f t="shared" ref="H12:H13" si="0">ROUND(F12*G12,2)</f>
        <v>1663.2</v>
      </c>
    </row>
    <row r="13" spans="1:8" s="127" customFormat="1" ht="30">
      <c r="A13" s="142"/>
      <c r="B13" s="114" t="s">
        <v>242</v>
      </c>
      <c r="C13" s="114" t="str">
        <f>'Itens para CPUs'!B26</f>
        <v>SINAPI 90778</v>
      </c>
      <c r="D13" s="144" t="str">
        <f>'Itens para CPUs'!A26</f>
        <v>ENGENHEIRO CIVIL/AGRÔNOMO/AMBIENTAL PLENO COM ENCARGOS COMPLEMENTARES</v>
      </c>
      <c r="E13" s="114" t="str">
        <f>'Itens para CPUs'!D26</f>
        <v>H</v>
      </c>
      <c r="F13" s="323">
        <f>8*2</f>
        <v>16</v>
      </c>
      <c r="G13" s="145">
        <f>'Itens para CPUs'!F26</f>
        <v>105.77</v>
      </c>
      <c r="H13" s="146">
        <f t="shared" si="0"/>
        <v>1692.32</v>
      </c>
    </row>
    <row r="14" spans="1:8" s="127" customFormat="1">
      <c r="A14" s="142"/>
      <c r="B14" s="147"/>
      <c r="C14" s="147"/>
      <c r="D14" s="148"/>
      <c r="E14" s="147"/>
      <c r="F14" s="467" t="s">
        <v>191</v>
      </c>
      <c r="G14" s="467"/>
      <c r="H14" s="149">
        <f>SUM(H12:H13)</f>
        <v>3355.52</v>
      </c>
    </row>
    <row r="15" spans="1:8" s="127" customFormat="1">
      <c r="A15" s="142"/>
      <c r="B15" s="147"/>
      <c r="C15" s="147"/>
      <c r="D15" s="148"/>
      <c r="E15" s="147"/>
      <c r="F15" s="470" t="s">
        <v>412</v>
      </c>
      <c r="G15" s="470"/>
      <c r="H15" s="150">
        <f>ROUND(H14*$H$6,2)</f>
        <v>819.42</v>
      </c>
    </row>
    <row r="16" spans="1:8" s="127" customFormat="1">
      <c r="A16" s="142"/>
      <c r="B16" s="147"/>
      <c r="C16" s="147"/>
      <c r="D16" s="148"/>
      <c r="E16" s="147"/>
      <c r="F16" s="463" t="s">
        <v>184</v>
      </c>
      <c r="G16" s="464"/>
      <c r="H16" s="151">
        <f>SUM(H14:H15)</f>
        <v>4174.9399999999996</v>
      </c>
    </row>
    <row r="17" spans="1:23" s="152" customFormat="1" ht="30">
      <c r="A17" s="263" t="s">
        <v>198</v>
      </c>
      <c r="B17" s="114" t="s">
        <v>243</v>
      </c>
      <c r="C17" s="114" t="str">
        <f>'Itens para CPUs'!B32</f>
        <v>SINAPI 10775</v>
      </c>
      <c r="D17" s="214" t="str">
        <f>'Itens para CPUs'!A32</f>
        <v>LOCAÇÃO DE CONTAINER 2,30 x 6,00 M, ALT. 2,50 M, COM 1 SANITÁRIO, PARA ESCRITORIO, COMPLETO, SEM DIVISÓRIAS INTERNAS</v>
      </c>
      <c r="E17" s="114" t="str">
        <f>'Itens para CPUs'!D32</f>
        <v>MÊS</v>
      </c>
      <c r="F17" s="323">
        <v>1</v>
      </c>
      <c r="G17" s="145">
        <f>'Itens para CPUs'!F32</f>
        <v>895</v>
      </c>
      <c r="H17" s="146">
        <f>ROUND(F17*G17,2)</f>
        <v>895</v>
      </c>
      <c r="I17" s="127"/>
      <c r="J17" s="127"/>
      <c r="K17" s="127"/>
      <c r="L17" s="127"/>
      <c r="M17" s="127"/>
      <c r="N17" s="127"/>
      <c r="O17" s="127"/>
      <c r="P17" s="127"/>
      <c r="Q17" s="127"/>
      <c r="R17" s="127"/>
      <c r="S17" s="127"/>
      <c r="T17" s="127"/>
      <c r="U17" s="127"/>
      <c r="V17" s="127"/>
      <c r="W17" s="127"/>
    </row>
    <row r="18" spans="1:23" s="152" customFormat="1">
      <c r="A18" s="263"/>
      <c r="B18" s="114" t="s">
        <v>243</v>
      </c>
      <c r="C18" s="114" t="str">
        <f>'Itens para CPUs'!B24</f>
        <v>00015/ORSE</v>
      </c>
      <c r="D18" s="214" t="str">
        <f>'Itens para CPUs'!A24</f>
        <v>CONSUMO DE ENERGIA ELÉTRICA</v>
      </c>
      <c r="E18" s="114" t="str">
        <f>'Itens para CPUs'!D24</f>
        <v>KH</v>
      </c>
      <c r="F18" s="323">
        <v>100</v>
      </c>
      <c r="G18" s="145">
        <f>'Itens para CPUs'!F24</f>
        <v>0.51</v>
      </c>
      <c r="H18" s="146">
        <f t="shared" ref="H18:H24" si="1">ROUND(F18*G18,2)</f>
        <v>51</v>
      </c>
      <c r="I18" s="127"/>
      <c r="J18" s="127"/>
      <c r="K18" s="127"/>
      <c r="L18" s="127"/>
      <c r="M18" s="127"/>
      <c r="N18" s="127"/>
      <c r="O18" s="127"/>
      <c r="P18" s="127"/>
      <c r="Q18" s="127"/>
      <c r="R18" s="127"/>
      <c r="S18" s="127"/>
      <c r="T18" s="127"/>
      <c r="U18" s="127"/>
      <c r="V18" s="127"/>
      <c r="W18" s="127"/>
    </row>
    <row r="19" spans="1:23" s="152" customFormat="1">
      <c r="A19" s="263"/>
      <c r="B19" s="114" t="s">
        <v>243</v>
      </c>
      <c r="C19" s="114" t="str">
        <f>'Itens para CPUs'!B30</f>
        <v>10558/ORSE</v>
      </c>
      <c r="D19" s="214" t="str">
        <f>'Itens para CPUs'!A30</f>
        <v>INTERNET - DISPÊNDIO MENSAL</v>
      </c>
      <c r="E19" s="114" t="str">
        <f>'Itens para CPUs'!D30</f>
        <v>MÊS</v>
      </c>
      <c r="F19" s="323">
        <v>1</v>
      </c>
      <c r="G19" s="145">
        <f>'Itens para CPUs'!F30</f>
        <v>89</v>
      </c>
      <c r="H19" s="146">
        <f t="shared" si="1"/>
        <v>89</v>
      </c>
      <c r="I19" s="127"/>
      <c r="J19" s="127"/>
      <c r="K19" s="127"/>
      <c r="L19" s="127"/>
      <c r="M19" s="127"/>
      <c r="N19" s="127"/>
      <c r="O19" s="127"/>
      <c r="P19" s="127"/>
      <c r="Q19" s="127"/>
      <c r="R19" s="127"/>
      <c r="S19" s="127"/>
      <c r="T19" s="127"/>
      <c r="U19" s="127"/>
      <c r="V19" s="127"/>
      <c r="W19" s="127"/>
    </row>
    <row r="20" spans="1:23" s="152" customFormat="1">
      <c r="A20" s="355"/>
      <c r="B20" s="114" t="s">
        <v>243</v>
      </c>
      <c r="C20" s="114" t="s">
        <v>418</v>
      </c>
      <c r="D20" s="214" t="s">
        <v>420</v>
      </c>
      <c r="E20" s="114" t="s">
        <v>150</v>
      </c>
      <c r="F20" s="323">
        <f>2*10</f>
        <v>20</v>
      </c>
      <c r="G20" s="145">
        <v>80.844399999999993</v>
      </c>
      <c r="H20" s="145">
        <f>ROUND(F20*G20,2)</f>
        <v>1616.89</v>
      </c>
      <c r="I20" s="127"/>
      <c r="J20" s="127"/>
      <c r="K20" s="127"/>
      <c r="L20" s="127"/>
      <c r="M20" s="127"/>
      <c r="N20" s="127"/>
      <c r="O20" s="127"/>
      <c r="P20" s="127"/>
      <c r="Q20" s="127"/>
      <c r="R20" s="127"/>
      <c r="S20" s="127"/>
      <c r="T20" s="127"/>
      <c r="U20" s="127"/>
      <c r="V20" s="127"/>
      <c r="W20" s="127"/>
    </row>
    <row r="21" spans="1:23" s="152" customFormat="1">
      <c r="A21" s="273"/>
      <c r="B21" s="114" t="s">
        <v>243</v>
      </c>
      <c r="C21" s="114" t="s">
        <v>419</v>
      </c>
      <c r="D21" s="214" t="s">
        <v>420</v>
      </c>
      <c r="E21" s="114" t="s">
        <v>149</v>
      </c>
      <c r="F21" s="323">
        <f>4*10</f>
        <v>40</v>
      </c>
      <c r="G21" s="145">
        <v>40.988900000000001</v>
      </c>
      <c r="H21" s="145">
        <f>ROUND(F21*G21,2)</f>
        <v>1639.56</v>
      </c>
      <c r="I21" s="127"/>
      <c r="J21" s="127"/>
      <c r="K21" s="127"/>
      <c r="L21" s="127"/>
      <c r="M21" s="127"/>
      <c r="N21" s="127"/>
      <c r="O21" s="127"/>
      <c r="P21" s="127"/>
      <c r="Q21" s="127"/>
      <c r="R21" s="127"/>
      <c r="S21" s="127"/>
      <c r="T21" s="127"/>
      <c r="U21" s="127"/>
      <c r="V21" s="127"/>
      <c r="W21" s="127"/>
    </row>
    <row r="22" spans="1:23" s="152" customFormat="1">
      <c r="A22" s="263"/>
      <c r="B22" s="114" t="s">
        <v>243</v>
      </c>
      <c r="C22" s="114" t="str">
        <f>'Itens para CPUs'!B15</f>
        <v>10529/ORSE</v>
      </c>
      <c r="D22" s="214" t="str">
        <f>'Itens para CPUs'!A15</f>
        <v>ALUGUEL DE BUREAU DE MADEIRA 1,40 M</v>
      </c>
      <c r="E22" s="114" t="str">
        <f>'Itens para CPUs'!D15</f>
        <v>MÊS</v>
      </c>
      <c r="F22" s="323">
        <v>1</v>
      </c>
      <c r="G22" s="145">
        <f>'Itens para CPUs'!F15</f>
        <v>5.83</v>
      </c>
      <c r="H22" s="146">
        <f t="shared" si="1"/>
        <v>5.83</v>
      </c>
      <c r="I22" s="127"/>
      <c r="J22" s="127"/>
      <c r="K22" s="127"/>
      <c r="L22" s="127"/>
      <c r="M22" s="127"/>
      <c r="N22" s="127"/>
      <c r="O22" s="127"/>
      <c r="P22" s="127"/>
      <c r="Q22" s="127"/>
      <c r="R22" s="127"/>
      <c r="S22" s="127"/>
      <c r="T22" s="127"/>
      <c r="U22" s="127"/>
      <c r="V22" s="127"/>
      <c r="W22" s="127"/>
    </row>
    <row r="23" spans="1:23" s="152" customFormat="1">
      <c r="A23" s="263"/>
      <c r="B23" s="114" t="s">
        <v>243</v>
      </c>
      <c r="C23" s="114" t="str">
        <f>'Itens para CPUs'!B14</f>
        <v>10535/ORSE</v>
      </c>
      <c r="D23" s="214" t="str">
        <f>'Itens para CPUs'!A14</f>
        <v>ALUGUEL DE ARQUIVO EM AÇO</v>
      </c>
      <c r="E23" s="114" t="str">
        <f>'Itens para CPUs'!D14</f>
        <v>MÊS</v>
      </c>
      <c r="F23" s="323">
        <v>1</v>
      </c>
      <c r="G23" s="145">
        <f>'Itens para CPUs'!F14</f>
        <v>7.91</v>
      </c>
      <c r="H23" s="146">
        <f t="shared" si="1"/>
        <v>7.91</v>
      </c>
      <c r="I23" s="127"/>
      <c r="J23" s="127"/>
      <c r="K23" s="127"/>
      <c r="L23" s="127"/>
      <c r="M23" s="127"/>
      <c r="N23" s="127"/>
      <c r="O23" s="127"/>
      <c r="P23" s="127"/>
      <c r="Q23" s="127"/>
      <c r="R23" s="127"/>
      <c r="S23" s="127"/>
      <c r="T23" s="127"/>
      <c r="U23" s="127"/>
      <c r="V23" s="127"/>
      <c r="W23" s="127"/>
    </row>
    <row r="24" spans="1:23" s="152" customFormat="1">
      <c r="A24" s="263"/>
      <c r="B24" s="114" t="s">
        <v>243</v>
      </c>
      <c r="C24" s="114" t="str">
        <f>'Itens para CPUs'!B16</f>
        <v>10531/ORSE</v>
      </c>
      <c r="D24" s="214" t="str">
        <f>'Itens para CPUs'!A16</f>
        <v>ALUGUEL DE CADEIRA SEM BRAÇOS</v>
      </c>
      <c r="E24" s="114" t="str">
        <f>'Itens para CPUs'!D16</f>
        <v>MÊS</v>
      </c>
      <c r="F24" s="323">
        <v>1</v>
      </c>
      <c r="G24" s="145">
        <f>'Itens para CPUs'!F16</f>
        <v>2.91</v>
      </c>
      <c r="H24" s="146">
        <f t="shared" si="1"/>
        <v>2.91</v>
      </c>
      <c r="I24" s="127"/>
      <c r="J24" s="127"/>
      <c r="K24" s="127"/>
      <c r="L24" s="127"/>
      <c r="M24" s="127"/>
      <c r="N24" s="127"/>
      <c r="O24" s="127"/>
      <c r="P24" s="127"/>
      <c r="Q24" s="127"/>
      <c r="R24" s="127"/>
      <c r="S24" s="127"/>
      <c r="T24" s="127"/>
      <c r="U24" s="127"/>
      <c r="V24" s="127"/>
      <c r="W24" s="127"/>
    </row>
    <row r="25" spans="1:23" s="285" customFormat="1">
      <c r="A25" s="116"/>
      <c r="B25" s="271"/>
      <c r="C25" s="271"/>
      <c r="D25" s="115"/>
      <c r="E25" s="271"/>
      <c r="F25" s="471" t="s">
        <v>190</v>
      </c>
      <c r="G25" s="471"/>
      <c r="H25" s="282">
        <f>SUM(H17:H24)</f>
        <v>4308.1000000000004</v>
      </c>
      <c r="I25" s="79"/>
      <c r="J25" s="79"/>
      <c r="K25" s="79"/>
      <c r="L25" s="79"/>
      <c r="M25" s="79"/>
      <c r="N25" s="79"/>
      <c r="O25" s="79"/>
      <c r="P25" s="79"/>
      <c r="Q25" s="79"/>
      <c r="R25" s="79"/>
      <c r="S25" s="79"/>
      <c r="T25" s="79"/>
      <c r="U25" s="79"/>
      <c r="V25" s="79"/>
      <c r="W25" s="79"/>
    </row>
    <row r="26" spans="1:23" s="285" customFormat="1">
      <c r="A26" s="116"/>
      <c r="B26" s="271"/>
      <c r="C26" s="271"/>
      <c r="D26" s="115"/>
      <c r="E26" s="271"/>
      <c r="F26" s="468" t="s">
        <v>413</v>
      </c>
      <c r="G26" s="469"/>
      <c r="H26" s="282">
        <f>ROUND(H25*$H$6,2)</f>
        <v>1052.04</v>
      </c>
      <c r="I26" s="79"/>
      <c r="J26" s="79"/>
      <c r="K26" s="79"/>
      <c r="L26" s="79"/>
      <c r="M26" s="79"/>
      <c r="N26" s="79"/>
      <c r="O26" s="79"/>
      <c r="P26" s="79"/>
      <c r="Q26" s="79"/>
      <c r="R26" s="79"/>
      <c r="S26" s="79"/>
      <c r="T26" s="79"/>
      <c r="U26" s="79"/>
      <c r="V26" s="79"/>
      <c r="W26" s="79"/>
    </row>
    <row r="27" spans="1:23" s="285" customFormat="1">
      <c r="A27" s="116"/>
      <c r="B27" s="271"/>
      <c r="C27" s="271"/>
      <c r="D27" s="115"/>
      <c r="E27" s="271"/>
      <c r="F27" s="476" t="s">
        <v>194</v>
      </c>
      <c r="G27" s="477"/>
      <c r="H27" s="290">
        <f>SUM(H25:H26)</f>
        <v>5360.14</v>
      </c>
      <c r="I27" s="79"/>
      <c r="J27" s="79"/>
      <c r="K27" s="79"/>
      <c r="L27" s="79"/>
      <c r="M27" s="79"/>
      <c r="N27" s="79"/>
      <c r="O27" s="79"/>
      <c r="P27" s="79"/>
      <c r="Q27" s="79"/>
      <c r="R27" s="79"/>
      <c r="S27" s="79"/>
      <c r="T27" s="79"/>
      <c r="U27" s="79"/>
      <c r="V27" s="79"/>
      <c r="W27" s="79"/>
    </row>
    <row r="28" spans="1:23">
      <c r="A28" s="116" t="s">
        <v>199</v>
      </c>
      <c r="B28" s="277" t="s">
        <v>159</v>
      </c>
      <c r="C28" s="277" t="str">
        <f>'Itens para CPUs'!B12</f>
        <v>08978/ORSE</v>
      </c>
      <c r="D28" s="278" t="str">
        <f>'Itens para CPUs'!A12</f>
        <v>ÁGUA POTÁVEL - CONSUMO EM VOLUME</v>
      </c>
      <c r="E28" s="277" t="str">
        <f>'Itens para CPUs'!D12</f>
        <v>M³</v>
      </c>
      <c r="F28" s="324">
        <v>20</v>
      </c>
      <c r="G28" s="279">
        <f>'Itens para CPUs'!F12</f>
        <v>3.77</v>
      </c>
      <c r="H28" s="280">
        <f t="shared" ref="H28:H32" si="2">ROUND(F28*G28,2)</f>
        <v>75.400000000000006</v>
      </c>
    </row>
    <row r="29" spans="1:23">
      <c r="A29" s="116"/>
      <c r="B29" s="277" t="s">
        <v>159</v>
      </c>
      <c r="C29" s="277" t="str">
        <f>'Itens para CPUs'!B33</f>
        <v>10562/ORSE</v>
      </c>
      <c r="D29" s="278" t="str">
        <f>'Itens para CPUs'!A33</f>
        <v>MATERIAL DE ESCRITÓRIO</v>
      </c>
      <c r="E29" s="277" t="str">
        <f>'Itens para CPUs'!D33</f>
        <v>MÊS</v>
      </c>
      <c r="F29" s="324">
        <v>1</v>
      </c>
      <c r="G29" s="279">
        <f>'Itens para CPUs'!F33</f>
        <v>30</v>
      </c>
      <c r="H29" s="280">
        <f t="shared" si="2"/>
        <v>30</v>
      </c>
    </row>
    <row r="30" spans="1:23">
      <c r="A30" s="116"/>
      <c r="B30" s="277" t="s">
        <v>159</v>
      </c>
      <c r="C30" s="277" t="str">
        <f>'Itens para CPUs'!B34</f>
        <v>10563/ORSE</v>
      </c>
      <c r="D30" s="278" t="str">
        <f>'Itens para CPUs'!A34</f>
        <v>MATERIAL DE LIMPEZA</v>
      </c>
      <c r="E30" s="277" t="str">
        <f>'Itens para CPUs'!D34</f>
        <v>MÊS</v>
      </c>
      <c r="F30" s="324">
        <v>0.5</v>
      </c>
      <c r="G30" s="279">
        <f>'Itens para CPUs'!F34</f>
        <v>104.45</v>
      </c>
      <c r="H30" s="280">
        <f t="shared" si="2"/>
        <v>52.23</v>
      </c>
    </row>
    <row r="31" spans="1:23">
      <c r="A31" s="116"/>
      <c r="B31" s="277" t="s">
        <v>159</v>
      </c>
      <c r="C31" s="277" t="str">
        <f>'Itens para CPUs'!B36</f>
        <v>10564/ORSE</v>
      </c>
      <c r="D31" s="278" t="str">
        <f>'Itens para CPUs'!A36</f>
        <v>MEDICAMENTOS DE PRIMEIROS SOCORROS</v>
      </c>
      <c r="E31" s="277" t="str">
        <f>'Itens para CPUs'!D36</f>
        <v>MÊS</v>
      </c>
      <c r="F31" s="324">
        <v>2</v>
      </c>
      <c r="G31" s="279">
        <f>'Itens para CPUs'!F36</f>
        <v>31.29</v>
      </c>
      <c r="H31" s="280">
        <f t="shared" si="2"/>
        <v>62.58</v>
      </c>
    </row>
    <row r="32" spans="1:23">
      <c r="A32" s="116"/>
      <c r="B32" s="277" t="s">
        <v>159</v>
      </c>
      <c r="C32" s="277" t="str">
        <f>'Itens para CPUs'!B22</f>
        <v>SINAPI 4221</v>
      </c>
      <c r="D32" s="278" t="str">
        <f>'Itens para CPUs'!A22</f>
        <v>COMBUSTÍVEL ÓLEO DIESEL COMUM</v>
      </c>
      <c r="E32" s="277" t="str">
        <f>'Itens para CPUs'!D22</f>
        <v>L</v>
      </c>
      <c r="F32" s="324">
        <f>100</f>
        <v>100</v>
      </c>
      <c r="G32" s="279">
        <f>'Itens para CPUs'!F22</f>
        <v>4.76</v>
      </c>
      <c r="H32" s="280">
        <f t="shared" si="2"/>
        <v>476</v>
      </c>
    </row>
    <row r="33" spans="1:23">
      <c r="A33" s="116"/>
      <c r="B33" s="271"/>
      <c r="C33" s="271"/>
      <c r="D33" s="115"/>
      <c r="E33" s="271"/>
      <c r="F33" s="475" t="s">
        <v>195</v>
      </c>
      <c r="G33" s="475"/>
      <c r="H33" s="281">
        <f>SUM(H28:H32)</f>
        <v>696.21</v>
      </c>
    </row>
    <row r="34" spans="1:23">
      <c r="A34" s="116"/>
      <c r="B34" s="271"/>
      <c r="C34" s="271"/>
      <c r="D34" s="115"/>
      <c r="E34" s="271"/>
      <c r="F34" s="475" t="s">
        <v>414</v>
      </c>
      <c r="G34" s="475"/>
      <c r="H34" s="281">
        <f>ROUND(H33*$H$7,2)</f>
        <v>85.7</v>
      </c>
    </row>
    <row r="35" spans="1:23">
      <c r="A35" s="116"/>
      <c r="B35" s="271"/>
      <c r="C35" s="271"/>
      <c r="D35" s="115"/>
      <c r="E35" s="271"/>
      <c r="F35" s="476" t="s">
        <v>196</v>
      </c>
      <c r="G35" s="477"/>
      <c r="H35" s="290">
        <f>SUM(H33:H34)</f>
        <v>781.91000000000008</v>
      </c>
    </row>
    <row r="36" spans="1:23">
      <c r="A36" s="116"/>
      <c r="B36" s="271"/>
      <c r="C36" s="271"/>
      <c r="D36" s="115"/>
      <c r="E36" s="271"/>
      <c r="F36" s="473" t="s">
        <v>152</v>
      </c>
      <c r="G36" s="473"/>
      <c r="H36" s="291">
        <f>SUM(H16,H27,H35)</f>
        <v>10316.99</v>
      </c>
    </row>
    <row r="37" spans="1:23">
      <c r="A37" s="116"/>
      <c r="B37" s="271"/>
      <c r="C37" s="271"/>
      <c r="D37" s="115"/>
      <c r="E37" s="271"/>
      <c r="G37" s="271"/>
      <c r="H37" s="295"/>
    </row>
    <row r="38" spans="1:23">
      <c r="A38" s="116"/>
      <c r="B38" s="271"/>
      <c r="C38" s="271"/>
      <c r="D38" s="115"/>
      <c r="E38" s="271"/>
      <c r="G38" s="271"/>
      <c r="H38" s="295"/>
    </row>
    <row r="39" spans="1:23" s="127" customFormat="1">
      <c r="A39" s="142"/>
      <c r="B39" s="143" t="s">
        <v>187</v>
      </c>
      <c r="C39" s="143" t="s">
        <v>188</v>
      </c>
      <c r="D39" s="459" t="s">
        <v>313</v>
      </c>
      <c r="E39" s="143" t="s">
        <v>6</v>
      </c>
      <c r="F39" s="322" t="s">
        <v>7</v>
      </c>
      <c r="G39" s="465" t="s">
        <v>132</v>
      </c>
      <c r="H39" s="465" t="s">
        <v>133</v>
      </c>
    </row>
    <row r="40" spans="1:23" s="127" customFormat="1">
      <c r="A40" s="142"/>
      <c r="B40" s="143" t="s">
        <v>297</v>
      </c>
      <c r="C40" s="143" t="s">
        <v>136</v>
      </c>
      <c r="D40" s="460"/>
      <c r="E40" s="143" t="s">
        <v>137</v>
      </c>
      <c r="F40" s="322">
        <v>1</v>
      </c>
      <c r="G40" s="466"/>
      <c r="H40" s="466"/>
    </row>
    <row r="41" spans="1:23" s="127" customFormat="1">
      <c r="A41" s="142" t="s">
        <v>197</v>
      </c>
      <c r="B41" s="114" t="s">
        <v>242</v>
      </c>
      <c r="C41" s="114" t="str">
        <f>'Itens para CPUs'!B21</f>
        <v>SINAPI 88262</v>
      </c>
      <c r="D41" s="144" t="str">
        <f>'Itens para CPUs'!A21</f>
        <v>CARPINTEIRO DE FORMAS COM ENCARGOS COMPLEMENTARES</v>
      </c>
      <c r="E41" s="114" t="str">
        <f>'Itens para CPUs'!D21</f>
        <v>H</v>
      </c>
      <c r="F41" s="323">
        <v>1</v>
      </c>
      <c r="G41" s="145">
        <f>'Itens para CPUs'!F21</f>
        <v>25.18</v>
      </c>
      <c r="H41" s="146">
        <f>ROUND(F41*G41,2)</f>
        <v>25.18</v>
      </c>
    </row>
    <row r="42" spans="1:23" s="127" customFormat="1">
      <c r="A42" s="142"/>
      <c r="B42" s="114" t="s">
        <v>242</v>
      </c>
      <c r="C42" s="114" t="str">
        <f>'Itens para CPUs'!B51</f>
        <v>SINAPI 88316</v>
      </c>
      <c r="D42" s="144" t="str">
        <f>'Itens para CPUs'!A51</f>
        <v>SERVENTE COM ENCARGOS COMPLEMENTARES</v>
      </c>
      <c r="E42" s="114" t="str">
        <f>'Itens para CPUs'!D51</f>
        <v>H</v>
      </c>
      <c r="F42" s="323">
        <v>2</v>
      </c>
      <c r="G42" s="145">
        <f>'Itens para CPUs'!F51</f>
        <v>17.579999999999998</v>
      </c>
      <c r="H42" s="146">
        <f t="shared" ref="H42" si="3">ROUND(F42*G42,2)</f>
        <v>35.159999999999997</v>
      </c>
    </row>
    <row r="43" spans="1:23" s="127" customFormat="1">
      <c r="A43" s="142"/>
      <c r="B43" s="147"/>
      <c r="C43" s="147"/>
      <c r="D43" s="148"/>
      <c r="E43" s="147"/>
      <c r="F43" s="467" t="s">
        <v>191</v>
      </c>
      <c r="G43" s="467"/>
      <c r="H43" s="149">
        <f>SUM(H41:H42)</f>
        <v>60.339999999999996</v>
      </c>
    </row>
    <row r="44" spans="1:23" s="127" customFormat="1">
      <c r="A44" s="142"/>
      <c r="B44" s="147"/>
      <c r="C44" s="147"/>
      <c r="D44" s="148"/>
      <c r="E44" s="147"/>
      <c r="F44" s="470" t="s">
        <v>412</v>
      </c>
      <c r="G44" s="470"/>
      <c r="H44" s="150">
        <f>ROUND(H43*$H$6,2)</f>
        <v>14.74</v>
      </c>
    </row>
    <row r="45" spans="1:23" s="127" customFormat="1">
      <c r="A45" s="142"/>
      <c r="B45" s="147"/>
      <c r="C45" s="147"/>
      <c r="D45" s="148"/>
      <c r="E45" s="147"/>
      <c r="F45" s="463" t="s">
        <v>184</v>
      </c>
      <c r="G45" s="464"/>
      <c r="H45" s="151">
        <f>SUM(H43:H44)</f>
        <v>75.08</v>
      </c>
    </row>
    <row r="46" spans="1:23" s="152" customFormat="1" ht="30">
      <c r="A46" s="142" t="s">
        <v>198</v>
      </c>
      <c r="B46" s="114" t="s">
        <v>243</v>
      </c>
      <c r="C46" s="114" t="str">
        <f>'Itens para CPUs'!B23</f>
        <v>SINAPI 94962</v>
      </c>
      <c r="D46" s="144" t="str">
        <f>'Itens para CPUs'!A23</f>
        <v>CONCRETO MAGRO PARA LASTRO, TRAÇO 1:4,5:4,5 (CIMENTO/ AREIA MÉDIA/ BRITA 1) - PREPARO MECÂNICO COM BETONEIRA 400 L. AF_07/2016</v>
      </c>
      <c r="E46" s="114" t="str">
        <f>'Itens para CPUs'!D23</f>
        <v>M³</v>
      </c>
      <c r="F46" s="323">
        <v>0.01</v>
      </c>
      <c r="G46" s="145">
        <f>'Itens para CPUs'!F23</f>
        <v>362.39</v>
      </c>
      <c r="H46" s="146">
        <f>ROUND(F46*G46,2)</f>
        <v>3.62</v>
      </c>
      <c r="I46" s="127"/>
      <c r="J46" s="127"/>
      <c r="K46" s="127"/>
      <c r="L46" s="127"/>
      <c r="M46" s="127"/>
      <c r="N46" s="127"/>
      <c r="O46" s="127"/>
      <c r="P46" s="127"/>
      <c r="Q46" s="127"/>
      <c r="R46" s="127"/>
      <c r="S46" s="127"/>
      <c r="T46" s="127"/>
      <c r="U46" s="127"/>
      <c r="V46" s="127"/>
      <c r="W46" s="127"/>
    </row>
    <row r="47" spans="1:23" s="152" customFormat="1">
      <c r="A47" s="142"/>
      <c r="B47" s="147"/>
      <c r="C47" s="147"/>
      <c r="D47" s="148"/>
      <c r="E47" s="147"/>
      <c r="F47" s="467" t="s">
        <v>190</v>
      </c>
      <c r="G47" s="467"/>
      <c r="H47" s="156">
        <f>SUM(H46:H46)</f>
        <v>3.62</v>
      </c>
      <c r="I47" s="127"/>
      <c r="J47" s="127"/>
      <c r="K47" s="127"/>
      <c r="L47" s="127"/>
      <c r="M47" s="127"/>
      <c r="N47" s="127"/>
      <c r="O47" s="127"/>
      <c r="P47" s="127"/>
      <c r="Q47" s="127"/>
      <c r="R47" s="127"/>
      <c r="S47" s="127"/>
      <c r="T47" s="127"/>
      <c r="U47" s="127"/>
      <c r="V47" s="127"/>
      <c r="W47" s="127"/>
    </row>
    <row r="48" spans="1:23" s="152" customFormat="1">
      <c r="A48" s="142"/>
      <c r="B48" s="147"/>
      <c r="C48" s="147"/>
      <c r="D48" s="148"/>
      <c r="E48" s="147"/>
      <c r="F48" s="468" t="s">
        <v>383</v>
      </c>
      <c r="G48" s="469"/>
      <c r="H48" s="156">
        <f>ROUND(H47*$H$6,2)</f>
        <v>0.88</v>
      </c>
      <c r="I48" s="127"/>
      <c r="J48" s="127"/>
      <c r="K48" s="127"/>
      <c r="L48" s="127"/>
      <c r="M48" s="127"/>
      <c r="N48" s="127"/>
      <c r="O48" s="127"/>
      <c r="P48" s="127"/>
      <c r="Q48" s="127"/>
      <c r="R48" s="127"/>
      <c r="S48" s="127"/>
      <c r="T48" s="127"/>
      <c r="U48" s="127"/>
      <c r="V48" s="127"/>
      <c r="W48" s="127"/>
    </row>
    <row r="49" spans="1:8" s="127" customFormat="1">
      <c r="A49" s="142"/>
      <c r="B49" s="147"/>
      <c r="C49" s="147"/>
      <c r="D49" s="148"/>
      <c r="E49" s="147"/>
      <c r="F49" s="463" t="s">
        <v>194</v>
      </c>
      <c r="G49" s="464"/>
      <c r="H49" s="153">
        <f>SUM(H47:H48)</f>
        <v>4.5</v>
      </c>
    </row>
    <row r="50" spans="1:8" s="127" customFormat="1" ht="30">
      <c r="A50" s="142" t="s">
        <v>199</v>
      </c>
      <c r="B50" s="114" t="s">
        <v>159</v>
      </c>
      <c r="C50" s="114" t="str">
        <f>'Itens para CPUs'!B50</f>
        <v>SINAPI 4417</v>
      </c>
      <c r="D50" s="144" t="str">
        <f>'Itens para CPUs'!A50</f>
        <v>SARRAFO DE MADEIRA NAO APARELHADA *2,5 X 7* CM, MACARANDUBA, ANGELIM OU EQUIVALENTE DA REGIAO</v>
      </c>
      <c r="E50" s="114" t="str">
        <f>'Itens para CPUs'!D50</f>
        <v>M</v>
      </c>
      <c r="F50" s="323">
        <v>1</v>
      </c>
      <c r="G50" s="145">
        <f>'Itens para CPUs'!F50</f>
        <v>8.9499999999999993</v>
      </c>
      <c r="H50" s="146">
        <f>ROUND(F50*G50,2)</f>
        <v>8.9499999999999993</v>
      </c>
    </row>
    <row r="51" spans="1:8" s="127" customFormat="1" ht="30">
      <c r="A51" s="142"/>
      <c r="B51" s="114" t="s">
        <v>159</v>
      </c>
      <c r="C51" s="114" t="str">
        <f>'Itens para CPUs'!B44</f>
        <v>SINAPI 4491</v>
      </c>
      <c r="D51" s="144" t="str">
        <f>'Itens para CPUs'!A44</f>
        <v>PONTALETE DE MADEIRA NÃO APARELHADA *7,5 X 7,5* CM (3 X 3 ") PINUS, MISTA OU EQUIVALENTE DA REGIÃO</v>
      </c>
      <c r="E51" s="114" t="str">
        <f>'Itens para CPUs'!D44</f>
        <v>M</v>
      </c>
      <c r="F51" s="323">
        <v>4</v>
      </c>
      <c r="G51" s="145">
        <f>'Itens para CPUs'!F44</f>
        <v>8.6199999999999992</v>
      </c>
      <c r="H51" s="146">
        <f t="shared" ref="H51:H53" si="4">ROUND(F51*G51,2)</f>
        <v>34.479999999999997</v>
      </c>
    </row>
    <row r="52" spans="1:8" s="127" customFormat="1" ht="30">
      <c r="A52" s="142"/>
      <c r="B52" s="114" t="s">
        <v>159</v>
      </c>
      <c r="C52" s="114" t="str">
        <f>'Itens para CPUs'!B43</f>
        <v>SINAPI 4813</v>
      </c>
      <c r="D52" s="144" t="str">
        <f>'Itens para CPUs'!A43</f>
        <v>PLACA DE OBRA (PARA CONSTRUCAO CIVIL) EM CHAPA GALVANIZADA *N. 22*, DE *2,0 X 1,125* M</v>
      </c>
      <c r="E52" s="114" t="str">
        <f>'Itens para CPUs'!D43</f>
        <v>M²</v>
      </c>
      <c r="F52" s="323">
        <v>1</v>
      </c>
      <c r="G52" s="145">
        <f>'Itens para CPUs'!F43</f>
        <v>300</v>
      </c>
      <c r="H52" s="146">
        <f t="shared" si="4"/>
        <v>300</v>
      </c>
    </row>
    <row r="53" spans="1:8" s="127" customFormat="1">
      <c r="A53" s="142"/>
      <c r="B53" s="114" t="s">
        <v>159</v>
      </c>
      <c r="C53" s="114" t="str">
        <f>'Itens para CPUs'!B45</f>
        <v>SINAPI 5075</v>
      </c>
      <c r="D53" s="144" t="str">
        <f>'Itens para CPUs'!A45</f>
        <v>PREGO DE AÇO POLIDO COM CABEÇA 18 X 30 (2 3/4 X 10)</v>
      </c>
      <c r="E53" s="145" t="str">
        <f>'Itens para CPUs'!D45</f>
        <v>KG</v>
      </c>
      <c r="F53" s="323">
        <v>0.11</v>
      </c>
      <c r="G53" s="145">
        <f>'Itens para CPUs'!F45</f>
        <v>19.84</v>
      </c>
      <c r="H53" s="146">
        <f t="shared" si="4"/>
        <v>2.1800000000000002</v>
      </c>
    </row>
    <row r="54" spans="1:8" s="127" customFormat="1">
      <c r="A54" s="142"/>
      <c r="B54" s="147"/>
      <c r="C54" s="147"/>
      <c r="D54" s="148"/>
      <c r="E54" s="147"/>
      <c r="F54" s="470" t="s">
        <v>180</v>
      </c>
      <c r="G54" s="470"/>
      <c r="H54" s="149">
        <f>SUM(H50:H53)</f>
        <v>345.61</v>
      </c>
    </row>
    <row r="55" spans="1:8" s="127" customFormat="1">
      <c r="A55" s="142"/>
      <c r="B55" s="147"/>
      <c r="C55" s="147"/>
      <c r="D55" s="148"/>
      <c r="E55" s="147"/>
      <c r="F55" s="470" t="s">
        <v>415</v>
      </c>
      <c r="G55" s="470"/>
      <c r="H55" s="149">
        <f>ROUND(H54*$H$7,2)</f>
        <v>42.54</v>
      </c>
    </row>
    <row r="56" spans="1:8" s="127" customFormat="1">
      <c r="A56" s="142"/>
      <c r="B56" s="147"/>
      <c r="C56" s="147"/>
      <c r="D56" s="148"/>
      <c r="E56" s="147"/>
      <c r="F56" s="463" t="s">
        <v>185</v>
      </c>
      <c r="G56" s="464"/>
      <c r="H56" s="153">
        <f>SUM(H54:H55)</f>
        <v>388.15000000000003</v>
      </c>
    </row>
    <row r="57" spans="1:8" s="127" customFormat="1">
      <c r="A57" s="142"/>
      <c r="B57" s="147"/>
      <c r="C57" s="147"/>
      <c r="D57" s="148"/>
      <c r="E57" s="147"/>
      <c r="F57" s="458" t="s">
        <v>152</v>
      </c>
      <c r="G57" s="458"/>
      <c r="H57" s="154">
        <f>SUM(H45,H49,H56)</f>
        <v>467.73</v>
      </c>
    </row>
    <row r="58" spans="1:8" s="127" customFormat="1">
      <c r="A58" s="142"/>
      <c r="B58" s="147"/>
      <c r="C58" s="147"/>
      <c r="D58" s="148"/>
      <c r="E58" s="147"/>
      <c r="F58" s="325"/>
      <c r="G58" s="147"/>
      <c r="H58" s="157"/>
    </row>
    <row r="59" spans="1:8" s="127" customFormat="1">
      <c r="A59" s="142"/>
      <c r="B59" s="147"/>
      <c r="C59" s="147"/>
      <c r="D59" s="148"/>
      <c r="E59" s="147"/>
      <c r="F59" s="325"/>
      <c r="G59" s="147"/>
      <c r="H59" s="157"/>
    </row>
    <row r="60" spans="1:8" s="285" customFormat="1">
      <c r="A60" s="284"/>
      <c r="B60" s="276" t="s">
        <v>187</v>
      </c>
      <c r="C60" s="276" t="s">
        <v>188</v>
      </c>
      <c r="D60" s="484" t="s">
        <v>164</v>
      </c>
      <c r="E60" s="276" t="s">
        <v>6</v>
      </c>
      <c r="F60" s="326" t="s">
        <v>7</v>
      </c>
      <c r="G60" s="478" t="s">
        <v>132</v>
      </c>
      <c r="H60" s="478" t="s">
        <v>133</v>
      </c>
    </row>
    <row r="61" spans="1:8" s="285" customFormat="1">
      <c r="A61" s="284"/>
      <c r="B61" s="276" t="s">
        <v>298</v>
      </c>
      <c r="C61" s="276" t="s">
        <v>340</v>
      </c>
      <c r="D61" s="485"/>
      <c r="E61" s="276" t="str">
        <f>'Itens para CPUs'!D52</f>
        <v>TxKM</v>
      </c>
      <c r="F61" s="326">
        <v>1</v>
      </c>
      <c r="G61" s="479"/>
      <c r="H61" s="479"/>
    </row>
    <row r="62" spans="1:8" s="285" customFormat="1" hidden="1">
      <c r="A62" s="284" t="s">
        <v>197</v>
      </c>
      <c r="B62" s="277"/>
      <c r="C62" s="277"/>
      <c r="D62" s="278"/>
      <c r="E62" s="277"/>
      <c r="F62" s="324"/>
      <c r="G62" s="279"/>
      <c r="H62" s="280">
        <f>ROUND(F62*G62,2)</f>
        <v>0</v>
      </c>
    </row>
    <row r="63" spans="1:8" s="285" customFormat="1" hidden="1">
      <c r="A63" s="284"/>
      <c r="B63" s="277"/>
      <c r="C63" s="277"/>
      <c r="D63" s="278"/>
      <c r="E63" s="277"/>
      <c r="F63" s="324"/>
      <c r="G63" s="279"/>
      <c r="H63" s="280">
        <f>ROUND(F63*G63,2)</f>
        <v>0</v>
      </c>
    </row>
    <row r="64" spans="1:8" s="285" customFormat="1" hidden="1">
      <c r="A64" s="284"/>
      <c r="B64" s="286"/>
      <c r="C64" s="286"/>
      <c r="D64" s="287"/>
      <c r="E64" s="286"/>
      <c r="F64" s="471" t="s">
        <v>191</v>
      </c>
      <c r="G64" s="471"/>
      <c r="H64" s="281">
        <f>SUM(H62:H63)</f>
        <v>0</v>
      </c>
    </row>
    <row r="65" spans="1:9" s="285" customFormat="1" hidden="1">
      <c r="A65" s="284"/>
      <c r="B65" s="286"/>
      <c r="C65" s="286"/>
      <c r="D65" s="287"/>
      <c r="E65" s="286"/>
      <c r="F65" s="470" t="s">
        <v>342</v>
      </c>
      <c r="G65" s="470"/>
      <c r="H65" s="282">
        <f>ROUND(H64*$H$6,2)</f>
        <v>0</v>
      </c>
    </row>
    <row r="66" spans="1:9" s="285" customFormat="1" hidden="1">
      <c r="A66" s="284"/>
      <c r="B66" s="286"/>
      <c r="C66" s="286"/>
      <c r="D66" s="287"/>
      <c r="E66" s="286"/>
      <c r="F66" s="472" t="s">
        <v>186</v>
      </c>
      <c r="G66" s="472"/>
      <c r="H66" s="283">
        <f>SUM(H64:H65)</f>
        <v>0</v>
      </c>
    </row>
    <row r="67" spans="1:9" s="285" customFormat="1" ht="30">
      <c r="A67" s="284" t="s">
        <v>198</v>
      </c>
      <c r="B67" s="277" t="s">
        <v>243</v>
      </c>
      <c r="C67" s="277" t="str">
        <f>'Itens para CPUs'!B52</f>
        <v>SINAPI 93591</v>
      </c>
      <c r="D67" s="278" t="str">
        <f>'Itens para CPUs'!A52</f>
        <v>TRANSPORTE COM CAMINHÃO BASCULANTE DE 14 M³, EM VIA URBANA EM LEITO NA TURAL (UNIDADE: M3XKM). AF_07/2020</v>
      </c>
      <c r="E67" s="277" t="str">
        <f>'Itens para CPUs'!D52</f>
        <v>TxKM</v>
      </c>
      <c r="F67" s="324">
        <f>Mobilização!F26</f>
        <v>2303.4</v>
      </c>
      <c r="G67" s="279">
        <f>'Itens para CPUs'!F52</f>
        <v>2</v>
      </c>
      <c r="H67" s="280">
        <f>ROUND(F67*G67,2)</f>
        <v>4606.8</v>
      </c>
    </row>
    <row r="68" spans="1:9" s="285" customFormat="1">
      <c r="A68" s="284"/>
      <c r="B68" s="286"/>
      <c r="C68" s="286"/>
      <c r="D68" s="287"/>
      <c r="E68" s="286"/>
      <c r="F68" s="471" t="s">
        <v>190</v>
      </c>
      <c r="G68" s="471"/>
      <c r="H68" s="288">
        <f>SUM(H67:H67)</f>
        <v>4606.8</v>
      </c>
    </row>
    <row r="69" spans="1:9" s="285" customFormat="1">
      <c r="A69" s="284"/>
      <c r="B69" s="286"/>
      <c r="C69" s="286"/>
      <c r="D69" s="287"/>
      <c r="E69" s="286"/>
      <c r="F69" s="475" t="s">
        <v>413</v>
      </c>
      <c r="G69" s="475"/>
      <c r="H69" s="289">
        <f>ROUND(H68*$H$6,2)</f>
        <v>1124.98</v>
      </c>
    </row>
    <row r="70" spans="1:9" s="285" customFormat="1">
      <c r="A70" s="284"/>
      <c r="B70" s="286"/>
      <c r="C70" s="286"/>
      <c r="D70" s="287"/>
      <c r="E70" s="286"/>
      <c r="F70" s="476" t="s">
        <v>194</v>
      </c>
      <c r="G70" s="477"/>
      <c r="H70" s="290">
        <f>SUM(H68:H69)</f>
        <v>5731.7800000000007</v>
      </c>
    </row>
    <row r="71" spans="1:9" hidden="1">
      <c r="A71" s="116" t="s">
        <v>199</v>
      </c>
      <c r="B71" s="277"/>
      <c r="C71" s="277"/>
      <c r="D71" s="278"/>
      <c r="E71" s="277"/>
      <c r="F71" s="324"/>
      <c r="G71" s="279"/>
      <c r="H71" s="280">
        <f t="shared" ref="H71:H72" si="5">ROUND(F71*G71,2)</f>
        <v>0</v>
      </c>
    </row>
    <row r="72" spans="1:9" hidden="1">
      <c r="A72" s="116"/>
      <c r="B72" s="277"/>
      <c r="C72" s="277"/>
      <c r="D72" s="278"/>
      <c r="E72" s="277"/>
      <c r="F72" s="324"/>
      <c r="G72" s="279"/>
      <c r="H72" s="280">
        <f t="shared" si="5"/>
        <v>0</v>
      </c>
    </row>
    <row r="73" spans="1:9" hidden="1">
      <c r="A73" s="116"/>
      <c r="B73" s="271"/>
      <c r="C73" s="271"/>
      <c r="D73" s="115"/>
      <c r="E73" s="271"/>
      <c r="F73" s="475" t="s">
        <v>180</v>
      </c>
      <c r="G73" s="475"/>
      <c r="H73" s="281">
        <f>SUM(H71:H72)</f>
        <v>0</v>
      </c>
    </row>
    <row r="74" spans="1:9" hidden="1">
      <c r="A74" s="116"/>
      <c r="B74" s="271"/>
      <c r="C74" s="271"/>
      <c r="D74" s="115"/>
      <c r="E74" s="271"/>
      <c r="F74" s="475" t="s">
        <v>179</v>
      </c>
      <c r="G74" s="475"/>
      <c r="H74" s="281">
        <f>ROUND(H73*$H$7,2)</f>
        <v>0</v>
      </c>
    </row>
    <row r="75" spans="1:9" hidden="1">
      <c r="A75" s="116"/>
      <c r="B75" s="271"/>
      <c r="C75" s="271"/>
      <c r="D75" s="115"/>
      <c r="E75" s="271"/>
      <c r="F75" s="476" t="s">
        <v>185</v>
      </c>
      <c r="G75" s="477"/>
      <c r="H75" s="290">
        <f>SUM(H73:H74)</f>
        <v>0</v>
      </c>
    </row>
    <row r="76" spans="1:9" s="285" customFormat="1">
      <c r="A76" s="284"/>
      <c r="B76" s="286"/>
      <c r="C76" s="286"/>
      <c r="D76" s="287"/>
      <c r="E76" s="286"/>
      <c r="F76" s="473" t="s">
        <v>152</v>
      </c>
      <c r="G76" s="473"/>
      <c r="H76" s="291">
        <f>SUM(H66,H70,H75)</f>
        <v>5731.7800000000007</v>
      </c>
    </row>
    <row r="77" spans="1:9" s="285" customFormat="1">
      <c r="A77" s="284"/>
      <c r="B77" s="286"/>
      <c r="C77" s="286"/>
      <c r="D77" s="287"/>
      <c r="E77" s="286"/>
      <c r="F77" s="327"/>
      <c r="G77" s="286"/>
      <c r="H77" s="296"/>
    </row>
    <row r="78" spans="1:9" ht="17.25" customHeight="1">
      <c r="A78" s="116"/>
      <c r="B78" s="271"/>
      <c r="C78" s="271"/>
      <c r="D78" s="115"/>
      <c r="E78" s="271"/>
      <c r="G78" s="271"/>
    </row>
    <row r="79" spans="1:9" s="127" customFormat="1" ht="20.25" customHeight="1">
      <c r="A79" s="142"/>
      <c r="B79" s="143" t="s">
        <v>187</v>
      </c>
      <c r="C79" s="143" t="s">
        <v>188</v>
      </c>
      <c r="D79" s="459" t="s">
        <v>331</v>
      </c>
      <c r="E79" s="143" t="s">
        <v>6</v>
      </c>
      <c r="F79" s="322" t="s">
        <v>7</v>
      </c>
      <c r="G79" s="465" t="s">
        <v>132</v>
      </c>
      <c r="H79" s="465" t="s">
        <v>133</v>
      </c>
      <c r="I79" s="292"/>
    </row>
    <row r="80" spans="1:9" s="127" customFormat="1" ht="30" customHeight="1">
      <c r="A80" s="142"/>
      <c r="B80" s="143" t="s">
        <v>294</v>
      </c>
      <c r="C80" s="143" t="s">
        <v>151</v>
      </c>
      <c r="D80" s="460"/>
      <c r="E80" s="143" t="s">
        <v>255</v>
      </c>
      <c r="F80" s="322">
        <v>1</v>
      </c>
      <c r="G80" s="466"/>
      <c r="H80" s="466"/>
      <c r="I80" s="292"/>
    </row>
    <row r="81" spans="1:9" s="127" customFormat="1">
      <c r="A81" s="263" t="s">
        <v>197</v>
      </c>
      <c r="B81" s="114" t="s">
        <v>242</v>
      </c>
      <c r="C81" s="114" t="str">
        <f>'Itens para CPUs'!B20</f>
        <v>SINAPI 88261</v>
      </c>
      <c r="D81" s="214" t="str">
        <f>'Itens para CPUs'!A20</f>
        <v>CARPINTEIRO DE ESQUADRIA COM ENCARGOS COMPLEMENTARES</v>
      </c>
      <c r="E81" s="114" t="str">
        <f>'Itens para CPUs'!D20</f>
        <v>H</v>
      </c>
      <c r="F81" s="323">
        <v>80</v>
      </c>
      <c r="G81" s="145">
        <f>'Itens para CPUs'!F20</f>
        <v>25.22</v>
      </c>
      <c r="H81" s="146">
        <f>ROUND(F81*G81,2)</f>
        <v>2017.6</v>
      </c>
      <c r="I81" s="292"/>
    </row>
    <row r="82" spans="1:9" s="127" customFormat="1">
      <c r="A82" s="263"/>
      <c r="B82" s="114" t="s">
        <v>242</v>
      </c>
      <c r="C82" s="114" t="str">
        <f>'Itens para CPUs'!B51</f>
        <v>SINAPI 88316</v>
      </c>
      <c r="D82" s="214" t="str">
        <f>'Itens para CPUs'!A51</f>
        <v>SERVENTE COM ENCARGOS COMPLEMENTARES</v>
      </c>
      <c r="E82" s="114" t="str">
        <f>'Itens para CPUs'!D51</f>
        <v>H</v>
      </c>
      <c r="F82" s="323">
        <v>80</v>
      </c>
      <c r="G82" s="145">
        <f>'Itens para CPUs'!F51</f>
        <v>17.579999999999998</v>
      </c>
      <c r="H82" s="146">
        <f>ROUND(F82*G82,2)</f>
        <v>1406.4</v>
      </c>
      <c r="I82" s="292"/>
    </row>
    <row r="83" spans="1:9" s="127" customFormat="1">
      <c r="A83" s="263"/>
      <c r="B83" s="264"/>
      <c r="C83" s="264"/>
      <c r="D83" s="262"/>
      <c r="E83" s="264"/>
      <c r="F83" s="467" t="s">
        <v>191</v>
      </c>
      <c r="G83" s="467"/>
      <c r="H83" s="149">
        <f>SUM(H81:H82)</f>
        <v>3424</v>
      </c>
      <c r="I83" s="292"/>
    </row>
    <row r="84" spans="1:9" s="127" customFormat="1">
      <c r="A84" s="263"/>
      <c r="B84" s="264"/>
      <c r="C84" s="264"/>
      <c r="D84" s="262"/>
      <c r="E84" s="264"/>
      <c r="F84" s="470" t="s">
        <v>412</v>
      </c>
      <c r="G84" s="470"/>
      <c r="H84" s="150">
        <f>ROUND(H83*$H$6,2)</f>
        <v>836.14</v>
      </c>
      <c r="I84" s="292"/>
    </row>
    <row r="85" spans="1:9" s="127" customFormat="1">
      <c r="A85" s="263"/>
      <c r="B85" s="264"/>
      <c r="C85" s="264"/>
      <c r="D85" s="262"/>
      <c r="E85" s="264"/>
      <c r="F85" s="474" t="s">
        <v>186</v>
      </c>
      <c r="G85" s="474"/>
      <c r="H85" s="151">
        <f>SUM(H83:H84)</f>
        <v>4260.1400000000003</v>
      </c>
      <c r="I85" s="292"/>
    </row>
    <row r="86" spans="1:9" s="152" customFormat="1">
      <c r="A86" s="167" t="s">
        <v>198</v>
      </c>
      <c r="B86" s="114" t="s">
        <v>151</v>
      </c>
      <c r="C86" s="114" t="str">
        <f>'Itens para CPUs'!B31</f>
        <v>SINAPI 98524</v>
      </c>
      <c r="D86" s="214" t="str">
        <f>'Itens para CPUs'!A31</f>
        <v>LIMPEZA MANUAL DE VEGETAÇÃO EM TERRENO COM ENXADA. AF_05/2018</v>
      </c>
      <c r="E86" s="114" t="str">
        <f>'Itens para CPUs'!D31</f>
        <v>M²</v>
      </c>
      <c r="F86" s="323">
        <f>0.5*1000</f>
        <v>500</v>
      </c>
      <c r="G86" s="145">
        <f>'Itens para CPUs'!F31</f>
        <v>3.02</v>
      </c>
      <c r="H86" s="146">
        <f>ROUND(F86*G86,2)</f>
        <v>1510</v>
      </c>
      <c r="I86" s="292"/>
    </row>
    <row r="87" spans="1:9" s="285" customFormat="1" ht="30">
      <c r="A87" s="284"/>
      <c r="B87" s="277" t="s">
        <v>151</v>
      </c>
      <c r="C87" s="277" t="str">
        <f>'Itens para CPUs'!B52</f>
        <v>SINAPI 93591</v>
      </c>
      <c r="D87" s="278" t="str">
        <f>'Itens para CPUs'!A52</f>
        <v>TRANSPORTE COM CAMINHÃO BASCULANTE DE 14 M³, EM VIA URBANA EM LEITO NA TURAL (UNIDADE: M3XKM). AF_07/2020</v>
      </c>
      <c r="E87" s="277" t="str">
        <f>'Itens para CPUs'!D52</f>
        <v>TxKM</v>
      </c>
      <c r="F87" s="324">
        <f>3*70*2</f>
        <v>420</v>
      </c>
      <c r="G87" s="279">
        <f>'Itens para CPUs'!F52</f>
        <v>2</v>
      </c>
      <c r="H87" s="280">
        <f>ROUND(F87*G87,2)</f>
        <v>840</v>
      </c>
      <c r="I87" s="293"/>
    </row>
    <row r="88" spans="1:9" s="285" customFormat="1">
      <c r="A88" s="284"/>
      <c r="B88" s="286"/>
      <c r="C88" s="286"/>
      <c r="D88" s="287"/>
      <c r="E88" s="286"/>
      <c r="F88" s="471" t="s">
        <v>190</v>
      </c>
      <c r="G88" s="471"/>
      <c r="H88" s="288">
        <f>SUM(H86:H87)</f>
        <v>2350</v>
      </c>
      <c r="I88" s="293"/>
    </row>
    <row r="89" spans="1:9" s="285" customFormat="1">
      <c r="A89" s="284"/>
      <c r="B89" s="286"/>
      <c r="C89" s="286"/>
      <c r="D89" s="287"/>
      <c r="E89" s="286"/>
      <c r="F89" s="468" t="s">
        <v>413</v>
      </c>
      <c r="G89" s="469"/>
      <c r="H89" s="289">
        <f>ROUND(H88*$H$6,2)</f>
        <v>573.87</v>
      </c>
      <c r="I89" s="293"/>
    </row>
    <row r="90" spans="1:9" s="285" customFormat="1">
      <c r="A90" s="284"/>
      <c r="B90" s="286"/>
      <c r="C90" s="286"/>
      <c r="D90" s="287"/>
      <c r="E90" s="286"/>
      <c r="F90" s="476" t="s">
        <v>194</v>
      </c>
      <c r="G90" s="477"/>
      <c r="H90" s="290">
        <f>SUM(H88:H89)</f>
        <v>2923.87</v>
      </c>
      <c r="I90" s="293"/>
    </row>
    <row r="91" spans="1:9" s="127" customFormat="1" ht="30">
      <c r="A91" s="263" t="s">
        <v>199</v>
      </c>
      <c r="B91" s="114" t="s">
        <v>246</v>
      </c>
      <c r="C91" s="114" t="str">
        <f>'Itens para CPUs'!B28</f>
        <v>SINAPI 21138</v>
      </c>
      <c r="D91" s="214" t="str">
        <f>'Itens para CPUs'!A28</f>
        <v>MOURAO ROLICO DE MADEIRA TRATADA, D = 8 A 11 CM, H = 2,20 M, EM EUCALIPTO OU M 7,69 EQUIVALENTE DA REGIAO (PARA CERCA)</v>
      </c>
      <c r="E91" s="114" t="str">
        <f>'Itens para CPUs'!D28</f>
        <v>M</v>
      </c>
      <c r="F91" s="323">
        <f>150*2.2</f>
        <v>330</v>
      </c>
      <c r="G91" s="145">
        <f>'Itens para CPUs'!F28</f>
        <v>7.39</v>
      </c>
      <c r="H91" s="146">
        <f t="shared" ref="H91:H95" si="6">ROUND(F91*G91,2)</f>
        <v>2438.6999999999998</v>
      </c>
      <c r="I91" s="292"/>
    </row>
    <row r="92" spans="1:9" s="127" customFormat="1" ht="30">
      <c r="A92" s="263"/>
      <c r="B92" s="114" t="s">
        <v>246</v>
      </c>
      <c r="C92" s="114" t="str">
        <f>'Itens para CPUs'!B39</f>
        <v>SINAPI 2747</v>
      </c>
      <c r="D92" s="214" t="str">
        <f>'Itens para CPUs'!A39</f>
        <v>MOURÃO DE EUCALIPTO TRATADO, DIÂMETRO = 16 A 20 CM, COMPRIMENTO = 2,20 M</v>
      </c>
      <c r="E92" s="114" t="str">
        <f>'Itens para CPUs'!D39</f>
        <v>M</v>
      </c>
      <c r="F92" s="323">
        <f>17*2.2</f>
        <v>37.400000000000006</v>
      </c>
      <c r="G92" s="145">
        <f>'Itens para CPUs'!F39</f>
        <v>23.31</v>
      </c>
      <c r="H92" s="146">
        <f t="shared" si="6"/>
        <v>871.79</v>
      </c>
      <c r="I92" s="292"/>
    </row>
    <row r="93" spans="1:9" s="127" customFormat="1">
      <c r="A93" s="263"/>
      <c r="B93" s="114" t="s">
        <v>246</v>
      </c>
      <c r="C93" s="114" t="str">
        <f>'Itens para CPUs'!B17</f>
        <v>SINAPI 340</v>
      </c>
      <c r="D93" s="214" t="str">
        <f>'Itens para CPUs'!A17</f>
        <v>ARAME FARPADO GALVANIZADO, 16 BWG (1,65 MM), CLASSE 250</v>
      </c>
      <c r="E93" s="114" t="str">
        <f>'Itens para CPUs'!D17</f>
        <v>M</v>
      </c>
      <c r="F93" s="323">
        <f>1000*5*1.01</f>
        <v>5050</v>
      </c>
      <c r="G93" s="145">
        <f>'Itens para CPUs'!F17</f>
        <v>1.27</v>
      </c>
      <c r="H93" s="146">
        <f t="shared" si="6"/>
        <v>6413.5</v>
      </c>
      <c r="I93" s="292"/>
    </row>
    <row r="94" spans="1:9" s="127" customFormat="1">
      <c r="A94" s="263"/>
      <c r="B94" s="114" t="s">
        <v>246</v>
      </c>
      <c r="C94" s="114" t="str">
        <f>'Itens para CPUs'!B29</f>
        <v>SINAPI 5076</v>
      </c>
      <c r="D94" s="214" t="str">
        <f>'Itens para CPUs'!A29</f>
        <v>GRAMPO DE AÇO POLIDO 1" x 9</v>
      </c>
      <c r="E94" s="114" t="str">
        <f>'Itens para CPUs'!D29</f>
        <v>KG</v>
      </c>
      <c r="F94" s="323">
        <v>4.5</v>
      </c>
      <c r="G94" s="145">
        <f>'Itens para CPUs'!F29</f>
        <v>20.04</v>
      </c>
      <c r="H94" s="146">
        <f t="shared" si="6"/>
        <v>90.18</v>
      </c>
      <c r="I94" s="292"/>
    </row>
    <row r="95" spans="1:9" ht="30">
      <c r="A95" s="116"/>
      <c r="B95" s="277" t="s">
        <v>246</v>
      </c>
      <c r="C95" s="277" t="str">
        <f>'Itens para CPUs'!B25</f>
        <v>COTAÇÃO</v>
      </c>
      <c r="D95" s="278" t="str">
        <f>'Itens para CPUs'!A25</f>
        <v>DISTANCIADOR DE ARAMES PARA CERCAS (BALANCINS), ALTURA 1,20 M, DIÂMETRO DO FIO = 3,0 MM, FABRICADO COM ARAME ZINCADO</v>
      </c>
      <c r="E95" s="277" t="str">
        <f>'Itens para CPUs'!D25</f>
        <v>UNIDADE</v>
      </c>
      <c r="F95" s="324">
        <v>334</v>
      </c>
      <c r="G95" s="279">
        <f>3.63</f>
        <v>3.63</v>
      </c>
      <c r="H95" s="280">
        <f t="shared" si="6"/>
        <v>1212.42</v>
      </c>
      <c r="I95" s="293"/>
    </row>
    <row r="96" spans="1:9">
      <c r="A96" s="116"/>
      <c r="B96" s="271"/>
      <c r="C96" s="271"/>
      <c r="D96" s="115"/>
      <c r="E96" s="271"/>
      <c r="F96" s="480" t="s">
        <v>180</v>
      </c>
      <c r="G96" s="480"/>
      <c r="H96" s="288">
        <f>SUM(H91:H95)</f>
        <v>11026.59</v>
      </c>
      <c r="I96" s="293"/>
    </row>
    <row r="97" spans="1:9">
      <c r="A97" s="116"/>
      <c r="B97" s="271"/>
      <c r="C97" s="271"/>
      <c r="D97" s="115"/>
      <c r="E97" s="271"/>
      <c r="F97" s="480" t="s">
        <v>414</v>
      </c>
      <c r="G97" s="480"/>
      <c r="H97" s="288">
        <f>ROUND(H96*$H$7,2)</f>
        <v>1357.37</v>
      </c>
      <c r="I97" s="293"/>
    </row>
    <row r="98" spans="1:9">
      <c r="A98" s="116"/>
      <c r="B98" s="271"/>
      <c r="C98" s="271"/>
      <c r="D98" s="115"/>
      <c r="E98" s="271"/>
      <c r="F98" s="476" t="s">
        <v>185</v>
      </c>
      <c r="G98" s="477"/>
      <c r="H98" s="290">
        <f>SUM(H96:H97)</f>
        <v>12383.96</v>
      </c>
      <c r="I98" s="293"/>
    </row>
    <row r="99" spans="1:9">
      <c r="A99" s="116"/>
      <c r="B99" s="271"/>
      <c r="C99" s="271"/>
      <c r="D99" s="115"/>
      <c r="E99" s="271"/>
      <c r="F99" s="473" t="s">
        <v>152</v>
      </c>
      <c r="G99" s="473"/>
      <c r="H99" s="291">
        <f>SUM(H85,H90,H98)</f>
        <v>19567.97</v>
      </c>
      <c r="I99" s="293"/>
    </row>
    <row r="100" spans="1:9" s="127" customFormat="1">
      <c r="A100" s="142"/>
      <c r="B100" s="147"/>
      <c r="C100" s="147"/>
      <c r="D100" s="148"/>
      <c r="E100" s="147"/>
      <c r="F100" s="325"/>
      <c r="G100" s="147"/>
      <c r="H100" s="157"/>
      <c r="I100" s="292"/>
    </row>
    <row r="101" spans="1:9" s="127" customFormat="1">
      <c r="A101" s="142"/>
      <c r="B101" s="147"/>
      <c r="C101" s="147"/>
      <c r="D101" s="148"/>
      <c r="E101" s="147"/>
      <c r="F101" s="325"/>
      <c r="G101" s="147"/>
      <c r="H101" s="157"/>
    </row>
    <row r="102" spans="1:9" s="127" customFormat="1">
      <c r="A102" s="142"/>
      <c r="B102" s="143" t="s">
        <v>187</v>
      </c>
      <c r="C102" s="143" t="s">
        <v>188</v>
      </c>
      <c r="D102" s="459" t="s">
        <v>314</v>
      </c>
      <c r="E102" s="143" t="s">
        <v>6</v>
      </c>
      <c r="F102" s="322" t="s">
        <v>7</v>
      </c>
      <c r="G102" s="465" t="s">
        <v>132</v>
      </c>
      <c r="H102" s="465" t="s">
        <v>133</v>
      </c>
    </row>
    <row r="103" spans="1:9" s="127" customFormat="1" ht="53.25" customHeight="1">
      <c r="A103" s="142"/>
      <c r="B103" s="143" t="s">
        <v>295</v>
      </c>
      <c r="C103" s="143" t="s">
        <v>263</v>
      </c>
      <c r="D103" s="460"/>
      <c r="E103" s="143" t="s">
        <v>6</v>
      </c>
      <c r="F103" s="322">
        <v>1</v>
      </c>
      <c r="G103" s="466"/>
      <c r="H103" s="466"/>
    </row>
    <row r="104" spans="1:9" s="127" customFormat="1">
      <c r="A104" s="142" t="s">
        <v>197</v>
      </c>
      <c r="B104" s="114" t="s">
        <v>242</v>
      </c>
      <c r="C104" s="114" t="str">
        <f>'Itens para CPUs'!B13</f>
        <v>SINAPI 88243</v>
      </c>
      <c r="D104" s="144" t="str">
        <f>'Itens para CPUs'!A13</f>
        <v>AJUDANTE ESPECIALIZADO COM ENCARGOS COMPLEMENTARES</v>
      </c>
      <c r="E104" s="114" t="str">
        <f>'Itens para CPUs'!D13</f>
        <v>H</v>
      </c>
      <c r="F104" s="323">
        <v>2.21</v>
      </c>
      <c r="G104" s="145">
        <f>'Itens para CPUs'!F13</f>
        <v>20.79</v>
      </c>
      <c r="H104" s="146">
        <f>ROUND(F104*G104,2)</f>
        <v>45.95</v>
      </c>
    </row>
    <row r="105" spans="1:9" s="127" customFormat="1">
      <c r="A105" s="142"/>
      <c r="B105" s="147"/>
      <c r="C105" s="147"/>
      <c r="D105" s="148"/>
      <c r="E105" s="147"/>
      <c r="F105" s="467" t="s">
        <v>191</v>
      </c>
      <c r="G105" s="467"/>
      <c r="H105" s="149">
        <f>SUM(H104:H104)</f>
        <v>45.95</v>
      </c>
    </row>
    <row r="106" spans="1:9" s="127" customFormat="1">
      <c r="A106" s="142"/>
      <c r="B106" s="147"/>
      <c r="C106" s="147"/>
      <c r="D106" s="148"/>
      <c r="E106" s="147"/>
      <c r="F106" s="470" t="s">
        <v>412</v>
      </c>
      <c r="G106" s="470"/>
      <c r="H106" s="150">
        <f>ROUND(H105*$H$6,2)</f>
        <v>11.22</v>
      </c>
    </row>
    <row r="107" spans="1:9" s="127" customFormat="1">
      <c r="A107" s="142"/>
      <c r="B107" s="147"/>
      <c r="C107" s="147"/>
      <c r="D107" s="148"/>
      <c r="E107" s="147"/>
      <c r="F107" s="474" t="s">
        <v>186</v>
      </c>
      <c r="G107" s="474"/>
      <c r="H107" s="151">
        <f>SUM(H105:H106)</f>
        <v>57.17</v>
      </c>
    </row>
    <row r="108" spans="1:9" s="152" customFormat="1" ht="30">
      <c r="A108" s="167" t="s">
        <v>198</v>
      </c>
      <c r="B108" s="114" t="s">
        <v>151</v>
      </c>
      <c r="C108" s="114" t="str">
        <f>'Itens para CPUs'!B41</f>
        <v>SINAPI 5944</v>
      </c>
      <c r="D108" s="144" t="str">
        <f>'Itens para CPUs'!A41</f>
        <v>PÁ CARREGADEIRA SOBRE RODAS, POTÊNCIA 197 HP, CAPACIDADE DA CAÇAMBA 2,5 A 3,5 M³, PESO OPERACIONAL 18338 KG - CHP DIURNO. AF_06/2014</v>
      </c>
      <c r="E108" s="114" t="str">
        <f>'Itens para CPUs'!D41</f>
        <v>CHP</v>
      </c>
      <c r="F108" s="323">
        <v>2.21</v>
      </c>
      <c r="G108" s="145">
        <f>'Itens para CPUs'!F41</f>
        <v>201.36</v>
      </c>
      <c r="H108" s="146">
        <f>ROUND(F108*G108,2)</f>
        <v>445.01</v>
      </c>
    </row>
    <row r="109" spans="1:9" s="152" customFormat="1" ht="30">
      <c r="A109" s="167"/>
      <c r="B109" s="114" t="s">
        <v>151</v>
      </c>
      <c r="C109" s="114" t="str">
        <f>'Itens para CPUs'!B40</f>
        <v>SINAPI 5946</v>
      </c>
      <c r="D109" s="144" t="str">
        <f>'Itens para CPUs'!A40</f>
        <v>PÁ CARREGADEIRA SOBRE RODAS, POTÊNCIA 197 HP, CAPACIDADE DA CAÇAMBA 2,5 A 3,5 M³, PESO OPERACIONAL 18338 KG - CHI DIURNO. AF_06/2014</v>
      </c>
      <c r="E109" s="114" t="str">
        <f>'Itens para CPUs'!D40</f>
        <v>CHI</v>
      </c>
      <c r="F109" s="323">
        <v>0.53</v>
      </c>
      <c r="G109" s="145">
        <f>'Itens para CPUs'!F40</f>
        <v>88.32</v>
      </c>
      <c r="H109" s="146">
        <f>ROUND(F109*G109,2)</f>
        <v>46.81</v>
      </c>
    </row>
    <row r="110" spans="1:9" s="152" customFormat="1">
      <c r="A110" s="167"/>
      <c r="B110" s="168"/>
      <c r="C110" s="168"/>
      <c r="D110" s="169"/>
      <c r="E110" s="168"/>
      <c r="F110" s="467" t="s">
        <v>190</v>
      </c>
      <c r="G110" s="467"/>
      <c r="H110" s="164">
        <f>SUM(H108:H109)</f>
        <v>491.82</v>
      </c>
    </row>
    <row r="111" spans="1:9" s="152" customFormat="1">
      <c r="A111" s="167"/>
      <c r="B111" s="168"/>
      <c r="C111" s="168"/>
      <c r="D111" s="169"/>
      <c r="E111" s="168"/>
      <c r="F111" s="468" t="s">
        <v>413</v>
      </c>
      <c r="G111" s="469"/>
      <c r="H111" s="156">
        <f>ROUND(H110*$H$6,2)</f>
        <v>120.1</v>
      </c>
    </row>
    <row r="112" spans="1:9" s="152" customFormat="1">
      <c r="A112" s="167"/>
      <c r="B112" s="168"/>
      <c r="C112" s="168"/>
      <c r="D112" s="169"/>
      <c r="E112" s="168"/>
      <c r="F112" s="463" t="s">
        <v>194</v>
      </c>
      <c r="G112" s="464"/>
      <c r="H112" s="153">
        <f>SUM(H110:H111)</f>
        <v>611.91999999999996</v>
      </c>
    </row>
    <row r="113" spans="1:8" s="127" customFormat="1" hidden="1">
      <c r="A113" s="142" t="s">
        <v>199</v>
      </c>
      <c r="B113" s="114"/>
      <c r="C113" s="114"/>
      <c r="D113" s="144"/>
      <c r="E113" s="114"/>
      <c r="F113" s="323"/>
      <c r="G113" s="145"/>
      <c r="H113" s="146">
        <f>ROUND(F113*G113,2)</f>
        <v>0</v>
      </c>
    </row>
    <row r="114" spans="1:8" s="127" customFormat="1" hidden="1">
      <c r="A114" s="142"/>
      <c r="B114" s="114"/>
      <c r="C114" s="114"/>
      <c r="D114" s="144"/>
      <c r="E114" s="114"/>
      <c r="F114" s="323"/>
      <c r="G114" s="145"/>
      <c r="H114" s="146">
        <f>ROUND(F114*G114,2)</f>
        <v>0</v>
      </c>
    </row>
    <row r="115" spans="1:8" s="127" customFormat="1" hidden="1">
      <c r="A115" s="142"/>
      <c r="B115" s="147"/>
      <c r="C115" s="147"/>
      <c r="D115" s="148"/>
      <c r="E115" s="147"/>
      <c r="F115" s="486" t="s">
        <v>180</v>
      </c>
      <c r="G115" s="486"/>
      <c r="H115" s="164">
        <f>SUM(H113:H114)</f>
        <v>0</v>
      </c>
    </row>
    <row r="116" spans="1:8" s="127" customFormat="1" hidden="1">
      <c r="A116" s="142"/>
      <c r="B116" s="147"/>
      <c r="C116" s="147"/>
      <c r="D116" s="148"/>
      <c r="E116" s="147"/>
      <c r="F116" s="486" t="s">
        <v>179</v>
      </c>
      <c r="G116" s="486"/>
      <c r="H116" s="164">
        <f>ROUND(H115*$H$7,2)</f>
        <v>0</v>
      </c>
    </row>
    <row r="117" spans="1:8" s="127" customFormat="1" hidden="1">
      <c r="A117" s="142"/>
      <c r="B117" s="147"/>
      <c r="C117" s="147"/>
      <c r="D117" s="148"/>
      <c r="E117" s="147"/>
      <c r="F117" s="463" t="s">
        <v>185</v>
      </c>
      <c r="G117" s="464"/>
      <c r="H117" s="153">
        <f>SUM(H115:H116)</f>
        <v>0</v>
      </c>
    </row>
    <row r="118" spans="1:8" s="127" customFormat="1">
      <c r="A118" s="142"/>
      <c r="B118" s="147"/>
      <c r="C118" s="147"/>
      <c r="D118" s="148"/>
      <c r="E118" s="147"/>
      <c r="F118" s="458" t="s">
        <v>152</v>
      </c>
      <c r="G118" s="458"/>
      <c r="H118" s="154">
        <f>SUM(H107,H112,H117)</f>
        <v>669.08999999999992</v>
      </c>
    </row>
    <row r="119" spans="1:8">
      <c r="A119" s="116"/>
      <c r="B119" s="271"/>
      <c r="C119" s="271"/>
      <c r="D119" s="115"/>
      <c r="E119" s="271"/>
      <c r="G119" s="271"/>
    </row>
    <row r="120" spans="1:8">
      <c r="A120" s="116"/>
      <c r="B120" s="271"/>
      <c r="C120" s="271"/>
      <c r="D120" s="115"/>
      <c r="E120" s="271"/>
      <c r="G120" s="271"/>
    </row>
    <row r="121" spans="1:8">
      <c r="A121" s="116"/>
      <c r="B121" s="276" t="s">
        <v>187</v>
      </c>
      <c r="C121" s="276" t="s">
        <v>188</v>
      </c>
      <c r="D121" s="484" t="s">
        <v>315</v>
      </c>
      <c r="E121" s="276" t="s">
        <v>6</v>
      </c>
      <c r="F121" s="326" t="s">
        <v>7</v>
      </c>
      <c r="G121" s="478" t="s">
        <v>132</v>
      </c>
      <c r="H121" s="478" t="s">
        <v>133</v>
      </c>
    </row>
    <row r="122" spans="1:8" ht="53.25" customHeight="1">
      <c r="A122" s="116"/>
      <c r="B122" s="276" t="s">
        <v>299</v>
      </c>
      <c r="C122" s="276" t="s">
        <v>263</v>
      </c>
      <c r="D122" s="485"/>
      <c r="E122" s="276" t="s">
        <v>6</v>
      </c>
      <c r="F122" s="326">
        <v>1</v>
      </c>
      <c r="G122" s="479"/>
      <c r="H122" s="479"/>
    </row>
    <row r="123" spans="1:8">
      <c r="A123" s="116" t="s">
        <v>197</v>
      </c>
      <c r="B123" s="277" t="s">
        <v>242</v>
      </c>
      <c r="C123" s="277" t="str">
        <f>'Itens para CPUs'!B13</f>
        <v>SINAPI 88243</v>
      </c>
      <c r="D123" s="278" t="str">
        <f>'Itens para CPUs'!A13</f>
        <v>AJUDANTE ESPECIALIZADO COM ENCARGOS COMPLEMENTARES</v>
      </c>
      <c r="E123" s="277" t="str">
        <f>'Itens para CPUs'!D13</f>
        <v>H</v>
      </c>
      <c r="F123" s="324">
        <v>4.97</v>
      </c>
      <c r="G123" s="279">
        <f>'Itens para CPUs'!F13</f>
        <v>20.79</v>
      </c>
      <c r="H123" s="280">
        <f>ROUND(F123*G123,2)</f>
        <v>103.33</v>
      </c>
    </row>
    <row r="124" spans="1:8">
      <c r="A124" s="116"/>
      <c r="B124" s="271"/>
      <c r="C124" s="271"/>
      <c r="D124" s="115"/>
      <c r="E124" s="271"/>
      <c r="F124" s="471" t="s">
        <v>191</v>
      </c>
      <c r="G124" s="471"/>
      <c r="H124" s="281">
        <f>SUM(H123:H123)</f>
        <v>103.33</v>
      </c>
    </row>
    <row r="125" spans="1:8">
      <c r="A125" s="116"/>
      <c r="B125" s="271"/>
      <c r="C125" s="271"/>
      <c r="D125" s="115"/>
      <c r="E125" s="271"/>
      <c r="F125" s="470" t="s">
        <v>412</v>
      </c>
      <c r="G125" s="470"/>
      <c r="H125" s="282">
        <f>ROUND(H124*$H$6,2)</f>
        <v>25.23</v>
      </c>
    </row>
    <row r="126" spans="1:8">
      <c r="A126" s="116"/>
      <c r="B126" s="271"/>
      <c r="C126" s="271"/>
      <c r="D126" s="115"/>
      <c r="E126" s="271"/>
      <c r="F126" s="472" t="s">
        <v>186</v>
      </c>
      <c r="G126" s="472"/>
      <c r="H126" s="283">
        <f>SUM(H124:H125)</f>
        <v>128.56</v>
      </c>
    </row>
    <row r="127" spans="1:8" s="285" customFormat="1" ht="30">
      <c r="A127" s="284" t="s">
        <v>198</v>
      </c>
      <c r="B127" s="277" t="s">
        <v>151</v>
      </c>
      <c r="C127" s="277" t="str">
        <f>'Itens para CPUs'!B41</f>
        <v>SINAPI 5944</v>
      </c>
      <c r="D127" s="278" t="str">
        <f>'Itens para CPUs'!A41</f>
        <v>PÁ CARREGADEIRA SOBRE RODAS, POTÊNCIA 197 HP, CAPACIDADE DA CAÇAMBA 2,5 A 3,5 M³, PESO OPERACIONAL 18338 KG - CHP DIURNO. AF_06/2014</v>
      </c>
      <c r="E127" s="277" t="str">
        <f>'Itens para CPUs'!D41</f>
        <v>CHP</v>
      </c>
      <c r="F127" s="324">
        <v>4.97</v>
      </c>
      <c r="G127" s="279">
        <f>'Itens para CPUs'!F41</f>
        <v>201.36</v>
      </c>
      <c r="H127" s="280">
        <f>ROUND(F127*G127,2)</f>
        <v>1000.76</v>
      </c>
    </row>
    <row r="128" spans="1:8" s="285" customFormat="1" ht="30">
      <c r="A128" s="284"/>
      <c r="B128" s="277" t="s">
        <v>151</v>
      </c>
      <c r="C128" s="277" t="str">
        <f>'Itens para CPUs'!B40</f>
        <v>SINAPI 5946</v>
      </c>
      <c r="D128" s="278" t="str">
        <f>'Itens para CPUs'!A40</f>
        <v>PÁ CARREGADEIRA SOBRE RODAS, POTÊNCIA 197 HP, CAPACIDADE DA CAÇAMBA 2,5 A 3,5 M³, PESO OPERACIONAL 18338 KG - CHI DIURNO. AF_06/2014</v>
      </c>
      <c r="E128" s="277" t="str">
        <f>'Itens para CPUs'!D40</f>
        <v>CHI</v>
      </c>
      <c r="F128" s="324">
        <v>1.19</v>
      </c>
      <c r="G128" s="279">
        <f>'Itens para CPUs'!F40</f>
        <v>88.32</v>
      </c>
      <c r="H128" s="280">
        <f>ROUND(F128*G128,2)</f>
        <v>105.1</v>
      </c>
    </row>
    <row r="129" spans="1:8" s="285" customFormat="1">
      <c r="A129" s="284"/>
      <c r="B129" s="286"/>
      <c r="C129" s="286"/>
      <c r="D129" s="287"/>
      <c r="E129" s="286"/>
      <c r="F129" s="471" t="s">
        <v>190</v>
      </c>
      <c r="G129" s="471"/>
      <c r="H129" s="288">
        <f>SUM(H127:H128)</f>
        <v>1105.8599999999999</v>
      </c>
    </row>
    <row r="130" spans="1:8" s="285" customFormat="1">
      <c r="A130" s="284"/>
      <c r="B130" s="286"/>
      <c r="C130" s="286"/>
      <c r="D130" s="287"/>
      <c r="E130" s="286"/>
      <c r="F130" s="468" t="s">
        <v>413</v>
      </c>
      <c r="G130" s="469"/>
      <c r="H130" s="289">
        <f>ROUND(H129*$H$6,2)</f>
        <v>270.05</v>
      </c>
    </row>
    <row r="131" spans="1:8" s="285" customFormat="1">
      <c r="A131" s="284"/>
      <c r="B131" s="286"/>
      <c r="C131" s="286"/>
      <c r="D131" s="287"/>
      <c r="E131" s="286"/>
      <c r="F131" s="476" t="s">
        <v>194</v>
      </c>
      <c r="G131" s="477"/>
      <c r="H131" s="290">
        <f>SUM(H129:H130)</f>
        <v>1375.9099999999999</v>
      </c>
    </row>
    <row r="132" spans="1:8" hidden="1">
      <c r="A132" s="116" t="s">
        <v>199</v>
      </c>
      <c r="B132" s="277"/>
      <c r="C132" s="277"/>
      <c r="D132" s="278"/>
      <c r="E132" s="277"/>
      <c r="F132" s="324"/>
      <c r="G132" s="279"/>
      <c r="H132" s="280">
        <f>ROUND(F132*G132,2)</f>
        <v>0</v>
      </c>
    </row>
    <row r="133" spans="1:8" hidden="1">
      <c r="A133" s="116"/>
      <c r="B133" s="277"/>
      <c r="C133" s="277"/>
      <c r="D133" s="278"/>
      <c r="E133" s="277"/>
      <c r="F133" s="324"/>
      <c r="G133" s="279"/>
      <c r="H133" s="280">
        <f>ROUND(F133*G133,2)</f>
        <v>0</v>
      </c>
    </row>
    <row r="134" spans="1:8" hidden="1">
      <c r="A134" s="116"/>
      <c r="B134" s="271"/>
      <c r="C134" s="271"/>
      <c r="D134" s="115"/>
      <c r="E134" s="271"/>
      <c r="F134" s="480" t="s">
        <v>180</v>
      </c>
      <c r="G134" s="480"/>
      <c r="H134" s="288">
        <f>SUM(H132:H133)</f>
        <v>0</v>
      </c>
    </row>
    <row r="135" spans="1:8" hidden="1">
      <c r="A135" s="116"/>
      <c r="B135" s="271"/>
      <c r="C135" s="271"/>
      <c r="D135" s="115"/>
      <c r="E135" s="271"/>
      <c r="F135" s="480" t="s">
        <v>179</v>
      </c>
      <c r="G135" s="480"/>
      <c r="H135" s="288">
        <f>ROUND(H134*$H$7,2)</f>
        <v>0</v>
      </c>
    </row>
    <row r="136" spans="1:8" hidden="1">
      <c r="A136" s="116"/>
      <c r="B136" s="271"/>
      <c r="C136" s="271"/>
      <c r="D136" s="115"/>
      <c r="E136" s="271"/>
      <c r="F136" s="476" t="s">
        <v>185</v>
      </c>
      <c r="G136" s="477"/>
      <c r="H136" s="290">
        <f>SUM(H134:H135)</f>
        <v>0</v>
      </c>
    </row>
    <row r="137" spans="1:8">
      <c r="A137" s="116"/>
      <c r="B137" s="271"/>
      <c r="C137" s="271"/>
      <c r="D137" s="115"/>
      <c r="E137" s="271"/>
      <c r="F137" s="473" t="s">
        <v>152</v>
      </c>
      <c r="G137" s="473"/>
      <c r="H137" s="291">
        <f>SUM(H126,H131,H136)</f>
        <v>1504.4699999999998</v>
      </c>
    </row>
    <row r="138" spans="1:8" ht="12.75" customHeight="1">
      <c r="A138" s="116"/>
      <c r="B138" s="385"/>
      <c r="C138" s="385"/>
      <c r="D138" s="115"/>
      <c r="E138" s="411"/>
      <c r="F138" s="412"/>
      <c r="G138" s="412"/>
      <c r="H138" s="319"/>
    </row>
    <row r="139" spans="1:8" ht="12.75" customHeight="1">
      <c r="A139" s="116"/>
      <c r="B139" s="385"/>
      <c r="C139" s="385"/>
      <c r="D139" s="115"/>
      <c r="E139" s="411"/>
      <c r="F139" s="412"/>
      <c r="G139" s="412"/>
      <c r="H139" s="319"/>
    </row>
    <row r="140" spans="1:8" ht="12.75" customHeight="1">
      <c r="A140" s="116"/>
      <c r="B140" s="385"/>
      <c r="C140" s="385"/>
      <c r="D140" s="115"/>
      <c r="E140" s="411"/>
      <c r="F140" s="412"/>
      <c r="G140" s="412"/>
      <c r="H140" s="319"/>
    </row>
    <row r="141" spans="1:8" ht="12.75" customHeight="1">
      <c r="A141" s="116"/>
      <c r="B141" s="385"/>
      <c r="C141" s="385"/>
      <c r="D141" s="115"/>
      <c r="E141" s="411"/>
      <c r="F141" s="412"/>
      <c r="G141" s="412"/>
      <c r="H141" s="319"/>
    </row>
    <row r="142" spans="1:8" ht="12.75" customHeight="1">
      <c r="A142" s="116"/>
      <c r="B142" s="385"/>
      <c r="C142" s="385"/>
      <c r="D142" s="115"/>
      <c r="E142" s="411"/>
      <c r="F142" s="412"/>
      <c r="G142" s="412"/>
      <c r="H142" s="319"/>
    </row>
    <row r="143" spans="1:8">
      <c r="A143" s="116"/>
      <c r="B143" s="385"/>
      <c r="C143" s="385"/>
      <c r="D143" s="115"/>
      <c r="E143" s="411"/>
      <c r="F143" s="412"/>
      <c r="G143" s="412"/>
      <c r="H143" s="319"/>
    </row>
    <row r="144" spans="1:8">
      <c r="A144" s="116"/>
      <c r="B144" s="385"/>
      <c r="C144" s="385"/>
      <c r="D144" s="115"/>
      <c r="E144" s="411"/>
      <c r="F144" s="412"/>
      <c r="G144" s="412"/>
      <c r="H144" s="319"/>
    </row>
    <row r="145" spans="1:8">
      <c r="A145" s="116"/>
      <c r="B145" s="385"/>
      <c r="C145" s="385"/>
      <c r="D145" s="115"/>
      <c r="E145" s="411"/>
      <c r="F145" s="412"/>
      <c r="G145" s="412"/>
      <c r="H145" s="319"/>
    </row>
    <row r="146" spans="1:8">
      <c r="A146" s="116"/>
      <c r="B146" s="271"/>
      <c r="C146" s="271"/>
      <c r="D146" s="115"/>
      <c r="E146" s="411"/>
      <c r="F146" s="413"/>
      <c r="G146" s="411"/>
      <c r="H146" s="414"/>
    </row>
    <row r="147" spans="1:8">
      <c r="A147" s="116"/>
      <c r="B147" s="302"/>
      <c r="C147" s="302"/>
      <c r="D147" s="115"/>
      <c r="E147" s="302"/>
      <c r="G147" s="302"/>
    </row>
    <row r="148" spans="1:8">
      <c r="A148" s="116"/>
      <c r="B148" s="301" t="s">
        <v>187</v>
      </c>
      <c r="C148" s="301" t="s">
        <v>188</v>
      </c>
      <c r="D148" s="459" t="s">
        <v>371</v>
      </c>
      <c r="E148" s="301" t="s">
        <v>6</v>
      </c>
      <c r="F148" s="322" t="s">
        <v>7</v>
      </c>
      <c r="G148" s="465" t="s">
        <v>132</v>
      </c>
      <c r="H148" s="465" t="s">
        <v>133</v>
      </c>
    </row>
    <row r="149" spans="1:8" ht="36.75" customHeight="1">
      <c r="A149" s="116"/>
      <c r="B149" s="301" t="s">
        <v>300</v>
      </c>
      <c r="C149" s="301" t="s">
        <v>373</v>
      </c>
      <c r="D149" s="460"/>
      <c r="E149" s="301" t="s">
        <v>255</v>
      </c>
      <c r="F149" s="322">
        <v>1</v>
      </c>
      <c r="G149" s="466"/>
      <c r="H149" s="466"/>
    </row>
    <row r="150" spans="1:8">
      <c r="A150" s="116" t="s">
        <v>372</v>
      </c>
      <c r="B150" s="277" t="s">
        <v>242</v>
      </c>
      <c r="C150" s="277" t="str">
        <f>'Itens para CPUs'!B51</f>
        <v>SINAPI 88316</v>
      </c>
      <c r="D150" s="278" t="str">
        <f>'Itens para CPUs'!A51</f>
        <v>SERVENTE COM ENCARGOS COMPLEMENTARES</v>
      </c>
      <c r="E150" s="277" t="str">
        <f>'Itens para CPUs'!D51</f>
        <v>H</v>
      </c>
      <c r="F150" s="324">
        <f>0.001*(6*1000)</f>
        <v>6</v>
      </c>
      <c r="G150" s="279">
        <f>'Itens para CPUs'!F51</f>
        <v>17.579999999999998</v>
      </c>
      <c r="H150" s="280">
        <f>ROUND(F150*G150,2)</f>
        <v>105.48</v>
      </c>
    </row>
    <row r="151" spans="1:8">
      <c r="A151" s="116"/>
      <c r="B151" s="302"/>
      <c r="C151" s="302"/>
      <c r="D151" s="304"/>
      <c r="E151" s="302"/>
      <c r="F151" s="471" t="s">
        <v>191</v>
      </c>
      <c r="G151" s="471"/>
      <c r="H151" s="281">
        <f>SUM(H150)</f>
        <v>105.48</v>
      </c>
    </row>
    <row r="152" spans="1:8">
      <c r="A152" s="116"/>
      <c r="B152" s="302"/>
      <c r="C152" s="302"/>
      <c r="D152" s="115"/>
      <c r="E152" s="302"/>
      <c r="F152" s="470" t="s">
        <v>412</v>
      </c>
      <c r="G152" s="470"/>
      <c r="H152" s="282">
        <f>ROUND(H151*$H$6,2)</f>
        <v>25.76</v>
      </c>
    </row>
    <row r="153" spans="1:8">
      <c r="A153" s="116"/>
      <c r="B153" s="302"/>
      <c r="C153" s="302"/>
      <c r="D153" s="115"/>
      <c r="E153" s="302"/>
      <c r="F153" s="472" t="s">
        <v>186</v>
      </c>
      <c r="G153" s="472"/>
      <c r="H153" s="283">
        <f>SUM(H151:H152)</f>
        <v>131.24</v>
      </c>
    </row>
    <row r="154" spans="1:8" ht="30">
      <c r="A154" s="116" t="s">
        <v>198</v>
      </c>
      <c r="B154" s="277" t="s">
        <v>151</v>
      </c>
      <c r="C154" s="277" t="str">
        <f>'Itens para CPUs'!B38</f>
        <v>SINAPI 5932</v>
      </c>
      <c r="D154" s="278" t="str">
        <f>'Itens para CPUs'!A38</f>
        <v>MOTONIVELADORA POTÊNCIA BÁSICA LÍQUIDA (PRIMEIRA MARCHA) 125 HP, PESO BRUTO 13032 KG, LARGURA DA LÂMINA DE 3,7 M - CHP DIURNO. AF_06/2014</v>
      </c>
      <c r="E154" s="277" t="str">
        <f>'Itens para CPUs'!D38</f>
        <v>CHP</v>
      </c>
      <c r="F154" s="323">
        <f>0.0001*(6*1000)</f>
        <v>0.6</v>
      </c>
      <c r="G154" s="145">
        <f>'Itens para CPUs'!F38</f>
        <v>219.69</v>
      </c>
      <c r="H154" s="280">
        <f>ROUND(F154*G154,2)</f>
        <v>131.81</v>
      </c>
    </row>
    <row r="155" spans="1:8" ht="30">
      <c r="A155" s="116"/>
      <c r="B155" s="277" t="s">
        <v>151</v>
      </c>
      <c r="C155" s="277" t="str">
        <f>'Itens para CPUs'!B37</f>
        <v>SINAPI 5934</v>
      </c>
      <c r="D155" s="278" t="str">
        <f>'Itens para CPUs'!A37</f>
        <v>MOTONIVELADORA POTÊNCIA BÁSICA LÍQUIDA (PRIMEIRA MARCHA) 125 HP, PESO BRUTO 13032 KG, LARGURA DA LÂMINA DE 3,7 M - CHI DIURNO. AF_06/2014</v>
      </c>
      <c r="E155" s="277" t="str">
        <f>'Itens para CPUs'!D37</f>
        <v>CHI</v>
      </c>
      <c r="F155" s="323">
        <f>0.001*(6*1000)</f>
        <v>6</v>
      </c>
      <c r="G155" s="145">
        <f>'Itens para CPUs'!F37</f>
        <v>85.44</v>
      </c>
      <c r="H155" s="280">
        <f>ROUND(F155*G155,2)</f>
        <v>512.64</v>
      </c>
    </row>
    <row r="156" spans="1:8">
      <c r="A156" s="116"/>
      <c r="B156" s="302"/>
      <c r="C156" s="302"/>
      <c r="D156" s="115"/>
      <c r="E156" s="302"/>
      <c r="F156" s="467" t="s">
        <v>190</v>
      </c>
      <c r="G156" s="467"/>
      <c r="H156" s="288">
        <f>SUM(H154:H155)</f>
        <v>644.45000000000005</v>
      </c>
    </row>
    <row r="157" spans="1:8">
      <c r="A157" s="116"/>
      <c r="B157" s="302"/>
      <c r="C157" s="302"/>
      <c r="D157" s="115"/>
      <c r="E157" s="302"/>
      <c r="F157" s="468" t="s">
        <v>413</v>
      </c>
      <c r="G157" s="469"/>
      <c r="H157" s="289">
        <f>ROUND(H156*$H$6,2)</f>
        <v>157.37</v>
      </c>
    </row>
    <row r="158" spans="1:8" ht="15" customHeight="1">
      <c r="A158" s="116"/>
      <c r="B158" s="302"/>
      <c r="C158" s="302"/>
      <c r="D158" s="115"/>
      <c r="E158" s="302"/>
      <c r="F158" s="463" t="s">
        <v>194</v>
      </c>
      <c r="G158" s="464"/>
      <c r="H158" s="290">
        <f>SUM(H156:H157)</f>
        <v>801.82</v>
      </c>
    </row>
    <row r="159" spans="1:8" ht="15" customHeight="1">
      <c r="A159" s="116"/>
      <c r="B159" s="313"/>
      <c r="C159" s="313"/>
      <c r="D159" s="115"/>
      <c r="E159" s="313"/>
      <c r="F159" s="473" t="s">
        <v>152</v>
      </c>
      <c r="G159" s="473"/>
      <c r="H159" s="291">
        <f>SUM(,H153,H158)</f>
        <v>933.06000000000006</v>
      </c>
    </row>
    <row r="160" spans="1:8">
      <c r="A160" s="116"/>
      <c r="B160" s="302"/>
      <c r="C160" s="302"/>
      <c r="D160" s="115"/>
      <c r="E160" s="302"/>
      <c r="F160" s="325"/>
      <c r="G160" s="311"/>
    </row>
    <row r="161" spans="1:8" ht="15" customHeight="1">
      <c r="A161" s="116"/>
      <c r="B161" s="301" t="s">
        <v>187</v>
      </c>
      <c r="C161" s="301" t="s">
        <v>188</v>
      </c>
      <c r="D161" s="459" t="s">
        <v>401</v>
      </c>
      <c r="E161" s="301" t="s">
        <v>6</v>
      </c>
      <c r="F161" s="322" t="s">
        <v>7</v>
      </c>
      <c r="G161" s="465" t="s">
        <v>132</v>
      </c>
      <c r="H161" s="465" t="s">
        <v>133</v>
      </c>
    </row>
    <row r="162" spans="1:8" ht="42" customHeight="1">
      <c r="A162" s="116"/>
      <c r="B162" s="301" t="s">
        <v>301</v>
      </c>
      <c r="C162" s="308" t="s">
        <v>379</v>
      </c>
      <c r="D162" s="460"/>
      <c r="E162" s="312" t="s">
        <v>384</v>
      </c>
      <c r="F162" s="322">
        <v>1</v>
      </c>
      <c r="G162" s="466"/>
      <c r="H162" s="466"/>
    </row>
    <row r="163" spans="1:8">
      <c r="A163" s="116" t="s">
        <v>372</v>
      </c>
      <c r="B163" s="114" t="s">
        <v>341</v>
      </c>
      <c r="C163" s="277" t="str">
        <f>'Itens para CPUs'!B51</f>
        <v>SINAPI 88316</v>
      </c>
      <c r="D163" s="278" t="str">
        <f>'Itens para CPUs'!A51</f>
        <v>SERVENTE COM ENCARGOS COMPLEMENTARES</v>
      </c>
      <c r="E163" s="277" t="str">
        <f>'Itens para CPUs'!D51</f>
        <v>H</v>
      </c>
      <c r="F163" s="323">
        <f>0.003*(6*1000)</f>
        <v>18</v>
      </c>
      <c r="G163" s="145">
        <f>'Itens para CPUs'!F51</f>
        <v>17.579999999999998</v>
      </c>
      <c r="H163" s="280">
        <f>ROUND(F163*G163,2)</f>
        <v>316.44</v>
      </c>
    </row>
    <row r="164" spans="1:8">
      <c r="A164" s="116"/>
      <c r="B164" s="302"/>
      <c r="C164" s="302"/>
      <c r="D164" s="115"/>
      <c r="E164" s="302"/>
      <c r="F164" s="487" t="s">
        <v>191</v>
      </c>
      <c r="G164" s="488"/>
      <c r="H164" s="281">
        <f>SUM(H162:H163)</f>
        <v>316.44</v>
      </c>
    </row>
    <row r="165" spans="1:8">
      <c r="A165" s="116"/>
      <c r="B165" s="302"/>
      <c r="C165" s="302"/>
      <c r="D165" s="115"/>
      <c r="E165" s="302"/>
      <c r="F165" s="470" t="s">
        <v>412</v>
      </c>
      <c r="G165" s="470"/>
      <c r="H165" s="282">
        <f>ROUND(H164*$H$6,2)</f>
        <v>77.27</v>
      </c>
    </row>
    <row r="166" spans="1:8">
      <c r="A166" s="116"/>
      <c r="B166" s="302"/>
      <c r="C166" s="302"/>
      <c r="D166" s="115"/>
      <c r="E166" s="302"/>
      <c r="F166" s="489" t="s">
        <v>186</v>
      </c>
      <c r="G166" s="490"/>
      <c r="H166" s="283">
        <f>SUM(H164:H165)</f>
        <v>393.71</v>
      </c>
    </row>
    <row r="167" spans="1:8" s="152" customFormat="1" ht="45" customHeight="1">
      <c r="A167" s="167" t="s">
        <v>198</v>
      </c>
      <c r="B167" s="114" t="s">
        <v>151</v>
      </c>
      <c r="C167" s="114" t="str">
        <f>'Itens para CPUs'!B48</f>
        <v xml:space="preserve"> SINAPI 89876</v>
      </c>
      <c r="D167" s="214" t="str">
        <f>'Itens para CPUs'!A48</f>
        <v>CAMINHÃO BASCULANTE 14 M3, COM CAVALO MECÂNICO DE CAPACIDADE MÁXIMA DE TRAÇÃO COMBINADO DE 36000 KG, POTÊNCIA 286 CV, INCLUSIVE SEMIREBOQUE COM CAÇAMBA METÁLICA - CHP DIURNO. AF_12/2014</v>
      </c>
      <c r="E167" s="114" t="str">
        <f>'Itens para CPUs'!D48</f>
        <v>CHP</v>
      </c>
      <c r="F167" s="328">
        <f>F176*1.43*5*2*0.0075</f>
        <v>32.174999999999997</v>
      </c>
      <c r="G167" s="145">
        <f>'Itens para CPUs'!F48</f>
        <v>243.12</v>
      </c>
      <c r="H167" s="146">
        <f>ROUND(F167*G167,2)</f>
        <v>7822.39</v>
      </c>
    </row>
    <row r="168" spans="1:8" ht="45">
      <c r="A168" s="116"/>
      <c r="B168" s="114" t="s">
        <v>151</v>
      </c>
      <c r="C168" s="114" t="str">
        <f>'Itens para CPUs'!B49</f>
        <v>SINAPI 89877</v>
      </c>
      <c r="D168" s="214" t="str">
        <f>'Itens para CPUs'!A49</f>
        <v>CAMINHÃO BASCULANTE 14 M3, COM CAVALO MECÂNICO DE CAPACIDADE MÁXIMA DE TRAÇÃO COMBINADO DE 36000 KG, POTÊNCIA 286 CV, INCLUSIVE SEMIREBOQUE COM CAÇAMBA METÁLICA - CHI DIURNO. AF_12/2014</v>
      </c>
      <c r="E168" s="114" t="str">
        <f>'Itens para CPUs'!D18</f>
        <v>CHI</v>
      </c>
      <c r="F168" s="328">
        <f>F176*1.43*5*2*0.0032</f>
        <v>13.728000000000002</v>
      </c>
      <c r="G168" s="145">
        <f>'Itens para CPUs'!F49</f>
        <v>56.92</v>
      </c>
      <c r="H168" s="146">
        <f t="shared" ref="H168" si="7">ROUND(F168*G168,2)</f>
        <v>781.4</v>
      </c>
    </row>
    <row r="169" spans="1:8">
      <c r="A169" s="116"/>
      <c r="B169" s="316"/>
      <c r="C169" s="316"/>
      <c r="D169" s="317"/>
      <c r="E169" s="316"/>
      <c r="F169" s="467" t="s">
        <v>190</v>
      </c>
      <c r="G169" s="467"/>
      <c r="H169" s="300">
        <f>SUM(H167:H168)</f>
        <v>8603.7900000000009</v>
      </c>
    </row>
    <row r="170" spans="1:8">
      <c r="A170" s="116"/>
      <c r="B170" s="316"/>
      <c r="C170" s="316"/>
      <c r="D170" s="317"/>
      <c r="E170" s="316"/>
      <c r="F170" s="468" t="s">
        <v>413</v>
      </c>
      <c r="G170" s="469"/>
      <c r="H170" s="156">
        <f>ROUND(H169*$H$6,2)</f>
        <v>2101.0500000000002</v>
      </c>
    </row>
    <row r="171" spans="1:8">
      <c r="A171" s="116"/>
      <c r="B171" s="316"/>
      <c r="C171" s="316"/>
      <c r="D171" s="317"/>
      <c r="E171" s="316"/>
      <c r="F171" s="458" t="s">
        <v>194</v>
      </c>
      <c r="G171" s="458"/>
      <c r="H171" s="153">
        <f>SUM(H169:H170)</f>
        <v>10704.84</v>
      </c>
    </row>
    <row r="172" spans="1:8">
      <c r="A172" s="79"/>
      <c r="B172" s="79"/>
      <c r="C172" s="79"/>
      <c r="D172" s="79"/>
      <c r="E172" s="79"/>
      <c r="F172" s="458" t="s">
        <v>152</v>
      </c>
      <c r="G172" s="458"/>
      <c r="H172" s="291">
        <f>SUM(H166,H171)</f>
        <v>11098.55</v>
      </c>
    </row>
    <row r="173" spans="1:8">
      <c r="A173" s="310"/>
      <c r="B173" s="311"/>
      <c r="C173" s="311"/>
      <c r="D173" s="309"/>
      <c r="E173" s="311"/>
      <c r="F173" s="329"/>
      <c r="G173" s="314"/>
      <c r="H173" s="319"/>
    </row>
    <row r="174" spans="1:8">
      <c r="A174" s="310"/>
      <c r="B174" s="312" t="s">
        <v>187</v>
      </c>
      <c r="C174" s="312" t="s">
        <v>188</v>
      </c>
      <c r="D174" s="459" t="s">
        <v>370</v>
      </c>
      <c r="E174" s="312" t="s">
        <v>6</v>
      </c>
      <c r="F174" s="322" t="s">
        <v>7</v>
      </c>
      <c r="G174" s="465" t="s">
        <v>132</v>
      </c>
      <c r="H174" s="465" t="s">
        <v>133</v>
      </c>
    </row>
    <row r="175" spans="1:8">
      <c r="A175" s="310"/>
      <c r="B175" s="312" t="s">
        <v>302</v>
      </c>
      <c r="C175" s="312" t="s">
        <v>365</v>
      </c>
      <c r="D175" s="460"/>
      <c r="E175" s="337" t="s">
        <v>255</v>
      </c>
      <c r="F175" s="322">
        <v>1</v>
      </c>
      <c r="G175" s="466"/>
      <c r="H175" s="466"/>
    </row>
    <row r="176" spans="1:8" ht="30">
      <c r="A176" s="142" t="s">
        <v>199</v>
      </c>
      <c r="B176" s="114" t="s">
        <v>246</v>
      </c>
      <c r="C176" s="112" t="str">
        <f>'Itens para CPUs'!B42</f>
        <v>SINAPI 4746</v>
      </c>
      <c r="D176" s="214" t="str">
        <f>'Itens para CPUs'!A42</f>
        <v>PEDREGULHO OU PICARRA DE JAZIDA, AO NATURAL, PARA BASE DE PAVIMENTACAO (RETIRADO NA JAZIDA, SEM TRANSPORTE)</v>
      </c>
      <c r="E176" s="112" t="str">
        <f>'Itens para CPUs'!D42</f>
        <v>M³</v>
      </c>
      <c r="F176" s="323">
        <f>6*1000*0.05</f>
        <v>300</v>
      </c>
      <c r="G176" s="145">
        <f>'Itens para CPUs'!F42</f>
        <v>47.81</v>
      </c>
      <c r="H176" s="146">
        <f>ROUND(F176*G176,2)</f>
        <v>14343</v>
      </c>
    </row>
    <row r="177" spans="1:8">
      <c r="A177" s="142"/>
      <c r="B177" s="147"/>
      <c r="C177" s="147"/>
      <c r="D177" s="148"/>
      <c r="E177" s="147"/>
      <c r="F177" s="470" t="s">
        <v>180</v>
      </c>
      <c r="G177" s="470"/>
      <c r="H177" s="164">
        <f>SUM(H176:H176)</f>
        <v>14343</v>
      </c>
    </row>
    <row r="178" spans="1:8">
      <c r="A178" s="142"/>
      <c r="B178" s="147"/>
      <c r="C178" s="147"/>
      <c r="D178" s="148"/>
      <c r="E178" s="147"/>
      <c r="F178" s="470" t="s">
        <v>414</v>
      </c>
      <c r="G178" s="470"/>
      <c r="H178" s="164">
        <f>ROUND(H177*$H$7,2)</f>
        <v>1765.62</v>
      </c>
    </row>
    <row r="179" spans="1:8">
      <c r="A179" s="142"/>
      <c r="B179" s="147"/>
      <c r="C179" s="147"/>
      <c r="D179" s="148"/>
      <c r="E179" s="147"/>
      <c r="F179" s="463" t="s">
        <v>185</v>
      </c>
      <c r="G179" s="464"/>
      <c r="H179" s="153">
        <f>SUM(H177:H178)</f>
        <v>16108.619999999999</v>
      </c>
    </row>
    <row r="180" spans="1:8">
      <c r="A180" s="306"/>
      <c r="B180" s="307"/>
      <c r="C180" s="307"/>
      <c r="D180" s="305"/>
      <c r="E180" s="307"/>
      <c r="F180" s="458" t="s">
        <v>152</v>
      </c>
      <c r="G180" s="458"/>
      <c r="H180" s="291">
        <f>SUM(H179)</f>
        <v>16108.619999999999</v>
      </c>
    </row>
    <row r="181" spans="1:8">
      <c r="A181" s="310"/>
      <c r="B181" s="311"/>
      <c r="C181" s="311"/>
      <c r="D181" s="309"/>
      <c r="E181" s="311"/>
      <c r="F181" s="329"/>
      <c r="G181" s="314"/>
      <c r="H181" s="319"/>
    </row>
    <row r="182" spans="1:8">
      <c r="A182" s="306"/>
      <c r="B182" s="307"/>
      <c r="C182" s="307"/>
      <c r="D182" s="305"/>
      <c r="E182" s="307"/>
      <c r="F182" s="329"/>
      <c r="G182" s="314"/>
      <c r="H182" s="315"/>
    </row>
    <row r="183" spans="1:8" s="127" customFormat="1">
      <c r="A183" s="142"/>
      <c r="B183" s="143" t="s">
        <v>187</v>
      </c>
      <c r="C183" s="143" t="s">
        <v>188</v>
      </c>
      <c r="D183" s="459" t="s">
        <v>417</v>
      </c>
      <c r="E183" s="143" t="s">
        <v>6</v>
      </c>
      <c r="F183" s="322" t="s">
        <v>7</v>
      </c>
      <c r="G183" s="465" t="s">
        <v>132</v>
      </c>
      <c r="H183" s="465" t="s">
        <v>133</v>
      </c>
    </row>
    <row r="184" spans="1:8" s="127" customFormat="1" ht="49.5" customHeight="1">
      <c r="A184" s="142"/>
      <c r="B184" s="312" t="s">
        <v>381</v>
      </c>
      <c r="C184" s="270" t="s">
        <v>263</v>
      </c>
      <c r="D184" s="460"/>
      <c r="E184" s="301" t="s">
        <v>255</v>
      </c>
      <c r="F184" s="322">
        <v>1</v>
      </c>
      <c r="G184" s="466"/>
      <c r="H184" s="466"/>
    </row>
    <row r="185" spans="1:8" s="127" customFormat="1">
      <c r="A185" s="303" t="s">
        <v>372</v>
      </c>
      <c r="B185" s="114" t="s">
        <v>341</v>
      </c>
      <c r="C185" s="114" t="str">
        <f>'Itens para CPUs'!B51</f>
        <v>SINAPI 88316</v>
      </c>
      <c r="D185" s="214" t="str">
        <f>'Itens para CPUs'!A51</f>
        <v>SERVENTE COM ENCARGOS COMPLEMENTARES</v>
      </c>
      <c r="E185" s="114" t="s">
        <v>22</v>
      </c>
      <c r="F185" s="323">
        <f>(0.03*F176)</f>
        <v>9</v>
      </c>
      <c r="G185" s="145">
        <f>'Itens para CPUs'!F51</f>
        <v>17.579999999999998</v>
      </c>
      <c r="H185" s="146">
        <f>ROUND(F185*G185,2)</f>
        <v>158.22</v>
      </c>
    </row>
    <row r="186" spans="1:8" s="127" customFormat="1">
      <c r="A186" s="142"/>
      <c r="B186" s="147"/>
      <c r="C186" s="147"/>
      <c r="D186" s="148"/>
      <c r="E186" s="147"/>
      <c r="F186" s="467" t="s">
        <v>191</v>
      </c>
      <c r="G186" s="467"/>
      <c r="H186" s="149">
        <f>SUM(H185:H185)</f>
        <v>158.22</v>
      </c>
    </row>
    <row r="187" spans="1:8" s="127" customFormat="1">
      <c r="A187" s="142"/>
      <c r="B187" s="147"/>
      <c r="C187" s="147"/>
      <c r="D187" s="148"/>
      <c r="E187" s="147"/>
      <c r="F187" s="470" t="s">
        <v>412</v>
      </c>
      <c r="G187" s="470"/>
      <c r="H187" s="150">
        <f>ROUND(H186*$H$6,2)</f>
        <v>38.64</v>
      </c>
    </row>
    <row r="188" spans="1:8" s="127" customFormat="1">
      <c r="A188" s="142"/>
      <c r="B188" s="147"/>
      <c r="C188" s="147"/>
      <c r="D188" s="148"/>
      <c r="E188" s="147"/>
      <c r="F188" s="474" t="s">
        <v>186</v>
      </c>
      <c r="G188" s="474"/>
      <c r="H188" s="151">
        <f>SUM(H186:H187)</f>
        <v>196.86</v>
      </c>
    </row>
    <row r="189" spans="1:8" s="152" customFormat="1" ht="30">
      <c r="A189" s="167" t="s">
        <v>198</v>
      </c>
      <c r="B189" s="114" t="s">
        <v>151</v>
      </c>
      <c r="C189" s="114" t="str">
        <f>'Itens para CPUs'!B38</f>
        <v>SINAPI 5932</v>
      </c>
      <c r="D189" s="144" t="str">
        <f>'Itens para CPUs'!A38</f>
        <v>MOTONIVELADORA POTÊNCIA BÁSICA LÍQUIDA (PRIMEIRA MARCHA) 125 HP, PESO BRUTO 13032 KG, LARGURA DA LÂMINA DE 3,7 M - CHP DIURNO. AF_06/2014</v>
      </c>
      <c r="E189" s="114" t="str">
        <f>'Itens para CPUs'!D38</f>
        <v>CHP</v>
      </c>
      <c r="F189" s="323">
        <f>0.008*F176</f>
        <v>2.4</v>
      </c>
      <c r="G189" s="145">
        <f>'Itens para CPUs'!F38</f>
        <v>219.69</v>
      </c>
      <c r="H189" s="146">
        <f>ROUND(F189*G189,2)</f>
        <v>527.26</v>
      </c>
    </row>
    <row r="190" spans="1:8" s="152" customFormat="1" ht="30">
      <c r="A190" s="167"/>
      <c r="B190" s="114" t="s">
        <v>151</v>
      </c>
      <c r="C190" s="114" t="str">
        <f>'Itens para CPUs'!B37</f>
        <v>SINAPI 5934</v>
      </c>
      <c r="D190" s="214" t="str">
        <f>'Itens para CPUs'!A37</f>
        <v>MOTONIVELADORA POTÊNCIA BÁSICA LÍQUIDA (PRIMEIRA MARCHA) 125 HP, PESO BRUTO 13032 KG, LARGURA DA LÂMINA DE 3,7 M - CHI DIURNO. AF_06/2014</v>
      </c>
      <c r="E190" s="114" t="str">
        <f>'Itens para CPUs'!D37</f>
        <v>CHI</v>
      </c>
      <c r="F190" s="323">
        <f>0.022*F176</f>
        <v>6.6</v>
      </c>
      <c r="G190" s="145">
        <f>'Itens para CPUs'!F37</f>
        <v>85.44</v>
      </c>
      <c r="H190" s="146">
        <f>ROUND(F190*G190,2)</f>
        <v>563.9</v>
      </c>
    </row>
    <row r="191" spans="1:8" s="152" customFormat="1" ht="60.75" customHeight="1">
      <c r="A191" s="167"/>
      <c r="B191" s="114" t="s">
        <v>151</v>
      </c>
      <c r="C191" s="114" t="str">
        <f>'Itens para CPUs'!B19</f>
        <v>SINAPI 5901</v>
      </c>
      <c r="D191" s="214" t="str">
        <f>'Itens para CPUs'!A19</f>
        <v>CAMINHÃO PIPA 10.000 L TRUCADO, PESO BRUTO TOTAL 23.000 KG, CARGA ÚTIL MÁXIMA 15.935 KG, DISTÂNCIA ENTRE EIXOS 4,8 M, POTÊNCIA 230 CV, INCLUSIVE TANQUE DE AÇO PARA TRANSPORTE DE ÁGUA - CHP DIURNO. AF_06/2014.</v>
      </c>
      <c r="E191" s="114" t="str">
        <f>'Itens para CPUs'!D19</f>
        <v>CHP</v>
      </c>
      <c r="F191" s="323">
        <f>0.002*F176</f>
        <v>0.6</v>
      </c>
      <c r="G191" s="145">
        <f>'Itens para CPUs'!F19</f>
        <v>238.44</v>
      </c>
      <c r="H191" s="146">
        <f t="shared" ref="H191:H193" si="8">ROUND(F191*G191,2)</f>
        <v>143.06</v>
      </c>
    </row>
    <row r="192" spans="1:8" s="152" customFormat="1" ht="60.75" customHeight="1">
      <c r="A192" s="167"/>
      <c r="B192" s="114" t="s">
        <v>151</v>
      </c>
      <c r="C192" s="114" t="str">
        <f>'Itens para CPUs'!B18</f>
        <v>SINAPI 5903</v>
      </c>
      <c r="D192" s="214" t="str">
        <f>'Itens para CPUs'!A18</f>
        <v>CAMINHÃO PIPA 10.000 L TRUCADO, PESO BRUTO TOTAL 23.000 KG, CARGA ÚTIL MÁXIMA 15.935 KG, DISTÂNCIA ENTRE EIXOS 4,8 M, POTÊNCIA 230 CV, INCLUSIVE TANQUE DE AÇO PARA TRANSPORTE DE ÁGUA - CHI DIURNO. AF_06/2014.</v>
      </c>
      <c r="E192" s="114" t="str">
        <f>'Itens para CPUs'!D18</f>
        <v>CHI</v>
      </c>
      <c r="F192" s="323">
        <f>0.028*F176</f>
        <v>8.4</v>
      </c>
      <c r="G192" s="145">
        <f>'Itens para CPUs'!F18</f>
        <v>51.01</v>
      </c>
      <c r="H192" s="146">
        <f t="shared" si="8"/>
        <v>428.48</v>
      </c>
    </row>
    <row r="193" spans="1:23" s="152" customFormat="1" ht="60.75" customHeight="1">
      <c r="A193" s="167"/>
      <c r="B193" s="114" t="s">
        <v>151</v>
      </c>
      <c r="C193" s="112" t="str">
        <f>'Itens para CPUs'!B46</f>
        <v>SINAPI 5684</v>
      </c>
      <c r="D193" s="214" t="str">
        <f>'Itens para CPUs'!A46</f>
        <v xml:space="preserve">ROLO COMPACTADOR VIBRATÓRIO DE UM CILINDRO AÇO LISO, POTÊNCIA 80 HP, PESO OPERACIONAL MÁXIMO 8,1 T, IMPACTO DINÂMICO 16,15 / 9,5 T, LARGURA DE TRABALHO 1,68 M - CHP DIURNO. AF_06/2014 </v>
      </c>
      <c r="E193" s="112" t="str">
        <f>'Itens para CPUs'!D46</f>
        <v>CHP</v>
      </c>
      <c r="F193" s="323">
        <f>0.009*F176</f>
        <v>2.6999999999999997</v>
      </c>
      <c r="G193" s="145">
        <v>186.11</v>
      </c>
      <c r="H193" s="146">
        <f t="shared" si="8"/>
        <v>502.5</v>
      </c>
    </row>
    <row r="194" spans="1:23" s="152" customFormat="1" ht="60.75" customHeight="1">
      <c r="A194" s="167"/>
      <c r="B194" s="114" t="s">
        <v>151</v>
      </c>
      <c r="C194" s="112" t="str">
        <f>'Itens para CPUs'!B47</f>
        <v>SINAPI 5685</v>
      </c>
      <c r="D194" s="214" t="str">
        <f>'Itens para CPUs'!A47</f>
        <v>ROLO COMPACTADOR VIBRATÓRIO DE UM CILINDRO AÇO LISO, POTÊNCIA 80 HP, PESO OPERACIONAL MÁXIMO 8,1 T, IMPACTO DINÂMICO 16,15 / 9,5 T, LARGURA DE TRABALHO 1,68 M - CHI DIURNO. AF_06/2014</v>
      </c>
      <c r="E194" s="112" t="str">
        <f>'Itens para CPUs'!D47</f>
        <v>CHI</v>
      </c>
      <c r="F194" s="330">
        <f>0.021*F176</f>
        <v>6.3000000000000007</v>
      </c>
      <c r="G194" s="145">
        <v>54.54</v>
      </c>
      <c r="H194" s="146">
        <f>ROUND(F194*G194,2)</f>
        <v>343.6</v>
      </c>
    </row>
    <row r="195" spans="1:23" s="152" customFormat="1">
      <c r="A195" s="167"/>
      <c r="B195" s="168"/>
      <c r="C195" s="168"/>
      <c r="D195" s="169"/>
      <c r="E195" s="168"/>
      <c r="F195" s="481" t="s">
        <v>190</v>
      </c>
      <c r="G195" s="481"/>
      <c r="H195" s="300">
        <f>SUM(H189:H194)</f>
        <v>2508.7999999999997</v>
      </c>
    </row>
    <row r="196" spans="1:23" s="152" customFormat="1">
      <c r="A196" s="167"/>
      <c r="B196" s="168"/>
      <c r="C196" s="168"/>
      <c r="D196" s="169"/>
      <c r="E196" s="168"/>
      <c r="F196" s="468" t="s">
        <v>413</v>
      </c>
      <c r="G196" s="469"/>
      <c r="H196" s="156">
        <f>ROUND(H195*$H$6,2)</f>
        <v>612.65</v>
      </c>
    </row>
    <row r="197" spans="1:23" s="152" customFormat="1">
      <c r="A197" s="167"/>
      <c r="B197" s="168"/>
      <c r="C197" s="168"/>
      <c r="D197" s="169"/>
      <c r="E197" s="168"/>
      <c r="F197" s="463" t="s">
        <v>194</v>
      </c>
      <c r="G197" s="464"/>
      <c r="H197" s="153">
        <f>SUM(H195:H196)</f>
        <v>3121.45</v>
      </c>
    </row>
    <row r="198" spans="1:23" s="127" customFormat="1">
      <c r="F198" s="473" t="s">
        <v>152</v>
      </c>
      <c r="G198" s="473"/>
      <c r="H198" s="291">
        <f>SUM(H188,H197)</f>
        <v>3318.31</v>
      </c>
    </row>
    <row r="199" spans="1:23" s="127" customFormat="1">
      <c r="F199" s="331"/>
    </row>
    <row r="200" spans="1:23" s="127" customFormat="1">
      <c r="A200" s="268"/>
      <c r="B200" s="269"/>
      <c r="C200" s="269"/>
      <c r="D200" s="267"/>
      <c r="E200" s="269"/>
      <c r="F200" s="325"/>
      <c r="G200" s="269"/>
      <c r="H200" s="157"/>
    </row>
    <row r="201" spans="1:23" s="127" customFormat="1">
      <c r="A201" s="268"/>
      <c r="B201" s="270" t="s">
        <v>187</v>
      </c>
      <c r="C201" s="270" t="s">
        <v>188</v>
      </c>
      <c r="D201" s="459" t="s">
        <v>350</v>
      </c>
      <c r="E201" s="270" t="s">
        <v>6</v>
      </c>
      <c r="F201" s="322" t="s">
        <v>7</v>
      </c>
      <c r="G201" s="465" t="s">
        <v>132</v>
      </c>
      <c r="H201" s="465" t="s">
        <v>133</v>
      </c>
    </row>
    <row r="202" spans="1:23" s="127" customFormat="1" ht="49.5" customHeight="1">
      <c r="A202" s="268"/>
      <c r="B202" s="312" t="s">
        <v>382</v>
      </c>
      <c r="C202" s="275" t="s">
        <v>359</v>
      </c>
      <c r="D202" s="460"/>
      <c r="E202" s="270" t="s">
        <v>137</v>
      </c>
      <c r="F202" s="322">
        <v>1</v>
      </c>
      <c r="G202" s="466"/>
      <c r="H202" s="466"/>
    </row>
    <row r="203" spans="1:23" s="127" customFormat="1">
      <c r="A203" s="268" t="s">
        <v>197</v>
      </c>
      <c r="B203" s="114" t="s">
        <v>242</v>
      </c>
      <c r="C203" s="114" t="str">
        <f>'Itens para CPUs'!B21</f>
        <v>SINAPI 88262</v>
      </c>
      <c r="D203" s="214" t="str">
        <f>'Itens para CPUs'!A21</f>
        <v>CARPINTEIRO DE FORMAS COM ENCARGOS COMPLEMENTARES</v>
      </c>
      <c r="E203" s="114" t="str">
        <f>'Itens para CPUs'!D21</f>
        <v>H</v>
      </c>
      <c r="F203" s="323">
        <v>1</v>
      </c>
      <c r="G203" s="145">
        <f>'Itens para CPUs'!F21</f>
        <v>25.18</v>
      </c>
      <c r="H203" s="146">
        <f>ROUND(F203*G203,2)</f>
        <v>25.18</v>
      </c>
    </row>
    <row r="204" spans="1:23" s="127" customFormat="1">
      <c r="A204" s="268"/>
      <c r="B204" s="114" t="s">
        <v>242</v>
      </c>
      <c r="C204" s="114" t="str">
        <f>'Itens para CPUs'!B51</f>
        <v>SINAPI 88316</v>
      </c>
      <c r="D204" s="214" t="str">
        <f>'Itens para CPUs'!A51</f>
        <v>SERVENTE COM ENCARGOS COMPLEMENTARES</v>
      </c>
      <c r="E204" s="114" t="str">
        <f>'Itens para CPUs'!D51</f>
        <v>H</v>
      </c>
      <c r="F204" s="323">
        <v>2</v>
      </c>
      <c r="G204" s="145">
        <f>'Itens para CPUs'!F51</f>
        <v>17.579999999999998</v>
      </c>
      <c r="H204" s="146">
        <f t="shared" ref="H204" si="9">ROUND(F204*G204,2)</f>
        <v>35.159999999999997</v>
      </c>
    </row>
    <row r="205" spans="1:23" s="127" customFormat="1">
      <c r="A205" s="268"/>
      <c r="B205" s="269"/>
      <c r="C205" s="269"/>
      <c r="D205" s="267"/>
      <c r="E205" s="269"/>
      <c r="F205" s="467" t="s">
        <v>191</v>
      </c>
      <c r="G205" s="467"/>
      <c r="H205" s="149">
        <f>SUM(H203:H204)</f>
        <v>60.339999999999996</v>
      </c>
    </row>
    <row r="206" spans="1:23" s="127" customFormat="1">
      <c r="A206" s="268"/>
      <c r="B206" s="269"/>
      <c r="C206" s="269"/>
      <c r="D206" s="267"/>
      <c r="E206" s="269"/>
      <c r="F206" s="470" t="s">
        <v>416</v>
      </c>
      <c r="G206" s="470"/>
      <c r="H206" s="150">
        <f>ROUND(H205*$H$6,2)</f>
        <v>14.74</v>
      </c>
    </row>
    <row r="207" spans="1:23" s="127" customFormat="1">
      <c r="A207" s="268"/>
      <c r="B207" s="269"/>
      <c r="C207" s="269"/>
      <c r="D207" s="267"/>
      <c r="E207" s="269"/>
      <c r="F207" s="463" t="s">
        <v>184</v>
      </c>
      <c r="G207" s="464"/>
      <c r="H207" s="151">
        <f>SUM(H205:H206)</f>
        <v>75.08</v>
      </c>
    </row>
    <row r="208" spans="1:23" s="152" customFormat="1" ht="30">
      <c r="A208" s="268" t="s">
        <v>198</v>
      </c>
      <c r="B208" s="114" t="s">
        <v>243</v>
      </c>
      <c r="C208" s="114" t="str">
        <f>'Itens para CPUs'!B23</f>
        <v>SINAPI 94962</v>
      </c>
      <c r="D208" s="214" t="str">
        <f>'Itens para CPUs'!A23</f>
        <v>CONCRETO MAGRO PARA LASTRO, TRAÇO 1:4,5:4,5 (CIMENTO/ AREIA MÉDIA/ BRITA 1) - PREPARO MECÂNICO COM BETONEIRA 400 L. AF_07/2016</v>
      </c>
      <c r="E208" s="114" t="str">
        <f>'Itens para CPUs'!D23</f>
        <v>M³</v>
      </c>
      <c r="F208" s="323">
        <v>0.01</v>
      </c>
      <c r="G208" s="145">
        <f>'Itens para CPUs'!F23</f>
        <v>362.39</v>
      </c>
      <c r="H208" s="146">
        <f>ROUND(F208*G208,2)</f>
        <v>3.62</v>
      </c>
      <c r="I208" s="127"/>
      <c r="J208" s="127"/>
      <c r="K208" s="127"/>
      <c r="L208" s="127"/>
      <c r="M208" s="127"/>
      <c r="N208" s="127"/>
      <c r="O208" s="127"/>
      <c r="P208" s="127"/>
      <c r="Q208" s="127"/>
      <c r="R208" s="127"/>
      <c r="S208" s="127"/>
      <c r="T208" s="127"/>
      <c r="U208" s="127"/>
      <c r="V208" s="127"/>
      <c r="W208" s="127"/>
    </row>
    <row r="209" spans="1:23" s="152" customFormat="1">
      <c r="A209" s="268"/>
      <c r="B209" s="269"/>
      <c r="C209" s="269"/>
      <c r="D209" s="267"/>
      <c r="E209" s="269"/>
      <c r="F209" s="467" t="s">
        <v>190</v>
      </c>
      <c r="G209" s="467"/>
      <c r="H209" s="156">
        <f>SUM(H208:H208)</f>
        <v>3.62</v>
      </c>
      <c r="I209" s="127"/>
      <c r="J209" s="127"/>
      <c r="K209" s="127"/>
      <c r="L209" s="127"/>
      <c r="M209" s="127"/>
      <c r="N209" s="127"/>
      <c r="O209" s="127"/>
      <c r="P209" s="127"/>
      <c r="Q209" s="127"/>
      <c r="R209" s="127"/>
      <c r="S209" s="127"/>
      <c r="T209" s="127"/>
      <c r="U209" s="127"/>
      <c r="V209" s="127"/>
      <c r="W209" s="127"/>
    </row>
    <row r="210" spans="1:23" s="152" customFormat="1">
      <c r="A210" s="268"/>
      <c r="B210" s="269"/>
      <c r="C210" s="269"/>
      <c r="D210" s="267"/>
      <c r="E210" s="269"/>
      <c r="F210" s="468" t="s">
        <v>413</v>
      </c>
      <c r="G210" s="469"/>
      <c r="H210" s="156">
        <f>ROUND(H209*$H$6,2)</f>
        <v>0.88</v>
      </c>
      <c r="I210" s="127"/>
      <c r="J210" s="127"/>
      <c r="K210" s="127"/>
      <c r="L210" s="127"/>
      <c r="M210" s="127"/>
      <c r="N210" s="127"/>
      <c r="O210" s="127"/>
      <c r="P210" s="127"/>
      <c r="Q210" s="127"/>
      <c r="R210" s="127"/>
      <c r="S210" s="127"/>
      <c r="T210" s="127"/>
      <c r="U210" s="127"/>
      <c r="V210" s="127"/>
      <c r="W210" s="127"/>
    </row>
    <row r="211" spans="1:23" s="127" customFormat="1">
      <c r="A211" s="268"/>
      <c r="B211" s="269"/>
      <c r="C211" s="269"/>
      <c r="D211" s="267"/>
      <c r="E211" s="269"/>
      <c r="F211" s="463" t="s">
        <v>194</v>
      </c>
      <c r="G211" s="464"/>
      <c r="H211" s="153">
        <f>SUM(H209:H210)</f>
        <v>4.5</v>
      </c>
    </row>
    <row r="212" spans="1:23" s="127" customFormat="1" ht="30">
      <c r="A212" s="268" t="s">
        <v>199</v>
      </c>
      <c r="B212" s="114" t="s">
        <v>246</v>
      </c>
      <c r="C212" s="114" t="str">
        <f>'Itens para CPUs'!B50</f>
        <v>SINAPI 4417</v>
      </c>
      <c r="D212" s="214" t="str">
        <f>'Itens para CPUs'!A50</f>
        <v>SARRAFO DE MADEIRA NAO APARELHADA *2,5 X 7* CM, MACARANDUBA, ANGELIM OU EQUIVALENTE DA REGIAO</v>
      </c>
      <c r="E212" s="114" t="str">
        <f>'Itens para CPUs'!D50</f>
        <v>M</v>
      </c>
      <c r="F212" s="323">
        <v>1</v>
      </c>
      <c r="G212" s="145">
        <f>'Itens para CPUs'!F50</f>
        <v>8.9499999999999993</v>
      </c>
      <c r="H212" s="146">
        <f>ROUND(F212*G212,2)</f>
        <v>8.9499999999999993</v>
      </c>
    </row>
    <row r="213" spans="1:23" s="127" customFormat="1" ht="30">
      <c r="A213" s="268"/>
      <c r="B213" s="114" t="s">
        <v>246</v>
      </c>
      <c r="C213" s="114" t="str">
        <f>'Itens para CPUs'!B28</f>
        <v>SINAPI 21138</v>
      </c>
      <c r="D213" s="214" t="str">
        <f>'Itens para CPUs'!A28</f>
        <v>MOURAO ROLICO DE MADEIRA TRATADA, D = 8 A 11 CM, H = 2,20 M, EM EUCALIPTO OU M 7,69 EQUIVALENTE DA REGIAO (PARA CERCA)</v>
      </c>
      <c r="E213" s="114" t="str">
        <f>'Itens para CPUs'!D28</f>
        <v>M</v>
      </c>
      <c r="F213" s="323">
        <v>4</v>
      </c>
      <c r="G213" s="145">
        <f>'Itens para CPUs'!F28</f>
        <v>7.39</v>
      </c>
      <c r="H213" s="146">
        <f t="shared" ref="H213:H215" si="10">ROUND(F213*G213,2)</f>
        <v>29.56</v>
      </c>
    </row>
    <row r="214" spans="1:23" s="127" customFormat="1" ht="30">
      <c r="A214" s="268"/>
      <c r="B214" s="114" t="s">
        <v>246</v>
      </c>
      <c r="C214" s="114" t="str">
        <f>'Itens para CPUs'!B43</f>
        <v>SINAPI 4813</v>
      </c>
      <c r="D214" s="214" t="str">
        <f>'Itens para CPUs'!A43</f>
        <v>PLACA DE OBRA (PARA CONSTRUCAO CIVIL) EM CHAPA GALVANIZADA *N. 22*, DE *2,0 X 1,125* M</v>
      </c>
      <c r="E214" s="114" t="str">
        <f>'Itens para CPUs'!D43</f>
        <v>M²</v>
      </c>
      <c r="F214" s="323">
        <v>1</v>
      </c>
      <c r="G214" s="145">
        <f>'Itens para CPUs'!F43</f>
        <v>300</v>
      </c>
      <c r="H214" s="146">
        <f t="shared" si="10"/>
        <v>300</v>
      </c>
    </row>
    <row r="215" spans="1:23" s="127" customFormat="1">
      <c r="A215" s="268"/>
      <c r="B215" s="114" t="s">
        <v>246</v>
      </c>
      <c r="C215" s="114" t="str">
        <f>'Itens para CPUs'!B45</f>
        <v>SINAPI 5075</v>
      </c>
      <c r="D215" s="214" t="str">
        <f>'Itens para CPUs'!A45</f>
        <v>PREGO DE AÇO POLIDO COM CABEÇA 18 X 30 (2 3/4 X 10)</v>
      </c>
      <c r="E215" s="145" t="str">
        <f>'Itens para CPUs'!D45</f>
        <v>KG</v>
      </c>
      <c r="F215" s="323">
        <v>0.11</v>
      </c>
      <c r="G215" s="145">
        <f>'Itens para CPUs'!F45</f>
        <v>19.84</v>
      </c>
      <c r="H215" s="146">
        <f t="shared" si="10"/>
        <v>2.1800000000000002</v>
      </c>
    </row>
    <row r="216" spans="1:23" s="127" customFormat="1">
      <c r="A216" s="268"/>
      <c r="B216" s="269"/>
      <c r="C216" s="269"/>
      <c r="D216" s="267"/>
      <c r="E216" s="269"/>
      <c r="F216" s="470" t="s">
        <v>180</v>
      </c>
      <c r="G216" s="470"/>
      <c r="H216" s="149">
        <f>SUM(H212:H215)</f>
        <v>340.69</v>
      </c>
    </row>
    <row r="217" spans="1:23" s="127" customFormat="1">
      <c r="A217" s="268"/>
      <c r="B217" s="269"/>
      <c r="C217" s="269"/>
      <c r="D217" s="267"/>
      <c r="E217" s="269"/>
      <c r="F217" s="470" t="s">
        <v>414</v>
      </c>
      <c r="G217" s="470"/>
      <c r="H217" s="149">
        <f>ROUND(H216*$H$7,2)</f>
        <v>41.94</v>
      </c>
    </row>
    <row r="218" spans="1:23" s="127" customFormat="1">
      <c r="A218" s="268"/>
      <c r="B218" s="269"/>
      <c r="C218" s="269"/>
      <c r="D218" s="267"/>
      <c r="E218" s="269"/>
      <c r="F218" s="463" t="s">
        <v>185</v>
      </c>
      <c r="G218" s="464"/>
      <c r="H218" s="153">
        <f>SUM(H216:H217)</f>
        <v>382.63</v>
      </c>
    </row>
    <row r="219" spans="1:23" s="127" customFormat="1">
      <c r="A219" s="268"/>
      <c r="B219" s="269"/>
      <c r="C219" s="269"/>
      <c r="D219" s="267"/>
      <c r="E219" s="269"/>
      <c r="F219" s="458" t="s">
        <v>152</v>
      </c>
      <c r="G219" s="458"/>
      <c r="H219" s="154">
        <f>SUM(H207,H211,H218)</f>
        <v>462.21</v>
      </c>
    </row>
    <row r="220" spans="1:23" s="139" customFormat="1">
      <c r="A220" s="138"/>
      <c r="B220" s="140"/>
      <c r="C220" s="140"/>
      <c r="D220" s="141"/>
      <c r="E220" s="140"/>
      <c r="F220" s="159"/>
      <c r="G220" s="140"/>
      <c r="H220" s="155"/>
    </row>
    <row r="221" spans="1:23" s="139" customFormat="1">
      <c r="A221" s="138"/>
      <c r="B221" s="140"/>
      <c r="C221" s="140"/>
      <c r="D221" s="141"/>
      <c r="E221" s="140"/>
      <c r="F221" s="159"/>
      <c r="G221" s="140"/>
      <c r="H221" s="155"/>
    </row>
    <row r="222" spans="1:23" s="127" customFormat="1">
      <c r="A222" s="268"/>
      <c r="B222" s="270" t="s">
        <v>187</v>
      </c>
      <c r="C222" s="270" t="s">
        <v>188</v>
      </c>
      <c r="D222" s="459" t="s">
        <v>271</v>
      </c>
      <c r="E222" s="270" t="s">
        <v>6</v>
      </c>
      <c r="F222" s="322" t="s">
        <v>7</v>
      </c>
      <c r="G222" s="465" t="s">
        <v>132</v>
      </c>
      <c r="H222" s="465" t="s">
        <v>133</v>
      </c>
    </row>
    <row r="223" spans="1:23" s="127" customFormat="1" ht="49.5" customHeight="1">
      <c r="A223" s="268"/>
      <c r="B223" s="312" t="s">
        <v>268</v>
      </c>
      <c r="C223" s="270" t="s">
        <v>263</v>
      </c>
      <c r="D223" s="460"/>
      <c r="E223" s="275" t="s">
        <v>360</v>
      </c>
      <c r="F223" s="322">
        <v>1</v>
      </c>
      <c r="G223" s="466"/>
      <c r="H223" s="466"/>
    </row>
    <row r="224" spans="1:23" s="127" customFormat="1" ht="30">
      <c r="A224" s="268"/>
      <c r="B224" s="114" t="s">
        <v>242</v>
      </c>
      <c r="C224" s="114" t="str">
        <f>'Itens para CPUs'!B26</f>
        <v>SINAPI 90778</v>
      </c>
      <c r="D224" s="214" t="str">
        <f>'Itens para CPUs'!A26</f>
        <v>ENGENHEIRO CIVIL/AGRÔNOMO/AMBIENTAL PLENO COM ENCARGOS COMPLEMENTARES</v>
      </c>
      <c r="E224" s="114" t="str">
        <f>'Itens para CPUs'!D26</f>
        <v>H</v>
      </c>
      <c r="F224" s="323">
        <v>4</v>
      </c>
      <c r="G224" s="145">
        <f>'Itens para CPUs'!F26</f>
        <v>105.77</v>
      </c>
      <c r="H224" s="146">
        <f t="shared" ref="H224" si="11">ROUND(F224*G224,2)</f>
        <v>423.08</v>
      </c>
    </row>
    <row r="225" spans="1:8" s="127" customFormat="1">
      <c r="A225" s="268"/>
      <c r="B225" s="269"/>
      <c r="C225" s="269"/>
      <c r="D225" s="267"/>
      <c r="E225" s="269"/>
      <c r="F225" s="467" t="s">
        <v>191</v>
      </c>
      <c r="G225" s="467"/>
      <c r="H225" s="149">
        <f>SUM(H224:H224)</f>
        <v>423.08</v>
      </c>
    </row>
    <row r="226" spans="1:8" s="127" customFormat="1">
      <c r="A226" s="268"/>
      <c r="B226" s="269"/>
      <c r="C226" s="269"/>
      <c r="D226" s="267"/>
      <c r="E226" s="269"/>
      <c r="F226" s="470" t="s">
        <v>412</v>
      </c>
      <c r="G226" s="470"/>
      <c r="H226" s="150">
        <f>ROUND(H225*$H$6,2)</f>
        <v>103.32</v>
      </c>
    </row>
    <row r="227" spans="1:8" s="127" customFormat="1">
      <c r="A227" s="268"/>
      <c r="B227" s="269"/>
      <c r="C227" s="269"/>
      <c r="D227" s="267"/>
      <c r="E227" s="269"/>
      <c r="F227" s="474" t="s">
        <v>186</v>
      </c>
      <c r="G227" s="474"/>
      <c r="H227" s="151">
        <f>SUM(H225:H226)</f>
        <v>526.4</v>
      </c>
    </row>
    <row r="228" spans="1:8" s="127" customFormat="1" ht="33" customHeight="1">
      <c r="A228" s="355"/>
      <c r="B228" s="114" t="s">
        <v>243</v>
      </c>
      <c r="C228" s="114" t="s">
        <v>418</v>
      </c>
      <c r="D228" s="214" t="s">
        <v>420</v>
      </c>
      <c r="E228" s="114" t="s">
        <v>150</v>
      </c>
      <c r="F228" s="323">
        <v>1.5</v>
      </c>
      <c r="G228" s="145">
        <v>80.844399999999993</v>
      </c>
      <c r="H228" s="145">
        <f>ROUND(F228*G228,2)</f>
        <v>121.27</v>
      </c>
    </row>
    <row r="229" spans="1:8" s="127" customFormat="1" ht="33" customHeight="1">
      <c r="A229" s="167" t="s">
        <v>198</v>
      </c>
      <c r="B229" s="114" t="s">
        <v>243</v>
      </c>
      <c r="C229" s="114" t="s">
        <v>419</v>
      </c>
      <c r="D229" s="214" t="s">
        <v>420</v>
      </c>
      <c r="E229" s="114" t="s">
        <v>149</v>
      </c>
      <c r="F229" s="323">
        <v>2.5</v>
      </c>
      <c r="G229" s="145">
        <v>40.988900000000001</v>
      </c>
      <c r="H229" s="145">
        <f>ROUND(F229*G229,2)</f>
        <v>102.47</v>
      </c>
    </row>
    <row r="230" spans="1:8" s="152" customFormat="1">
      <c r="A230" s="167"/>
      <c r="B230" s="114" t="s">
        <v>243</v>
      </c>
      <c r="C230" s="114" t="str">
        <f>'Itens para CPUs'!B27</f>
        <v>10540/ORSE</v>
      </c>
      <c r="D230" s="214" t="str">
        <f>'Itens para CPUs'!A27</f>
        <v>ALUGUEL DE COMPUTADOR NOTEBOOK</v>
      </c>
      <c r="E230" s="114" t="str">
        <f>'Itens para CPUs'!D27</f>
        <v>MÊS</v>
      </c>
      <c r="F230" s="323">
        <v>1</v>
      </c>
      <c r="G230" s="145">
        <f>'Itens para CPUs'!F27</f>
        <v>18.72</v>
      </c>
      <c r="H230" s="146">
        <f>ROUND(F230*G230,2)</f>
        <v>18.72</v>
      </c>
    </row>
    <row r="231" spans="1:8" s="152" customFormat="1">
      <c r="A231" s="167"/>
      <c r="B231" s="168"/>
      <c r="C231" s="168"/>
      <c r="D231" s="169"/>
      <c r="E231" s="168"/>
      <c r="F231" s="467" t="s">
        <v>190</v>
      </c>
      <c r="G231" s="467"/>
      <c r="H231" s="164">
        <f>SUM(H228:H230)</f>
        <v>242.46</v>
      </c>
    </row>
    <row r="232" spans="1:8" s="152" customFormat="1">
      <c r="A232" s="167"/>
      <c r="B232" s="168"/>
      <c r="C232" s="168"/>
      <c r="D232" s="169"/>
      <c r="E232" s="168"/>
      <c r="F232" s="468" t="s">
        <v>413</v>
      </c>
      <c r="G232" s="469"/>
      <c r="H232" s="156">
        <f>ROUND(H231*$H$6,2)</f>
        <v>59.21</v>
      </c>
    </row>
    <row r="233" spans="1:8" s="152" customFormat="1">
      <c r="A233" s="167"/>
      <c r="B233" s="168"/>
      <c r="C233" s="168"/>
      <c r="D233" s="169"/>
      <c r="E233" s="168"/>
      <c r="F233" s="463" t="s">
        <v>194</v>
      </c>
      <c r="G233" s="464"/>
      <c r="H233" s="153">
        <f>SUM(H231:H232)</f>
        <v>301.67</v>
      </c>
    </row>
    <row r="234" spans="1:8" s="127" customFormat="1">
      <c r="A234" s="273" t="s">
        <v>199</v>
      </c>
      <c r="B234" s="114" t="s">
        <v>200</v>
      </c>
      <c r="C234" s="114" t="str">
        <f>'Itens para CPUs'!B22</f>
        <v>SINAPI 4221</v>
      </c>
      <c r="D234" s="214" t="str">
        <f>'Itens para CPUs'!A22</f>
        <v>COMBUSTÍVEL ÓLEO DIESEL COMUM</v>
      </c>
      <c r="E234" s="114" t="str">
        <f>'Itens para CPUs'!D22</f>
        <v>L</v>
      </c>
      <c r="F234" s="323">
        <v>30</v>
      </c>
      <c r="G234" s="145">
        <f>'Itens para CPUs'!F22</f>
        <v>4.76</v>
      </c>
      <c r="H234" s="146">
        <f>ROUND(F234*G234,2)</f>
        <v>142.80000000000001</v>
      </c>
    </row>
    <row r="235" spans="1:8" s="127" customFormat="1">
      <c r="A235" s="273"/>
      <c r="B235" s="114" t="s">
        <v>246</v>
      </c>
      <c r="C235" s="114" t="str">
        <f>'Itens para CPUs'!B35</f>
        <v>CODEVASF</v>
      </c>
      <c r="D235" s="214" t="str">
        <f>'Itens para CPUs'!A35</f>
        <v>MATERIAL DIDÁTICO (FOLHETO DE 2 PÁGINAS)</v>
      </c>
      <c r="E235" s="114" t="str">
        <f>'Itens para CPUs'!D35</f>
        <v>UNIDADE</v>
      </c>
      <c r="F235" s="323">
        <v>15</v>
      </c>
      <c r="G235" s="145">
        <f>'Itens para CPUs'!F35</f>
        <v>2</v>
      </c>
      <c r="H235" s="146">
        <f t="shared" ref="H235" si="12">ROUND(F235*G235,2)</f>
        <v>30</v>
      </c>
    </row>
    <row r="236" spans="1:8" s="127" customFormat="1">
      <c r="A236" s="273"/>
      <c r="B236" s="274"/>
      <c r="C236" s="274"/>
      <c r="D236" s="272"/>
      <c r="E236" s="274"/>
      <c r="F236" s="470" t="s">
        <v>180</v>
      </c>
      <c r="G236" s="470"/>
      <c r="H236" s="164">
        <f>SUM(H234:H235)</f>
        <v>172.8</v>
      </c>
    </row>
    <row r="237" spans="1:8" s="127" customFormat="1">
      <c r="A237" s="273"/>
      <c r="B237" s="274"/>
      <c r="C237" s="274"/>
      <c r="D237" s="272"/>
      <c r="E237" s="274"/>
      <c r="F237" s="470" t="s">
        <v>414</v>
      </c>
      <c r="G237" s="470"/>
      <c r="H237" s="164">
        <f>ROUND(H236*$H$7,2)</f>
        <v>21.27</v>
      </c>
    </row>
    <row r="238" spans="1:8" s="127" customFormat="1">
      <c r="A238" s="273"/>
      <c r="B238" s="274"/>
      <c r="C238" s="274"/>
      <c r="D238" s="272"/>
      <c r="E238" s="274"/>
      <c r="F238" s="463" t="s">
        <v>185</v>
      </c>
      <c r="G238" s="464"/>
      <c r="H238" s="153">
        <f>SUM(H236:H237)</f>
        <v>194.07000000000002</v>
      </c>
    </row>
    <row r="239" spans="1:8" s="127" customFormat="1">
      <c r="A239" s="273"/>
      <c r="B239" s="274"/>
      <c r="C239" s="274"/>
      <c r="D239" s="272"/>
      <c r="E239" s="274"/>
      <c r="F239" s="458" t="s">
        <v>152</v>
      </c>
      <c r="G239" s="458"/>
      <c r="H239" s="154">
        <f>SUM(H227,H233,H238)</f>
        <v>1022.14</v>
      </c>
    </row>
    <row r="240" spans="1:8" s="127" customFormat="1">
      <c r="A240" s="268"/>
      <c r="B240" s="269"/>
      <c r="C240" s="269"/>
      <c r="D240" s="267"/>
      <c r="E240" s="269"/>
      <c r="F240" s="325"/>
      <c r="G240" s="269"/>
      <c r="H240" s="157"/>
    </row>
    <row r="241" spans="1:8" s="139" customFormat="1">
      <c r="A241" s="138"/>
      <c r="B241" s="140"/>
      <c r="C241" s="140"/>
      <c r="D241" s="141"/>
      <c r="E241" s="140"/>
      <c r="F241" s="159"/>
      <c r="G241" s="140"/>
      <c r="H241" s="155"/>
    </row>
    <row r="242" spans="1:8" s="139" customFormat="1">
      <c r="A242" s="138"/>
      <c r="B242" s="140"/>
      <c r="C242" s="140"/>
      <c r="D242" s="141"/>
      <c r="E242" s="140"/>
      <c r="F242" s="159"/>
      <c r="G242" s="140"/>
      <c r="H242" s="155"/>
    </row>
    <row r="243" spans="1:8" s="139" customFormat="1">
      <c r="A243" s="138"/>
      <c r="B243" s="140"/>
      <c r="C243" s="140"/>
      <c r="D243" s="141"/>
      <c r="E243" s="140"/>
      <c r="F243" s="159"/>
      <c r="G243" s="140"/>
      <c r="H243" s="155"/>
    </row>
    <row r="244" spans="1:8">
      <c r="F244" s="458" t="s">
        <v>400</v>
      </c>
      <c r="G244" s="458"/>
      <c r="H244" s="154">
        <f>SUM(H239,H219,H198,H180,H172,H159,H137,H118,H99,H76,H57,H36)</f>
        <v>71200.92</v>
      </c>
    </row>
    <row r="246" spans="1:8">
      <c r="A246" s="364"/>
      <c r="B246" s="360" t="s">
        <v>187</v>
      </c>
      <c r="C246" s="360" t="s">
        <v>188</v>
      </c>
      <c r="D246" s="459" t="s">
        <v>429</v>
      </c>
      <c r="E246" s="360" t="s">
        <v>6</v>
      </c>
      <c r="F246" s="360" t="s">
        <v>7</v>
      </c>
      <c r="G246" s="360" t="s">
        <v>132</v>
      </c>
      <c r="H246" s="360" t="s">
        <v>133</v>
      </c>
    </row>
    <row r="247" spans="1:8">
      <c r="A247" s="364"/>
      <c r="B247" s="363" t="s">
        <v>427</v>
      </c>
      <c r="C247" s="361" t="s">
        <v>263</v>
      </c>
      <c r="D247" s="460"/>
      <c r="E247" s="361" t="s">
        <v>6</v>
      </c>
      <c r="F247" s="361">
        <v>1</v>
      </c>
      <c r="G247" s="361"/>
      <c r="H247" s="361"/>
    </row>
    <row r="248" spans="1:8">
      <c r="A248" s="364" t="s">
        <v>197</v>
      </c>
      <c r="B248" s="365" t="s">
        <v>242</v>
      </c>
      <c r="C248" s="365" t="s">
        <v>269</v>
      </c>
      <c r="D248" s="366" t="s">
        <v>423</v>
      </c>
      <c r="E248" s="365" t="s">
        <v>22</v>
      </c>
      <c r="F248" s="146">
        <v>10</v>
      </c>
      <c r="G248" s="146">
        <v>105.77</v>
      </c>
      <c r="H248" s="146">
        <f>ROUND(F248*G248,2)</f>
        <v>1057.7</v>
      </c>
    </row>
    <row r="249" spans="1:8">
      <c r="A249" s="364"/>
      <c r="B249" s="365" t="s">
        <v>242</v>
      </c>
      <c r="C249" s="365" t="s">
        <v>258</v>
      </c>
      <c r="D249" s="366" t="s">
        <v>257</v>
      </c>
      <c r="E249" s="365" t="s">
        <v>22</v>
      </c>
      <c r="F249" s="146">
        <v>5.5</v>
      </c>
      <c r="G249" s="146">
        <v>20.79</v>
      </c>
      <c r="H249" s="146">
        <f>ROUND(F249*G249,2)</f>
        <v>114.35</v>
      </c>
    </row>
    <row r="250" spans="1:8">
      <c r="A250" s="364"/>
      <c r="B250" s="367"/>
      <c r="C250" s="367"/>
      <c r="D250" s="368"/>
      <c r="E250" s="367"/>
      <c r="F250" s="461" t="s">
        <v>191</v>
      </c>
      <c r="G250" s="461"/>
      <c r="H250" s="146">
        <f>SUM(H248:H249)</f>
        <v>1172.05</v>
      </c>
    </row>
    <row r="251" spans="1:8">
      <c r="A251" s="364"/>
      <c r="B251" s="367"/>
      <c r="C251" s="367"/>
      <c r="D251" s="368"/>
      <c r="E251" s="367"/>
      <c r="F251" s="462" t="s">
        <v>424</v>
      </c>
      <c r="G251" s="462"/>
      <c r="H251" s="146">
        <f>ROUND(H250*$H$6,2)</f>
        <v>286.20999999999998</v>
      </c>
    </row>
    <row r="252" spans="1:8">
      <c r="A252" s="364"/>
      <c r="B252" s="367"/>
      <c r="C252" s="367"/>
      <c r="D252" s="368"/>
      <c r="E252" s="367"/>
      <c r="F252" s="463" t="s">
        <v>186</v>
      </c>
      <c r="G252" s="464"/>
      <c r="H252" s="153">
        <f>SUM(H250:H251)</f>
        <v>1458.26</v>
      </c>
    </row>
    <row r="253" spans="1:8">
      <c r="A253" s="364"/>
      <c r="B253" s="367"/>
      <c r="C253" s="367"/>
      <c r="D253" s="368"/>
      <c r="E253" s="367"/>
      <c r="F253" s="458" t="s">
        <v>152</v>
      </c>
      <c r="G253" s="458"/>
      <c r="H253" s="154">
        <f>SUM(H252)</f>
        <v>1458.26</v>
      </c>
    </row>
  </sheetData>
  <mergeCells count="151">
    <mergeCell ref="D39:D40"/>
    <mergeCell ref="D201:D202"/>
    <mergeCell ref="G201:G202"/>
    <mergeCell ref="D183:D184"/>
    <mergeCell ref="G183:G184"/>
    <mergeCell ref="F186:G186"/>
    <mergeCell ref="F188:G188"/>
    <mergeCell ref="D121:D122"/>
    <mergeCell ref="G121:G122"/>
    <mergeCell ref="F124:G124"/>
    <mergeCell ref="F125:G125"/>
    <mergeCell ref="F164:G164"/>
    <mergeCell ref="F165:G165"/>
    <mergeCell ref="F166:G166"/>
    <mergeCell ref="F169:G169"/>
    <mergeCell ref="F170:G170"/>
    <mergeCell ref="F171:G171"/>
    <mergeCell ref="F179:G179"/>
    <mergeCell ref="F198:G198"/>
    <mergeCell ref="F84:G84"/>
    <mergeCell ref="F96:G96"/>
    <mergeCell ref="F47:G47"/>
    <mergeCell ref="F48:G48"/>
    <mergeCell ref="F49:G49"/>
    <mergeCell ref="F15:G15"/>
    <mergeCell ref="F34:G34"/>
    <mergeCell ref="F44:G44"/>
    <mergeCell ref="F16:G16"/>
    <mergeCell ref="F56:G56"/>
    <mergeCell ref="F65:G65"/>
    <mergeCell ref="F66:G66"/>
    <mergeCell ref="F25:G25"/>
    <mergeCell ref="F27:G27"/>
    <mergeCell ref="F26:G26"/>
    <mergeCell ref="F126:G126"/>
    <mergeCell ref="F129:G129"/>
    <mergeCell ref="F130:G130"/>
    <mergeCell ref="F137:G137"/>
    <mergeCell ref="F69:G69"/>
    <mergeCell ref="F70:G70"/>
    <mergeCell ref="F73:G73"/>
    <mergeCell ref="G79:G80"/>
    <mergeCell ref="F115:G115"/>
    <mergeCell ref="F116:G116"/>
    <mergeCell ref="F117:G117"/>
    <mergeCell ref="F118:G118"/>
    <mergeCell ref="F88:G88"/>
    <mergeCell ref="F74:G74"/>
    <mergeCell ref="D102:D103"/>
    <mergeCell ref="F105:G105"/>
    <mergeCell ref="F107:G107"/>
    <mergeCell ref="F106:G106"/>
    <mergeCell ref="G102:G103"/>
    <mergeCell ref="F89:G89"/>
    <mergeCell ref="F90:G90"/>
    <mergeCell ref="F97:G97"/>
    <mergeCell ref="F99:G99"/>
    <mergeCell ref="C1:H1"/>
    <mergeCell ref="C2:H2"/>
    <mergeCell ref="C3:H3"/>
    <mergeCell ref="C5:H5"/>
    <mergeCell ref="F85:G85"/>
    <mergeCell ref="F76:G76"/>
    <mergeCell ref="D10:D11"/>
    <mergeCell ref="F43:G43"/>
    <mergeCell ref="F45:G45"/>
    <mergeCell ref="F54:G54"/>
    <mergeCell ref="G10:G11"/>
    <mergeCell ref="H10:H11"/>
    <mergeCell ref="G39:G40"/>
    <mergeCell ref="H39:H40"/>
    <mergeCell ref="G60:G61"/>
    <mergeCell ref="H60:H61"/>
    <mergeCell ref="F75:G75"/>
    <mergeCell ref="D79:D80"/>
    <mergeCell ref="F83:G83"/>
    <mergeCell ref="F55:G55"/>
    <mergeCell ref="F57:G57"/>
    <mergeCell ref="D60:D61"/>
    <mergeCell ref="F64:G64"/>
    <mergeCell ref="F68:G68"/>
    <mergeCell ref="H79:H80"/>
    <mergeCell ref="F14:G14"/>
    <mergeCell ref="F33:G33"/>
    <mergeCell ref="F35:G35"/>
    <mergeCell ref="F36:G36"/>
    <mergeCell ref="F236:G236"/>
    <mergeCell ref="F197:G197"/>
    <mergeCell ref="H121:H122"/>
    <mergeCell ref="F131:G131"/>
    <mergeCell ref="F134:G134"/>
    <mergeCell ref="F135:G135"/>
    <mergeCell ref="F136:G136"/>
    <mergeCell ref="F98:G98"/>
    <mergeCell ref="H102:H103"/>
    <mergeCell ref="F110:G110"/>
    <mergeCell ref="F111:G111"/>
    <mergeCell ref="F112:G112"/>
    <mergeCell ref="F195:G195"/>
    <mergeCell ref="F196:G196"/>
    <mergeCell ref="H183:H184"/>
    <mergeCell ref="F187:G187"/>
    <mergeCell ref="H201:H202"/>
    <mergeCell ref="F205:G205"/>
    <mergeCell ref="F206:G206"/>
    <mergeCell ref="D148:D149"/>
    <mergeCell ref="G148:G149"/>
    <mergeCell ref="F177:G177"/>
    <mergeCell ref="F178:G178"/>
    <mergeCell ref="F159:G159"/>
    <mergeCell ref="D174:D175"/>
    <mergeCell ref="G174:G175"/>
    <mergeCell ref="F172:G172"/>
    <mergeCell ref="F239:G239"/>
    <mergeCell ref="D222:D223"/>
    <mergeCell ref="G222:G223"/>
    <mergeCell ref="F225:G225"/>
    <mergeCell ref="F226:G226"/>
    <mergeCell ref="F227:G227"/>
    <mergeCell ref="F231:G231"/>
    <mergeCell ref="F232:G232"/>
    <mergeCell ref="F233:G233"/>
    <mergeCell ref="F237:G237"/>
    <mergeCell ref="F238:G238"/>
    <mergeCell ref="H148:H149"/>
    <mergeCell ref="F151:G151"/>
    <mergeCell ref="F152:G152"/>
    <mergeCell ref="F153:G153"/>
    <mergeCell ref="F156:G156"/>
    <mergeCell ref="F157:G157"/>
    <mergeCell ref="F158:G158"/>
    <mergeCell ref="H174:H175"/>
    <mergeCell ref="F207:G207"/>
    <mergeCell ref="F253:G253"/>
    <mergeCell ref="D246:D247"/>
    <mergeCell ref="F250:G250"/>
    <mergeCell ref="F251:G251"/>
    <mergeCell ref="F252:G252"/>
    <mergeCell ref="H161:H162"/>
    <mergeCell ref="G161:G162"/>
    <mergeCell ref="D161:D162"/>
    <mergeCell ref="F180:G180"/>
    <mergeCell ref="F209:G209"/>
    <mergeCell ref="F210:G210"/>
    <mergeCell ref="F211:G211"/>
    <mergeCell ref="F216:G216"/>
    <mergeCell ref="F217:G217"/>
    <mergeCell ref="F218:G218"/>
    <mergeCell ref="F219:G219"/>
    <mergeCell ref="H222:H223"/>
    <mergeCell ref="F244:G244"/>
  </mergeCells>
  <pageMargins left="0.78740157480314965" right="0.98425196850393704" top="0.59055118110236227" bottom="0.59055118110236227" header="0.31496062992125984" footer="0.31496062992125984"/>
  <pageSetup paperSize="9" scale="35" fitToHeight="0" orientation="portrait" r:id="rId1"/>
  <ignoredErrors>
    <ignoredError sqref="H89 H84" formula="1"/>
  </ignoredErrors>
  <drawing r:id="rId2"/>
  <legacyDrawing r:id="rId3"/>
</worksheet>
</file>

<file path=xl/worksheets/sheet8.xml><?xml version="1.0" encoding="utf-8"?>
<worksheet xmlns="http://schemas.openxmlformats.org/spreadsheetml/2006/main" xmlns:r="http://schemas.openxmlformats.org/officeDocument/2006/relationships">
  <sheetPr>
    <tabColor theme="6" tint="0.59999389629810485"/>
  </sheetPr>
  <dimension ref="A2:F42"/>
  <sheetViews>
    <sheetView topLeftCell="A16" workbookViewId="0">
      <selection activeCell="J18" sqref="J18"/>
    </sheetView>
  </sheetViews>
  <sheetFormatPr defaultRowHeight="12.75"/>
  <cols>
    <col min="1" max="1" width="37" style="172" customWidth="1"/>
    <col min="2" max="2" width="11.42578125" style="172" customWidth="1"/>
    <col min="3" max="3" width="11" style="172" customWidth="1"/>
    <col min="4" max="4" width="9.140625" style="172"/>
    <col min="5" max="5" width="16.42578125" style="172" customWidth="1"/>
    <col min="6" max="6" width="12.85546875" style="172" customWidth="1"/>
    <col min="7" max="16384" width="9.140625" style="172"/>
  </cols>
  <sheetData>
    <row r="2" spans="1:6" ht="48" customHeight="1">
      <c r="A2" s="491" t="str">
        <f>'Itens para CPUs'!A9:F9</f>
        <v>Execução de serviços para adequação de estradas vicinais com encascalhamento e implantação de barraginhas com murundus e paliçadas, na área de abrangência da 2ª Superintendência Regional da Codevasf, no Estado da Bahia.</v>
      </c>
      <c r="B2" s="492"/>
      <c r="C2" s="492"/>
      <c r="D2" s="492"/>
      <c r="E2" s="492"/>
      <c r="F2" s="493"/>
    </row>
    <row r="3" spans="1:6">
      <c r="A3" s="173"/>
      <c r="B3" s="174"/>
      <c r="C3" s="175"/>
      <c r="D3" s="176"/>
      <c r="E3" s="176"/>
      <c r="F3" s="177"/>
    </row>
    <row r="4" spans="1:6" ht="45.95" customHeight="1">
      <c r="A4" s="494" t="s">
        <v>272</v>
      </c>
      <c r="B4" s="495"/>
      <c r="C4" s="495"/>
      <c r="D4" s="495"/>
      <c r="E4" s="495"/>
      <c r="F4" s="496"/>
    </row>
    <row r="5" spans="1:6" ht="13.5" thickBot="1">
      <c r="A5" s="178"/>
      <c r="B5" s="179"/>
      <c r="C5" s="179"/>
      <c r="F5" s="180"/>
    </row>
    <row r="6" spans="1:6" ht="15" thickBot="1">
      <c r="A6" s="181" t="s">
        <v>273</v>
      </c>
      <c r="B6" s="182"/>
      <c r="C6" s="182"/>
      <c r="D6" s="183"/>
      <c r="E6" s="183"/>
      <c r="F6" s="184"/>
    </row>
    <row r="7" spans="1:6" ht="14.25">
      <c r="A7" s="185" t="s">
        <v>274</v>
      </c>
      <c r="B7" s="175"/>
      <c r="C7" s="175"/>
      <c r="D7" s="176"/>
      <c r="E7" s="176"/>
      <c r="F7" s="186">
        <f>SUM(B29,B35,B41)</f>
        <v>7338.89</v>
      </c>
    </row>
    <row r="8" spans="1:6" ht="14.25">
      <c r="A8" s="185" t="s">
        <v>275</v>
      </c>
      <c r="B8" s="175"/>
      <c r="C8" s="175"/>
      <c r="D8" s="176"/>
      <c r="E8" s="176"/>
      <c r="F8" s="187">
        <v>24</v>
      </c>
    </row>
    <row r="9" spans="1:6" ht="14.25">
      <c r="A9" s="185" t="s">
        <v>276</v>
      </c>
      <c r="B9" s="175"/>
      <c r="C9" s="175"/>
      <c r="D9" s="176"/>
      <c r="E9" s="176"/>
      <c r="F9" s="188">
        <f xml:space="preserve">         60%</f>
        <v>0.6</v>
      </c>
    </row>
    <row r="10" spans="1:6" ht="14.25">
      <c r="A10" s="185" t="s">
        <v>277</v>
      </c>
      <c r="B10" s="175"/>
      <c r="C10" s="175"/>
      <c r="D10" s="176"/>
      <c r="E10" s="176"/>
      <c r="F10" s="189"/>
    </row>
    <row r="11" spans="1:6" ht="30" customHeight="1" thickBot="1">
      <c r="A11" s="190"/>
      <c r="B11" s="191"/>
      <c r="C11" s="191"/>
      <c r="D11" s="192"/>
      <c r="E11" s="192"/>
      <c r="F11" s="193">
        <f>(F7-(F9*F7))/F8</f>
        <v>122.31483333333335</v>
      </c>
    </row>
    <row r="12" spans="1:6" ht="15" thickBot="1">
      <c r="A12" s="178"/>
      <c r="B12" s="179"/>
      <c r="C12" s="179"/>
      <c r="F12" s="194"/>
    </row>
    <row r="13" spans="1:6" ht="15" thickBot="1">
      <c r="A13" s="181" t="s">
        <v>278</v>
      </c>
      <c r="B13" s="182"/>
      <c r="C13" s="182"/>
      <c r="D13" s="183"/>
      <c r="E13" s="183"/>
      <c r="F13" s="195"/>
    </row>
    <row r="14" spans="1:6" ht="14.25">
      <c r="A14" s="185" t="s">
        <v>279</v>
      </c>
      <c r="B14" s="175"/>
      <c r="C14" s="175"/>
      <c r="D14" s="176"/>
      <c r="E14" s="176"/>
      <c r="F14" s="196">
        <f xml:space="preserve"> 2%</f>
        <v>0.02</v>
      </c>
    </row>
    <row r="15" spans="1:6" ht="15" thickBot="1">
      <c r="A15" s="197" t="s">
        <v>280</v>
      </c>
      <c r="B15" s="191"/>
      <c r="C15" s="191"/>
      <c r="D15" s="192"/>
      <c r="E15" s="192"/>
      <c r="F15" s="193">
        <f>F14*F11</f>
        <v>2.446296666666667</v>
      </c>
    </row>
    <row r="16" spans="1:6" ht="15" thickBot="1">
      <c r="A16" s="198"/>
      <c r="B16" s="179"/>
      <c r="C16" s="179"/>
      <c r="F16" s="194"/>
    </row>
    <row r="17" spans="1:6" ht="15" thickBot="1">
      <c r="A17" s="181" t="s">
        <v>281</v>
      </c>
      <c r="B17" s="182"/>
      <c r="C17" s="182"/>
      <c r="D17" s="183"/>
      <c r="E17" s="183"/>
      <c r="F17" s="195"/>
    </row>
    <row r="18" spans="1:6" ht="14.25">
      <c r="A18" s="185" t="s">
        <v>282</v>
      </c>
      <c r="B18" s="175"/>
      <c r="C18" s="175"/>
      <c r="D18" s="176"/>
      <c r="E18" s="176"/>
      <c r="F18" s="196">
        <f xml:space="preserve">       1%</f>
        <v>0.01</v>
      </c>
    </row>
    <row r="19" spans="1:6" ht="15" thickBot="1">
      <c r="A19" s="197" t="s">
        <v>283</v>
      </c>
      <c r="B19" s="191"/>
      <c r="C19" s="191"/>
      <c r="D19" s="192"/>
      <c r="E19" s="192"/>
      <c r="F19" s="193">
        <f>F18*F11</f>
        <v>1.2231483333333335</v>
      </c>
    </row>
    <row r="20" spans="1:6" ht="15" thickBot="1">
      <c r="A20" s="198"/>
      <c r="B20" s="179"/>
      <c r="C20" s="179"/>
      <c r="F20" s="194"/>
    </row>
    <row r="21" spans="1:6" ht="15.75" thickBot="1">
      <c r="A21" s="199" t="s">
        <v>284</v>
      </c>
      <c r="B21" s="182"/>
      <c r="C21" s="182"/>
      <c r="D21" s="183"/>
      <c r="E21" s="200"/>
      <c r="F21" s="201">
        <f>F11+F15+F19</f>
        <v>125.98427833333335</v>
      </c>
    </row>
    <row r="23" spans="1:6">
      <c r="C23" s="298" t="s">
        <v>364</v>
      </c>
    </row>
    <row r="24" spans="1:6">
      <c r="A24" s="202" t="s">
        <v>285</v>
      </c>
      <c r="B24" s="202" t="s">
        <v>286</v>
      </c>
      <c r="C24" s="298" t="s">
        <v>356</v>
      </c>
    </row>
    <row r="25" spans="1:6">
      <c r="A25" s="203" t="s">
        <v>291</v>
      </c>
      <c r="B25" s="204"/>
    </row>
    <row r="26" spans="1:6" s="60" customFormat="1">
      <c r="A26" s="205" t="s">
        <v>287</v>
      </c>
      <c r="B26" s="212">
        <v>3533.07</v>
      </c>
      <c r="C26" s="60" t="s">
        <v>351</v>
      </c>
    </row>
    <row r="27" spans="1:6" s="60" customFormat="1">
      <c r="A27" s="205" t="s">
        <v>288</v>
      </c>
      <c r="B27" s="212">
        <v>3533.07</v>
      </c>
      <c r="C27" s="60" t="s">
        <v>352</v>
      </c>
    </row>
    <row r="28" spans="1:6" s="60" customFormat="1">
      <c r="A28" s="205" t="s">
        <v>289</v>
      </c>
      <c r="B28" s="212">
        <v>3099</v>
      </c>
      <c r="C28" s="60" t="s">
        <v>353</v>
      </c>
    </row>
    <row r="29" spans="1:6">
      <c r="A29" s="206" t="s">
        <v>290</v>
      </c>
      <c r="B29" s="207">
        <f>ROUND(AVERAGE(B26,B27,B28),2)</f>
        <v>3388.38</v>
      </c>
    </row>
    <row r="30" spans="1:6" s="60" customFormat="1">
      <c r="A30" s="209"/>
      <c r="B30" s="210"/>
    </row>
    <row r="31" spans="1:6" s="60" customFormat="1">
      <c r="A31" s="208" t="s">
        <v>319</v>
      </c>
      <c r="B31" s="211"/>
    </row>
    <row r="32" spans="1:6" s="60" customFormat="1">
      <c r="A32" s="205" t="s">
        <v>287</v>
      </c>
      <c r="B32" s="212">
        <v>2999.7</v>
      </c>
      <c r="C32" s="60" t="s">
        <v>321</v>
      </c>
    </row>
    <row r="33" spans="1:3" s="60" customFormat="1">
      <c r="A33" s="205" t="s">
        <v>288</v>
      </c>
      <c r="B33" s="212">
        <v>2699.1</v>
      </c>
      <c r="C33" s="60" t="s">
        <v>352</v>
      </c>
    </row>
    <row r="34" spans="1:3" s="60" customFormat="1">
      <c r="A34" s="205" t="s">
        <v>289</v>
      </c>
      <c r="B34" s="212">
        <v>2889.9</v>
      </c>
      <c r="C34" s="60" t="s">
        <v>351</v>
      </c>
    </row>
    <row r="35" spans="1:3" s="60" customFormat="1">
      <c r="A35" s="206" t="s">
        <v>290</v>
      </c>
      <c r="B35" s="207">
        <f>ROUND(AVERAGE(B32,B33,B34),2)</f>
        <v>2862.9</v>
      </c>
    </row>
    <row r="36" spans="1:3" s="60" customFormat="1">
      <c r="A36" s="209"/>
      <c r="B36" s="210"/>
    </row>
    <row r="37" spans="1:3" s="60" customFormat="1">
      <c r="A37" s="208" t="s">
        <v>357</v>
      </c>
      <c r="B37" s="211"/>
    </row>
    <row r="38" spans="1:3" s="60" customFormat="1">
      <c r="A38" s="205" t="s">
        <v>287</v>
      </c>
      <c r="B38" s="212">
        <v>1065.47</v>
      </c>
      <c r="C38" s="60" t="s">
        <v>354</v>
      </c>
    </row>
    <row r="39" spans="1:3" s="60" customFormat="1">
      <c r="A39" s="205" t="s">
        <v>288</v>
      </c>
      <c r="B39" s="212">
        <v>799.99</v>
      </c>
      <c r="C39" s="60" t="s">
        <v>355</v>
      </c>
    </row>
    <row r="40" spans="1:3" s="60" customFormat="1">
      <c r="A40" s="205" t="s">
        <v>289</v>
      </c>
      <c r="B40" s="212">
        <v>1397.38</v>
      </c>
      <c r="C40" s="60" t="s">
        <v>353</v>
      </c>
    </row>
    <row r="41" spans="1:3" s="60" customFormat="1">
      <c r="A41" s="206" t="s">
        <v>290</v>
      </c>
      <c r="B41" s="207">
        <f>ROUND(AVERAGE(B38,B39,B40),2)</f>
        <v>1087.6099999999999</v>
      </c>
    </row>
    <row r="42" spans="1:3" s="60" customFormat="1"/>
  </sheetData>
  <mergeCells count="2">
    <mergeCell ref="A2:F2"/>
    <mergeCell ref="A4:F4"/>
  </mergeCells>
  <pageMargins left="1.18" right="0.51181102362204722" top="0.78740157480314965" bottom="0.78740157480314965" header="0.31496062992125984" footer="0.31496062992125984"/>
  <pageSetup paperSize="9" scale="70" orientation="portrait" r:id="rId1"/>
  <legacyDrawing r:id="rId2"/>
  <oleObjects>
    <oleObject progId="Equation.3" shapeId="14337" r:id="rId3"/>
    <oleObject progId="Equation.3" shapeId="14338" r:id="rId4"/>
    <oleObject progId="Equation.3" shapeId="14339" r:id="rId5"/>
    <oleObject progId="Equation.3" shapeId="14340" r:id="rId6"/>
    <oleObject progId="MSPhotoEd.3" shapeId="14341" r:id="rId7"/>
  </oleObjects>
</worksheet>
</file>

<file path=xl/worksheets/sheet9.xml><?xml version="1.0" encoding="utf-8"?>
<worksheet xmlns="http://schemas.openxmlformats.org/spreadsheetml/2006/main" xmlns:r="http://schemas.openxmlformats.org/officeDocument/2006/relationships">
  <dimension ref="A1:A22"/>
  <sheetViews>
    <sheetView workbookViewId="0">
      <selection activeCell="Q22" sqref="Q22"/>
    </sheetView>
  </sheetViews>
  <sheetFormatPr defaultColWidth="8.7109375" defaultRowHeight="15"/>
  <cols>
    <col min="1" max="16384" width="8.7109375" style="332"/>
  </cols>
  <sheetData>
    <row r="1" spans="1:1">
      <c r="A1" s="335" t="s">
        <v>398</v>
      </c>
    </row>
    <row r="3" spans="1:1">
      <c r="A3" s="335" t="s">
        <v>397</v>
      </c>
    </row>
    <row r="5" spans="1:1">
      <c r="A5" s="332" t="s">
        <v>396</v>
      </c>
    </row>
    <row r="6" spans="1:1">
      <c r="A6" s="333" t="s">
        <v>395</v>
      </c>
    </row>
    <row r="7" spans="1:1">
      <c r="A7" s="333" t="s">
        <v>394</v>
      </c>
    </row>
    <row r="9" spans="1:1">
      <c r="A9" s="333" t="s">
        <v>393</v>
      </c>
    </row>
    <row r="10" spans="1:1">
      <c r="A10" s="333" t="s">
        <v>392</v>
      </c>
    </row>
    <row r="11" spans="1:1">
      <c r="A11" s="333" t="s">
        <v>391</v>
      </c>
    </row>
    <row r="12" spans="1:1">
      <c r="A12" s="333" t="s">
        <v>390</v>
      </c>
    </row>
    <row r="13" spans="1:1">
      <c r="A13" s="333" t="s">
        <v>389</v>
      </c>
    </row>
    <row r="15" spans="1:1">
      <c r="A15" s="334" t="s">
        <v>388</v>
      </c>
    </row>
    <row r="17" spans="1:1">
      <c r="A17" s="333" t="s">
        <v>387</v>
      </c>
    </row>
    <row r="18" spans="1:1">
      <c r="A18" s="333" t="s">
        <v>386</v>
      </c>
    </row>
    <row r="19" spans="1:1">
      <c r="A19" s="333" t="s">
        <v>385</v>
      </c>
    </row>
    <row r="20" spans="1:1">
      <c r="A20" s="332" t="s">
        <v>402</v>
      </c>
    </row>
    <row r="22" spans="1:1">
      <c r="A22" s="332" t="s">
        <v>408</v>
      </c>
    </row>
  </sheetData>
  <pageMargins left="0.51180555555555496" right="0.51180555555555496" top="0.78749999999999998" bottom="0.78749999999999998" header="0.51180555555555496" footer="0.51180555555555496"/>
  <pageSetup paperSize="9" scale="75"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8</vt:i4>
      </vt:variant>
    </vt:vector>
  </HeadingPairs>
  <TitlesOfParts>
    <vt:vector size="21" baseType="lpstr">
      <vt:lpstr>Instruções Preenchimento</vt:lpstr>
      <vt:lpstr>Itens para CPUs</vt:lpstr>
      <vt:lpstr>Custo Total</vt:lpstr>
      <vt:lpstr>Cronograma_Desembolso item 1</vt:lpstr>
      <vt:lpstr>Cronograma_desembolso item 2</vt:lpstr>
      <vt:lpstr>Orç. por Módulo</vt:lpstr>
      <vt:lpstr>CPUs</vt:lpstr>
      <vt:lpstr>Equip Informática</vt:lpstr>
      <vt:lpstr>Mem. Cálculo</vt:lpstr>
      <vt:lpstr>Mobilização</vt:lpstr>
      <vt:lpstr>BDI Serviços</vt:lpstr>
      <vt:lpstr>BDI Materiais</vt:lpstr>
      <vt:lpstr>Det Enc Sociais</vt:lpstr>
      <vt:lpstr>CPUs!Area_de_impressao</vt:lpstr>
      <vt:lpstr>'Cronograma_Desembolso item 1'!Area_de_impressao</vt:lpstr>
      <vt:lpstr>'Det Enc Sociais'!Area_de_impressao</vt:lpstr>
      <vt:lpstr>'Instruções Preenchimento'!Area_de_impressao</vt:lpstr>
      <vt:lpstr>'Itens para CPUs'!Area_de_impressao</vt:lpstr>
      <vt:lpstr>'Mem. Cálculo'!Area_de_impressao</vt:lpstr>
      <vt:lpstr>'Orç. por Módulo'!Area_de_impressao</vt:lpstr>
      <vt:lpstr>'Itens para CPUs'!Titulos_de_impressao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Joao Carlos de Souza Machado</cp:lastModifiedBy>
  <cp:lastPrinted>2021-11-17T11:42:09Z</cp:lastPrinted>
  <dcterms:created xsi:type="dcterms:W3CDTF">2018-08-22T11:07:12Z</dcterms:created>
  <dcterms:modified xsi:type="dcterms:W3CDTF">2021-11-19T11:44:54Z</dcterms:modified>
</cp:coreProperties>
</file>