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730" windowHeight="9225" tabRatio="972" activeTab="8"/>
  </bookViews>
  <sheets>
    <sheet name="Custo Total" sheetId="9" r:id="rId1"/>
    <sheet name="Composições" sheetId="13" r:id="rId2"/>
    <sheet name="Elementos das Composições" sheetId="5" r:id="rId3"/>
    <sheet name="Cotações de Equipamentos" sheetId="11" r:id="rId4"/>
    <sheet name="Cotações de Veículo" sheetId="16" r:id="rId5"/>
    <sheet name="BDI Serviços" sheetId="2" r:id="rId6"/>
    <sheet name="BDI Materiais" sheetId="3" r:id="rId7"/>
    <sheet name="Enc. Sociais" sheetId="4" r:id="rId8"/>
    <sheet name="Cronograma de Desembolso" sheetId="15" r:id="rId9"/>
  </sheets>
  <definedNames>
    <definedName name="_xlnm.Print_Area" localSheetId="1">Composições!$A$1:$H$27</definedName>
    <definedName name="_xlnm.Print_Area" localSheetId="0">'Custo Total'!$A$1:$H$25</definedName>
    <definedName name="_xlnm.Print_Area" localSheetId="2">'Elementos das Composições'!$A$1:$G$19</definedName>
    <definedName name="_xlnm.Print_Area" localSheetId="7">'Enc. Sociais'!$A$1:$H$52</definedName>
  </definedNames>
  <calcPr calcId="124519"/>
</workbook>
</file>

<file path=xl/calcChain.xml><?xml version="1.0" encoding="utf-8"?>
<calcChain xmlns="http://schemas.openxmlformats.org/spreadsheetml/2006/main">
  <c r="H11" i="9"/>
  <c r="B14" i="16"/>
  <c r="G17" i="5" s="1"/>
  <c r="F18" i="13" s="1"/>
  <c r="G10"/>
  <c r="E16"/>
  <c r="E17"/>
  <c r="E24"/>
  <c r="F19" i="15"/>
  <c r="F17"/>
  <c r="F15"/>
  <c r="F13"/>
  <c r="F11"/>
  <c r="U20"/>
  <c r="U18"/>
  <c r="U16"/>
  <c r="U14"/>
  <c r="U12"/>
  <c r="C19"/>
  <c r="C17"/>
  <c r="C15"/>
  <c r="C13"/>
  <c r="C11"/>
  <c r="F20" i="9"/>
  <c r="E23" s="1"/>
  <c r="E24" s="1"/>
  <c r="F21" i="13"/>
  <c r="D21"/>
  <c r="C21"/>
  <c r="B21"/>
  <c r="F10" i="11"/>
  <c r="M10"/>
  <c r="C15" i="9"/>
  <c r="C19"/>
  <c r="C18"/>
  <c r="C17"/>
  <c r="C16"/>
  <c r="G22" i="13"/>
  <c r="D22"/>
  <c r="C22"/>
  <c r="B22"/>
  <c r="F25"/>
  <c r="G25" s="1"/>
  <c r="D25"/>
  <c r="C25"/>
  <c r="B25"/>
  <c r="F24"/>
  <c r="D24"/>
  <c r="C24"/>
  <c r="B24"/>
  <c r="D20"/>
  <c r="C20"/>
  <c r="B20"/>
  <c r="M16" i="11"/>
  <c r="I29"/>
  <c r="D19" i="13"/>
  <c r="C19"/>
  <c r="B19"/>
  <c r="D18"/>
  <c r="C18"/>
  <c r="B18"/>
  <c r="F17"/>
  <c r="C17"/>
  <c r="B17"/>
  <c r="F16"/>
  <c r="D16"/>
  <c r="C16"/>
  <c r="B16"/>
  <c r="F14"/>
  <c r="G14" s="1"/>
  <c r="D14"/>
  <c r="C14"/>
  <c r="B14"/>
  <c r="F21" i="15" l="1"/>
  <c r="G17" i="13"/>
  <c r="G21"/>
  <c r="G16"/>
  <c r="G24"/>
  <c r="G26" s="1"/>
  <c r="G18"/>
  <c r="G15"/>
  <c r="C20" i="2" l="1"/>
  <c r="B35" i="11"/>
  <c r="M8"/>
  <c r="M12" s="1"/>
  <c r="B29"/>
  <c r="M19"/>
  <c r="F19"/>
  <c r="M15"/>
  <c r="F15"/>
  <c r="H48" i="4"/>
  <c r="G48"/>
  <c r="H43"/>
  <c r="G43"/>
  <c r="H35"/>
  <c r="G35"/>
  <c r="H22"/>
  <c r="G22"/>
  <c r="C27" i="3"/>
  <c r="C22"/>
  <c r="C18"/>
  <c r="C28" i="2"/>
  <c r="H27"/>
  <c r="C16"/>
  <c r="H50" i="4" l="1"/>
  <c r="G50"/>
  <c r="M20" i="11"/>
  <c r="M22" s="1"/>
  <c r="F8"/>
  <c r="F12" s="1"/>
  <c r="F16" s="1"/>
  <c r="C34" i="3"/>
  <c r="G9" i="13" s="1"/>
  <c r="H24" s="1"/>
  <c r="C35" i="2"/>
  <c r="G8" i="13" s="1"/>
  <c r="F20" i="11" l="1"/>
  <c r="H21" i="13"/>
  <c r="H22"/>
  <c r="H14"/>
  <c r="H17"/>
  <c r="H16"/>
  <c r="H18"/>
  <c r="H9" i="9"/>
  <c r="H10"/>
  <c r="H25" i="13"/>
  <c r="G16" i="5"/>
  <c r="F19" i="13" s="1"/>
  <c r="G19" s="1"/>
  <c r="H15" l="1"/>
  <c r="H26"/>
  <c r="H19"/>
  <c r="F22" i="11"/>
  <c r="G12" i="5" s="1"/>
  <c r="F20" i="13" s="1"/>
  <c r="G20" s="1"/>
  <c r="H20" l="1"/>
  <c r="H23" s="1"/>
  <c r="H27" s="1"/>
  <c r="G23"/>
  <c r="G27" s="1"/>
  <c r="G19" i="15" l="1"/>
  <c r="H19" s="1"/>
  <c r="G15"/>
  <c r="H15" s="1"/>
  <c r="G11"/>
  <c r="H11" s="1"/>
  <c r="K11" s="1"/>
  <c r="G17"/>
  <c r="H17" s="1"/>
  <c r="G13"/>
  <c r="H13" s="1"/>
  <c r="G17" i="9"/>
  <c r="H17" s="1"/>
  <c r="G18"/>
  <c r="H18" s="1"/>
  <c r="G15"/>
  <c r="H15" s="1"/>
  <c r="G19"/>
  <c r="H19" s="1"/>
  <c r="G16"/>
  <c r="H16" s="1"/>
  <c r="T13" i="15" l="1"/>
  <c r="P13"/>
  <c r="L13"/>
  <c r="J13"/>
  <c r="Q13"/>
  <c r="M13"/>
  <c r="I13"/>
  <c r="N13"/>
  <c r="S13"/>
  <c r="O13"/>
  <c r="K13"/>
  <c r="R13"/>
  <c r="R19"/>
  <c r="N19"/>
  <c r="J19"/>
  <c r="P19"/>
  <c r="S19"/>
  <c r="O19"/>
  <c r="K19"/>
  <c r="L19"/>
  <c r="Q19"/>
  <c r="M19"/>
  <c r="I19"/>
  <c r="T19"/>
  <c r="S17"/>
  <c r="O17"/>
  <c r="K17"/>
  <c r="Q17"/>
  <c r="I17"/>
  <c r="T17"/>
  <c r="P17"/>
  <c r="L17"/>
  <c r="R17"/>
  <c r="N17"/>
  <c r="J17"/>
  <c r="M17"/>
  <c r="R15"/>
  <c r="N15"/>
  <c r="J15"/>
  <c r="L15"/>
  <c r="S15"/>
  <c r="O15"/>
  <c r="K15"/>
  <c r="T15"/>
  <c r="Q15"/>
  <c r="M15"/>
  <c r="I15"/>
  <c r="P15"/>
  <c r="Q11"/>
  <c r="M11"/>
  <c r="I11"/>
  <c r="R11"/>
  <c r="N11"/>
  <c r="J11"/>
  <c r="O11"/>
  <c r="T11"/>
  <c r="P11"/>
  <c r="L11"/>
  <c r="S11"/>
  <c r="H21"/>
  <c r="H20" i="9"/>
  <c r="E25" s="1"/>
  <c r="P21" i="15" l="1"/>
  <c r="N21"/>
  <c r="Q21"/>
  <c r="L21"/>
  <c r="J21"/>
  <c r="K21"/>
  <c r="M21"/>
  <c r="T21"/>
  <c r="R21"/>
  <c r="S21"/>
  <c r="O21"/>
  <c r="I21"/>
  <c r="U17"/>
  <c r="U11"/>
  <c r="U15"/>
  <c r="U19"/>
  <c r="U13"/>
  <c r="U21" l="1"/>
</calcChain>
</file>

<file path=xl/sharedStrings.xml><?xml version="1.0" encoding="utf-8"?>
<sst xmlns="http://schemas.openxmlformats.org/spreadsheetml/2006/main" count="393" uniqueCount="240">
  <si>
    <t>Ministério do Desenvolvimento Regional - MDR</t>
  </si>
  <si>
    <t>Companhia de Desenvolvimento dos Vales do São Francisco e Parnaíba - CODEVASF</t>
  </si>
  <si>
    <t>2ª Superintendência Regional - 2ª SR / Gerência Regional de Revitalização - 2ª/GRR</t>
  </si>
  <si>
    <t>Objeto:</t>
  </si>
  <si>
    <t>B.D.I. - MO / Serviços:</t>
  </si>
  <si>
    <t>Nº</t>
  </si>
  <si>
    <t>CÓDIGO</t>
  </si>
  <si>
    <t>UNIDADE</t>
  </si>
  <si>
    <t>PREÇO UNITÁRIO</t>
  </si>
  <si>
    <t>PREÇO TOTAL</t>
  </si>
  <si>
    <t>MÃO DE OBRA</t>
  </si>
  <si>
    <t>B.D.I. Serviços:</t>
  </si>
  <si>
    <t>INSUMO</t>
  </si>
  <si>
    <t>10562/ORSE</t>
  </si>
  <si>
    <t>MATERIAL DE ESCRITÓRIO</t>
  </si>
  <si>
    <t>MÊS</t>
  </si>
  <si>
    <t>B.D.I. Materiais:</t>
  </si>
  <si>
    <t>COMPOSIÇÃO</t>
  </si>
  <si>
    <t>COTAÇÃO</t>
  </si>
  <si>
    <t>DIA</t>
  </si>
  <si>
    <t>SINAPI 4222</t>
  </si>
  <si>
    <t>EQUIPAMENTOS DE INFORMÁTICA (NOTEBOOK 8Gb 1Tb, PROJETOR MULTIMÍDIA)</t>
  </si>
  <si>
    <t>2ª Superintendência Regional - Gerência de Revitalização (2ª/GRR)</t>
  </si>
  <si>
    <t>Especificações / Detalhamentos para Composições</t>
  </si>
  <si>
    <t>Referência</t>
  </si>
  <si>
    <t>Mês/ano</t>
  </si>
  <si>
    <t>Unidade</t>
  </si>
  <si>
    <t>Quantidade</t>
  </si>
  <si>
    <t>Valor Unitário (Não Desonerado)</t>
  </si>
  <si>
    <t>PLANILHA ORÇAMENTÁRIA</t>
  </si>
  <si>
    <t>Mês de referência:</t>
  </si>
  <si>
    <t>ITEM</t>
  </si>
  <si>
    <t xml:space="preserve">DISCRIMINAÇÃO DOS SERVIÇOS </t>
  </si>
  <si>
    <t>VALOR UNITÁRIO</t>
  </si>
  <si>
    <t>VALOR TOTAL</t>
  </si>
  <si>
    <t>MEMÓRIA DE CALCULO DO BDI  DOS SERVIÇOS</t>
  </si>
  <si>
    <t>BDI APLICADO NA OBRA</t>
  </si>
  <si>
    <t>PERC.     (%)</t>
  </si>
  <si>
    <t>FAIXAS DE ADMISSIBILIDADE DE ACORDO COM O ACORDÃO N. 2622/2013 DO TCU</t>
  </si>
  <si>
    <t xml:space="preserve">DISCRIMINAÇÃO 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</si>
  <si>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</si>
  <si>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</si>
  <si>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</si>
  <si>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</si>
  <si>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</si>
  <si>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</si>
  <si>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</si>
  <si>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</si>
  <si>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</si>
  <si>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</si>
  <si>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</si>
  <si>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</si>
  <si>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</si>
  <si>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</si>
  <si>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</si>
  <si>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</si>
  <si>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</si>
  <si>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</si>
  <si>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</si>
  <si>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</si>
  <si>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</si>
  <si>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</si>
  <si>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</si>
  <si>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</si>
  <si>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</si>
  <si>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</si>
  <si>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</si>
  <si>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</si>
  <si>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</si>
  <si>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</si>
  <si>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</si>
  <si>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</si>
  <si>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</si>
  <si>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</si>
  <si>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VALORES DO BDI PARA CONSTRUÇÃO DE EDIFÍCIOS DE ACORDO COM O ACORDÃO N. 2622/2013 DO TCU</t>
  </si>
  <si>
    <t>Fórmula Para Cálculo do B.D.I</t>
  </si>
  <si>
    <t>BDI =(((1+A4+A1+A2)*(1+A3)*(1+B1))/(1-C))-1</t>
  </si>
  <si>
    <t>1º QUARTIL</t>
  </si>
  <si>
    <t>3º QUARTIL</t>
  </si>
  <si>
    <t>Bonificação Sobre Despesas indiretas (B.D.I) =</t>
  </si>
  <si>
    <t>MEMÓRIA DE CALCULO DO BDI DE EQUIPAMENTOS/MATERIAIS</t>
  </si>
  <si>
    <t>FAIXAS DE ADMISSIBILIDADE DE ACORDO COM O ACORDÃO N. 2622/2013 E MANUAL DO TCU</t>
  </si>
  <si>
    <t>B1</t>
  </si>
  <si>
    <t>C1</t>
  </si>
  <si>
    <t>C2</t>
  </si>
  <si>
    <t>VALORES DO BDI DIFERENCIADO PARA CONSTRUÇÃO DE EDIFÍCIOS DE ACORDO COM O ACORDÃO N. 2622/2013 DO TCU</t>
  </si>
  <si>
    <t>BDI =(((1+A4+A1+A2)*(1+A3)*(1+B))/(1-C))-1</t>
  </si>
  <si>
    <t>DISCRIMINAÇÃO</t>
  </si>
  <si>
    <t>Horistas</t>
  </si>
  <si>
    <t>Mensalistas</t>
  </si>
  <si>
    <t>%</t>
  </si>
  <si>
    <t>A</t>
  </si>
  <si>
    <t>ENCARGOS SOCIAIS BÁSICOS</t>
  </si>
  <si>
    <t>INSS</t>
  </si>
  <si>
    <t>SESI</t>
  </si>
  <si>
    <t>SENAI</t>
  </si>
  <si>
    <t>INCRA</t>
  </si>
  <si>
    <t>A5</t>
  </si>
  <si>
    <t>SEBRAE</t>
  </si>
  <si>
    <t>A6</t>
  </si>
  <si>
    <t>Salário-Educação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</si>
  <si>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</si>
  <si>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</si>
  <si>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</si>
  <si>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</si>
  <si>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</si>
  <si>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</si>
  <si>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</si>
  <si>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</si>
  <si>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 xml:space="preserve"> ENCARGOS SOCIAIS QUE RECEBEM INCIDÊNCIA DE "A"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</si>
  <si>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</si>
  <si>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</si>
  <si>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</si>
  <si>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</si>
  <si>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</si>
  <si>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</si>
  <si>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</si>
  <si>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</si>
  <si>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</si>
  <si>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</si>
  <si>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</si>
  <si>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</si>
  <si>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</si>
  <si>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</si>
  <si>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</si>
  <si>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</si>
  <si>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</si>
  <si>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</si>
  <si>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</si>
  <si>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</si>
  <si>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</si>
  <si>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 xml:space="preserve"> ENCARGOS SOCIAIS QUE NÃO RECEBEM INCIDÊNCIA DE "A"</t>
  </si>
  <si>
    <t>Aviso Prévio Indenizado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</si>
  <si>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</si>
  <si>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</si>
  <si>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</si>
  <si>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</si>
  <si>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</si>
  <si>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</si>
  <si>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</si>
  <si>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</si>
  <si>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</si>
  <si>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 xml:space="preserve"> REINCIDÊNCIAS</t>
  </si>
  <si>
    <t>D1</t>
  </si>
  <si>
    <t>Reincidência de Grupo A sobre Grupo B</t>
  </si>
  <si>
    <t>D2</t>
  </si>
  <si>
    <t>Reincidência de Grupo A sobre Aviso Prévio Trabalhado e
Reincidência do FGTS sobre Aviso Prévio Indenizado</t>
  </si>
  <si>
    <t>SUBTOTAL DE "D"</t>
  </si>
  <si>
    <t>TOTAIS DE ENCARGOS SOCIAIS</t>
  </si>
  <si>
    <t>R$</t>
  </si>
  <si>
    <t>A – DEPRECIAÇÃO MENSAL DOS EQUIPAMENTOS</t>
  </si>
  <si>
    <t>A.1 Preço de aquisição (Cotação)</t>
  </si>
  <si>
    <t>A.2 Tempo previsto de vida útil (meses)</t>
  </si>
  <si>
    <t>A.3 Previsão de recup. na venda do bem usado (%)</t>
  </si>
  <si>
    <t xml:space="preserve">A.4 CUSTO MENSAL   </t>
  </si>
  <si>
    <t>B – JUROS PELO CAPITAL EMPREGADO</t>
  </si>
  <si>
    <t>B.1 Taxa mensal de juros (%)</t>
  </si>
  <si>
    <t xml:space="preserve">B.2 Juros s/ a depreciação/aluguel  (B.1 x A.4) </t>
  </si>
  <si>
    <t>C – CONSERVAÇÃO E MANUTENÇÃO</t>
  </si>
  <si>
    <t xml:space="preserve">C.1 Taxa de gastos sobre a depreciação mensal inclusive seguros (%) </t>
  </si>
  <si>
    <t xml:space="preserve">C.2 Incidência mensal (C.1 x A.4) </t>
  </si>
  <si>
    <t>Cotação</t>
  </si>
  <si>
    <t>Calular com câmera de 16 Mp</t>
  </si>
  <si>
    <t>Cotação 1</t>
  </si>
  <si>
    <t>Cotação 2</t>
  </si>
  <si>
    <t>Cotação 3</t>
  </si>
  <si>
    <t>Preço médio</t>
  </si>
  <si>
    <t>Projetor portátil multimídia</t>
  </si>
  <si>
    <t>Contratação de serviços de apoio técnico especializado para implantação de ações de inclusão produtiva em municípios da área de atuação da 2ª Superintendência Regional da Codevasf, no Estado da Bahia.</t>
  </si>
  <si>
    <t>CODEVASF</t>
  </si>
  <si>
    <t>QUANT.</t>
  </si>
  <si>
    <t>CPU 01</t>
  </si>
  <si>
    <t>SUBTOTAL</t>
  </si>
  <si>
    <t>PREÇO TOTAL COM BDI</t>
  </si>
  <si>
    <t>(R$)</t>
  </si>
  <si>
    <t>OBJETO:</t>
  </si>
  <si>
    <t>SERVIÇO</t>
  </si>
  <si>
    <t>MATERIAL</t>
  </si>
  <si>
    <t>B.D.I. - Materiais/Insumos:</t>
  </si>
  <si>
    <t>LITRO</t>
  </si>
  <si>
    <t>TOTAL POR TAREFA</t>
  </si>
  <si>
    <t>DESCRIÇÃO DO SERVIÇO</t>
  </si>
  <si>
    <t>ANOTAÇÃO DE RESPONSABILIDADE TÉCNICA JUNTO AO CONSELHO REGIONAL DE ENGENHARIA E AGRONOMIA (CREA)</t>
  </si>
  <si>
    <t>CREA BAHIA</t>
  </si>
  <si>
    <t>UNID.</t>
  </si>
  <si>
    <t>BOM JESUS DA LAPA</t>
  </si>
  <si>
    <t>BARREIRAS</t>
  </si>
  <si>
    <t>IRECÊ</t>
  </si>
  <si>
    <t>GUANAMBI</t>
  </si>
  <si>
    <t>VITÓRIA DA CONQUISTA</t>
  </si>
  <si>
    <t>VALOR TOTAL POR MÊS (SMARTPHONE)</t>
  </si>
  <si>
    <t>VALOR TOTAL POR MÊS (NOTEBOOK E PROJETOR)</t>
  </si>
  <si>
    <t>SMARTPHONE COM CÂMERA RESOLUÇÃO MÍNIMA DE 16 MEGAPIXEL</t>
  </si>
  <si>
    <t>SERVIÇO DE INTERNET</t>
  </si>
  <si>
    <t>10558/ORSE</t>
  </si>
  <si>
    <t>Notebook 8Gb RAM 1Tb HD</t>
  </si>
  <si>
    <t>TOTAL</t>
  </si>
  <si>
    <t>CRONOGRAMA DE EXECUÇÃO</t>
  </si>
  <si>
    <t>V. UNITÁRIO</t>
  </si>
  <si>
    <t>V. TOTAL</t>
  </si>
  <si>
    <t>DETALHAMENTO DOS ENCARGOS SOCIAIS - HORISTAS E MENSALISTAS (SEM DESONERAÇÃO) - BAHIA</t>
  </si>
  <si>
    <t>Bom Jesus da Lapa-BA, 25/11/2021.</t>
  </si>
  <si>
    <t>Estimativa de famílias a serem beneficiadas (nº):</t>
  </si>
  <si>
    <t>Custo médio por família beneficiada:</t>
  </si>
  <si>
    <t>ALIMENTAÇÃO DE TÉCNICO EM VIAGEM A SERVIÇO</t>
  </si>
  <si>
    <t>HOSPEDAGEM DE TÉCNICO EM VIAGEM A SERVIÇO</t>
  </si>
  <si>
    <t>Contratação de serviços de apoio técnico para implantação de ações de inclusão produtiva em municípios da área de atuação da 2ª Superintendência Regional da Codevasf, no Estado da Bahia.</t>
  </si>
  <si>
    <t>REGIÃO</t>
  </si>
  <si>
    <t xml:space="preserve">ITENS, ESPECIFICAÇÕES, REFERÊNCIAS DE PREÇOS, UNIDADES E VALORES UNITÁRIOS PARA COMPOSIÇÕES DE CUSTOS
</t>
  </si>
  <si>
    <t>TRIM. 1</t>
  </si>
  <si>
    <t>TRIM. 2</t>
  </si>
  <si>
    <t>TRIM. 3</t>
  </si>
  <si>
    <t>TRIM. 4</t>
  </si>
  <si>
    <t>TRIM. 5</t>
  </si>
  <si>
    <t>TRIM. 6</t>
  </si>
  <si>
    <t>TRIM. 7</t>
  </si>
  <si>
    <t>TRIM. 8</t>
  </si>
  <si>
    <t>TRIM. 9</t>
  </si>
  <si>
    <t>TRIM. 10</t>
  </si>
  <si>
    <t>TRIM. 11</t>
  </si>
  <si>
    <t>TRIM. 12</t>
  </si>
  <si>
    <t>TRIMESTRE</t>
  </si>
  <si>
    <t>SERVIÇO DE APOIO TÉCNICO PARA REALIZAÇÃO DE DIAGNÓSTICO, COLETA DE INFORMAÇÕES, ELABORAÇÃO DE ANTEPROJETO OU PROJETO BÁSICO E CAPACITAÇÃO PARA AÇÕES DE INCLUSÃO PRODUTIVA</t>
  </si>
  <si>
    <t>CIDADE POLO</t>
  </si>
  <si>
    <t>MÊS/ANO DE REFERÊNCIA:</t>
  </si>
  <si>
    <t>Grupo 01:</t>
  </si>
  <si>
    <t>SINAPI 40811</t>
  </si>
  <si>
    <t>ENCARGOS SOCIAIS (MENSALISTAS):</t>
  </si>
  <si>
    <t>COMPOSIÇÕES DE CUSTOS - EQUIPE MENSAL</t>
  </si>
  <si>
    <t>ENGENHEIRO AGRÔNOMO/AGRÍCOLA OU DE PESCA JÚNIOR (MENSALISTA)</t>
  </si>
  <si>
    <t>VEÍCULO TIPO FIAT FIORINO DE 02 LUGARES OU SIMILAR, A GASOLINA</t>
  </si>
  <si>
    <t>R$/MÊS</t>
  </si>
  <si>
    <t>Veículo tipo Fiat Fiorino Furgão, 02 lugares, a gasolina</t>
  </si>
  <si>
    <t>GASOLINA COMUM</t>
  </si>
  <si>
    <t>EQUIPE*MÊS</t>
  </si>
  <si>
    <t>Quantidade de equipes*mês a serem utilizadas</t>
  </si>
  <si>
    <t>Encargos Sociais (Mensalistas):</t>
  </si>
  <si>
    <t>Nº de famílias atendidas por equipe*mês (média):</t>
  </si>
  <si>
    <t>COTAÇÕES DE VEÍCULOS</t>
  </si>
  <si>
    <t>EQ* MÊS</t>
  </si>
</sst>
</file>

<file path=xl/styles.xml><?xml version="1.0" encoding="utf-8"?>
<styleSheet xmlns="http://schemas.openxmlformats.org/spreadsheetml/2006/main">
  <numFmts count="16">
    <numFmt numFmtId="44" formatCode="_-&quot;R$&quot;\ * #,##0.00_-;\-&quot;R$&quot;\ * #,##0.00_-;_-&quot;R$&quot;\ * &quot;-&quot;??_-;_-@_-"/>
    <numFmt numFmtId="164" formatCode="dd/mm/yy;@"/>
    <numFmt numFmtId="165" formatCode="&quot;Cr$ &quot;#,##0.00_);[Red]&quot;(Cr$ &quot;#,##0.00\)"/>
    <numFmt numFmtId="166" formatCode="_-&quot;R$ &quot;* #,##0.00_-;&quot;-R$ &quot;* #,##0.00_-;_-&quot;R$ &quot;* \-??_-;_-@_-"/>
    <numFmt numFmtId="167" formatCode="_(* #,##0.00_);_(* \(#,##0.00\);_(* \-??_);_(@_)"/>
    <numFmt numFmtId="168" formatCode="0.0000"/>
    <numFmt numFmtId="169" formatCode="_-* #,##0.00_-;\-* #,##0.00_-;_-* \-??_-;_-@_-"/>
    <numFmt numFmtId="170" formatCode="[$-416]#,##0.00_);[Red]\(#,##0.00\)"/>
    <numFmt numFmtId="171" formatCode="[$-416]mmm/yy"/>
    <numFmt numFmtId="172" formatCode="_(&quot;R$ &quot;* #,##0.00_);_(&quot;R$ &quot;* \(#,##0.00\);_(&quot;R$ &quot;* \-??_);_(@_)"/>
    <numFmt numFmtId="173" formatCode="&quot;R$ &quot;#,##0.00"/>
    <numFmt numFmtId="174" formatCode="&quot;R$&quot;#,##0.00_);[Red]\(&quot;R$&quot;#,##0.00\)"/>
    <numFmt numFmtId="175" formatCode="0.00000"/>
    <numFmt numFmtId="176" formatCode="0.0"/>
    <numFmt numFmtId="177" formatCode="[$-416]0.00%"/>
    <numFmt numFmtId="178" formatCode="[$-416]mmmm\-yy;@"/>
  </numFmts>
  <fonts count="84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2"/>
      <color rgb="FFFFFF00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name val="MS Sans Serif"/>
      <family val="2"/>
    </font>
    <font>
      <b/>
      <sz val="11"/>
      <color rgb="FFFFFF00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9"/>
      <name val="Times New Roman"/>
      <family val="1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b/>
      <sz val="8"/>
      <color rgb="FFFFFF00"/>
      <name val="Times New Roman"/>
      <family val="1"/>
    </font>
    <font>
      <sz val="8"/>
      <color theme="1"/>
      <name val="Calibri"/>
      <family val="2"/>
      <scheme val="minor"/>
    </font>
    <font>
      <sz val="8"/>
      <name val="Times New Roman"/>
      <family val="1"/>
    </font>
    <font>
      <b/>
      <sz val="8"/>
      <name val="Times New Roman"/>
      <family val="1"/>
    </font>
    <font>
      <b/>
      <sz val="10"/>
      <color rgb="FFFFFF00"/>
      <name val="Times New Roman"/>
      <family val="1"/>
    </font>
    <font>
      <sz val="10"/>
      <color theme="1"/>
      <name val="Calibri"/>
      <family val="2"/>
      <scheme val="minor"/>
    </font>
    <font>
      <sz val="10"/>
      <name val="Times New Roman"/>
      <family val="1"/>
    </font>
    <font>
      <b/>
      <sz val="8"/>
      <name val="Arial"/>
      <family val="2"/>
    </font>
    <font>
      <sz val="8"/>
      <name val="Arial"/>
      <family val="2"/>
    </font>
    <font>
      <b/>
      <sz val="8"/>
      <color rgb="FFFFFFFF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trike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color rgb="FFFFFFFF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trike/>
      <sz val="9"/>
      <name val="Arial"/>
      <family val="2"/>
    </font>
    <font>
      <b/>
      <sz val="9"/>
      <color rgb="FFFFFF00"/>
      <name val="Arial"/>
      <family val="2"/>
    </font>
    <font>
      <sz val="11"/>
      <color theme="1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rgb="FFFFFF00"/>
      <name val="Arial Narrow"/>
      <family val="2"/>
    </font>
    <font>
      <b/>
      <sz val="8"/>
      <color theme="1"/>
      <name val="Calibri"/>
      <family val="2"/>
      <scheme val="minor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3"/>
      <color theme="1"/>
      <name val="Arial Narrow"/>
      <family val="2"/>
    </font>
    <font>
      <sz val="7"/>
      <color rgb="FF000000"/>
      <name val="Arial Narrow"/>
      <family val="2"/>
    </font>
    <font>
      <b/>
      <sz val="7"/>
      <color rgb="FF000000"/>
      <name val="Arial Narrow"/>
      <family val="2"/>
    </font>
    <font>
      <sz val="7"/>
      <color theme="1"/>
      <name val="Arial Narrow"/>
      <family val="2"/>
    </font>
    <font>
      <sz val="7"/>
      <name val="Arial Narrow"/>
      <family val="2"/>
    </font>
    <font>
      <sz val="8"/>
      <color rgb="FFFF0000"/>
      <name val="Times New Roman"/>
      <family val="1"/>
    </font>
    <font>
      <sz val="3"/>
      <color theme="1"/>
      <name val="Calibri"/>
      <family val="2"/>
      <scheme val="minor"/>
    </font>
    <font>
      <sz val="3"/>
      <name val="Times New Roman"/>
      <family val="1"/>
    </font>
    <font>
      <b/>
      <sz val="18"/>
      <color rgb="FFFFFF00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rgb="FFFFFF00"/>
      <name val="Arial"/>
      <family val="2"/>
    </font>
    <font>
      <b/>
      <sz val="8"/>
      <color rgb="FFFFFF00"/>
      <name val="Arial"/>
      <family val="2"/>
    </font>
    <font>
      <b/>
      <u/>
      <sz val="8"/>
      <color rgb="FFFFFF00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b/>
      <sz val="8"/>
      <color rgb="FFFFFF00"/>
      <name val="Tahoma"/>
      <family val="2"/>
    </font>
    <font>
      <sz val="12"/>
      <color theme="1"/>
      <name val="Arial Narrow"/>
      <family val="2"/>
    </font>
    <font>
      <b/>
      <sz val="9"/>
      <color rgb="FF000000"/>
      <name val="Times New Roman"/>
      <family val="1"/>
    </font>
    <font>
      <sz val="7.5"/>
      <name val="Times New Roman"/>
      <family val="1"/>
    </font>
    <font>
      <sz val="6.5"/>
      <name val="Times New Roman"/>
      <family val="1"/>
    </font>
    <font>
      <b/>
      <sz val="6.5"/>
      <name val="Times New Roman"/>
      <family val="1"/>
    </font>
    <font>
      <b/>
      <sz val="6.5"/>
      <color rgb="FFFFFF00"/>
      <name val="Times New Roman"/>
      <family val="1"/>
    </font>
    <font>
      <b/>
      <sz val="14"/>
      <color rgb="FF000000"/>
      <name val="Arial Narrow"/>
      <family val="2"/>
    </font>
    <font>
      <sz val="12"/>
      <name val="Times New Roman"/>
      <family val="1"/>
    </font>
    <font>
      <b/>
      <u/>
      <sz val="8"/>
      <name val="Times New Roman"/>
      <family val="1"/>
    </font>
    <font>
      <sz val="10"/>
      <color rgb="FFFF0000"/>
      <name val="Arial"/>
      <family val="2"/>
    </font>
    <font>
      <sz val="8"/>
      <name val="Arial Narrow"/>
      <family val="2"/>
    </font>
    <font>
      <b/>
      <u/>
      <sz val="10"/>
      <name val="Arial"/>
      <family val="2"/>
    </font>
    <font>
      <b/>
      <u/>
      <sz val="10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EBF1DE"/>
        <bgColor rgb="FFFFFFCC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969696"/>
        <bgColor rgb="FF808080"/>
      </patternFill>
    </fill>
    <fill>
      <patternFill patternType="solid">
        <fgColor rgb="FFFFFFCC"/>
        <bgColor indexed="64"/>
      </patternFill>
    </fill>
    <fill>
      <patternFill patternType="solid">
        <fgColor rgb="FF386C41"/>
        <bgColor rgb="FFD7E4BD"/>
      </patternFill>
    </fill>
    <fill>
      <patternFill patternType="solid">
        <fgColor theme="6" tint="0.79998168889431442"/>
        <bgColor rgb="FFFFFFCC"/>
      </patternFill>
    </fill>
    <fill>
      <patternFill patternType="solid">
        <fgColor theme="6" tint="0.39997558519241921"/>
        <bgColor rgb="FFFFFFCC"/>
      </patternFill>
    </fill>
    <fill>
      <patternFill patternType="solid">
        <fgColor rgb="FF386C41"/>
        <bgColor rgb="FF0033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386C41"/>
        <bgColor rgb="FFFFFF00"/>
      </patternFill>
    </fill>
    <fill>
      <patternFill patternType="solid">
        <fgColor rgb="FF386C41"/>
        <bgColor indexed="64"/>
      </patternFill>
    </fill>
    <fill>
      <patternFill patternType="solid">
        <fgColor rgb="FF386C41"/>
        <bgColor rgb="FFB7DEE8"/>
      </patternFill>
    </fill>
    <fill>
      <patternFill patternType="solid">
        <fgColor rgb="FF386C41"/>
        <bgColor rgb="FFD9D9D9"/>
      </patternFill>
    </fill>
    <fill>
      <patternFill patternType="solid">
        <fgColor rgb="FF386C41"/>
        <bgColor rgb="FFC0C0C0"/>
      </patternFill>
    </fill>
    <fill>
      <patternFill patternType="solid">
        <fgColor rgb="FF386C41"/>
        <bgColor rgb="FFBFBFBF"/>
      </patternFill>
    </fill>
    <fill>
      <patternFill patternType="solid">
        <fgColor rgb="FFFFFFCC"/>
        <bgColor rgb="FFFFFFCC"/>
      </patternFill>
    </fill>
  </fills>
  <borders count="6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auto="1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9">
    <xf numFmtId="0" fontId="0" fillId="0" borderId="0"/>
    <xf numFmtId="0" fontId="4" fillId="0" borderId="0"/>
    <xf numFmtId="9" fontId="17" fillId="0" borderId="0" applyFont="0" applyFill="0" applyBorder="0" applyAlignment="0" applyProtection="0">
      <alignment vertical="center"/>
    </xf>
    <xf numFmtId="166" fontId="4" fillId="0" borderId="0" applyBorder="0" applyProtection="0"/>
    <xf numFmtId="0" fontId="16" fillId="0" borderId="0"/>
    <xf numFmtId="0" fontId="4" fillId="0" borderId="0"/>
    <xf numFmtId="165" fontId="18" fillId="0" borderId="0" applyBorder="0" applyProtection="0"/>
    <xf numFmtId="0" fontId="18" fillId="0" borderId="0"/>
    <xf numFmtId="166" fontId="16" fillId="0" borderId="0" applyBorder="0" applyProtection="0"/>
    <xf numFmtId="172" fontId="4" fillId="0" borderId="0" applyBorder="0" applyProtection="0"/>
    <xf numFmtId="0" fontId="6" fillId="3" borderId="0" applyNumberFormat="0" applyBorder="0" applyAlignment="0" applyProtection="0"/>
    <xf numFmtId="0" fontId="4" fillId="0" borderId="0"/>
    <xf numFmtId="167" fontId="16" fillId="0" borderId="0" applyBorder="0" applyProtection="0"/>
    <xf numFmtId="0" fontId="18" fillId="0" borderId="0"/>
    <xf numFmtId="0" fontId="16" fillId="0" borderId="0"/>
    <xf numFmtId="0" fontId="4" fillId="0" borderId="0"/>
    <xf numFmtId="0" fontId="16" fillId="0" borderId="0"/>
    <xf numFmtId="9" fontId="16" fillId="0" borderId="0" applyBorder="0" applyProtection="0"/>
    <xf numFmtId="9" fontId="4" fillId="0" borderId="0" applyBorder="0" applyProtection="0"/>
    <xf numFmtId="170" fontId="18" fillId="0" borderId="0" applyBorder="0" applyProtection="0"/>
    <xf numFmtId="170" fontId="18" fillId="0" borderId="0" applyBorder="0" applyProtection="0"/>
    <xf numFmtId="164" fontId="4" fillId="0" borderId="0" applyBorder="0" applyProtection="0"/>
    <xf numFmtId="167" fontId="16" fillId="0" borderId="0" applyBorder="0" applyProtection="0"/>
    <xf numFmtId="164" fontId="4" fillId="0" borderId="0" applyBorder="0" applyProtection="0"/>
    <xf numFmtId="164" fontId="4" fillId="0" borderId="0" applyBorder="0" applyProtection="0"/>
    <xf numFmtId="164" fontId="4" fillId="0" borderId="0" applyBorder="0" applyProtection="0"/>
    <xf numFmtId="170" fontId="18" fillId="0" borderId="0" applyBorder="0" applyProtection="0"/>
    <xf numFmtId="169" fontId="16" fillId="0" borderId="0" applyBorder="0" applyProtection="0"/>
    <xf numFmtId="44" fontId="6" fillId="0" borderId="0" applyFont="0" applyFill="0" applyBorder="0" applyAlignment="0" applyProtection="0"/>
  </cellStyleXfs>
  <cellXfs count="438">
    <xf numFmtId="0" fontId="0" fillId="0" borderId="0" xfId="0"/>
    <xf numFmtId="0" fontId="5" fillId="0" borderId="0" xfId="0" applyFont="1" applyAlignment="1">
      <alignment vertical="center"/>
    </xf>
    <xf numFmtId="0" fontId="0" fillId="0" borderId="0" xfId="0" applyFill="1" applyBorder="1"/>
    <xf numFmtId="0" fontId="0" fillId="0" borderId="0" xfId="0" applyBorder="1"/>
    <xf numFmtId="0" fontId="9" fillId="0" borderId="0" xfId="11" applyFont="1" applyBorder="1"/>
    <xf numFmtId="0" fontId="9" fillId="4" borderId="0" xfId="11" applyFont="1" applyFill="1" applyBorder="1" applyAlignment="1">
      <alignment horizontal="center"/>
    </xf>
    <xf numFmtId="0" fontId="9" fillId="4" borderId="0" xfId="11" applyFont="1" applyFill="1" applyBorder="1" applyAlignment="1">
      <alignment horizontal="left"/>
    </xf>
    <xf numFmtId="0" fontId="7" fillId="0" borderId="0" xfId="13" applyFont="1"/>
    <xf numFmtId="0" fontId="8" fillId="0" borderId="0" xfId="5" applyFont="1" applyAlignment="1">
      <alignment vertical="center"/>
    </xf>
    <xf numFmtId="0" fontId="8" fillId="0" borderId="0" xfId="5" applyFont="1" applyFill="1" applyAlignment="1">
      <alignment vertical="center"/>
    </xf>
    <xf numFmtId="0" fontId="6" fillId="0" borderId="0" xfId="0" applyFont="1" applyBorder="1"/>
    <xf numFmtId="0" fontId="6" fillId="0" borderId="0" xfId="0" applyFont="1"/>
    <xf numFmtId="0" fontId="4" fillId="0" borderId="0" xfId="15"/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/>
    <xf numFmtId="0" fontId="0" fillId="0" borderId="0" xfId="0" applyBorder="1"/>
    <xf numFmtId="0" fontId="19" fillId="7" borderId="4" xfId="0" applyFont="1" applyFill="1" applyBorder="1" applyAlignment="1">
      <alignment horizontal="center" vertical="center" wrapText="1"/>
    </xf>
    <xf numFmtId="2" fontId="20" fillId="0" borderId="1" xfId="11" applyNumberFormat="1" applyFont="1" applyFill="1" applyBorder="1" applyAlignment="1"/>
    <xf numFmtId="0" fontId="21" fillId="0" borderId="1" xfId="11" applyFont="1" applyFill="1" applyBorder="1" applyAlignment="1"/>
    <xf numFmtId="0" fontId="12" fillId="0" borderId="0" xfId="0" applyFont="1" applyBorder="1" applyAlignment="1">
      <alignment vertical="center"/>
    </xf>
    <xf numFmtId="0" fontId="22" fillId="8" borderId="1" xfId="0" applyFont="1" applyFill="1" applyBorder="1" applyAlignment="1">
      <alignment horizontal="center" vertical="center" wrapText="1"/>
    </xf>
    <xf numFmtId="171" fontId="22" fillId="8" borderId="1" xfId="0" applyNumberFormat="1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horizontal="center" vertical="center"/>
    </xf>
    <xf numFmtId="176" fontId="22" fillId="8" borderId="1" xfId="0" applyNumberFormat="1" applyFont="1" applyFill="1" applyBorder="1" applyAlignment="1">
      <alignment horizontal="center" vertical="center"/>
    </xf>
    <xf numFmtId="166" fontId="22" fillId="6" borderId="1" xfId="8" applyFont="1" applyFill="1" applyBorder="1" applyAlignment="1" applyProtection="1">
      <alignment horizontal="right" vertical="center"/>
    </xf>
    <xf numFmtId="178" fontId="22" fillId="8" borderId="1" xfId="0" applyNumberFormat="1" applyFont="1" applyFill="1" applyBorder="1" applyAlignment="1">
      <alignment horizontal="center" vertical="center"/>
    </xf>
    <xf numFmtId="0" fontId="26" fillId="0" borderId="0" xfId="0" applyFont="1"/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0" fontId="30" fillId="0" borderId="0" xfId="0" applyFont="1"/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  <xf numFmtId="0" fontId="29" fillId="10" borderId="1" xfId="0" applyFont="1" applyFill="1" applyBorder="1" applyAlignment="1">
      <alignment horizontal="center" vertical="center"/>
    </xf>
    <xf numFmtId="49" fontId="34" fillId="4" borderId="0" xfId="16" applyNumberFormat="1" applyFont="1" applyFill="1" applyBorder="1" applyAlignment="1">
      <alignment horizontal="center" vertical="center"/>
    </xf>
    <xf numFmtId="0" fontId="32" fillId="4" borderId="0" xfId="16" applyFont="1" applyFill="1" applyBorder="1" applyAlignment="1">
      <alignment horizontal="center" vertical="center"/>
    </xf>
    <xf numFmtId="0" fontId="32" fillId="0" borderId="44" xfId="16" applyFont="1" applyBorder="1" applyAlignment="1">
      <alignment horizontal="center" vertical="center"/>
    </xf>
    <xf numFmtId="0" fontId="33" fillId="0" borderId="0" xfId="16" applyFont="1" applyBorder="1" applyAlignment="1">
      <alignment vertical="center"/>
    </xf>
    <xf numFmtId="0" fontId="35" fillId="0" borderId="0" xfId="16" applyFont="1" applyBorder="1"/>
    <xf numFmtId="0" fontId="35" fillId="0" borderId="38" xfId="16" applyFont="1" applyBorder="1"/>
    <xf numFmtId="167" fontId="32" fillId="0" borderId="45" xfId="16" applyNumberFormat="1" applyFont="1" applyBorder="1" applyAlignment="1">
      <alignment horizontal="center" vertical="center" wrapText="1"/>
    </xf>
    <xf numFmtId="10" fontId="33" fillId="0" borderId="49" xfId="27" applyNumberFormat="1" applyFont="1" applyBorder="1" applyAlignment="1" applyProtection="1">
      <alignment horizontal="center" vertical="center"/>
      <protection locked="0"/>
    </xf>
    <xf numFmtId="0" fontId="32" fillId="0" borderId="0" xfId="16" applyFont="1" applyBorder="1" applyAlignment="1">
      <alignment horizontal="justify" vertical="center" wrapText="1"/>
    </xf>
    <xf numFmtId="0" fontId="35" fillId="0" borderId="46" xfId="16" applyFont="1" applyBorder="1"/>
    <xf numFmtId="0" fontId="33" fillId="0" borderId="48" xfId="16" applyFont="1" applyBorder="1" applyAlignment="1">
      <alignment horizontal="center" vertical="center"/>
    </xf>
    <xf numFmtId="0" fontId="33" fillId="0" borderId="1" xfId="16" applyFont="1" applyBorder="1" applyAlignment="1">
      <alignment vertical="center"/>
    </xf>
    <xf numFmtId="10" fontId="33" fillId="0" borderId="0" xfId="27" applyNumberFormat="1" applyFont="1" applyBorder="1" applyAlignment="1" applyProtection="1">
      <alignment horizontal="center" vertical="center"/>
    </xf>
    <xf numFmtId="10" fontId="33" fillId="0" borderId="49" xfId="27" applyNumberFormat="1" applyFont="1" applyBorder="1" applyAlignment="1" applyProtection="1">
      <alignment horizontal="center" vertical="center"/>
    </xf>
    <xf numFmtId="10" fontId="32" fillId="0" borderId="0" xfId="27" applyNumberFormat="1" applyFont="1" applyBorder="1" applyAlignment="1" applyProtection="1">
      <alignment horizontal="center" vertical="center"/>
    </xf>
    <xf numFmtId="10" fontId="33" fillId="0" borderId="44" xfId="27" applyNumberFormat="1" applyFont="1" applyBorder="1" applyAlignment="1" applyProtection="1">
      <alignment horizontal="center" vertical="center"/>
    </xf>
    <xf numFmtId="0" fontId="33" fillId="0" borderId="8" xfId="16" applyFont="1" applyBorder="1" applyAlignment="1">
      <alignment horizontal="center" vertical="center"/>
    </xf>
    <xf numFmtId="0" fontId="33" fillId="0" borderId="0" xfId="16" applyFont="1" applyBorder="1" applyAlignment="1">
      <alignment horizontal="center" vertical="center"/>
    </xf>
    <xf numFmtId="10" fontId="33" fillId="0" borderId="38" xfId="27" applyNumberFormat="1" applyFont="1" applyBorder="1" applyAlignment="1" applyProtection="1">
      <alignment horizontal="center" vertical="center"/>
    </xf>
    <xf numFmtId="10" fontId="33" fillId="0" borderId="46" xfId="27" applyNumberFormat="1" applyFont="1" applyBorder="1" applyAlignment="1" applyProtection="1">
      <alignment horizontal="center" vertical="center"/>
    </xf>
    <xf numFmtId="167" fontId="32" fillId="0" borderId="8" xfId="16" applyNumberFormat="1" applyFont="1" applyBorder="1" applyAlignment="1">
      <alignment horizontal="center" vertical="center" wrapText="1"/>
    </xf>
    <xf numFmtId="167" fontId="33" fillId="0" borderId="0" xfId="16" applyNumberFormat="1" applyFont="1" applyBorder="1" applyAlignment="1">
      <alignment vertical="center"/>
    </xf>
    <xf numFmtId="0" fontId="32" fillId="0" borderId="0" xfId="16" applyFont="1" applyBorder="1" applyAlignment="1">
      <alignment horizontal="center" vertical="center"/>
    </xf>
    <xf numFmtId="172" fontId="37" fillId="0" borderId="0" xfId="27" applyNumberFormat="1" applyFont="1" applyBorder="1" applyAlignment="1" applyProtection="1">
      <alignment vertical="center"/>
    </xf>
    <xf numFmtId="0" fontId="39" fillId="0" borderId="0" xfId="15" applyFont="1"/>
    <xf numFmtId="0" fontId="40" fillId="0" borderId="0" xfId="0" applyFont="1"/>
    <xf numFmtId="49" fontId="41" fillId="4" borderId="0" xfId="16" applyNumberFormat="1" applyFont="1" applyFill="1" applyBorder="1" applyAlignment="1">
      <alignment horizontal="center" vertical="center"/>
    </xf>
    <xf numFmtId="0" fontId="38" fillId="4" borderId="0" xfId="16" applyFont="1" applyFill="1" applyBorder="1" applyAlignment="1">
      <alignment horizontal="center" vertical="center"/>
    </xf>
    <xf numFmtId="0" fontId="39" fillId="0" borderId="57" xfId="16" applyFont="1" applyBorder="1" applyAlignment="1">
      <alignment vertical="center"/>
    </xf>
    <xf numFmtId="0" fontId="38" fillId="0" borderId="43" xfId="16" applyFont="1" applyBorder="1" applyAlignment="1">
      <alignment horizontal="center" vertical="center"/>
    </xf>
    <xf numFmtId="0" fontId="38" fillId="0" borderId="44" xfId="16" applyFont="1" applyBorder="1" applyAlignment="1">
      <alignment horizontal="center" vertical="center"/>
    </xf>
    <xf numFmtId="0" fontId="39" fillId="0" borderId="8" xfId="16" applyFont="1" applyBorder="1" applyAlignment="1">
      <alignment vertical="center"/>
    </xf>
    <xf numFmtId="0" fontId="38" fillId="0" borderId="46" xfId="16" applyFont="1" applyBorder="1" applyAlignment="1">
      <alignment horizontal="justify" vertical="center" wrapText="1"/>
    </xf>
    <xf numFmtId="0" fontId="39" fillId="0" borderId="0" xfId="16" applyFont="1" applyBorder="1" applyAlignment="1">
      <alignment vertical="center"/>
    </xf>
    <xf numFmtId="0" fontId="39" fillId="0" borderId="2" xfId="16" applyFont="1" applyBorder="1" applyAlignment="1">
      <alignment vertical="center"/>
    </xf>
    <xf numFmtId="0" fontId="42" fillId="0" borderId="0" xfId="16" applyFont="1" applyBorder="1"/>
    <xf numFmtId="0" fontId="42" fillId="0" borderId="38" xfId="16" applyFont="1" applyBorder="1"/>
    <xf numFmtId="167" fontId="38" fillId="0" borderId="45" xfId="16" applyNumberFormat="1" applyFont="1" applyBorder="1" applyAlignment="1">
      <alignment horizontal="center" vertical="center" wrapText="1"/>
    </xf>
    <xf numFmtId="10" fontId="39" fillId="0" borderId="49" xfId="27" applyNumberFormat="1" applyFont="1" applyBorder="1" applyAlignment="1" applyProtection="1">
      <alignment horizontal="center" vertical="center"/>
      <protection locked="0"/>
    </xf>
    <xf numFmtId="0" fontId="38" fillId="0" borderId="0" xfId="16" applyFont="1" applyBorder="1" applyAlignment="1">
      <alignment horizontal="justify" vertical="center" wrapText="1"/>
    </xf>
    <xf numFmtId="0" fontId="38" fillId="0" borderId="47" xfId="16" applyFont="1" applyBorder="1" applyAlignment="1">
      <alignment horizontal="justify" vertical="center" wrapText="1"/>
    </xf>
    <xf numFmtId="0" fontId="42" fillId="0" borderId="46" xfId="16" applyFont="1" applyBorder="1"/>
    <xf numFmtId="0" fontId="39" fillId="0" borderId="48" xfId="16" applyFont="1" applyBorder="1" applyAlignment="1">
      <alignment horizontal="center" vertical="center"/>
    </xf>
    <xf numFmtId="0" fontId="39" fillId="0" borderId="1" xfId="16" applyFont="1" applyBorder="1" applyAlignment="1">
      <alignment vertical="center"/>
    </xf>
    <xf numFmtId="10" fontId="39" fillId="0" borderId="0" xfId="27" applyNumberFormat="1" applyFont="1" applyBorder="1" applyAlignment="1" applyProtection="1">
      <alignment horizontal="center" vertical="center"/>
    </xf>
    <xf numFmtId="10" fontId="39" fillId="0" borderId="1" xfId="27" applyNumberFormat="1" applyFont="1" applyBorder="1" applyAlignment="1" applyProtection="1">
      <alignment horizontal="center" vertical="center"/>
    </xf>
    <xf numFmtId="10" fontId="39" fillId="0" borderId="49" xfId="27" applyNumberFormat="1" applyFont="1" applyBorder="1" applyAlignment="1" applyProtection="1">
      <alignment horizontal="center" vertical="center"/>
    </xf>
    <xf numFmtId="10" fontId="38" fillId="0" borderId="43" xfId="27" applyNumberFormat="1" applyFont="1" applyBorder="1" applyAlignment="1" applyProtection="1">
      <alignment horizontal="center" vertical="center"/>
    </xf>
    <xf numFmtId="0" fontId="39" fillId="0" borderId="59" xfId="16" applyFont="1" applyBorder="1" applyAlignment="1">
      <alignment horizontal="center" vertical="center"/>
    </xf>
    <xf numFmtId="10" fontId="38" fillId="0" borderId="0" xfId="27" applyNumberFormat="1" applyFont="1" applyBorder="1" applyAlignment="1" applyProtection="1">
      <alignment horizontal="center" vertical="center"/>
    </xf>
    <xf numFmtId="10" fontId="39" fillId="0" borderId="43" xfId="27" applyNumberFormat="1" applyFont="1" applyBorder="1" applyAlignment="1" applyProtection="1">
      <alignment horizontal="center" vertical="center"/>
    </xf>
    <xf numFmtId="10" fontId="39" fillId="0" borderId="44" xfId="27" applyNumberFormat="1" applyFont="1" applyBorder="1" applyAlignment="1" applyProtection="1">
      <alignment horizontal="center" vertical="center"/>
    </xf>
    <xf numFmtId="0" fontId="39" fillId="0" borderId="8" xfId="16" applyFont="1" applyBorder="1" applyAlignment="1">
      <alignment horizontal="center" vertical="center"/>
    </xf>
    <xf numFmtId="0" fontId="39" fillId="0" borderId="0" xfId="16" applyFont="1" applyBorder="1" applyAlignment="1">
      <alignment horizontal="center" vertical="center"/>
    </xf>
    <xf numFmtId="10" fontId="39" fillId="0" borderId="2" xfId="27" applyNumberFormat="1" applyFont="1" applyBorder="1" applyAlignment="1" applyProtection="1">
      <alignment horizontal="center" vertical="center"/>
    </xf>
    <xf numFmtId="10" fontId="39" fillId="0" borderId="38" xfId="27" applyNumberFormat="1" applyFont="1" applyBorder="1" applyAlignment="1" applyProtection="1">
      <alignment horizontal="center" vertical="center"/>
    </xf>
    <xf numFmtId="10" fontId="39" fillId="0" borderId="1" xfId="27" applyNumberFormat="1" applyFont="1" applyBorder="1" applyAlignment="1" applyProtection="1">
      <alignment horizontal="center" vertical="center"/>
      <protection locked="0"/>
    </xf>
    <xf numFmtId="10" fontId="39" fillId="0" borderId="47" xfId="27" applyNumberFormat="1" applyFont="1" applyBorder="1" applyAlignment="1" applyProtection="1">
      <alignment horizontal="center" vertical="center"/>
    </xf>
    <xf numFmtId="10" fontId="39" fillId="0" borderId="46" xfId="27" applyNumberFormat="1" applyFont="1" applyBorder="1" applyAlignment="1" applyProtection="1">
      <alignment horizontal="center" vertical="center"/>
    </xf>
    <xf numFmtId="10" fontId="38" fillId="0" borderId="2" xfId="27" applyNumberFormat="1" applyFont="1" applyBorder="1" applyAlignment="1" applyProtection="1">
      <alignment horizontal="center" vertical="center" wrapText="1"/>
    </xf>
    <xf numFmtId="10" fontId="39" fillId="0" borderId="16" xfId="27" applyNumberFormat="1" applyFont="1" applyBorder="1" applyAlignment="1" applyProtection="1">
      <alignment horizontal="center" vertical="center"/>
      <protection locked="0"/>
    </xf>
    <xf numFmtId="10" fontId="39" fillId="0" borderId="52" xfId="27" applyNumberFormat="1" applyFont="1" applyBorder="1" applyAlignment="1" applyProtection="1">
      <alignment horizontal="center" vertical="center"/>
    </xf>
    <xf numFmtId="10" fontId="39" fillId="0" borderId="53" xfId="27" applyNumberFormat="1" applyFont="1" applyBorder="1" applyAlignment="1" applyProtection="1">
      <alignment horizontal="center" vertical="center"/>
    </xf>
    <xf numFmtId="0" fontId="39" fillId="0" borderId="60" xfId="16" applyFont="1" applyBorder="1" applyAlignment="1">
      <alignment horizontal="center" vertical="center"/>
    </xf>
    <xf numFmtId="0" fontId="39" fillId="0" borderId="16" xfId="16" applyFont="1" applyBorder="1" applyAlignment="1">
      <alignment vertical="center"/>
    </xf>
    <xf numFmtId="0" fontId="39" fillId="0" borderId="61" xfId="16" applyFont="1" applyBorder="1" applyAlignment="1">
      <alignment horizontal="center" vertical="center"/>
    </xf>
    <xf numFmtId="0" fontId="39" fillId="0" borderId="55" xfId="16" applyFont="1" applyBorder="1" applyAlignment="1">
      <alignment horizontal="center" vertical="center"/>
    </xf>
    <xf numFmtId="167" fontId="39" fillId="0" borderId="3" xfId="16" applyNumberFormat="1" applyFont="1" applyBorder="1" applyAlignment="1">
      <alignment vertical="center"/>
    </xf>
    <xf numFmtId="167" fontId="38" fillId="0" borderId="8" xfId="16" applyNumberFormat="1" applyFont="1" applyBorder="1" applyAlignment="1">
      <alignment horizontal="center" vertical="center" wrapText="1"/>
    </xf>
    <xf numFmtId="0" fontId="38" fillId="0" borderId="19" xfId="16" applyFont="1" applyBorder="1" applyAlignment="1">
      <alignment horizontal="justify" vertical="center" wrapText="1"/>
    </xf>
    <xf numFmtId="0" fontId="39" fillId="0" borderId="3" xfId="16" applyFont="1" applyBorder="1" applyAlignment="1">
      <alignment horizontal="center" vertical="center"/>
    </xf>
    <xf numFmtId="167" fontId="39" fillId="0" borderId="0" xfId="16" applyNumberFormat="1" applyFont="1" applyBorder="1" applyAlignment="1">
      <alignment vertical="center"/>
    </xf>
    <xf numFmtId="0" fontId="39" fillId="0" borderId="19" xfId="16" applyFont="1" applyBorder="1" applyAlignment="1">
      <alignment horizontal="center" vertical="center"/>
    </xf>
    <xf numFmtId="0" fontId="38" fillId="0" borderId="54" xfId="16" applyFont="1" applyBorder="1" applyAlignment="1">
      <alignment horizontal="center" vertical="center"/>
    </xf>
    <xf numFmtId="0" fontId="38" fillId="0" borderId="5" xfId="16" applyFont="1" applyBorder="1" applyAlignment="1">
      <alignment horizontal="center" vertical="center"/>
    </xf>
    <xf numFmtId="0" fontId="38" fillId="0" borderId="52" xfId="16" applyFont="1" applyBorder="1" applyAlignment="1">
      <alignment horizontal="center" vertical="center"/>
    </xf>
    <xf numFmtId="0" fontId="38" fillId="0" borderId="0" xfId="16" applyFont="1" applyBorder="1" applyAlignment="1">
      <alignment horizontal="center" vertical="center"/>
    </xf>
    <xf numFmtId="0" fontId="38" fillId="0" borderId="37" xfId="16" applyFont="1" applyBorder="1" applyAlignment="1">
      <alignment horizontal="center" vertical="center"/>
    </xf>
    <xf numFmtId="0" fontId="38" fillId="0" borderId="51" xfId="16" applyFont="1" applyBorder="1" applyAlignment="1">
      <alignment horizontal="center" vertical="center"/>
    </xf>
    <xf numFmtId="172" fontId="44" fillId="0" borderId="57" xfId="27" applyNumberFormat="1" applyFont="1" applyBorder="1" applyAlignment="1" applyProtection="1">
      <alignment vertical="center"/>
    </xf>
    <xf numFmtId="10" fontId="45" fillId="7" borderId="50" xfId="16" applyNumberFormat="1" applyFont="1" applyFill="1" applyBorder="1" applyAlignment="1">
      <alignment vertical="center"/>
    </xf>
    <xf numFmtId="172" fontId="44" fillId="0" borderId="0" xfId="27" applyNumberFormat="1" applyFont="1" applyBorder="1" applyAlignment="1" applyProtection="1">
      <alignment vertical="center"/>
    </xf>
    <xf numFmtId="10" fontId="39" fillId="0" borderId="1" xfId="16" applyNumberFormat="1" applyFont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0" fontId="25" fillId="10" borderId="1" xfId="0" applyFont="1" applyFill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30" fillId="0" borderId="0" xfId="0" applyFont="1" applyBorder="1"/>
    <xf numFmtId="0" fontId="47" fillId="0" borderId="0" xfId="4" applyFont="1" applyFill="1" applyBorder="1" applyAlignment="1">
      <alignment horizontal="right" vertical="center"/>
    </xf>
    <xf numFmtId="0" fontId="48" fillId="0" borderId="0" xfId="4" applyFont="1" applyFill="1" applyBorder="1" applyAlignment="1">
      <alignment horizontal="center" vertical="center"/>
    </xf>
    <xf numFmtId="0" fontId="48" fillId="0" borderId="0" xfId="4" applyFont="1" applyFill="1" applyBorder="1" applyAlignment="1">
      <alignment horizontal="left" vertical="center"/>
    </xf>
    <xf numFmtId="0" fontId="48" fillId="0" borderId="0" xfId="4" applyFont="1" applyFill="1" applyBorder="1" applyAlignment="1">
      <alignment horizontal="left" vertical="center" wrapText="1"/>
    </xf>
    <xf numFmtId="175" fontId="48" fillId="0" borderId="0" xfId="4" applyNumberFormat="1" applyFont="1" applyFill="1" applyBorder="1" applyAlignment="1">
      <alignment horizontal="center" vertical="center"/>
    </xf>
    <xf numFmtId="166" fontId="48" fillId="0" borderId="0" xfId="4" applyNumberFormat="1" applyFont="1" applyFill="1" applyBorder="1" applyAlignment="1">
      <alignment horizontal="center" vertical="center"/>
    </xf>
    <xf numFmtId="166" fontId="48" fillId="0" borderId="0" xfId="8" applyFont="1" applyFill="1" applyBorder="1" applyAlignment="1" applyProtection="1">
      <alignment horizontal="right" vertical="center"/>
    </xf>
    <xf numFmtId="166" fontId="47" fillId="0" borderId="0" xfId="8" applyFont="1" applyFill="1" applyBorder="1" applyAlignment="1" applyProtection="1">
      <alignment horizontal="right" vertical="center"/>
    </xf>
    <xf numFmtId="0" fontId="46" fillId="0" borderId="0" xfId="0" applyFont="1" applyAlignment="1">
      <alignment vertical="center"/>
    </xf>
    <xf numFmtId="0" fontId="46" fillId="0" borderId="0" xfId="0" applyFont="1" applyFill="1" applyBorder="1" applyAlignment="1">
      <alignment vertical="center"/>
    </xf>
    <xf numFmtId="0" fontId="22" fillId="9" borderId="14" xfId="0" applyFont="1" applyFill="1" applyBorder="1" applyAlignment="1">
      <alignment vertical="center" wrapText="1"/>
    </xf>
    <xf numFmtId="0" fontId="22" fillId="9" borderId="15" xfId="0" applyFont="1" applyFill="1" applyBorder="1" applyAlignment="1">
      <alignment vertical="center" wrapText="1"/>
    </xf>
    <xf numFmtId="0" fontId="50" fillId="0" borderId="0" xfId="0" applyFont="1" applyAlignment="1">
      <alignment vertical="center"/>
    </xf>
    <xf numFmtId="0" fontId="50" fillId="0" borderId="1" xfId="0" applyFont="1" applyBorder="1" applyAlignment="1">
      <alignment horizontal="center" vertical="center"/>
    </xf>
    <xf numFmtId="0" fontId="50" fillId="0" borderId="1" xfId="0" applyFont="1" applyBorder="1" applyAlignment="1">
      <alignment horizontal="left" vertical="center" wrapText="1"/>
    </xf>
    <xf numFmtId="168" fontId="50" fillId="0" borderId="1" xfId="0" applyNumberFormat="1" applyFont="1" applyBorder="1" applyAlignment="1">
      <alignment horizontal="center" vertical="center"/>
    </xf>
    <xf numFmtId="44" fontId="50" fillId="0" borderId="1" xfId="28" applyFont="1" applyBorder="1" applyAlignment="1">
      <alignment horizontal="center" vertical="center"/>
    </xf>
    <xf numFmtId="44" fontId="50" fillId="0" borderId="1" xfId="28" applyFont="1" applyBorder="1" applyAlignment="1">
      <alignment vertical="center"/>
    </xf>
    <xf numFmtId="0" fontId="51" fillId="14" borderId="1" xfId="0" applyFont="1" applyFill="1" applyBorder="1" applyAlignment="1">
      <alignment horizontal="center" vertical="center"/>
    </xf>
    <xf numFmtId="0" fontId="51" fillId="14" borderId="1" xfId="0" applyFont="1" applyFill="1" applyBorder="1" applyAlignment="1">
      <alignment horizontal="left" vertical="center" wrapText="1"/>
    </xf>
    <xf numFmtId="168" fontId="51" fillId="14" borderId="1" xfId="0" applyNumberFormat="1" applyFont="1" applyFill="1" applyBorder="1" applyAlignment="1">
      <alignment horizontal="center" vertical="center"/>
    </xf>
    <xf numFmtId="44" fontId="49" fillId="11" borderId="1" xfId="28" applyFont="1" applyFill="1" applyBorder="1" applyAlignment="1">
      <alignment vertical="center"/>
    </xf>
    <xf numFmtId="0" fontId="51" fillId="14" borderId="1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vertical="center"/>
    </xf>
    <xf numFmtId="0" fontId="53" fillId="0" borderId="0" xfId="4" applyFont="1" applyAlignment="1">
      <alignment vertical="center"/>
    </xf>
    <xf numFmtId="0" fontId="50" fillId="0" borderId="1" xfId="0" applyFont="1" applyBorder="1" applyAlignment="1">
      <alignment vertical="center" wrapText="1"/>
    </xf>
    <xf numFmtId="44" fontId="51" fillId="14" borderId="1" xfId="28" applyFont="1" applyFill="1" applyBorder="1" applyAlignment="1">
      <alignment vertical="center"/>
    </xf>
    <xf numFmtId="0" fontId="54" fillId="0" borderId="0" xfId="4" applyFont="1" applyBorder="1" applyAlignment="1">
      <alignment horizontal="center" vertical="center"/>
    </xf>
    <xf numFmtId="0" fontId="55" fillId="0" borderId="0" xfId="0" applyFont="1" applyAlignment="1">
      <alignment vertical="center"/>
    </xf>
    <xf numFmtId="0" fontId="56" fillId="0" borderId="0" xfId="4" applyFont="1" applyAlignment="1">
      <alignment horizontal="center" vertical="center"/>
    </xf>
    <xf numFmtId="0" fontId="56" fillId="0" borderId="0" xfId="4" applyFont="1" applyAlignment="1">
      <alignment horizontal="left" vertical="center"/>
    </xf>
    <xf numFmtId="10" fontId="56" fillId="0" borderId="0" xfId="17" applyNumberFormat="1" applyFont="1" applyBorder="1" applyAlignment="1" applyProtection="1">
      <alignment horizontal="right" vertical="center"/>
    </xf>
    <xf numFmtId="0" fontId="58" fillId="0" borderId="0" xfId="0" applyFont="1" applyAlignment="1">
      <alignment vertical="center"/>
    </xf>
    <xf numFmtId="10" fontId="59" fillId="0" borderId="0" xfId="17" applyNumberFormat="1" applyFont="1" applyBorder="1" applyAlignment="1" applyProtection="1">
      <alignment horizontal="right" vertical="center"/>
    </xf>
    <xf numFmtId="0" fontId="60" fillId="0" borderId="0" xfId="0" applyFont="1" applyAlignment="1">
      <alignment vertical="center"/>
    </xf>
    <xf numFmtId="0" fontId="60" fillId="0" borderId="0" xfId="0" applyFont="1" applyAlignment="1">
      <alignment horizontal="center" vertical="center"/>
    </xf>
    <xf numFmtId="10" fontId="28" fillId="0" borderId="0" xfId="0" applyNumberFormat="1" applyFont="1" applyBorder="1" applyAlignment="1">
      <alignment vertical="center"/>
    </xf>
    <xf numFmtId="10" fontId="28" fillId="0" borderId="0" xfId="2" applyNumberFormat="1" applyFont="1" applyBorder="1" applyAlignment="1">
      <alignment vertical="center"/>
    </xf>
    <xf numFmtId="178" fontId="28" fillId="0" borderId="0" xfId="8" applyNumberFormat="1" applyFont="1" applyBorder="1" applyAlignment="1" applyProtection="1">
      <alignment horizontal="right" vertical="center"/>
    </xf>
    <xf numFmtId="0" fontId="25" fillId="10" borderId="14" xfId="0" applyFont="1" applyFill="1" applyBorder="1" applyAlignment="1">
      <alignment horizontal="center" vertical="center"/>
    </xf>
    <xf numFmtId="0" fontId="27" fillId="8" borderId="15" xfId="0" applyFont="1" applyFill="1" applyBorder="1" applyAlignment="1">
      <alignment horizontal="center" vertical="center"/>
    </xf>
    <xf numFmtId="0" fontId="27" fillId="8" borderId="1" xfId="0" applyFont="1" applyFill="1" applyBorder="1" applyAlignment="1">
      <alignment horizontal="center" vertical="center"/>
    </xf>
    <xf numFmtId="1" fontId="27" fillId="8" borderId="1" xfId="0" applyNumberFormat="1" applyFont="1" applyFill="1" applyBorder="1" applyAlignment="1">
      <alignment horizontal="center" vertical="center"/>
    </xf>
    <xf numFmtId="166" fontId="27" fillId="8" borderId="1" xfId="0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right" vertical="center"/>
    </xf>
    <xf numFmtId="0" fontId="27" fillId="8" borderId="14" xfId="0" applyFont="1" applyFill="1" applyBorder="1" applyAlignment="1">
      <alignment horizontal="center" vertical="center" wrapText="1"/>
    </xf>
    <xf numFmtId="166" fontId="19" fillId="13" borderId="1" xfId="0" applyNumberFormat="1" applyFont="1" applyFill="1" applyBorder="1" applyAlignment="1">
      <alignment horizontal="right" vertical="center"/>
    </xf>
    <xf numFmtId="0" fontId="61" fillId="0" borderId="0" xfId="0" applyFont="1"/>
    <xf numFmtId="0" fontId="62" fillId="0" borderId="0" xfId="0" applyFont="1" applyAlignment="1">
      <alignment horizontal="center" vertical="center"/>
    </xf>
    <xf numFmtId="0" fontId="62" fillId="0" borderId="0" xfId="0" applyFont="1" applyAlignment="1">
      <alignment vertical="center"/>
    </xf>
    <xf numFmtId="0" fontId="62" fillId="0" borderId="0" xfId="0" applyFont="1" applyAlignment="1">
      <alignment horizontal="right" vertical="center"/>
    </xf>
    <xf numFmtId="49" fontId="34" fillId="4" borderId="8" xfId="16" applyNumberFormat="1" applyFont="1" applyFill="1" applyBorder="1" applyAlignment="1">
      <alignment horizontal="center" vertical="center"/>
    </xf>
    <xf numFmtId="0" fontId="32" fillId="0" borderId="42" xfId="16" applyFont="1" applyBorder="1" applyAlignment="1">
      <alignment horizontal="center" vertical="center"/>
    </xf>
    <xf numFmtId="0" fontId="32" fillId="0" borderId="45" xfId="16" applyFont="1" applyBorder="1" applyAlignment="1">
      <alignment horizontal="justify" vertical="center" wrapText="1"/>
    </xf>
    <xf numFmtId="10" fontId="33" fillId="0" borderId="48" xfId="27" applyNumberFormat="1" applyFont="1" applyBorder="1" applyAlignment="1" applyProtection="1">
      <alignment horizontal="center" vertical="center"/>
    </xf>
    <xf numFmtId="10" fontId="32" fillId="0" borderId="44" xfId="27" applyNumberFormat="1" applyFont="1" applyBorder="1" applyAlignment="1" applyProtection="1">
      <alignment horizontal="center" vertical="center"/>
    </xf>
    <xf numFmtId="10" fontId="33" fillId="0" borderId="42" xfId="27" applyNumberFormat="1" applyFont="1" applyBorder="1" applyAlignment="1" applyProtection="1">
      <alignment horizontal="center" vertical="center"/>
    </xf>
    <xf numFmtId="10" fontId="33" fillId="0" borderId="45" xfId="27" applyNumberFormat="1" applyFont="1" applyBorder="1" applyAlignment="1" applyProtection="1">
      <alignment horizontal="center" vertical="center"/>
    </xf>
    <xf numFmtId="49" fontId="34" fillId="0" borderId="0" xfId="16" applyNumberFormat="1" applyFont="1" applyBorder="1" applyAlignment="1">
      <alignment vertical="center" wrapText="1"/>
    </xf>
    <xf numFmtId="49" fontId="34" fillId="0" borderId="38" xfId="16" applyNumberFormat="1" applyFont="1" applyBorder="1" applyAlignment="1">
      <alignment vertical="center" wrapText="1"/>
    </xf>
    <xf numFmtId="10" fontId="32" fillId="0" borderId="0" xfId="27" applyNumberFormat="1" applyFont="1" applyBorder="1" applyAlignment="1" applyProtection="1">
      <alignment vertical="center" wrapText="1"/>
    </xf>
    <xf numFmtId="0" fontId="36" fillId="0" borderId="0" xfId="16" applyFont="1" applyBorder="1" applyAlignment="1">
      <alignment vertical="center" wrapText="1"/>
    </xf>
    <xf numFmtId="0" fontId="36" fillId="0" borderId="38" xfId="16" applyFont="1" applyBorder="1" applyAlignment="1">
      <alignment vertical="center" wrapText="1"/>
    </xf>
    <xf numFmtId="0" fontId="33" fillId="0" borderId="8" xfId="16" applyFont="1" applyBorder="1" applyAlignment="1">
      <alignment horizontal="right" vertical="center"/>
    </xf>
    <xf numFmtId="0" fontId="33" fillId="0" borderId="0" xfId="16" applyFont="1" applyBorder="1" applyAlignment="1">
      <alignment horizontal="right" vertical="center"/>
    </xf>
    <xf numFmtId="0" fontId="32" fillId="0" borderId="62" xfId="16" applyFont="1" applyBorder="1" applyAlignment="1">
      <alignment vertical="center"/>
    </xf>
    <xf numFmtId="0" fontId="32" fillId="0" borderId="65" xfId="16" applyFont="1" applyBorder="1" applyAlignment="1">
      <alignment vertical="center"/>
    </xf>
    <xf numFmtId="10" fontId="32" fillId="0" borderId="0" xfId="16" applyNumberFormat="1" applyFont="1" applyBorder="1" applyAlignment="1">
      <alignment vertical="center"/>
    </xf>
    <xf numFmtId="10" fontId="33" fillId="0" borderId="51" xfId="27" applyNumberFormat="1" applyFont="1" applyBorder="1" applyAlignment="1" applyProtection="1">
      <alignment horizontal="center" vertical="center"/>
    </xf>
    <xf numFmtId="10" fontId="33" fillId="0" borderId="53" xfId="16" applyNumberFormat="1" applyFont="1" applyBorder="1" applyAlignment="1">
      <alignment horizontal="center" vertical="center"/>
    </xf>
    <xf numFmtId="44" fontId="65" fillId="15" borderId="1" xfId="28" applyFont="1" applyFill="1" applyBorder="1" applyAlignment="1"/>
    <xf numFmtId="174" fontId="65" fillId="15" borderId="1" xfId="28" applyNumberFormat="1" applyFont="1" applyFill="1" applyBorder="1" applyAlignment="1"/>
    <xf numFmtId="0" fontId="65" fillId="14" borderId="1" xfId="11" applyFont="1" applyFill="1" applyBorder="1" applyAlignment="1"/>
    <xf numFmtId="0" fontId="24" fillId="0" borderId="0" xfId="0" applyFont="1" applyBorder="1" applyAlignment="1">
      <alignment horizontal="center" vertical="center"/>
    </xf>
    <xf numFmtId="49" fontId="45" fillId="16" borderId="37" xfId="16" applyNumberFormat="1" applyFont="1" applyFill="1" applyBorder="1" applyAlignment="1">
      <alignment horizontal="center" vertical="center"/>
    </xf>
    <xf numFmtId="10" fontId="66" fillId="7" borderId="66" xfId="16" applyNumberFormat="1" applyFont="1" applyFill="1" applyBorder="1" applyAlignment="1">
      <alignment vertical="center"/>
    </xf>
    <xf numFmtId="0" fontId="65" fillId="17" borderId="6" xfId="11" applyFont="1" applyFill="1" applyBorder="1" applyAlignment="1">
      <alignment horizontal="right"/>
    </xf>
    <xf numFmtId="0" fontId="65" fillId="17" borderId="6" xfId="11" applyFont="1" applyFill="1" applyBorder="1"/>
    <xf numFmtId="0" fontId="65" fillId="17" borderId="7" xfId="11" applyFont="1" applyFill="1" applyBorder="1" applyAlignment="1">
      <alignment vertical="center"/>
    </xf>
    <xf numFmtId="0" fontId="65" fillId="17" borderId="7" xfId="11" applyFont="1" applyFill="1" applyBorder="1" applyAlignment="1">
      <alignment horizontal="right" vertical="center"/>
    </xf>
    <xf numFmtId="0" fontId="33" fillId="0" borderId="8" xfId="11" applyFont="1" applyBorder="1" applyAlignment="1">
      <alignment horizontal="left"/>
    </xf>
    <xf numFmtId="0" fontId="33" fillId="0" borderId="11" xfId="11" applyFont="1" applyBorder="1" applyAlignment="1">
      <alignment horizontal="left"/>
    </xf>
    <xf numFmtId="0" fontId="20" fillId="0" borderId="0" xfId="11" applyFont="1" applyAlignment="1">
      <alignment horizontal="left"/>
    </xf>
    <xf numFmtId="0" fontId="20" fillId="0" borderId="0" xfId="11" applyFont="1" applyAlignment="1">
      <alignment horizontal="right"/>
    </xf>
    <xf numFmtId="0" fontId="20" fillId="0" borderId="0" xfId="11" applyFont="1"/>
    <xf numFmtId="0" fontId="20" fillId="0" borderId="0" xfId="11" applyFont="1" applyAlignment="1">
      <alignment vertical="center"/>
    </xf>
    <xf numFmtId="0" fontId="65" fillId="17" borderId="5" xfId="11" applyFont="1" applyFill="1" applyBorder="1" applyAlignment="1">
      <alignment horizontal="left"/>
    </xf>
    <xf numFmtId="0" fontId="20" fillId="0" borderId="0" xfId="11" applyFont="1" applyBorder="1" applyAlignment="1">
      <alignment horizontal="right"/>
    </xf>
    <xf numFmtId="0" fontId="20" fillId="0" borderId="0" xfId="11" applyFont="1" applyBorder="1"/>
    <xf numFmtId="173" fontId="20" fillId="0" borderId="9" xfId="11" applyNumberFormat="1" applyFont="1" applyBorder="1" applyAlignment="1">
      <alignment horizontal="right" vertical="center" wrapText="1"/>
    </xf>
    <xf numFmtId="0" fontId="20" fillId="0" borderId="10" xfId="11" applyFont="1" applyBorder="1" applyAlignment="1">
      <alignment horizontal="right" vertical="center"/>
    </xf>
    <xf numFmtId="9" fontId="20" fillId="0" borderId="10" xfId="11" applyNumberFormat="1" applyFont="1" applyBorder="1" applyAlignment="1">
      <alignment horizontal="right" vertical="center"/>
    </xf>
    <xf numFmtId="0" fontId="20" fillId="0" borderId="11" xfId="11" applyFont="1" applyBorder="1" applyAlignment="1">
      <alignment horizontal="left"/>
    </xf>
    <xf numFmtId="0" fontId="20" fillId="0" borderId="12" xfId="11" applyFont="1" applyBorder="1" applyAlignment="1">
      <alignment horizontal="right"/>
    </xf>
    <xf numFmtId="0" fontId="20" fillId="0" borderId="12" xfId="11" applyFont="1" applyBorder="1"/>
    <xf numFmtId="173" fontId="20" fillId="0" borderId="13" xfId="11" applyNumberFormat="1" applyFont="1" applyBorder="1" applyAlignment="1">
      <alignment horizontal="right" vertical="center"/>
    </xf>
    <xf numFmtId="173" fontId="20" fillId="0" borderId="0" xfId="11" applyNumberFormat="1" applyFont="1" applyAlignment="1">
      <alignment horizontal="right" vertical="center"/>
    </xf>
    <xf numFmtId="10" fontId="20" fillId="0" borderId="9" xfId="11" applyNumberFormat="1" applyFont="1" applyBorder="1" applyAlignment="1">
      <alignment horizontal="right" vertical="center"/>
    </xf>
    <xf numFmtId="173" fontId="21" fillId="0" borderId="7" xfId="11" applyNumberFormat="1" applyFont="1" applyBorder="1" applyAlignment="1">
      <alignment horizontal="right" vertical="center"/>
    </xf>
    <xf numFmtId="0" fontId="21" fillId="12" borderId="1" xfId="11" applyFont="1" applyFill="1" applyBorder="1" applyAlignment="1">
      <alignment horizontal="center"/>
    </xf>
    <xf numFmtId="174" fontId="20" fillId="0" borderId="1" xfId="11" applyNumberFormat="1" applyFont="1" applyFill="1" applyBorder="1" applyAlignment="1"/>
    <xf numFmtId="0" fontId="19" fillId="13" borderId="35" xfId="0" applyFont="1" applyFill="1" applyBorder="1" applyAlignment="1">
      <alignment vertical="center"/>
    </xf>
    <xf numFmtId="0" fontId="19" fillId="13" borderId="20" xfId="0" applyFont="1" applyFill="1" applyBorder="1" applyAlignment="1">
      <alignment vertical="center"/>
    </xf>
    <xf numFmtId="1" fontId="19" fillId="13" borderId="35" xfId="0" applyNumberFormat="1" applyFont="1" applyFill="1" applyBorder="1" applyAlignment="1">
      <alignment horizontal="center" vertical="center"/>
    </xf>
    <xf numFmtId="0" fontId="27" fillId="8" borderId="35" xfId="0" applyFont="1" applyFill="1" applyBorder="1" applyAlignment="1">
      <alignment horizontal="center" vertical="center"/>
    </xf>
    <xf numFmtId="0" fontId="27" fillId="8" borderId="35" xfId="0" applyFont="1" applyFill="1" applyBorder="1" applyAlignment="1">
      <alignment horizontal="center" vertical="center" wrapText="1"/>
    </xf>
    <xf numFmtId="0" fontId="27" fillId="8" borderId="35" xfId="0" applyFont="1" applyFill="1" applyBorder="1" applyAlignment="1">
      <alignment horizontal="left" vertical="center" wrapText="1"/>
    </xf>
    <xf numFmtId="1" fontId="27" fillId="8" borderId="35" xfId="0" applyNumberFormat="1" applyFont="1" applyFill="1" applyBorder="1" applyAlignment="1">
      <alignment horizontal="center" vertical="center"/>
    </xf>
    <xf numFmtId="166" fontId="27" fillId="8" borderId="20" xfId="0" applyNumberFormat="1" applyFont="1" applyFill="1" applyBorder="1" applyAlignment="1">
      <alignment horizontal="center" vertical="center"/>
    </xf>
    <xf numFmtId="0" fontId="27" fillId="19" borderId="15" xfId="0" applyFont="1" applyFill="1" applyBorder="1" applyAlignment="1">
      <alignment horizontal="center" vertical="center"/>
    </xf>
    <xf numFmtId="0" fontId="27" fillId="19" borderId="14" xfId="0" applyFont="1" applyFill="1" applyBorder="1" applyAlignment="1">
      <alignment horizontal="center" vertical="center" wrapText="1"/>
    </xf>
    <xf numFmtId="0" fontId="27" fillId="19" borderId="1" xfId="0" applyFont="1" applyFill="1" applyBorder="1" applyAlignment="1">
      <alignment horizontal="center" vertical="center"/>
    </xf>
    <xf numFmtId="1" fontId="27" fillId="19" borderId="1" xfId="0" applyNumberFormat="1" applyFont="1" applyFill="1" applyBorder="1" applyAlignment="1">
      <alignment horizontal="center" vertical="center"/>
    </xf>
    <xf numFmtId="166" fontId="27" fillId="19" borderId="1" xfId="0" applyNumberFormat="1" applyFont="1" applyFill="1" applyBorder="1" applyAlignment="1">
      <alignment horizontal="center" vertical="center"/>
    </xf>
    <xf numFmtId="166" fontId="28" fillId="8" borderId="14" xfId="8" applyFont="1" applyFill="1" applyBorder="1" applyAlignment="1" applyProtection="1">
      <alignment horizontal="center" vertical="center"/>
    </xf>
    <xf numFmtId="166" fontId="28" fillId="19" borderId="14" xfId="8" applyFont="1" applyFill="1" applyBorder="1" applyAlignment="1" applyProtection="1">
      <alignment horizontal="center" vertical="center"/>
    </xf>
    <xf numFmtId="166" fontId="19" fillId="13" borderId="1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2" fillId="0" borderId="0" xfId="0" applyFont="1" applyBorder="1" applyAlignment="1">
      <alignment vertical="center"/>
    </xf>
    <xf numFmtId="0" fontId="4" fillId="0" borderId="0" xfId="11" applyFont="1" applyBorder="1" applyAlignment="1"/>
    <xf numFmtId="0" fontId="33" fillId="0" borderId="0" xfId="5" applyFont="1" applyAlignment="1">
      <alignment vertical="center"/>
    </xf>
    <xf numFmtId="0" fontId="68" fillId="0" borderId="22" xfId="5" applyFont="1" applyFill="1" applyBorder="1" applyAlignment="1">
      <alignment horizontal="center" vertical="center" wrapText="1"/>
    </xf>
    <xf numFmtId="0" fontId="68" fillId="0" borderId="23" xfId="7" applyFont="1" applyFill="1" applyBorder="1" applyAlignment="1">
      <alignment horizontal="center"/>
    </xf>
    <xf numFmtId="0" fontId="68" fillId="0" borderId="24" xfId="5" applyFont="1" applyFill="1" applyBorder="1" applyAlignment="1">
      <alignment horizontal="center" vertical="center"/>
    </xf>
    <xf numFmtId="0" fontId="68" fillId="0" borderId="25" xfId="5" applyFont="1" applyFill="1" applyBorder="1" applyAlignment="1">
      <alignment horizontal="center" vertical="center"/>
    </xf>
    <xf numFmtId="0" fontId="69" fillId="0" borderId="26" xfId="5" applyFont="1" applyFill="1" applyBorder="1" applyAlignment="1">
      <alignment horizontal="center" vertical="center"/>
    </xf>
    <xf numFmtId="177" fontId="69" fillId="0" borderId="27" xfId="20" applyNumberFormat="1" applyFont="1" applyFill="1" applyBorder="1" applyAlignment="1" applyProtection="1">
      <alignment horizontal="center"/>
    </xf>
    <xf numFmtId="177" fontId="69" fillId="0" borderId="22" xfId="20" applyNumberFormat="1" applyFont="1" applyFill="1" applyBorder="1" applyAlignment="1" applyProtection="1">
      <alignment horizontal="center"/>
    </xf>
    <xf numFmtId="10" fontId="68" fillId="0" borderId="29" xfId="7" applyNumberFormat="1" applyFont="1" applyFill="1" applyBorder="1" applyAlignment="1">
      <alignment horizontal="center"/>
    </xf>
    <xf numFmtId="0" fontId="69" fillId="5" borderId="30" xfId="5" applyFont="1" applyFill="1" applyBorder="1" applyAlignment="1">
      <alignment vertical="center"/>
    </xf>
    <xf numFmtId="0" fontId="69" fillId="5" borderId="31" xfId="5" applyFont="1" applyFill="1" applyBorder="1" applyAlignment="1">
      <alignment vertical="center"/>
    </xf>
    <xf numFmtId="0" fontId="68" fillId="0" borderId="32" xfId="5" applyFont="1" applyFill="1" applyBorder="1" applyAlignment="1">
      <alignment horizontal="center" vertical="center"/>
    </xf>
    <xf numFmtId="0" fontId="68" fillId="0" borderId="1" xfId="5" applyFont="1" applyFill="1" applyBorder="1" applyAlignment="1">
      <alignment horizontal="center" vertical="center"/>
    </xf>
    <xf numFmtId="0" fontId="69" fillId="0" borderId="14" xfId="5" applyFont="1" applyFill="1" applyBorder="1" applyAlignment="1">
      <alignment horizontal="center" vertical="center"/>
    </xf>
    <xf numFmtId="177" fontId="69" fillId="0" borderId="33" xfId="20" applyNumberFormat="1" applyFont="1" applyFill="1" applyBorder="1" applyAlignment="1" applyProtection="1">
      <alignment horizontal="center"/>
    </xf>
    <xf numFmtId="10" fontId="68" fillId="0" borderId="23" xfId="7" applyNumberFormat="1" applyFont="1" applyFill="1" applyBorder="1" applyAlignment="1">
      <alignment horizontal="center"/>
    </xf>
    <xf numFmtId="0" fontId="69" fillId="5" borderId="34" xfId="5" applyFont="1" applyFill="1" applyBorder="1" applyAlignment="1">
      <alignment horizontal="right" vertical="center"/>
    </xf>
    <xf numFmtId="0" fontId="69" fillId="0" borderId="35" xfId="7" applyFont="1" applyFill="1" applyBorder="1" applyAlignment="1">
      <alignment horizontal="left"/>
    </xf>
    <xf numFmtId="10" fontId="69" fillId="0" borderId="29" xfId="7" applyNumberFormat="1" applyFont="1" applyFill="1" applyBorder="1" applyAlignment="1">
      <alignment horizontal="center"/>
    </xf>
    <xf numFmtId="0" fontId="68" fillId="5" borderId="34" xfId="5" applyFont="1" applyFill="1" applyBorder="1" applyAlignment="1">
      <alignment horizontal="right" vertical="center"/>
    </xf>
    <xf numFmtId="0" fontId="68" fillId="5" borderId="36" xfId="5" applyFont="1" applyFill="1" applyBorder="1" applyAlignment="1">
      <alignment horizontal="right" vertical="center"/>
    </xf>
    <xf numFmtId="177" fontId="70" fillId="17" borderId="23" xfId="2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6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72" fillId="0" borderId="0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0" fillId="0" borderId="0" xfId="11" applyFont="1" applyFill="1" applyBorder="1" applyAlignment="1"/>
    <xf numFmtId="2" fontId="20" fillId="0" borderId="0" xfId="11" applyNumberFormat="1" applyFont="1" applyFill="1" applyBorder="1" applyAlignment="1"/>
    <xf numFmtId="0" fontId="3" fillId="10" borderId="1" xfId="0" applyFont="1" applyFill="1" applyBorder="1" applyAlignment="1">
      <alignment vertical="center"/>
    </xf>
    <xf numFmtId="0" fontId="73" fillId="8" borderId="14" xfId="0" applyFont="1" applyFill="1" applyBorder="1" applyAlignment="1">
      <alignment horizontal="left" vertical="center" wrapText="1"/>
    </xf>
    <xf numFmtId="0" fontId="73" fillId="8" borderId="15" xfId="0" applyFont="1" applyFill="1" applyBorder="1" applyAlignment="1">
      <alignment horizontal="left" vertical="center" wrapText="1"/>
    </xf>
    <xf numFmtId="0" fontId="73" fillId="19" borderId="14" xfId="0" applyFont="1" applyFill="1" applyBorder="1" applyAlignment="1">
      <alignment horizontal="left" vertical="center" wrapText="1"/>
    </xf>
    <xf numFmtId="0" fontId="73" fillId="19" borderId="15" xfId="0" applyFont="1" applyFill="1" applyBorder="1" applyAlignment="1">
      <alignment horizontal="left" vertical="center" wrapText="1"/>
    </xf>
    <xf numFmtId="166" fontId="74" fillId="8" borderId="14" xfId="8" applyFont="1" applyFill="1" applyBorder="1" applyAlignment="1" applyProtection="1">
      <alignment horizontal="right" vertical="center"/>
    </xf>
    <xf numFmtId="9" fontId="74" fillId="8" borderId="14" xfId="2" applyFont="1" applyFill="1" applyBorder="1" applyAlignment="1" applyProtection="1">
      <alignment horizontal="center" vertical="center"/>
    </xf>
    <xf numFmtId="166" fontId="74" fillId="19" borderId="14" xfId="8" applyFont="1" applyFill="1" applyBorder="1" applyAlignment="1" applyProtection="1">
      <alignment horizontal="right" vertical="center"/>
    </xf>
    <xf numFmtId="9" fontId="74" fillId="19" borderId="14" xfId="2" applyFont="1" applyFill="1" applyBorder="1" applyAlignment="1" applyProtection="1">
      <alignment horizontal="center" vertical="center"/>
    </xf>
    <xf numFmtId="166" fontId="76" fillId="13" borderId="1" xfId="0" applyNumberFormat="1" applyFont="1" applyFill="1" applyBorder="1" applyAlignment="1">
      <alignment horizontal="right" vertical="center"/>
    </xf>
    <xf numFmtId="0" fontId="51" fillId="10" borderId="1" xfId="0" applyFont="1" applyFill="1" applyBorder="1" applyAlignment="1">
      <alignment horizontal="center" vertical="center"/>
    </xf>
    <xf numFmtId="17" fontId="59" fillId="0" borderId="0" xfId="17" applyNumberFormat="1" applyFont="1" applyBorder="1" applyAlignment="1" applyProtection="1">
      <alignment horizontal="right" vertical="center"/>
    </xf>
    <xf numFmtId="0" fontId="19" fillId="13" borderId="67" xfId="0" applyFont="1" applyFill="1" applyBorder="1" applyAlignment="1">
      <alignment vertical="center"/>
    </xf>
    <xf numFmtId="166" fontId="28" fillId="8" borderId="1" xfId="8" applyFont="1" applyFill="1" applyBorder="1" applyAlignment="1" applyProtection="1">
      <alignment horizontal="right" vertical="center"/>
    </xf>
    <xf numFmtId="0" fontId="29" fillId="14" borderId="1" xfId="0" applyFont="1" applyFill="1" applyBorder="1" applyAlignment="1">
      <alignment horizontal="right"/>
    </xf>
    <xf numFmtId="0" fontId="27" fillId="3" borderId="1" xfId="0" applyFont="1" applyFill="1" applyBorder="1" applyAlignment="1">
      <alignment horizontal="center" vertical="center"/>
    </xf>
    <xf numFmtId="1" fontId="27" fillId="3" borderId="1" xfId="0" applyNumberFormat="1" applyFont="1" applyFill="1" applyBorder="1" applyAlignment="1">
      <alignment horizontal="center"/>
    </xf>
    <xf numFmtId="0" fontId="27" fillId="3" borderId="1" xfId="0" applyFont="1" applyFill="1" applyBorder="1" applyAlignment="1">
      <alignment horizontal="center"/>
    </xf>
    <xf numFmtId="44" fontId="28" fillId="3" borderId="1" xfId="28" applyFont="1" applyFill="1" applyBorder="1"/>
    <xf numFmtId="166" fontId="75" fillId="8" borderId="1" xfId="8" applyFont="1" applyFill="1" applyBorder="1" applyAlignment="1" applyProtection="1">
      <alignment horizontal="right" vertical="center"/>
    </xf>
    <xf numFmtId="9" fontId="75" fillId="8" borderId="1" xfId="2" applyFont="1" applyFill="1" applyBorder="1" applyAlignment="1" applyProtection="1">
      <alignment horizontal="center" vertical="center"/>
    </xf>
    <xf numFmtId="166" fontId="75" fillId="19" borderId="1" xfId="8" applyFont="1" applyFill="1" applyBorder="1" applyAlignment="1" applyProtection="1">
      <alignment horizontal="right" vertical="center"/>
    </xf>
    <xf numFmtId="9" fontId="75" fillId="19" borderId="1" xfId="2" applyFont="1" applyFill="1" applyBorder="1" applyAlignment="1" applyProtection="1">
      <alignment horizontal="center" vertical="center"/>
    </xf>
    <xf numFmtId="0" fontId="79" fillId="0" borderId="0" xfId="0" applyFont="1" applyBorder="1" applyAlignment="1">
      <alignment vertical="center"/>
    </xf>
    <xf numFmtId="2" fontId="80" fillId="0" borderId="1" xfId="11" applyNumberFormat="1" applyFont="1" applyFill="1" applyBorder="1" applyAlignment="1"/>
    <xf numFmtId="0" fontId="81" fillId="0" borderId="1" xfId="0" applyFont="1" applyBorder="1" applyAlignment="1">
      <alignment horizontal="center" vertical="center"/>
    </xf>
    <xf numFmtId="0" fontId="81" fillId="0" borderId="1" xfId="0" applyFont="1" applyBorder="1" applyAlignment="1">
      <alignment horizontal="left" vertical="center" wrapText="1"/>
    </xf>
    <xf numFmtId="168" fontId="81" fillId="0" borderId="1" xfId="0" applyNumberFormat="1" applyFont="1" applyBorder="1" applyAlignment="1">
      <alignment horizontal="center" vertical="center"/>
    </xf>
    <xf numFmtId="44" fontId="81" fillId="0" borderId="1" xfId="28" applyFont="1" applyBorder="1" applyAlignment="1">
      <alignment horizontal="center" vertical="center"/>
    </xf>
    <xf numFmtId="44" fontId="81" fillId="0" borderId="1" xfId="28" applyFont="1" applyBorder="1" applyAlignment="1">
      <alignment vertical="center"/>
    </xf>
    <xf numFmtId="0" fontId="81" fillId="0" borderId="0" xfId="0" applyFont="1" applyAlignment="1">
      <alignment vertical="center"/>
    </xf>
    <xf numFmtId="2" fontId="4" fillId="0" borderId="1" xfId="11" applyNumberFormat="1" applyFont="1" applyFill="1" applyBorder="1" applyAlignment="1"/>
    <xf numFmtId="0" fontId="28" fillId="0" borderId="0" xfId="0" applyFont="1" applyBorder="1" applyAlignment="1">
      <alignment horizontal="right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5" fillId="10" borderId="1" xfId="0" applyFont="1" applyFill="1" applyBorder="1" applyAlignment="1">
      <alignment horizontal="left" vertical="center"/>
    </xf>
    <xf numFmtId="0" fontId="63" fillId="10" borderId="1" xfId="0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horizontal="left" vertical="center" wrapText="1"/>
    </xf>
    <xf numFmtId="0" fontId="64" fillId="0" borderId="0" xfId="0" applyFont="1" applyBorder="1" applyAlignment="1">
      <alignment horizontal="center" vertical="center"/>
    </xf>
    <xf numFmtId="0" fontId="52" fillId="0" borderId="0" xfId="0" applyFont="1" applyBorder="1" applyAlignment="1">
      <alignment horizontal="center" vertical="center"/>
    </xf>
    <xf numFmtId="0" fontId="27" fillId="8" borderId="14" xfId="0" applyFont="1" applyFill="1" applyBorder="1" applyAlignment="1">
      <alignment horizontal="left" vertical="center" wrapText="1"/>
    </xf>
    <xf numFmtId="0" fontId="27" fillId="8" borderId="15" xfId="0" applyFont="1" applyFill="1" applyBorder="1" applyAlignment="1">
      <alignment horizontal="left" vertical="center" wrapText="1"/>
    </xf>
    <xf numFmtId="0" fontId="77" fillId="0" borderId="0" xfId="4" applyFont="1" applyBorder="1" applyAlignment="1">
      <alignment horizontal="center" vertical="center"/>
    </xf>
    <xf numFmtId="0" fontId="54" fillId="0" borderId="0" xfId="4" applyFont="1" applyBorder="1" applyAlignment="1">
      <alignment horizontal="center" vertical="center"/>
    </xf>
    <xf numFmtId="0" fontId="71" fillId="3" borderId="1" xfId="10" applyFont="1" applyBorder="1" applyAlignment="1">
      <alignment horizontal="left" vertical="center" wrapText="1"/>
    </xf>
    <xf numFmtId="168" fontId="47" fillId="0" borderId="0" xfId="4" applyNumberFormat="1" applyFont="1" applyFill="1" applyBorder="1" applyAlignment="1">
      <alignment horizontal="right" vertical="center"/>
    </xf>
    <xf numFmtId="0" fontId="57" fillId="0" borderId="0" xfId="4" applyFont="1" applyAlignment="1">
      <alignment horizontal="right" vertical="center"/>
    </xf>
    <xf numFmtId="0" fontId="51" fillId="14" borderId="14" xfId="0" applyFont="1" applyFill="1" applyBorder="1" applyAlignment="1">
      <alignment horizontal="right" vertical="center"/>
    </xf>
    <xf numFmtId="0" fontId="51" fillId="14" borderId="17" xfId="0" applyFont="1" applyFill="1" applyBorder="1" applyAlignment="1">
      <alignment horizontal="right" vertical="center"/>
    </xf>
    <xf numFmtId="0" fontId="51" fillId="14" borderId="15" xfId="0" applyFont="1" applyFill="1" applyBorder="1" applyAlignment="1">
      <alignment horizontal="right" vertical="center"/>
    </xf>
    <xf numFmtId="44" fontId="49" fillId="11" borderId="14" xfId="28" applyFont="1" applyFill="1" applyBorder="1" applyAlignment="1">
      <alignment horizontal="right" vertical="center"/>
    </xf>
    <xf numFmtId="44" fontId="49" fillId="11" borderId="17" xfId="28" applyFont="1" applyFill="1" applyBorder="1" applyAlignment="1">
      <alignment horizontal="right" vertical="center"/>
    </xf>
    <xf numFmtId="44" fontId="49" fillId="11" borderId="15" xfId="28" applyFont="1" applyFill="1" applyBorder="1" applyAlignment="1">
      <alignment horizontal="right" vertical="center"/>
    </xf>
    <xf numFmtId="0" fontId="23" fillId="0" borderId="0" xfId="0" applyFont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0" fontId="3" fillId="10" borderId="0" xfId="0" applyFont="1" applyFill="1" applyBorder="1" applyAlignment="1">
      <alignment horizontal="center" vertical="center"/>
    </xf>
    <xf numFmtId="0" fontId="19" fillId="7" borderId="0" xfId="0" applyFont="1" applyFill="1" applyBorder="1" applyAlignment="1">
      <alignment vertical="center" wrapText="1"/>
    </xf>
    <xf numFmtId="0" fontId="19" fillId="7" borderId="3" xfId="0" applyFont="1" applyFill="1" applyBorder="1" applyAlignment="1">
      <alignment vertical="center" wrapText="1"/>
    </xf>
    <xf numFmtId="0" fontId="72" fillId="0" borderId="0" xfId="0" applyFont="1" applyBorder="1" applyAlignment="1">
      <alignment horizontal="center" vertical="center" wrapText="1"/>
    </xf>
    <xf numFmtId="0" fontId="40" fillId="3" borderId="14" xfId="10" applyFont="1" applyBorder="1" applyAlignment="1">
      <alignment horizontal="left" vertical="center" wrapText="1"/>
    </xf>
    <xf numFmtId="0" fontId="40" fillId="3" borderId="17" xfId="10" applyFont="1" applyBorder="1" applyAlignment="1">
      <alignment horizontal="left" vertical="center" wrapText="1"/>
    </xf>
    <xf numFmtId="0" fontId="40" fillId="3" borderId="15" xfId="10" applyFont="1" applyBorder="1" applyAlignment="1">
      <alignment horizontal="left" vertical="center" wrapText="1"/>
    </xf>
    <xf numFmtId="0" fontId="65" fillId="15" borderId="14" xfId="11" applyFont="1" applyFill="1" applyBorder="1" applyAlignment="1">
      <alignment horizontal="left" vertical="center"/>
    </xf>
    <xf numFmtId="0" fontId="65" fillId="15" borderId="15" xfId="11" applyFont="1" applyFill="1" applyBorder="1" applyAlignment="1">
      <alignment horizontal="left" vertical="center"/>
    </xf>
    <xf numFmtId="0" fontId="65" fillId="15" borderId="14" xfId="11" applyFont="1" applyFill="1" applyBorder="1" applyAlignment="1">
      <alignment horizontal="center" wrapText="1"/>
    </xf>
    <xf numFmtId="0" fontId="65" fillId="15" borderId="15" xfId="11" applyFont="1" applyFill="1" applyBorder="1" applyAlignment="1">
      <alignment horizontal="center" wrapText="1"/>
    </xf>
    <xf numFmtId="0" fontId="65" fillId="17" borderId="5" xfId="11" applyFont="1" applyFill="1" applyBorder="1" applyAlignment="1">
      <alignment horizontal="left"/>
    </xf>
    <xf numFmtId="0" fontId="65" fillId="17" borderId="6" xfId="11" applyFont="1" applyFill="1" applyBorder="1" applyAlignment="1">
      <alignment horizontal="left"/>
    </xf>
    <xf numFmtId="0" fontId="65" fillId="17" borderId="7" xfId="11" applyFont="1" applyFill="1" applyBorder="1" applyAlignment="1">
      <alignment horizontal="left"/>
    </xf>
    <xf numFmtId="0" fontId="24" fillId="0" borderId="0" xfId="0" applyFont="1" applyBorder="1" applyAlignment="1">
      <alignment horizontal="center" vertical="center"/>
    </xf>
    <xf numFmtId="0" fontId="31" fillId="2" borderId="14" xfId="0" applyFont="1" applyFill="1" applyBorder="1" applyAlignment="1">
      <alignment horizontal="left" vertical="center" wrapText="1"/>
    </xf>
    <xf numFmtId="0" fontId="31" fillId="2" borderId="17" xfId="0" applyFont="1" applyFill="1" applyBorder="1" applyAlignment="1">
      <alignment horizontal="left" vertical="center" wrapText="1"/>
    </xf>
    <xf numFmtId="0" fontId="31" fillId="2" borderId="15" xfId="0" applyFont="1" applyFill="1" applyBorder="1" applyAlignment="1">
      <alignment horizontal="left" vertical="center" wrapText="1"/>
    </xf>
    <xf numFmtId="0" fontId="31" fillId="2" borderId="14" xfId="0" applyFont="1" applyFill="1" applyBorder="1" applyAlignment="1">
      <alignment vertical="center" wrapText="1"/>
    </xf>
    <xf numFmtId="0" fontId="31" fillId="2" borderId="17" xfId="0" applyFont="1" applyFill="1" applyBorder="1" applyAlignment="1">
      <alignment vertical="center" wrapText="1"/>
    </xf>
    <xf numFmtId="0" fontId="31" fillId="2" borderId="15" xfId="0" applyFont="1" applyFill="1" applyBorder="1" applyAlignment="1">
      <alignment vertical="center" wrapText="1"/>
    </xf>
    <xf numFmtId="49" fontId="45" fillId="16" borderId="5" xfId="16" applyNumberFormat="1" applyFont="1" applyFill="1" applyBorder="1" applyAlignment="1">
      <alignment horizontal="center" vertical="center"/>
    </xf>
    <xf numFmtId="49" fontId="45" fillId="16" borderId="6" xfId="16" applyNumberFormat="1" applyFont="1" applyFill="1" applyBorder="1" applyAlignment="1">
      <alignment horizontal="center" vertical="center"/>
    </xf>
    <xf numFmtId="49" fontId="45" fillId="16" borderId="54" xfId="16" applyNumberFormat="1" applyFont="1" applyFill="1" applyBorder="1" applyAlignment="1">
      <alignment horizontal="center" vertical="center"/>
    </xf>
    <xf numFmtId="0" fontId="38" fillId="4" borderId="43" xfId="16" applyFont="1" applyFill="1" applyBorder="1" applyAlignment="1">
      <alignment horizontal="center" vertical="center"/>
    </xf>
    <xf numFmtId="0" fontId="42" fillId="0" borderId="47" xfId="16" applyFont="1" applyBorder="1" applyAlignment="1">
      <alignment horizontal="center"/>
    </xf>
    <xf numFmtId="10" fontId="39" fillId="0" borderId="1" xfId="27" applyNumberFormat="1" applyFont="1" applyBorder="1" applyAlignment="1" applyProtection="1">
      <alignment horizontal="center" vertical="center"/>
    </xf>
    <xf numFmtId="0" fontId="38" fillId="0" borderId="11" xfId="16" applyFont="1" applyBorder="1" applyAlignment="1">
      <alignment horizontal="center" vertical="center"/>
    </xf>
    <xf numFmtId="10" fontId="38" fillId="0" borderId="43" xfId="27" applyNumberFormat="1" applyFont="1" applyBorder="1" applyAlignment="1" applyProtection="1">
      <alignment horizontal="center" vertical="center" wrapText="1"/>
    </xf>
    <xf numFmtId="49" fontId="45" fillId="16" borderId="64" xfId="16" applyNumberFormat="1" applyFont="1" applyFill="1" applyBorder="1" applyAlignment="1">
      <alignment horizontal="center" vertical="center" wrapText="1"/>
    </xf>
    <xf numFmtId="49" fontId="45" fillId="16" borderId="39" xfId="16" applyNumberFormat="1" applyFont="1" applyFill="1" applyBorder="1" applyAlignment="1">
      <alignment horizontal="center" vertical="center" wrapText="1"/>
    </xf>
    <xf numFmtId="0" fontId="43" fillId="0" borderId="43" xfId="16" applyFont="1" applyBorder="1" applyAlignment="1">
      <alignment horizontal="center" vertical="center" wrapText="1"/>
    </xf>
    <xf numFmtId="167" fontId="45" fillId="16" borderId="46" xfId="16" applyNumberFormat="1" applyFont="1" applyFill="1" applyBorder="1" applyAlignment="1">
      <alignment horizontal="center" vertical="center" wrapText="1"/>
    </xf>
    <xf numFmtId="167" fontId="45" fillId="16" borderId="39" xfId="16" applyNumberFormat="1" applyFont="1" applyFill="1" applyBorder="1" applyAlignment="1">
      <alignment horizontal="center" vertical="center" wrapText="1"/>
    </xf>
    <xf numFmtId="10" fontId="39" fillId="0" borderId="43" xfId="27" applyNumberFormat="1" applyFont="1" applyBorder="1" applyAlignment="1" applyProtection="1">
      <alignment horizontal="center" vertical="center"/>
    </xf>
    <xf numFmtId="49" fontId="45" fillId="16" borderId="9" xfId="16" applyNumberFormat="1" applyFont="1" applyFill="1" applyBorder="1" applyAlignment="1">
      <alignment horizontal="center" vertical="center" wrapText="1"/>
    </xf>
    <xf numFmtId="49" fontId="45" fillId="16" borderId="56" xfId="16" applyNumberFormat="1" applyFont="1" applyFill="1" applyBorder="1" applyAlignment="1">
      <alignment horizontal="center" vertical="center" wrapText="1"/>
    </xf>
    <xf numFmtId="10" fontId="39" fillId="0" borderId="52" xfId="27" applyNumberFormat="1" applyFont="1" applyBorder="1" applyAlignment="1" applyProtection="1">
      <alignment horizontal="center" vertical="center"/>
    </xf>
    <xf numFmtId="0" fontId="43" fillId="0" borderId="44" xfId="16" applyFont="1" applyBorder="1" applyAlignment="1">
      <alignment horizontal="center" vertical="center" wrapText="1"/>
    </xf>
    <xf numFmtId="10" fontId="39" fillId="0" borderId="47" xfId="27" applyNumberFormat="1" applyFont="1" applyBorder="1" applyAlignment="1" applyProtection="1">
      <alignment horizontal="center" vertical="center"/>
    </xf>
    <xf numFmtId="0" fontId="39" fillId="0" borderId="48" xfId="16" applyFont="1" applyBorder="1" applyAlignment="1">
      <alignment horizontal="center" vertical="center"/>
    </xf>
    <xf numFmtId="0" fontId="38" fillId="0" borderId="37" xfId="16" applyFont="1" applyBorder="1" applyAlignment="1">
      <alignment horizontal="center" vertical="center"/>
    </xf>
    <xf numFmtId="0" fontId="38" fillId="0" borderId="58" xfId="16" applyFont="1" applyBorder="1" applyAlignment="1">
      <alignment horizontal="center" vertical="center"/>
    </xf>
    <xf numFmtId="0" fontId="39" fillId="0" borderId="1" xfId="16" applyFont="1" applyBorder="1" applyAlignment="1">
      <alignment horizontal="left" vertical="center"/>
    </xf>
    <xf numFmtId="0" fontId="38" fillId="0" borderId="41" xfId="16" applyFont="1" applyBorder="1" applyAlignment="1">
      <alignment horizontal="center" vertical="center"/>
    </xf>
    <xf numFmtId="0" fontId="38" fillId="0" borderId="57" xfId="16" applyFont="1" applyBorder="1" applyAlignment="1">
      <alignment horizontal="center" vertical="center"/>
    </xf>
    <xf numFmtId="10" fontId="39" fillId="0" borderId="1" xfId="27" applyNumberFormat="1" applyFont="1" applyBorder="1" applyAlignment="1" applyProtection="1">
      <alignment horizontal="center" vertical="center"/>
      <protection locked="0"/>
    </xf>
    <xf numFmtId="0" fontId="38" fillId="0" borderId="42" xfId="16" applyFont="1" applyBorder="1" applyAlignment="1">
      <alignment horizontal="right" vertical="center"/>
    </xf>
    <xf numFmtId="0" fontId="38" fillId="0" borderId="62" xfId="16" applyFont="1" applyBorder="1" applyAlignment="1">
      <alignment horizontal="center" vertical="center"/>
    </xf>
    <xf numFmtId="0" fontId="38" fillId="0" borderId="63" xfId="16" applyFont="1" applyBorder="1" applyAlignment="1">
      <alignment horizontal="center" vertical="center"/>
    </xf>
    <xf numFmtId="10" fontId="39" fillId="0" borderId="1" xfId="16" applyNumberFormat="1" applyFont="1" applyBorder="1" applyAlignment="1">
      <alignment horizontal="center" vertical="center"/>
    </xf>
    <xf numFmtId="10" fontId="39" fillId="0" borderId="0" xfId="27" applyNumberFormat="1" applyFont="1" applyBorder="1" applyAlignment="1" applyProtection="1">
      <alignment horizontal="center" vertical="center"/>
    </xf>
    <xf numFmtId="167" fontId="66" fillId="16" borderId="39" xfId="16" applyNumberFormat="1" applyFont="1" applyFill="1" applyBorder="1" applyAlignment="1">
      <alignment horizontal="center" vertical="center" wrapText="1"/>
    </xf>
    <xf numFmtId="0" fontId="32" fillId="0" borderId="37" xfId="16" applyFont="1" applyBorder="1" applyAlignment="1">
      <alignment horizontal="center" vertical="center"/>
    </xf>
    <xf numFmtId="0" fontId="33" fillId="0" borderId="8" xfId="16" applyFont="1" applyBorder="1" applyAlignment="1">
      <alignment horizontal="center" vertical="center"/>
    </xf>
    <xf numFmtId="0" fontId="32" fillId="0" borderId="46" xfId="16" applyFont="1" applyBorder="1" applyAlignment="1">
      <alignment horizontal="justify" vertical="center" wrapText="1"/>
    </xf>
    <xf numFmtId="0" fontId="32" fillId="0" borderId="42" xfId="16" applyFont="1" applyBorder="1" applyAlignment="1">
      <alignment horizontal="right" vertical="center"/>
    </xf>
    <xf numFmtId="0" fontId="32" fillId="4" borderId="43" xfId="16" applyFont="1" applyFill="1" applyBorder="1" applyAlignment="1">
      <alignment horizontal="center" vertical="center"/>
    </xf>
    <xf numFmtId="10" fontId="33" fillId="0" borderId="1" xfId="27" applyNumberFormat="1" applyFont="1" applyBorder="1" applyAlignment="1" applyProtection="1">
      <alignment horizontal="center" vertical="center"/>
    </xf>
    <xf numFmtId="0" fontId="32" fillId="0" borderId="40" xfId="16" applyFont="1" applyBorder="1" applyAlignment="1">
      <alignment horizontal="center" vertical="center"/>
    </xf>
    <xf numFmtId="10" fontId="33" fillId="0" borderId="43" xfId="27" applyNumberFormat="1" applyFont="1" applyBorder="1" applyAlignment="1" applyProtection="1">
      <alignment horizontal="center" vertical="center"/>
    </xf>
    <xf numFmtId="10" fontId="33" fillId="0" borderId="47" xfId="27" applyNumberFormat="1" applyFont="1" applyBorder="1" applyAlignment="1" applyProtection="1">
      <alignment horizontal="center" vertical="center"/>
    </xf>
    <xf numFmtId="0" fontId="32" fillId="0" borderId="41" xfId="16" applyFont="1" applyBorder="1" applyAlignment="1">
      <alignment horizontal="center" vertical="center"/>
    </xf>
    <xf numFmtId="0" fontId="32" fillId="0" borderId="13" xfId="16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66" fillId="16" borderId="37" xfId="16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vertical="center" wrapText="1"/>
    </xf>
    <xf numFmtId="0" fontId="33" fillId="0" borderId="8" xfId="16" applyFont="1" applyBorder="1" applyAlignment="1">
      <alignment vertical="center"/>
    </xf>
    <xf numFmtId="0" fontId="35" fillId="0" borderId="47" xfId="16" applyFont="1" applyBorder="1" applyAlignment="1">
      <alignment horizontal="center"/>
    </xf>
    <xf numFmtId="49" fontId="66" fillId="16" borderId="39" xfId="16" applyNumberFormat="1" applyFont="1" applyFill="1" applyBorder="1" applyAlignment="1">
      <alignment horizontal="center" vertical="center" wrapText="1"/>
    </xf>
    <xf numFmtId="10" fontId="33" fillId="0" borderId="52" xfId="16" applyNumberFormat="1" applyFont="1" applyBorder="1" applyAlignment="1">
      <alignment horizontal="center" vertical="center"/>
    </xf>
    <xf numFmtId="0" fontId="69" fillId="0" borderId="1" xfId="7" applyFont="1" applyFill="1" applyBorder="1" applyAlignment="1">
      <alignment horizontal="left"/>
    </xf>
    <xf numFmtId="0" fontId="68" fillId="0" borderId="4" xfId="5" applyFont="1" applyFill="1" applyBorder="1" applyAlignment="1">
      <alignment horizontal="left" vertical="center"/>
    </xf>
    <xf numFmtId="0" fontId="68" fillId="0" borderId="21" xfId="5" applyFont="1" applyFill="1" applyBorder="1" applyAlignment="1">
      <alignment horizontal="center" vertical="center"/>
    </xf>
    <xf numFmtId="0" fontId="10" fillId="0" borderId="0" xfId="5" applyFont="1" applyFill="1" applyBorder="1" applyAlignment="1">
      <alignment horizontal="center" vertical="top"/>
    </xf>
    <xf numFmtId="0" fontId="67" fillId="18" borderId="0" xfId="5" applyFont="1" applyFill="1" applyBorder="1" applyAlignment="1">
      <alignment horizontal="center" vertical="center"/>
    </xf>
    <xf numFmtId="0" fontId="68" fillId="5" borderId="31" xfId="5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8" fillId="0" borderId="28" xfId="5" applyFont="1" applyFill="1" applyBorder="1" applyAlignment="1">
      <alignment horizontal="right" vertical="center"/>
    </xf>
    <xf numFmtId="0" fontId="68" fillId="0" borderId="19" xfId="5" applyFont="1" applyFill="1" applyBorder="1" applyAlignment="1">
      <alignment horizontal="left" vertical="center"/>
    </xf>
    <xf numFmtId="0" fontId="68" fillId="0" borderId="34" xfId="5" applyFont="1" applyFill="1" applyBorder="1" applyAlignment="1">
      <alignment horizontal="right" vertical="center"/>
    </xf>
    <xf numFmtId="0" fontId="69" fillId="5" borderId="30" xfId="5" applyFont="1" applyFill="1" applyBorder="1" applyAlignment="1">
      <alignment horizontal="center" vertical="center"/>
    </xf>
    <xf numFmtId="0" fontId="69" fillId="0" borderId="1" xfId="5" applyFont="1" applyFill="1" applyBorder="1" applyAlignment="1">
      <alignment horizontal="left" vertical="center"/>
    </xf>
    <xf numFmtId="0" fontId="69" fillId="0" borderId="1" xfId="5" applyFont="1" applyFill="1" applyBorder="1" applyAlignment="1">
      <alignment horizontal="left" vertical="center" wrapText="1"/>
    </xf>
    <xf numFmtId="0" fontId="73" fillId="19" borderId="14" xfId="0" applyFont="1" applyFill="1" applyBorder="1" applyAlignment="1">
      <alignment horizontal="left" vertical="center" wrapText="1"/>
    </xf>
    <xf numFmtId="0" fontId="73" fillId="19" borderId="15" xfId="0" applyFont="1" applyFill="1" applyBorder="1" applyAlignment="1">
      <alignment horizontal="left" vertical="center" wrapText="1"/>
    </xf>
    <xf numFmtId="0" fontId="73" fillId="8" borderId="14" xfId="0" applyFont="1" applyFill="1" applyBorder="1" applyAlignment="1">
      <alignment horizontal="left" vertical="center" wrapText="1"/>
    </xf>
    <xf numFmtId="0" fontId="73" fillId="8" borderId="15" xfId="0" applyFont="1" applyFill="1" applyBorder="1" applyAlignment="1">
      <alignment horizontal="left" vertical="center" wrapText="1"/>
    </xf>
    <xf numFmtId="0" fontId="27" fillId="0" borderId="0" xfId="0" applyFont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9" fillId="10" borderId="1" xfId="0" applyFont="1" applyFill="1" applyBorder="1" applyAlignment="1">
      <alignment horizontal="center" vertical="center"/>
    </xf>
    <xf numFmtId="0" fontId="25" fillId="10" borderId="14" xfId="0" applyFont="1" applyFill="1" applyBorder="1" applyAlignment="1">
      <alignment horizontal="center" vertical="center"/>
    </xf>
    <xf numFmtId="0" fontId="25" fillId="10" borderId="17" xfId="0" applyFont="1" applyFill="1" applyBorder="1" applyAlignment="1">
      <alignment horizontal="center" vertical="center"/>
    </xf>
    <xf numFmtId="0" fontId="25" fillId="10" borderId="15" xfId="0" applyFont="1" applyFill="1" applyBorder="1" applyAlignment="1">
      <alignment horizontal="center" vertical="center"/>
    </xf>
    <xf numFmtId="0" fontId="78" fillId="2" borderId="1" xfId="0" applyFont="1" applyFill="1" applyBorder="1" applyAlignment="1">
      <alignment horizontal="left" vertical="center" wrapText="1"/>
    </xf>
    <xf numFmtId="0" fontId="25" fillId="10" borderId="1" xfId="0" applyFont="1" applyFill="1" applyBorder="1" applyAlignment="1">
      <alignment horizontal="center" vertical="center"/>
    </xf>
    <xf numFmtId="0" fontId="25" fillId="10" borderId="16" xfId="0" applyFont="1" applyFill="1" applyBorder="1" applyAlignment="1">
      <alignment horizontal="center" vertical="center"/>
    </xf>
    <xf numFmtId="0" fontId="25" fillId="10" borderId="4" xfId="0" applyFont="1" applyFill="1" applyBorder="1" applyAlignment="1">
      <alignment horizontal="center" vertical="center"/>
    </xf>
    <xf numFmtId="0" fontId="25" fillId="10" borderId="16" xfId="0" applyFont="1" applyFill="1" applyBorder="1" applyAlignment="1">
      <alignment horizontal="center" vertical="center" wrapText="1"/>
    </xf>
    <xf numFmtId="0" fontId="25" fillId="10" borderId="4" xfId="0" applyFont="1" applyFill="1" applyBorder="1" applyAlignment="1">
      <alignment horizontal="center" vertical="center" wrapText="1"/>
    </xf>
    <xf numFmtId="0" fontId="25" fillId="10" borderId="67" xfId="0" applyFont="1" applyFill="1" applyBorder="1" applyAlignment="1">
      <alignment horizontal="center" vertical="center"/>
    </xf>
    <xf numFmtId="0" fontId="25" fillId="10" borderId="20" xfId="0" applyFont="1" applyFill="1" applyBorder="1" applyAlignment="1">
      <alignment horizontal="center" vertical="center"/>
    </xf>
    <xf numFmtId="0" fontId="25" fillId="10" borderId="18" xfId="0" applyFont="1" applyFill="1" applyBorder="1" applyAlignment="1">
      <alignment horizontal="center" vertical="center"/>
    </xf>
    <xf numFmtId="0" fontId="25" fillId="10" borderId="68" xfId="0" applyFont="1" applyFill="1" applyBorder="1" applyAlignment="1">
      <alignment horizontal="center" vertical="center"/>
    </xf>
    <xf numFmtId="0" fontId="82" fillId="0" borderId="0" xfId="11" applyFont="1" applyAlignment="1">
      <alignment horizontal="center"/>
    </xf>
    <xf numFmtId="0" fontId="83" fillId="0" borderId="0" xfId="0" applyFont="1" applyBorder="1" applyAlignment="1">
      <alignment horizontal="center" vertical="center"/>
    </xf>
  </cellXfs>
  <cellStyles count="29">
    <cellStyle name="40% - Ênfase3" xfId="10" builtinId="39"/>
    <cellStyle name="Moeda" xfId="28" builtinId="4"/>
    <cellStyle name="Moeda 2" xfId="8"/>
    <cellStyle name="Moeda 2 2" xfId="3"/>
    <cellStyle name="Moeda 3" xfId="9"/>
    <cellStyle name="Moeda 4" xfId="6"/>
    <cellStyle name="Normal" xfId="0" builtinId="0"/>
    <cellStyle name="Normal 10" xfId="11"/>
    <cellStyle name="Normal 2" xfId="4"/>
    <cellStyle name="Normal 2 2" xfId="13"/>
    <cellStyle name="Normal 2 2 2" xfId="14"/>
    <cellStyle name="Normal 2 2 2 2" xfId="1"/>
    <cellStyle name="Normal 2 3" xfId="7"/>
    <cellStyle name="Normal 3" xfId="15"/>
    <cellStyle name="Normal 6" xfId="16"/>
    <cellStyle name="Normal_PP-VI" xfId="5"/>
    <cellStyle name="Porcentagem" xfId="2" builtinId="5"/>
    <cellStyle name="Porcentagem 2" xfId="17"/>
    <cellStyle name="Porcentagem 2 2" xfId="18"/>
    <cellStyle name="Separador de milhares 2" xfId="12"/>
    <cellStyle name="Separador de milhares 2 2" xfId="19"/>
    <cellStyle name="Separador de milhares 2 2 2" xfId="20"/>
    <cellStyle name="Separador de milhares 3" xfId="21"/>
    <cellStyle name="Separador de milhares 4" xfId="22"/>
    <cellStyle name="Separador de milhares 5" xfId="23"/>
    <cellStyle name="Separador de milhares 6" xfId="24"/>
    <cellStyle name="Separador de milhares 7" xfId="25"/>
    <cellStyle name="Vírgula 2" xfId="26"/>
    <cellStyle name="Vírgula 6" xfId="27"/>
  </cellStyles>
  <dxfs count="0"/>
  <tableStyles count="0" defaultTableStyle="TableStyleMedium2" defaultPivotStyle="PivotStyleLight16"/>
  <colors>
    <mruColors>
      <color rgb="FF386C41"/>
      <color rgb="FFFFFFCC"/>
      <color rgb="FFF5750B"/>
      <color rgb="FFEC700A"/>
      <color rgb="FF0033CC"/>
      <color rgb="FF00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0</xdr:row>
      <xdr:rowOff>66675</xdr:rowOff>
    </xdr:from>
    <xdr:to>
      <xdr:col>2</xdr:col>
      <xdr:colOff>133350</xdr:colOff>
      <xdr:row>2</xdr:row>
      <xdr:rowOff>152400</xdr:rowOff>
    </xdr:to>
    <xdr:pic>
      <xdr:nvPicPr>
        <xdr:cNvPr id="2" name="Picture 3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4" y="66675"/>
          <a:ext cx="1743076" cy="466725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67235</xdr:colOff>
      <xdr:row>0</xdr:row>
      <xdr:rowOff>49306</xdr:rowOff>
    </xdr:from>
    <xdr:to>
      <xdr:col>1</xdr:col>
      <xdr:colOff>1053353</xdr:colOff>
      <xdr:row>2</xdr:row>
      <xdr:rowOff>163606</xdr:rowOff>
    </xdr:to>
    <xdr:pic>
      <xdr:nvPicPr>
        <xdr:cNvPr id="2" name="Picture 3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235" y="49306"/>
          <a:ext cx="1905000" cy="540124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104776</xdr:colOff>
      <xdr:row>0</xdr:row>
      <xdr:rowOff>76199</xdr:rowOff>
    </xdr:from>
    <xdr:to>
      <xdr:col>0</xdr:col>
      <xdr:colOff>2219326</xdr:colOff>
      <xdr:row>2</xdr:row>
      <xdr:rowOff>114300</xdr:rowOff>
    </xdr:to>
    <xdr:pic>
      <xdr:nvPicPr>
        <xdr:cNvPr id="2" name="Picture 3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776" y="76199"/>
          <a:ext cx="2114550" cy="438151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123825</xdr:rowOff>
    </xdr:from>
    <xdr:to>
      <xdr:col>1</xdr:col>
      <xdr:colOff>447675</xdr:colOff>
      <xdr:row>2</xdr:row>
      <xdr:rowOff>73935</xdr:rowOff>
    </xdr:to>
    <xdr:pic>
      <xdr:nvPicPr>
        <xdr:cNvPr id="2" name="Picture 3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" y="123825"/>
          <a:ext cx="1295400" cy="273960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76200</xdr:rowOff>
    </xdr:from>
    <xdr:to>
      <xdr:col>0</xdr:col>
      <xdr:colOff>1647825</xdr:colOff>
      <xdr:row>2</xdr:row>
      <xdr:rowOff>152400</xdr:rowOff>
    </xdr:to>
    <xdr:pic>
      <xdr:nvPicPr>
        <xdr:cNvPr id="2" name="Picture 3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" y="76200"/>
          <a:ext cx="1581150" cy="400050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47625</xdr:rowOff>
    </xdr:from>
    <xdr:to>
      <xdr:col>1</xdr:col>
      <xdr:colOff>95250</xdr:colOff>
      <xdr:row>3</xdr:row>
      <xdr:rowOff>0</xdr:rowOff>
    </xdr:to>
    <xdr:pic>
      <xdr:nvPicPr>
        <xdr:cNvPr id="3" name="Picture 3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775" y="238125"/>
          <a:ext cx="1781175" cy="561975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95250</xdr:rowOff>
    </xdr:from>
    <xdr:to>
      <xdr:col>1</xdr:col>
      <xdr:colOff>57150</xdr:colOff>
      <xdr:row>2</xdr:row>
      <xdr:rowOff>95250</xdr:rowOff>
    </xdr:to>
    <xdr:pic>
      <xdr:nvPicPr>
        <xdr:cNvPr id="2" name="Picture 3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3825" y="95250"/>
          <a:ext cx="952500" cy="285750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142876</xdr:rowOff>
    </xdr:from>
    <xdr:to>
      <xdr:col>7</xdr:col>
      <xdr:colOff>1266825</xdr:colOff>
      <xdr:row>2</xdr:row>
      <xdr:rowOff>38100</xdr:rowOff>
    </xdr:to>
    <xdr:pic>
      <xdr:nvPicPr>
        <xdr:cNvPr id="3" name="Picture 3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29150" y="142876"/>
          <a:ext cx="1266825" cy="276224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123264</xdr:colOff>
      <xdr:row>0</xdr:row>
      <xdr:rowOff>85725</xdr:rowOff>
    </xdr:from>
    <xdr:to>
      <xdr:col>3</xdr:col>
      <xdr:colOff>89646</xdr:colOff>
      <xdr:row>2</xdr:row>
      <xdr:rowOff>95250</xdr:rowOff>
    </xdr:to>
    <xdr:pic>
      <xdr:nvPicPr>
        <xdr:cNvPr id="2" name="Picture 3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3264" y="85725"/>
          <a:ext cx="1624853" cy="390525"/>
        </a:xfrm>
        <a:prstGeom prst="rect">
          <a:avLst/>
        </a:prstGeom>
        <a:ln w="936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workbookViewId="0">
      <selection activeCell="F15" sqref="F15"/>
    </sheetView>
  </sheetViews>
  <sheetFormatPr defaultColWidth="9" defaultRowHeight="11.25"/>
  <cols>
    <col min="1" max="1" width="7.5703125" style="32" customWidth="1"/>
    <col min="2" max="2" width="12.140625" style="32" customWidth="1"/>
    <col min="3" max="3" width="6.7109375" style="32" customWidth="1"/>
    <col min="4" max="4" width="38.7109375" style="32" customWidth="1"/>
    <col min="5" max="5" width="10.7109375" style="32" customWidth="1"/>
    <col min="6" max="6" width="9.42578125" style="32" bestFit="1" customWidth="1"/>
    <col min="7" max="7" width="18.42578125" style="32" customWidth="1"/>
    <col min="8" max="8" width="20" style="32" customWidth="1"/>
    <col min="9" max="9" width="18.5703125" style="32" customWidth="1"/>
    <col min="10" max="16384" width="9" style="32"/>
  </cols>
  <sheetData>
    <row r="1" spans="1:9" ht="15" customHeight="1">
      <c r="B1" s="162"/>
      <c r="C1" s="163"/>
      <c r="D1" s="310" t="s">
        <v>0</v>
      </c>
      <c r="E1" s="310"/>
      <c r="F1" s="310"/>
      <c r="G1" s="310"/>
      <c r="H1" s="310"/>
      <c r="I1" s="163"/>
    </row>
    <row r="2" spans="1:9" ht="15" customHeight="1">
      <c r="B2" s="34"/>
      <c r="C2" s="33"/>
      <c r="D2" s="311" t="s">
        <v>1</v>
      </c>
      <c r="E2" s="311"/>
      <c r="F2" s="311"/>
      <c r="G2" s="311"/>
      <c r="H2" s="311"/>
      <c r="I2" s="123"/>
    </row>
    <row r="3" spans="1:9" ht="15" customHeight="1">
      <c r="B3" s="34"/>
      <c r="C3" s="33"/>
      <c r="D3" s="311" t="s">
        <v>2</v>
      </c>
      <c r="E3" s="311"/>
      <c r="F3" s="311"/>
      <c r="G3" s="311"/>
      <c r="H3" s="311"/>
      <c r="I3" s="123"/>
    </row>
    <row r="4" spans="1:9">
      <c r="B4" s="34"/>
      <c r="C4" s="33"/>
      <c r="D4" s="274"/>
      <c r="E4" s="123"/>
      <c r="F4" s="123"/>
      <c r="G4" s="123"/>
      <c r="H4" s="123"/>
      <c r="I4" s="123"/>
    </row>
    <row r="5" spans="1:9" ht="31.5" customHeight="1">
      <c r="A5" s="313" t="s">
        <v>3</v>
      </c>
      <c r="B5" s="313"/>
      <c r="C5" s="314" t="s">
        <v>206</v>
      </c>
      <c r="D5" s="314"/>
      <c r="E5" s="314"/>
      <c r="F5" s="314"/>
      <c r="G5" s="314"/>
      <c r="H5" s="314"/>
    </row>
    <row r="6" spans="1:9">
      <c r="B6" s="316"/>
      <c r="C6" s="316"/>
      <c r="D6" s="316"/>
      <c r="E6" s="316"/>
      <c r="F6" s="316"/>
      <c r="G6" s="316"/>
      <c r="H6" s="316"/>
    </row>
    <row r="7" spans="1:9" ht="12.75">
      <c r="A7" s="36"/>
      <c r="B7" s="315" t="s">
        <v>29</v>
      </c>
      <c r="C7" s="315"/>
      <c r="D7" s="315"/>
      <c r="E7" s="315"/>
      <c r="F7" s="315"/>
      <c r="G7" s="315"/>
      <c r="H7" s="315"/>
    </row>
    <row r="8" spans="1:9" s="175" customFormat="1" ht="6">
      <c r="B8" s="176"/>
      <c r="C8" s="176"/>
      <c r="D8" s="177"/>
      <c r="E8" s="176"/>
      <c r="F8" s="176"/>
      <c r="G8" s="176"/>
      <c r="H8" s="178"/>
    </row>
    <row r="9" spans="1:9">
      <c r="B9" s="33"/>
      <c r="C9" s="33"/>
      <c r="D9" s="123"/>
      <c r="E9" s="123"/>
      <c r="F9" s="123"/>
      <c r="G9" s="309" t="s">
        <v>11</v>
      </c>
      <c r="H9" s="164">
        <f>'BDI Serviços'!C35</f>
        <v>0.2402</v>
      </c>
    </row>
    <row r="10" spans="1:9">
      <c r="B10" s="33"/>
      <c r="C10" s="33"/>
      <c r="D10" s="123"/>
      <c r="E10" s="123"/>
      <c r="F10" s="123"/>
      <c r="G10" s="309" t="s">
        <v>16</v>
      </c>
      <c r="H10" s="164">
        <f>'BDI Materiais'!C34</f>
        <v>0.12</v>
      </c>
    </row>
    <row r="11" spans="1:9">
      <c r="B11" s="33"/>
      <c r="C11" s="33"/>
      <c r="D11" s="123"/>
      <c r="E11" s="123"/>
      <c r="F11" s="123"/>
      <c r="G11" s="309" t="s">
        <v>236</v>
      </c>
      <c r="H11" s="165">
        <f>'Enc. Sociais'!H50</f>
        <v>0.70909999999999995</v>
      </c>
    </row>
    <row r="12" spans="1:9">
      <c r="A12" s="300" t="s">
        <v>225</v>
      </c>
      <c r="B12" s="33"/>
      <c r="C12" s="33"/>
      <c r="D12" s="123"/>
      <c r="E12" s="123"/>
      <c r="F12" s="123"/>
      <c r="G12" s="309" t="s">
        <v>30</v>
      </c>
      <c r="H12" s="166">
        <v>44525</v>
      </c>
    </row>
    <row r="13" spans="1:9">
      <c r="B13" s="33"/>
      <c r="C13" s="33"/>
      <c r="D13" s="34"/>
      <c r="E13" s="33"/>
      <c r="F13" s="33"/>
      <c r="G13" s="33"/>
      <c r="H13" s="35"/>
    </row>
    <row r="14" spans="1:9">
      <c r="A14" s="124" t="s">
        <v>207</v>
      </c>
      <c r="B14" s="124" t="s">
        <v>223</v>
      </c>
      <c r="C14" s="312" t="s">
        <v>32</v>
      </c>
      <c r="D14" s="312"/>
      <c r="E14" s="124" t="s">
        <v>7</v>
      </c>
      <c r="F14" s="124" t="s">
        <v>170</v>
      </c>
      <c r="G14" s="124" t="s">
        <v>33</v>
      </c>
      <c r="H14" s="124" t="s">
        <v>34</v>
      </c>
    </row>
    <row r="15" spans="1:9" ht="48" customHeight="1">
      <c r="A15" s="169">
        <v>1</v>
      </c>
      <c r="B15" s="173" t="s">
        <v>185</v>
      </c>
      <c r="C15" s="317" t="str">
        <f>Composições!C13</f>
        <v>SERVIÇO DE APOIO TÉCNICO PARA REALIZAÇÃO DE DIAGNÓSTICO, COLETA DE INFORMAÇÕES, ELABORAÇÃO DE ANTEPROJETO OU PROJETO BÁSICO E CAPACITAÇÃO PARA AÇÕES DE INCLUSÃO PRODUTIVA</v>
      </c>
      <c r="D15" s="318"/>
      <c r="E15" s="169" t="s">
        <v>234</v>
      </c>
      <c r="F15" s="170">
        <v>18</v>
      </c>
      <c r="G15" s="171">
        <f>Composições!H27</f>
        <v>32137.309999999998</v>
      </c>
      <c r="H15" s="290">
        <f>ROUND(F15*G15,2)</f>
        <v>578471.57999999996</v>
      </c>
    </row>
    <row r="16" spans="1:9" ht="45.75" customHeight="1">
      <c r="A16" s="169">
        <v>2</v>
      </c>
      <c r="B16" s="173" t="s">
        <v>186</v>
      </c>
      <c r="C16" s="317" t="str">
        <f>Composições!C13</f>
        <v>SERVIÇO DE APOIO TÉCNICO PARA REALIZAÇÃO DE DIAGNÓSTICO, COLETA DE INFORMAÇÕES, ELABORAÇÃO DE ANTEPROJETO OU PROJETO BÁSICO E CAPACITAÇÃO PARA AÇÕES DE INCLUSÃO PRODUTIVA</v>
      </c>
      <c r="D16" s="318"/>
      <c r="E16" s="169" t="s">
        <v>234</v>
      </c>
      <c r="F16" s="170">
        <v>18</v>
      </c>
      <c r="G16" s="171">
        <f>Composições!H27</f>
        <v>32137.309999999998</v>
      </c>
      <c r="H16" s="290">
        <f t="shared" ref="H16:H19" si="0">ROUND(F16*G16,2)</f>
        <v>578471.57999999996</v>
      </c>
    </row>
    <row r="17" spans="1:9" ht="47.25" customHeight="1">
      <c r="A17" s="169">
        <v>3</v>
      </c>
      <c r="B17" s="173" t="s">
        <v>187</v>
      </c>
      <c r="C17" s="317" t="str">
        <f>Composições!C13</f>
        <v>SERVIÇO DE APOIO TÉCNICO PARA REALIZAÇÃO DE DIAGNÓSTICO, COLETA DE INFORMAÇÕES, ELABORAÇÃO DE ANTEPROJETO OU PROJETO BÁSICO E CAPACITAÇÃO PARA AÇÕES DE INCLUSÃO PRODUTIVA</v>
      </c>
      <c r="D17" s="318"/>
      <c r="E17" s="169" t="s">
        <v>234</v>
      </c>
      <c r="F17" s="170">
        <v>18</v>
      </c>
      <c r="G17" s="171">
        <f>Composições!H27</f>
        <v>32137.309999999998</v>
      </c>
      <c r="H17" s="290">
        <f t="shared" si="0"/>
        <v>578471.57999999996</v>
      </c>
    </row>
    <row r="18" spans="1:9" ht="45.75" customHeight="1">
      <c r="A18" s="169">
        <v>4</v>
      </c>
      <c r="B18" s="173" t="s">
        <v>188</v>
      </c>
      <c r="C18" s="317" t="str">
        <f>Composições!C13</f>
        <v>SERVIÇO DE APOIO TÉCNICO PARA REALIZAÇÃO DE DIAGNÓSTICO, COLETA DE INFORMAÇÕES, ELABORAÇÃO DE ANTEPROJETO OU PROJETO BÁSICO E CAPACITAÇÃO PARA AÇÕES DE INCLUSÃO PRODUTIVA</v>
      </c>
      <c r="D18" s="318"/>
      <c r="E18" s="169" t="s">
        <v>234</v>
      </c>
      <c r="F18" s="170">
        <v>18</v>
      </c>
      <c r="G18" s="171">
        <f>Composições!H27</f>
        <v>32137.309999999998</v>
      </c>
      <c r="H18" s="290">
        <f t="shared" si="0"/>
        <v>578471.57999999996</v>
      </c>
    </row>
    <row r="19" spans="1:9" ht="48" customHeight="1">
      <c r="A19" s="169">
        <v>5</v>
      </c>
      <c r="B19" s="173" t="s">
        <v>189</v>
      </c>
      <c r="C19" s="317" t="str">
        <f>Composições!C13</f>
        <v>SERVIÇO DE APOIO TÉCNICO PARA REALIZAÇÃO DE DIAGNÓSTICO, COLETA DE INFORMAÇÕES, ELABORAÇÃO DE ANTEPROJETO OU PROJETO BÁSICO E CAPACITAÇÃO PARA AÇÕES DE INCLUSÃO PRODUTIVA</v>
      </c>
      <c r="D19" s="318"/>
      <c r="E19" s="169" t="s">
        <v>234</v>
      </c>
      <c r="F19" s="170">
        <v>18</v>
      </c>
      <c r="G19" s="171">
        <f>Composições!H27</f>
        <v>32137.309999999998</v>
      </c>
      <c r="H19" s="290">
        <f t="shared" si="0"/>
        <v>578471.57999999996</v>
      </c>
    </row>
    <row r="20" spans="1:9" ht="15" customHeight="1">
      <c r="A20" s="289" t="s">
        <v>196</v>
      </c>
      <c r="B20" s="229"/>
      <c r="C20" s="229"/>
      <c r="D20" s="229"/>
      <c r="E20" s="229"/>
      <c r="F20" s="231">
        <f>SUM(F15:F19)</f>
        <v>90</v>
      </c>
      <c r="G20" s="230"/>
      <c r="H20" s="174">
        <f>SUM(H15:H19)</f>
        <v>2892357.9</v>
      </c>
    </row>
    <row r="21" spans="1:9">
      <c r="B21" s="172"/>
      <c r="C21" s="163"/>
      <c r="D21" s="163"/>
      <c r="E21" s="34"/>
      <c r="F21" s="163"/>
      <c r="G21" s="163"/>
      <c r="H21" s="163"/>
      <c r="I21" s="163"/>
    </row>
    <row r="22" spans="1:9" ht="12.75">
      <c r="B22" s="162"/>
      <c r="C22" s="163"/>
      <c r="D22" s="291" t="s">
        <v>237</v>
      </c>
      <c r="E22" s="292">
        <v>100</v>
      </c>
      <c r="F22" s="163"/>
      <c r="G22" s="163"/>
      <c r="H22" s="163"/>
      <c r="I22" s="163"/>
    </row>
    <row r="23" spans="1:9" ht="12.75">
      <c r="D23" s="291" t="s">
        <v>235</v>
      </c>
      <c r="E23" s="293">
        <f>F20</f>
        <v>90</v>
      </c>
    </row>
    <row r="24" spans="1:9" ht="12.75">
      <c r="D24" s="291" t="s">
        <v>202</v>
      </c>
      <c r="E24" s="294">
        <f>E22*E23</f>
        <v>9000</v>
      </c>
    </row>
    <row r="25" spans="1:9" ht="12.75">
      <c r="D25" s="291" t="s">
        <v>203</v>
      </c>
      <c r="E25" s="295">
        <f>ROUND((H20/E24),2)</f>
        <v>321.37</v>
      </c>
    </row>
  </sheetData>
  <mergeCells count="13">
    <mergeCell ref="C19:D19"/>
    <mergeCell ref="C15:D15"/>
    <mergeCell ref="C16:D16"/>
    <mergeCell ref="C17:D17"/>
    <mergeCell ref="C18:D18"/>
    <mergeCell ref="D1:H1"/>
    <mergeCell ref="D2:H2"/>
    <mergeCell ref="D3:H3"/>
    <mergeCell ref="C14:D14"/>
    <mergeCell ref="A5:B5"/>
    <mergeCell ref="C5:H5"/>
    <mergeCell ref="B7:H7"/>
    <mergeCell ref="B6:H6"/>
  </mergeCells>
  <pageMargins left="0.78740157480314965" right="0.78740157480314965" top="0.78740157480314965" bottom="0.59055118110236227" header="0.31496062992125984" footer="0.31496062992125984"/>
  <pageSetup paperSize="9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5"/>
  <sheetViews>
    <sheetView zoomScale="115" zoomScaleNormal="115" workbookViewId="0">
      <selection activeCell="A8" sqref="A8"/>
    </sheetView>
  </sheetViews>
  <sheetFormatPr defaultColWidth="9" defaultRowHeight="16.5"/>
  <cols>
    <col min="1" max="1" width="13.7109375" style="136" customWidth="1"/>
    <col min="2" max="2" width="18" style="136" customWidth="1"/>
    <col min="3" max="3" width="45" style="136" customWidth="1"/>
    <col min="4" max="4" width="9" style="136" customWidth="1"/>
    <col min="5" max="5" width="8.42578125" style="136" customWidth="1"/>
    <col min="6" max="6" width="12.85546875" style="136" customWidth="1"/>
    <col min="7" max="7" width="13.85546875" style="136" customWidth="1"/>
    <col min="8" max="8" width="16.140625" style="136" customWidth="1"/>
    <col min="9" max="16384" width="9" style="136"/>
  </cols>
  <sheetData>
    <row r="1" spans="1:8" s="140" customFormat="1" ht="12.75">
      <c r="A1" s="152"/>
      <c r="B1" s="152"/>
      <c r="C1" s="320" t="s">
        <v>0</v>
      </c>
      <c r="D1" s="320"/>
      <c r="E1" s="320"/>
      <c r="F1" s="320"/>
      <c r="G1" s="320"/>
      <c r="H1" s="320"/>
    </row>
    <row r="2" spans="1:8" s="140" customFormat="1" ht="12.75">
      <c r="A2" s="152"/>
      <c r="B2" s="152"/>
      <c r="C2" s="320" t="s">
        <v>1</v>
      </c>
      <c r="D2" s="320"/>
      <c r="E2" s="320"/>
      <c r="F2" s="320"/>
      <c r="G2" s="320"/>
      <c r="H2" s="320"/>
    </row>
    <row r="3" spans="1:8" s="140" customFormat="1" ht="12.75">
      <c r="A3" s="152"/>
      <c r="B3" s="152"/>
      <c r="C3" s="320" t="s">
        <v>2</v>
      </c>
      <c r="D3" s="320"/>
      <c r="E3" s="320"/>
      <c r="F3" s="320"/>
      <c r="G3" s="320"/>
      <c r="H3" s="320"/>
    </row>
    <row r="4" spans="1:8" s="140" customFormat="1" ht="12.75">
      <c r="A4" s="152"/>
      <c r="B4" s="152"/>
      <c r="C4" s="155"/>
      <c r="D4" s="155"/>
      <c r="E4" s="155"/>
      <c r="F4" s="155"/>
      <c r="G4" s="155"/>
      <c r="H4" s="155"/>
    </row>
    <row r="5" spans="1:8" s="140" customFormat="1" ht="30.75" customHeight="1">
      <c r="A5" s="287" t="s">
        <v>175</v>
      </c>
      <c r="B5" s="321" t="s">
        <v>206</v>
      </c>
      <c r="C5" s="321"/>
      <c r="D5" s="321"/>
      <c r="E5" s="321"/>
      <c r="F5" s="321"/>
      <c r="G5" s="321"/>
      <c r="H5" s="321"/>
    </row>
    <row r="6" spans="1:8" s="156" customFormat="1" ht="9.75" customHeight="1"/>
    <row r="7" spans="1:8" s="140" customFormat="1" ht="15" customHeight="1">
      <c r="A7" s="319" t="s">
        <v>228</v>
      </c>
      <c r="B7" s="319"/>
      <c r="C7" s="319"/>
      <c r="D7" s="319"/>
      <c r="E7" s="319"/>
      <c r="F7" s="319"/>
      <c r="G7" s="319"/>
      <c r="H7" s="319"/>
    </row>
    <row r="8" spans="1:8" s="160" customFormat="1" ht="9">
      <c r="A8" s="157"/>
      <c r="B8" s="157"/>
      <c r="C8" s="158"/>
      <c r="D8" s="323" t="s">
        <v>4</v>
      </c>
      <c r="E8" s="323"/>
      <c r="F8" s="323"/>
      <c r="G8" s="159">
        <f>'BDI Serviços'!C35</f>
        <v>0.2402</v>
      </c>
    </row>
    <row r="9" spans="1:8" s="160" customFormat="1" ht="11.25" customHeight="1">
      <c r="A9" s="157"/>
      <c r="B9" s="157"/>
      <c r="C9" s="158"/>
      <c r="D9" s="323" t="s">
        <v>178</v>
      </c>
      <c r="E9" s="323"/>
      <c r="F9" s="323"/>
      <c r="G9" s="159">
        <f>'BDI Materiais'!C34</f>
        <v>0.12</v>
      </c>
    </row>
    <row r="10" spans="1:8" s="160" customFormat="1" ht="12.75" customHeight="1">
      <c r="A10" s="157"/>
      <c r="B10" s="157"/>
      <c r="C10" s="158"/>
      <c r="D10" s="323" t="s">
        <v>227</v>
      </c>
      <c r="E10" s="323"/>
      <c r="F10" s="323"/>
      <c r="G10" s="161">
        <f>'Enc. Sociais'!H50</f>
        <v>0.70909999999999995</v>
      </c>
    </row>
    <row r="11" spans="1:8" s="156" customFormat="1" ht="11.25" customHeight="1">
      <c r="D11" s="323" t="s">
        <v>224</v>
      </c>
      <c r="E11" s="323"/>
      <c r="F11" s="323"/>
      <c r="G11" s="288">
        <v>44501</v>
      </c>
    </row>
    <row r="12" spans="1:8" s="140" customFormat="1" ht="38.25" customHeight="1">
      <c r="A12" s="146" t="s">
        <v>5</v>
      </c>
      <c r="B12" s="146" t="s">
        <v>6</v>
      </c>
      <c r="C12" s="146" t="s">
        <v>181</v>
      </c>
      <c r="D12" s="146" t="s">
        <v>184</v>
      </c>
      <c r="E12" s="146" t="s">
        <v>170</v>
      </c>
      <c r="F12" s="150" t="s">
        <v>8</v>
      </c>
      <c r="G12" s="150" t="s">
        <v>9</v>
      </c>
      <c r="H12" s="150" t="s">
        <v>173</v>
      </c>
    </row>
    <row r="13" spans="1:8" s="140" customFormat="1" ht="70.5" customHeight="1">
      <c r="A13" s="146" t="s">
        <v>171</v>
      </c>
      <c r="B13" s="146" t="s">
        <v>17</v>
      </c>
      <c r="C13" s="147" t="s">
        <v>222</v>
      </c>
      <c r="D13" s="146" t="s">
        <v>184</v>
      </c>
      <c r="E13" s="148">
        <v>1</v>
      </c>
      <c r="F13" s="146" t="s">
        <v>174</v>
      </c>
      <c r="G13" s="146" t="s">
        <v>174</v>
      </c>
      <c r="H13" s="146" t="s">
        <v>174</v>
      </c>
    </row>
    <row r="14" spans="1:8" s="140" customFormat="1" ht="26.25" customHeight="1">
      <c r="A14" s="141" t="s">
        <v>10</v>
      </c>
      <c r="B14" s="141" t="str">
        <f>'Elementos das Composições'!C11</f>
        <v>SINAPI 40811</v>
      </c>
      <c r="C14" s="142" t="str">
        <f>'Elementos das Composições'!A11</f>
        <v>ENGENHEIRO AGRÔNOMO/AGRÍCOLA OU DE PESCA JÚNIOR (MENSALISTA)</v>
      </c>
      <c r="D14" s="141" t="str">
        <f>'Elementos das Composições'!E11</f>
        <v>MÊS</v>
      </c>
      <c r="E14" s="143">
        <v>1</v>
      </c>
      <c r="F14" s="144">
        <f>'Elementos das Composições'!G11</f>
        <v>15980.08</v>
      </c>
      <c r="G14" s="145">
        <f t="shared" ref="G14" si="0">ROUND(E14*F14,2)</f>
        <v>15980.08</v>
      </c>
      <c r="H14" s="145">
        <f>ROUND((G14*$G$8)+G14,2)</f>
        <v>19818.5</v>
      </c>
    </row>
    <row r="15" spans="1:8" s="140" customFormat="1" ht="15" customHeight="1">
      <c r="A15" s="327" t="s">
        <v>172</v>
      </c>
      <c r="B15" s="328"/>
      <c r="C15" s="328"/>
      <c r="D15" s="328"/>
      <c r="E15" s="328"/>
      <c r="F15" s="329"/>
      <c r="G15" s="149">
        <f>SUM(G14:G14)</f>
        <v>15980.08</v>
      </c>
      <c r="H15" s="149">
        <f>SUM(H14:H14)</f>
        <v>19818.5</v>
      </c>
    </row>
    <row r="16" spans="1:8" s="140" customFormat="1" ht="12.75">
      <c r="A16" s="141" t="s">
        <v>176</v>
      </c>
      <c r="B16" s="141" t="str">
        <f>'Elementos das Composições'!C18</f>
        <v>CODEVASF</v>
      </c>
      <c r="C16" s="142" t="str">
        <f>'Elementos das Composições'!A18</f>
        <v>ALIMENTAÇÃO DE TÉCNICO EM VIAGEM A SERVIÇO</v>
      </c>
      <c r="D16" s="141" t="str">
        <f>'Elementos das Composições'!E18</f>
        <v>DIA</v>
      </c>
      <c r="E16" s="143">
        <f>4*4</f>
        <v>16</v>
      </c>
      <c r="F16" s="144">
        <f>'Elementos das Composições'!G18</f>
        <v>87</v>
      </c>
      <c r="G16" s="145">
        <f t="shared" ref="G16" si="1">ROUND(E16*F16,2)</f>
        <v>1392</v>
      </c>
      <c r="H16" s="145">
        <f t="shared" ref="H16:H22" si="2">ROUND((G16*$G$8)+G16,2)</f>
        <v>1726.36</v>
      </c>
    </row>
    <row r="17" spans="1:8" s="140" customFormat="1" ht="12.75">
      <c r="A17" s="141" t="s">
        <v>176</v>
      </c>
      <c r="B17" s="141" t="str">
        <f>'Elementos das Composições'!C19</f>
        <v>CODEVASF</v>
      </c>
      <c r="C17" s="142" t="str">
        <f>'Elementos das Composições'!A19</f>
        <v>HOSPEDAGEM DE TÉCNICO EM VIAGEM A SERVIÇO</v>
      </c>
      <c r="D17" s="141" t="s">
        <v>19</v>
      </c>
      <c r="E17" s="143">
        <f>3*4</f>
        <v>12</v>
      </c>
      <c r="F17" s="144">
        <f>'Elementos das Composições'!G19</f>
        <v>152</v>
      </c>
      <c r="G17" s="145">
        <f t="shared" ref="G17" si="3">ROUND(E17*F17,2)</f>
        <v>1824</v>
      </c>
      <c r="H17" s="145">
        <f t="shared" si="2"/>
        <v>2262.12</v>
      </c>
    </row>
    <row r="18" spans="1:8" s="307" customFormat="1" ht="25.5">
      <c r="A18" s="302" t="s">
        <v>176</v>
      </c>
      <c r="B18" s="302" t="str">
        <f>'Elementos das Composições'!C17</f>
        <v>COTAÇÃO</v>
      </c>
      <c r="C18" s="303" t="str">
        <f>'Elementos das Composições'!A17</f>
        <v>VEÍCULO TIPO FIAT FIORINO DE 02 LUGARES OU SIMILAR, A GASOLINA</v>
      </c>
      <c r="D18" s="302" t="str">
        <f>'Elementos das Composições'!E17</f>
        <v>MÊS</v>
      </c>
      <c r="E18" s="304">
        <v>1</v>
      </c>
      <c r="F18" s="305">
        <f>'Elementos das Composições'!G17</f>
        <v>2294.98</v>
      </c>
      <c r="G18" s="306">
        <f t="shared" ref="G18" si="4">ROUND(E18*F18,2)</f>
        <v>2294.98</v>
      </c>
      <c r="H18" s="306">
        <f t="shared" si="2"/>
        <v>2846.23</v>
      </c>
    </row>
    <row r="19" spans="1:8" s="140" customFormat="1" ht="27" customHeight="1">
      <c r="A19" s="141" t="s">
        <v>176</v>
      </c>
      <c r="B19" s="141" t="str">
        <f>'Elementos das Composições'!C16</f>
        <v>COTAÇÃO</v>
      </c>
      <c r="C19" s="153" t="str">
        <f>'Elementos das Composições'!A16</f>
        <v>SMARTPHONE COM CÂMERA RESOLUÇÃO MÍNIMA DE 16 MEGAPIXEL</v>
      </c>
      <c r="D19" s="141" t="str">
        <f>'Elementos das Composições'!E16</f>
        <v>MÊS</v>
      </c>
      <c r="E19" s="143">
        <v>1</v>
      </c>
      <c r="F19" s="145">
        <f>'Elementos das Composições'!G16</f>
        <v>75.91</v>
      </c>
      <c r="G19" s="145">
        <f t="shared" ref="G19" si="5">ROUND(E19*F19,2)</f>
        <v>75.91</v>
      </c>
      <c r="H19" s="145">
        <f t="shared" si="2"/>
        <v>94.14</v>
      </c>
    </row>
    <row r="20" spans="1:8" s="140" customFormat="1" ht="26.25" customHeight="1">
      <c r="A20" s="141" t="s">
        <v>176</v>
      </c>
      <c r="B20" s="141" t="str">
        <f>'Elementos das Composições'!C12</f>
        <v>COMPOSIÇÃO</v>
      </c>
      <c r="C20" s="153" t="str">
        <f>'Elementos das Composições'!A12</f>
        <v>EQUIPAMENTOS DE INFORMÁTICA (NOTEBOOK 8Gb 1Tb, PROJETOR MULTIMÍDIA)</v>
      </c>
      <c r="D20" s="141" t="str">
        <f>'Elementos das Composições'!E12</f>
        <v>MÊS</v>
      </c>
      <c r="E20" s="143">
        <v>1</v>
      </c>
      <c r="F20" s="145">
        <f>'Elementos das Composições'!G12</f>
        <v>205.62</v>
      </c>
      <c r="G20" s="145">
        <f t="shared" ref="G20" si="6">ROUND(E20*F20,2)</f>
        <v>205.62</v>
      </c>
      <c r="H20" s="145">
        <f t="shared" si="2"/>
        <v>255.01</v>
      </c>
    </row>
    <row r="21" spans="1:8" s="140" customFormat="1" ht="26.25" customHeight="1">
      <c r="A21" s="141" t="s">
        <v>176</v>
      </c>
      <c r="B21" s="141" t="str">
        <f>'Elementos das Composições'!C13</f>
        <v>10558/ORSE</v>
      </c>
      <c r="C21" s="153" t="str">
        <f>'Elementos das Composições'!A13</f>
        <v>SERVIÇO DE INTERNET</v>
      </c>
      <c r="D21" s="141" t="str">
        <f>'Elementos das Composições'!E13</f>
        <v>MÊS</v>
      </c>
      <c r="E21" s="143">
        <v>1</v>
      </c>
      <c r="F21" s="145">
        <f>'Elementos das Composições'!G13</f>
        <v>89</v>
      </c>
      <c r="G21" s="145">
        <f t="shared" ref="G21" si="7">ROUND(E21*F21,2)</f>
        <v>89</v>
      </c>
      <c r="H21" s="145">
        <f t="shared" si="2"/>
        <v>110.38</v>
      </c>
    </row>
    <row r="22" spans="1:8" s="140" customFormat="1" ht="42.75" customHeight="1">
      <c r="A22" s="141" t="s">
        <v>176</v>
      </c>
      <c r="B22" s="141" t="str">
        <f>'Elementos das Composições'!C10</f>
        <v>CREA BAHIA</v>
      </c>
      <c r="C22" s="153" t="str">
        <f>'Elementos das Composições'!A10</f>
        <v>ANOTAÇÃO DE RESPONSABILIDADE TÉCNICA JUNTO AO CONSELHO REGIONAL DE ENGENHARIA E AGRONOMIA (CREA)</v>
      </c>
      <c r="D22" s="141" t="str">
        <f>'Elementos das Composições'!E10</f>
        <v>UNIDADE</v>
      </c>
      <c r="E22" s="143">
        <v>4</v>
      </c>
      <c r="F22" s="145">
        <v>155.38</v>
      </c>
      <c r="G22" s="145">
        <f t="shared" ref="G22" si="8">ROUND(E22*F22,2)</f>
        <v>621.52</v>
      </c>
      <c r="H22" s="145">
        <f t="shared" si="2"/>
        <v>770.81</v>
      </c>
    </row>
    <row r="23" spans="1:8" s="140" customFormat="1" ht="12.75">
      <c r="A23" s="327" t="s">
        <v>172</v>
      </c>
      <c r="B23" s="328"/>
      <c r="C23" s="328"/>
      <c r="D23" s="328"/>
      <c r="E23" s="328"/>
      <c r="F23" s="329"/>
      <c r="G23" s="149">
        <f>SUM(G16:G22)</f>
        <v>6503.0299999999988</v>
      </c>
      <c r="H23" s="149">
        <f>SUM(H16:H22)</f>
        <v>8065.0499999999993</v>
      </c>
    </row>
    <row r="24" spans="1:8" s="140" customFormat="1" ht="12.75">
      <c r="A24" s="141" t="s">
        <v>12</v>
      </c>
      <c r="B24" s="141" t="str">
        <f>'Elementos das Composições'!C15</f>
        <v>SINAPI 4222</v>
      </c>
      <c r="C24" s="153" t="str">
        <f>'Elementos das Composições'!A15</f>
        <v>GASOLINA COMUM</v>
      </c>
      <c r="D24" s="141" t="str">
        <f>'Elementos das Composições'!E15</f>
        <v>LITRO</v>
      </c>
      <c r="E24" s="143">
        <f>50*3*4</f>
        <v>600</v>
      </c>
      <c r="F24" s="145">
        <f>'Elementos das Composições'!G15</f>
        <v>6.28</v>
      </c>
      <c r="G24" s="145">
        <f t="shared" ref="G24" si="9">ROUND(E24*F24,2)</f>
        <v>3768</v>
      </c>
      <c r="H24" s="145">
        <f>ROUND((G24*$G$9)+G24,2)</f>
        <v>4220.16</v>
      </c>
    </row>
    <row r="25" spans="1:8" s="140" customFormat="1" ht="12.75">
      <c r="A25" s="141" t="s">
        <v>177</v>
      </c>
      <c r="B25" s="141" t="str">
        <f>'Elementos das Composições'!C14</f>
        <v>10562/ORSE</v>
      </c>
      <c r="C25" s="153" t="str">
        <f>'Elementos das Composições'!A14</f>
        <v>MATERIAL DE ESCRITÓRIO</v>
      </c>
      <c r="D25" s="141" t="str">
        <f>'Elementos das Composições'!E14</f>
        <v>MÊS</v>
      </c>
      <c r="E25" s="143">
        <v>1</v>
      </c>
      <c r="F25" s="145">
        <f>'Elementos das Composições'!G14</f>
        <v>30</v>
      </c>
      <c r="G25" s="145">
        <f t="shared" ref="G25" si="10">ROUND(E25*F25,2)</f>
        <v>30</v>
      </c>
      <c r="H25" s="145">
        <f>ROUND((G25*$G$9)+G25,2)</f>
        <v>33.6</v>
      </c>
    </row>
    <row r="26" spans="1:8" s="140" customFormat="1" ht="12.75">
      <c r="A26" s="327" t="s">
        <v>172</v>
      </c>
      <c r="B26" s="328"/>
      <c r="C26" s="328"/>
      <c r="D26" s="328"/>
      <c r="E26" s="328"/>
      <c r="F26" s="329"/>
      <c r="G26" s="149">
        <f>SUM(G24:G25)</f>
        <v>3798</v>
      </c>
      <c r="H26" s="149">
        <f>SUM(H24:H25)</f>
        <v>4253.76</v>
      </c>
    </row>
    <row r="27" spans="1:8" s="140" customFormat="1" ht="12.75">
      <c r="A27" s="324" t="s">
        <v>180</v>
      </c>
      <c r="B27" s="325"/>
      <c r="C27" s="325"/>
      <c r="D27" s="325"/>
      <c r="E27" s="325"/>
      <c r="F27" s="326"/>
      <c r="G27" s="154">
        <f>SUM(G15,G23,G26)</f>
        <v>26281.11</v>
      </c>
      <c r="H27" s="154">
        <f>SUM(H15,H23,H26)</f>
        <v>32137.309999999998</v>
      </c>
    </row>
    <row r="28" spans="1:8">
      <c r="A28" s="128"/>
      <c r="B28" s="129"/>
      <c r="C28" s="129"/>
      <c r="D28" s="131"/>
      <c r="E28" s="129"/>
      <c r="F28" s="132"/>
      <c r="G28" s="133"/>
      <c r="H28" s="134"/>
    </row>
    <row r="29" spans="1:8">
      <c r="A29" s="137"/>
      <c r="B29" s="129"/>
      <c r="C29" s="129"/>
      <c r="D29" s="130"/>
      <c r="E29" s="129"/>
      <c r="F29" s="322"/>
      <c r="G29" s="322"/>
      <c r="H29" s="135"/>
    </row>
    <row r="30" spans="1:8">
      <c r="A30" s="137"/>
      <c r="B30" s="129"/>
      <c r="C30" s="129"/>
      <c r="D30" s="130"/>
      <c r="E30" s="129"/>
      <c r="F30" s="322"/>
      <c r="G30" s="322"/>
      <c r="H30" s="135"/>
    </row>
    <row r="31" spans="1:8">
      <c r="A31" s="137"/>
      <c r="B31" s="129"/>
      <c r="C31" s="129"/>
      <c r="D31" s="130"/>
      <c r="E31" s="129"/>
      <c r="F31" s="322"/>
      <c r="G31" s="322"/>
      <c r="H31" s="135"/>
    </row>
    <row r="32" spans="1:8">
      <c r="A32" s="137"/>
      <c r="B32" s="129"/>
      <c r="C32" s="129"/>
      <c r="D32" s="130"/>
      <c r="E32" s="129"/>
      <c r="F32" s="322"/>
      <c r="G32" s="322"/>
      <c r="H32" s="135"/>
    </row>
    <row r="33" spans="1:8">
      <c r="A33" s="137"/>
      <c r="B33" s="137"/>
      <c r="C33" s="137"/>
      <c r="D33" s="137"/>
      <c r="E33" s="137"/>
      <c r="F33" s="137"/>
      <c r="G33" s="137"/>
      <c r="H33" s="137"/>
    </row>
    <row r="34" spans="1:8">
      <c r="A34" s="137"/>
      <c r="B34" s="137"/>
      <c r="C34" s="137"/>
      <c r="D34" s="137"/>
      <c r="E34" s="137"/>
      <c r="F34" s="137"/>
      <c r="G34" s="137"/>
      <c r="H34" s="137"/>
    </row>
    <row r="35" spans="1:8">
      <c r="A35" s="137"/>
      <c r="B35" s="137"/>
      <c r="C35" s="137"/>
      <c r="D35" s="137"/>
      <c r="E35" s="137"/>
      <c r="F35" s="137"/>
      <c r="G35" s="137"/>
      <c r="H35" s="137"/>
    </row>
  </sheetData>
  <mergeCells count="17">
    <mergeCell ref="F32:G32"/>
    <mergeCell ref="D8:F8"/>
    <mergeCell ref="D9:F9"/>
    <mergeCell ref="D10:F10"/>
    <mergeCell ref="A27:F27"/>
    <mergeCell ref="A26:F26"/>
    <mergeCell ref="A23:F23"/>
    <mergeCell ref="A15:F15"/>
    <mergeCell ref="F29:G29"/>
    <mergeCell ref="F30:G30"/>
    <mergeCell ref="F31:G31"/>
    <mergeCell ref="D11:F11"/>
    <mergeCell ref="A7:H7"/>
    <mergeCell ref="C1:H1"/>
    <mergeCell ref="C2:H2"/>
    <mergeCell ref="C3:H3"/>
    <mergeCell ref="B5:H5"/>
  </mergeCells>
  <pageMargins left="0.39370078740157483" right="0.39370078740157483" top="0.39370078740157483" bottom="0.3937007874015748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6"/>
  <sheetViews>
    <sheetView workbookViewId="0">
      <selection activeCell="J18" sqref="J18"/>
    </sheetView>
  </sheetViews>
  <sheetFormatPr defaultColWidth="9" defaultRowHeight="15"/>
  <cols>
    <col min="1" max="1" width="38" customWidth="1"/>
    <col min="2" max="2" width="2.140625" customWidth="1"/>
    <col min="3" max="3" width="13.7109375" customWidth="1"/>
    <col min="4" max="4" width="12" customWidth="1"/>
    <col min="5" max="5" width="10.28515625" customWidth="1"/>
    <col min="6" max="6" width="13.28515625" customWidth="1"/>
    <col min="7" max="7" width="18.85546875" customWidth="1"/>
    <col min="8" max="8" width="12.28515625" customWidth="1"/>
    <col min="9" max="10" width="9.85546875" customWidth="1"/>
    <col min="11" max="11" width="9.140625" customWidth="1"/>
  </cols>
  <sheetData>
    <row r="1" spans="1:14" ht="15.75">
      <c r="B1" s="13"/>
      <c r="C1" s="330" t="s">
        <v>0</v>
      </c>
      <c r="D1" s="330"/>
      <c r="E1" s="330"/>
      <c r="F1" s="330"/>
      <c r="G1" s="330"/>
      <c r="H1" s="25"/>
      <c r="I1" s="25"/>
      <c r="J1" s="25"/>
      <c r="K1" s="25"/>
      <c r="L1" s="25"/>
      <c r="M1" s="25"/>
      <c r="N1" s="25"/>
    </row>
    <row r="2" spans="1:14" ht="15.75">
      <c r="B2" s="13"/>
      <c r="C2" s="330" t="s">
        <v>1</v>
      </c>
      <c r="D2" s="330"/>
      <c r="E2" s="330"/>
      <c r="F2" s="330"/>
      <c r="G2" s="330"/>
      <c r="H2" s="25"/>
      <c r="I2" s="25"/>
      <c r="J2" s="25"/>
      <c r="K2" s="25"/>
      <c r="L2" s="25"/>
      <c r="M2" s="25"/>
      <c r="N2" s="25"/>
    </row>
    <row r="3" spans="1:14" ht="15.75">
      <c r="B3" s="14"/>
      <c r="C3" s="330" t="s">
        <v>22</v>
      </c>
      <c r="D3" s="330"/>
      <c r="E3" s="330"/>
      <c r="F3" s="330"/>
      <c r="G3" s="330"/>
      <c r="H3" s="25"/>
      <c r="I3" s="25"/>
      <c r="J3" s="25"/>
      <c r="K3" s="25"/>
      <c r="L3" s="25"/>
      <c r="M3" s="25"/>
      <c r="N3" s="25"/>
    </row>
    <row r="4" spans="1:14" ht="11.25" customHeight="1">
      <c r="B4" s="14"/>
      <c r="C4" s="14"/>
      <c r="D4" s="14"/>
      <c r="E4" s="14"/>
      <c r="F4" s="272"/>
      <c r="G4" s="272"/>
      <c r="H4" s="272"/>
      <c r="I4" s="272"/>
      <c r="J4" s="272"/>
      <c r="K4" s="272"/>
      <c r="L4" s="272"/>
      <c r="M4" s="272"/>
      <c r="N4" s="272"/>
    </row>
    <row r="5" spans="1:14" ht="42.75" customHeight="1">
      <c r="A5" s="331" t="s">
        <v>3</v>
      </c>
      <c r="B5" s="332"/>
      <c r="C5" s="336" t="s">
        <v>206</v>
      </c>
      <c r="D5" s="337"/>
      <c r="E5" s="337"/>
      <c r="F5" s="337"/>
      <c r="G5" s="338"/>
      <c r="H5" s="17"/>
      <c r="I5" s="16"/>
      <c r="J5" s="16"/>
      <c r="K5" s="21"/>
      <c r="L5" s="21"/>
      <c r="M5" s="21"/>
    </row>
    <row r="6" spans="1:14" ht="15.75">
      <c r="B6" s="14"/>
      <c r="C6" s="14"/>
      <c r="D6" s="14"/>
      <c r="E6" s="14"/>
      <c r="F6" s="14"/>
      <c r="G6" s="14"/>
    </row>
    <row r="7" spans="1:14" s="36" customFormat="1" ht="18" customHeight="1">
      <c r="A7" s="335" t="s">
        <v>208</v>
      </c>
      <c r="B7" s="335"/>
      <c r="C7" s="335"/>
      <c r="D7" s="335"/>
      <c r="E7" s="335"/>
      <c r="F7" s="335"/>
      <c r="G7" s="335"/>
      <c r="H7" s="151"/>
      <c r="I7" s="151"/>
      <c r="J7" s="151"/>
      <c r="K7" s="127"/>
      <c r="L7" s="127"/>
      <c r="M7" s="127"/>
      <c r="N7" s="127"/>
    </row>
    <row r="8" spans="1:14" s="36" customFormat="1" ht="18" customHeight="1">
      <c r="A8" s="273"/>
      <c r="B8" s="273"/>
      <c r="C8" s="273"/>
      <c r="D8" s="273"/>
      <c r="E8" s="273"/>
      <c r="F8" s="273"/>
      <c r="G8" s="273"/>
      <c r="H8" s="151"/>
      <c r="I8" s="151"/>
      <c r="J8" s="151"/>
      <c r="K8" s="127"/>
      <c r="L8" s="127"/>
      <c r="M8" s="127"/>
      <c r="N8" s="127"/>
    </row>
    <row r="9" spans="1:14" ht="30.75" customHeight="1">
      <c r="A9" s="333" t="s">
        <v>23</v>
      </c>
      <c r="B9" s="334"/>
      <c r="C9" s="22" t="s">
        <v>24</v>
      </c>
      <c r="D9" s="22" t="s">
        <v>25</v>
      </c>
      <c r="E9" s="22" t="s">
        <v>26</v>
      </c>
      <c r="F9" s="22" t="s">
        <v>27</v>
      </c>
      <c r="G9" s="22" t="s">
        <v>28</v>
      </c>
      <c r="H9" s="18"/>
      <c r="I9" s="18"/>
      <c r="J9" s="18"/>
    </row>
    <row r="10" spans="1:14" s="20" customFormat="1" ht="36">
      <c r="A10" s="138" t="s">
        <v>182</v>
      </c>
      <c r="B10" s="139"/>
      <c r="C10" s="26" t="s">
        <v>183</v>
      </c>
      <c r="D10" s="27">
        <v>44479</v>
      </c>
      <c r="E10" s="28" t="s">
        <v>7</v>
      </c>
      <c r="F10" s="29">
        <v>1</v>
      </c>
      <c r="G10" s="30">
        <v>233.94</v>
      </c>
      <c r="H10" s="18"/>
      <c r="I10" s="18"/>
      <c r="J10" s="18"/>
    </row>
    <row r="11" spans="1:14" ht="24">
      <c r="A11" s="138" t="s">
        <v>229</v>
      </c>
      <c r="B11" s="139"/>
      <c r="C11" s="26" t="s">
        <v>226</v>
      </c>
      <c r="D11" s="27">
        <v>44479</v>
      </c>
      <c r="E11" s="28" t="s">
        <v>15</v>
      </c>
      <c r="F11" s="29">
        <v>1</v>
      </c>
      <c r="G11" s="30">
        <v>15980.08</v>
      </c>
      <c r="H11" s="15"/>
      <c r="I11" s="15"/>
      <c r="J11" s="15"/>
    </row>
    <row r="12" spans="1:14" ht="43.5" customHeight="1">
      <c r="A12" s="138" t="s">
        <v>21</v>
      </c>
      <c r="B12" s="139"/>
      <c r="C12" s="26" t="s">
        <v>17</v>
      </c>
      <c r="D12" s="31">
        <v>44522</v>
      </c>
      <c r="E12" s="28" t="s">
        <v>15</v>
      </c>
      <c r="F12" s="29">
        <v>1</v>
      </c>
      <c r="G12" s="30">
        <f>'Cotações de Equipamentos'!F22</f>
        <v>205.62</v>
      </c>
      <c r="H12" s="19"/>
      <c r="I12" s="15"/>
      <c r="J12" s="15"/>
    </row>
    <row r="13" spans="1:14" s="20" customFormat="1">
      <c r="A13" s="138" t="s">
        <v>193</v>
      </c>
      <c r="B13" s="139"/>
      <c r="C13" s="26" t="s">
        <v>194</v>
      </c>
      <c r="D13" s="31">
        <v>44440</v>
      </c>
      <c r="E13" s="28" t="s">
        <v>15</v>
      </c>
      <c r="F13" s="29">
        <v>1</v>
      </c>
      <c r="G13" s="30">
        <v>89</v>
      </c>
      <c r="H13" s="19"/>
      <c r="I13" s="15"/>
      <c r="J13" s="15"/>
    </row>
    <row r="14" spans="1:14" ht="19.5" customHeight="1">
      <c r="A14" s="138" t="s">
        <v>14</v>
      </c>
      <c r="B14" s="139"/>
      <c r="C14" s="26" t="s">
        <v>13</v>
      </c>
      <c r="D14" s="31">
        <v>44440</v>
      </c>
      <c r="E14" s="28" t="s">
        <v>15</v>
      </c>
      <c r="F14" s="29">
        <v>1</v>
      </c>
      <c r="G14" s="30">
        <v>30</v>
      </c>
      <c r="H14" s="15"/>
      <c r="I14" s="15"/>
      <c r="J14" s="15"/>
    </row>
    <row r="15" spans="1:14">
      <c r="A15" s="138" t="s">
        <v>233</v>
      </c>
      <c r="B15" s="139"/>
      <c r="C15" s="26" t="s">
        <v>20</v>
      </c>
      <c r="D15" s="27">
        <v>44479</v>
      </c>
      <c r="E15" s="28" t="s">
        <v>179</v>
      </c>
      <c r="F15" s="29">
        <v>1</v>
      </c>
      <c r="G15" s="30">
        <v>6.28</v>
      </c>
      <c r="H15" s="15"/>
      <c r="I15" s="15"/>
      <c r="J15" s="15"/>
    </row>
    <row r="16" spans="1:14" ht="24">
      <c r="A16" s="138" t="s">
        <v>192</v>
      </c>
      <c r="B16" s="139"/>
      <c r="C16" s="31" t="s">
        <v>18</v>
      </c>
      <c r="D16" s="31">
        <v>44522</v>
      </c>
      <c r="E16" s="31" t="s">
        <v>15</v>
      </c>
      <c r="F16" s="29">
        <v>1</v>
      </c>
      <c r="G16" s="30">
        <f>'Cotações de Equipamentos'!M22</f>
        <v>75.91</v>
      </c>
      <c r="H16" s="1"/>
      <c r="I16" s="1"/>
      <c r="J16" s="1"/>
    </row>
    <row r="17" spans="1:10" ht="36" customHeight="1">
      <c r="A17" s="138" t="s">
        <v>230</v>
      </c>
      <c r="B17" s="139"/>
      <c r="C17" s="26" t="s">
        <v>18</v>
      </c>
      <c r="D17" s="31">
        <v>44531</v>
      </c>
      <c r="E17" s="28" t="s">
        <v>15</v>
      </c>
      <c r="F17" s="29">
        <v>1</v>
      </c>
      <c r="G17" s="30">
        <f>'Cotações de Veículo'!B14</f>
        <v>2294.98</v>
      </c>
      <c r="H17" s="1"/>
      <c r="I17" s="1"/>
      <c r="J17" s="1"/>
    </row>
    <row r="18" spans="1:10" ht="24">
      <c r="A18" s="138" t="s">
        <v>204</v>
      </c>
      <c r="B18" s="139"/>
      <c r="C18" s="31" t="s">
        <v>169</v>
      </c>
      <c r="D18" s="31">
        <v>44470</v>
      </c>
      <c r="E18" s="28" t="s">
        <v>19</v>
      </c>
      <c r="F18" s="29">
        <v>1</v>
      </c>
      <c r="G18" s="30">
        <v>87</v>
      </c>
      <c r="H18" s="1"/>
      <c r="I18" s="15"/>
      <c r="J18" s="15"/>
    </row>
    <row r="19" spans="1:10" ht="27" customHeight="1">
      <c r="A19" s="138" t="s">
        <v>205</v>
      </c>
      <c r="B19" s="139"/>
      <c r="C19" s="31" t="s">
        <v>169</v>
      </c>
      <c r="D19" s="31">
        <v>44470</v>
      </c>
      <c r="E19" s="28" t="s">
        <v>19</v>
      </c>
      <c r="F19" s="29">
        <v>1</v>
      </c>
      <c r="G19" s="30">
        <v>152</v>
      </c>
      <c r="H19" s="1"/>
      <c r="I19" s="15"/>
      <c r="J19" s="15"/>
    </row>
    <row r="20" spans="1:10">
      <c r="H20" s="1"/>
      <c r="I20" s="15"/>
      <c r="J20" s="15"/>
    </row>
    <row r="21" spans="1:10">
      <c r="B21" s="2"/>
      <c r="C21" s="2"/>
      <c r="D21" s="2"/>
      <c r="E21" s="2"/>
      <c r="F21" s="2"/>
      <c r="G21" s="2"/>
      <c r="H21" s="2"/>
      <c r="I21" s="2"/>
    </row>
    <row r="22" spans="1:10">
      <c r="B22" s="2"/>
      <c r="C22" s="2"/>
      <c r="D22" s="2"/>
      <c r="E22" s="2"/>
      <c r="F22" s="2"/>
      <c r="G22" s="2"/>
      <c r="H22" s="2"/>
      <c r="I22" s="2"/>
    </row>
    <row r="23" spans="1:10">
      <c r="B23" s="2"/>
      <c r="C23" s="2"/>
      <c r="D23" s="2"/>
      <c r="E23" s="2"/>
      <c r="F23" s="2"/>
      <c r="G23" s="2"/>
      <c r="H23" s="2"/>
      <c r="I23" s="2"/>
    </row>
    <row r="24" spans="1:10">
      <c r="B24" s="2"/>
      <c r="C24" s="2"/>
      <c r="D24" s="2"/>
      <c r="E24" s="2"/>
      <c r="F24" s="2"/>
      <c r="G24" s="2"/>
      <c r="H24" s="2"/>
      <c r="I24" s="2"/>
    </row>
    <row r="25" spans="1:10">
      <c r="B25" s="2"/>
      <c r="C25" s="2"/>
      <c r="D25" s="2"/>
      <c r="E25" s="2"/>
      <c r="F25" s="2"/>
      <c r="G25" s="2"/>
      <c r="H25" s="2"/>
      <c r="I25" s="2"/>
    </row>
    <row r="26" spans="1:10">
      <c r="B26" s="2"/>
      <c r="C26" s="2"/>
      <c r="D26" s="2"/>
      <c r="E26" s="2"/>
      <c r="F26" s="2"/>
      <c r="G26" s="2"/>
      <c r="H26" s="2"/>
      <c r="I26" s="2"/>
    </row>
  </sheetData>
  <mergeCells count="7">
    <mergeCell ref="C1:G1"/>
    <mergeCell ref="C2:G2"/>
    <mergeCell ref="C3:G3"/>
    <mergeCell ref="A5:B5"/>
    <mergeCell ref="A9:B9"/>
    <mergeCell ref="A7:G7"/>
    <mergeCell ref="C5:G5"/>
  </mergeCells>
  <pageMargins left="0.78740157480314965" right="0.78740157480314965" top="0.78740157480314965" bottom="0.59055118110236227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M35"/>
  <sheetViews>
    <sheetView workbookViewId="0">
      <selection activeCell="A6" sqref="A6:XFD6"/>
    </sheetView>
  </sheetViews>
  <sheetFormatPr defaultRowHeight="12.75"/>
  <cols>
    <col min="1" max="1" width="13.7109375" style="36" customWidth="1"/>
    <col min="2" max="2" width="23.42578125" style="36" customWidth="1"/>
    <col min="3" max="4" width="9.140625" style="36"/>
    <col min="5" max="5" width="0.7109375" style="36" customWidth="1"/>
    <col min="6" max="6" width="12.28515625" style="36" customWidth="1"/>
    <col min="7" max="7" width="4.85546875" style="36" customWidth="1"/>
    <col min="8" max="8" width="17" style="36" customWidth="1"/>
    <col min="9" max="9" width="16.42578125" style="36" customWidth="1"/>
    <col min="10" max="10" width="9.140625" style="36"/>
    <col min="11" max="11" width="1.7109375" style="36" customWidth="1"/>
    <col min="12" max="12" width="9.140625" style="36" hidden="1" customWidth="1"/>
    <col min="13" max="13" width="14.7109375" style="36" customWidth="1"/>
    <col min="14" max="16384" width="9.140625" style="36"/>
  </cols>
  <sheetData>
    <row r="1" spans="1:13">
      <c r="E1" s="201" t="s">
        <v>0</v>
      </c>
      <c r="F1" s="201"/>
      <c r="G1" s="201"/>
      <c r="H1" s="201"/>
      <c r="I1" s="201"/>
      <c r="J1" s="201"/>
    </row>
    <row r="2" spans="1:13">
      <c r="E2" s="201" t="s">
        <v>1</v>
      </c>
      <c r="F2" s="201"/>
      <c r="G2" s="201"/>
      <c r="H2" s="201"/>
      <c r="I2" s="201"/>
      <c r="J2" s="201"/>
    </row>
    <row r="3" spans="1:13">
      <c r="E3" s="201" t="s">
        <v>2</v>
      </c>
      <c r="F3" s="201"/>
      <c r="G3" s="201"/>
      <c r="H3" s="201"/>
      <c r="I3" s="201"/>
      <c r="J3" s="201"/>
    </row>
    <row r="5" spans="1:13" ht="51.75" customHeight="1">
      <c r="A5" s="39" t="s">
        <v>3</v>
      </c>
      <c r="B5" s="314" t="s">
        <v>206</v>
      </c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</row>
    <row r="6" spans="1:13" ht="13.5" thickBot="1">
      <c r="A6" s="210"/>
      <c r="B6" s="211"/>
      <c r="C6" s="211"/>
      <c r="D6" s="212"/>
      <c r="E6" s="212"/>
      <c r="F6" s="213"/>
    </row>
    <row r="7" spans="1:13">
      <c r="A7" s="214" t="s">
        <v>150</v>
      </c>
      <c r="B7" s="204"/>
      <c r="C7" s="204"/>
      <c r="D7" s="205"/>
      <c r="E7" s="205"/>
      <c r="F7" s="206"/>
      <c r="H7" s="214" t="s">
        <v>150</v>
      </c>
      <c r="I7" s="204"/>
      <c r="J7" s="204"/>
      <c r="K7" s="205"/>
      <c r="L7" s="205"/>
      <c r="M7" s="206"/>
    </row>
    <row r="8" spans="1:13">
      <c r="A8" s="208" t="s">
        <v>151</v>
      </c>
      <c r="B8" s="215"/>
      <c r="C8" s="215"/>
      <c r="D8" s="216"/>
      <c r="E8" s="216"/>
      <c r="F8" s="217">
        <f>SUM(B29,B35)</f>
        <v>9628.7799999999988</v>
      </c>
      <c r="H8" s="208" t="s">
        <v>151</v>
      </c>
      <c r="I8" s="215"/>
      <c r="J8" s="215"/>
      <c r="K8" s="216"/>
      <c r="L8" s="216"/>
      <c r="M8" s="217">
        <f>I29</f>
        <v>3607.7</v>
      </c>
    </row>
    <row r="9" spans="1:13">
      <c r="A9" s="208" t="s">
        <v>152</v>
      </c>
      <c r="B9" s="215"/>
      <c r="C9" s="215"/>
      <c r="D9" s="216"/>
      <c r="E9" s="216"/>
      <c r="F9" s="218">
        <v>24</v>
      </c>
      <c r="H9" s="208" t="s">
        <v>152</v>
      </c>
      <c r="I9" s="215"/>
      <c r="J9" s="215"/>
      <c r="K9" s="216"/>
      <c r="L9" s="216"/>
      <c r="M9" s="218">
        <v>24</v>
      </c>
    </row>
    <row r="10" spans="1:13">
      <c r="A10" s="208" t="s">
        <v>153</v>
      </c>
      <c r="B10" s="215"/>
      <c r="C10" s="215"/>
      <c r="D10" s="216"/>
      <c r="E10" s="216"/>
      <c r="F10" s="219">
        <f>50%</f>
        <v>0.5</v>
      </c>
      <c r="H10" s="208" t="s">
        <v>153</v>
      </c>
      <c r="I10" s="215"/>
      <c r="J10" s="215"/>
      <c r="K10" s="216"/>
      <c r="L10" s="216"/>
      <c r="M10" s="219">
        <f>50%</f>
        <v>0.5</v>
      </c>
    </row>
    <row r="11" spans="1:13">
      <c r="A11" s="208" t="s">
        <v>154</v>
      </c>
      <c r="B11" s="215"/>
      <c r="C11" s="215"/>
      <c r="D11" s="216"/>
      <c r="E11" s="216"/>
      <c r="F11" s="218"/>
      <c r="H11" s="208" t="s">
        <v>154</v>
      </c>
      <c r="I11" s="215"/>
      <c r="J11" s="215"/>
      <c r="K11" s="216"/>
      <c r="L11" s="216"/>
      <c r="M11" s="218"/>
    </row>
    <row r="12" spans="1:13">
      <c r="A12" s="220"/>
      <c r="B12" s="221"/>
      <c r="C12" s="221"/>
      <c r="D12" s="222"/>
      <c r="E12" s="222"/>
      <c r="F12" s="223">
        <f>ROUND(((F8-(F10*F8))/F9),2)</f>
        <v>200.6</v>
      </c>
      <c r="H12" s="220"/>
      <c r="I12" s="221"/>
      <c r="J12" s="221"/>
      <c r="K12" s="222"/>
      <c r="L12" s="222"/>
      <c r="M12" s="223">
        <f>ROUND(((M8-(M8*M10))/M9),2)</f>
        <v>75.16</v>
      </c>
    </row>
    <row r="13" spans="1:13">
      <c r="A13" s="210"/>
      <c r="B13" s="211"/>
      <c r="C13" s="211"/>
      <c r="D13" s="212"/>
      <c r="E13" s="212"/>
      <c r="F13" s="224"/>
      <c r="H13" s="210"/>
      <c r="I13" s="211"/>
      <c r="J13" s="211"/>
      <c r="K13" s="212"/>
      <c r="L13" s="212"/>
      <c r="M13" s="224"/>
    </row>
    <row r="14" spans="1:13">
      <c r="A14" s="214" t="s">
        <v>155</v>
      </c>
      <c r="B14" s="204"/>
      <c r="C14" s="204"/>
      <c r="D14" s="205"/>
      <c r="E14" s="205"/>
      <c r="F14" s="207"/>
      <c r="H14" s="214" t="s">
        <v>155</v>
      </c>
      <c r="I14" s="204"/>
      <c r="J14" s="204"/>
      <c r="K14" s="205"/>
      <c r="L14" s="205"/>
      <c r="M14" s="207"/>
    </row>
    <row r="15" spans="1:13">
      <c r="A15" s="208" t="s">
        <v>156</v>
      </c>
      <c r="B15" s="215"/>
      <c r="C15" s="215"/>
      <c r="D15" s="216"/>
      <c r="E15" s="216"/>
      <c r="F15" s="225">
        <f>1.5%</f>
        <v>1.4999999999999999E-2</v>
      </c>
      <c r="H15" s="208" t="s">
        <v>156</v>
      </c>
      <c r="I15" s="215"/>
      <c r="J15" s="215"/>
      <c r="K15" s="216"/>
      <c r="L15" s="216"/>
      <c r="M15" s="225">
        <f>1.5%</f>
        <v>1.4999999999999999E-2</v>
      </c>
    </row>
    <row r="16" spans="1:13">
      <c r="A16" s="209" t="s">
        <v>157</v>
      </c>
      <c r="B16" s="221"/>
      <c r="C16" s="221"/>
      <c r="D16" s="222"/>
      <c r="E16" s="222"/>
      <c r="F16" s="223">
        <f>ROUND((F15*F12),2)</f>
        <v>3.01</v>
      </c>
      <c r="H16" s="209" t="s">
        <v>157</v>
      </c>
      <c r="I16" s="221"/>
      <c r="J16" s="221"/>
      <c r="K16" s="222"/>
      <c r="L16" s="222"/>
      <c r="M16" s="223">
        <f>O22</f>
        <v>0</v>
      </c>
    </row>
    <row r="17" spans="1:13">
      <c r="A17" s="210"/>
      <c r="B17" s="211"/>
      <c r="C17" s="211"/>
      <c r="D17" s="212"/>
      <c r="E17" s="212"/>
      <c r="F17" s="224"/>
      <c r="H17" s="210"/>
      <c r="I17" s="211"/>
      <c r="J17" s="211"/>
      <c r="K17" s="212"/>
      <c r="L17" s="212"/>
      <c r="M17" s="224"/>
    </row>
    <row r="18" spans="1:13">
      <c r="A18" s="214" t="s">
        <v>158</v>
      </c>
      <c r="B18" s="204"/>
      <c r="C18" s="204"/>
      <c r="D18" s="205"/>
      <c r="E18" s="205"/>
      <c r="F18" s="207"/>
      <c r="H18" s="214" t="s">
        <v>158</v>
      </c>
      <c r="I18" s="204"/>
      <c r="J18" s="204"/>
      <c r="K18" s="205"/>
      <c r="L18" s="205"/>
      <c r="M18" s="207"/>
    </row>
    <row r="19" spans="1:13">
      <c r="A19" s="208" t="s">
        <v>159</v>
      </c>
      <c r="B19" s="215"/>
      <c r="C19" s="215"/>
      <c r="D19" s="216"/>
      <c r="E19" s="216"/>
      <c r="F19" s="225">
        <f>1%</f>
        <v>0.01</v>
      </c>
      <c r="H19" s="208" t="s">
        <v>159</v>
      </c>
      <c r="I19" s="215"/>
      <c r="J19" s="215"/>
      <c r="K19" s="216"/>
      <c r="L19" s="216"/>
      <c r="M19" s="225">
        <f>1%</f>
        <v>0.01</v>
      </c>
    </row>
    <row r="20" spans="1:13">
      <c r="A20" s="220" t="s">
        <v>160</v>
      </c>
      <c r="B20" s="221"/>
      <c r="C20" s="221"/>
      <c r="D20" s="222"/>
      <c r="E20" s="222"/>
      <c r="F20" s="223">
        <f>ROUND((F19*F12),2)</f>
        <v>2.0099999999999998</v>
      </c>
      <c r="H20" s="209" t="s">
        <v>160</v>
      </c>
      <c r="I20" s="221"/>
      <c r="J20" s="221"/>
      <c r="K20" s="222"/>
      <c r="L20" s="222"/>
      <c r="M20" s="223">
        <f>ROUND((M19*M12),2)</f>
        <v>0.75</v>
      </c>
    </row>
    <row r="21" spans="1:13" ht="13.5" thickBot="1">
      <c r="A21" s="210"/>
      <c r="B21" s="211"/>
      <c r="C21" s="211"/>
      <c r="D21" s="212"/>
      <c r="E21" s="212"/>
      <c r="F21" s="224"/>
      <c r="H21" s="210"/>
      <c r="I21" s="211"/>
      <c r="J21" s="211"/>
      <c r="K21" s="212"/>
      <c r="L21" s="212"/>
      <c r="M21" s="224"/>
    </row>
    <row r="22" spans="1:13" ht="13.5" thickBot="1">
      <c r="A22" s="343" t="s">
        <v>191</v>
      </c>
      <c r="B22" s="344"/>
      <c r="C22" s="344"/>
      <c r="D22" s="344"/>
      <c r="E22" s="345"/>
      <c r="F22" s="226">
        <f>ROUND((F12+F16+F20),2)</f>
        <v>205.62</v>
      </c>
      <c r="H22" s="343" t="s">
        <v>190</v>
      </c>
      <c r="I22" s="344"/>
      <c r="J22" s="344"/>
      <c r="K22" s="344"/>
      <c r="L22" s="345"/>
      <c r="M22" s="226">
        <f>ROUND((M12+M16+M20),2)</f>
        <v>75.91</v>
      </c>
    </row>
    <row r="23" spans="1:13">
      <c r="A23" s="212"/>
      <c r="B23" s="212"/>
      <c r="C23" s="212"/>
      <c r="D23" s="212"/>
      <c r="E23" s="212"/>
      <c r="F23" s="212"/>
    </row>
    <row r="24" spans="1:13">
      <c r="A24" s="227" t="s">
        <v>161</v>
      </c>
      <c r="B24" s="227" t="s">
        <v>149</v>
      </c>
      <c r="C24" s="212"/>
      <c r="D24" s="212"/>
      <c r="E24" s="212"/>
      <c r="F24" s="212"/>
      <c r="H24" s="227" t="s">
        <v>161</v>
      </c>
      <c r="I24" s="227" t="s">
        <v>149</v>
      </c>
    </row>
    <row r="25" spans="1:13" ht="17.25" customHeight="1">
      <c r="A25" s="339" t="s">
        <v>195</v>
      </c>
      <c r="B25" s="340"/>
      <c r="C25" s="212"/>
      <c r="D25" s="212"/>
      <c r="E25" s="212"/>
      <c r="F25" s="212"/>
      <c r="H25" s="341" t="s">
        <v>162</v>
      </c>
      <c r="I25" s="342"/>
    </row>
    <row r="26" spans="1:13">
      <c r="A26" s="24" t="s">
        <v>163</v>
      </c>
      <c r="B26" s="23">
        <v>5953.84</v>
      </c>
      <c r="C26" s="212"/>
      <c r="D26" s="212"/>
      <c r="E26" s="212"/>
      <c r="F26" s="212"/>
      <c r="H26" s="24" t="s">
        <v>163</v>
      </c>
      <c r="I26" s="228">
        <v>3128.96</v>
      </c>
    </row>
    <row r="27" spans="1:13">
      <c r="A27" s="24" t="s">
        <v>164</v>
      </c>
      <c r="B27" s="23">
        <v>5099</v>
      </c>
      <c r="C27" s="212"/>
      <c r="D27" s="212"/>
      <c r="E27" s="212"/>
      <c r="F27" s="212"/>
      <c r="H27" s="24" t="s">
        <v>164</v>
      </c>
      <c r="I27" s="228">
        <v>3616.64</v>
      </c>
    </row>
    <row r="28" spans="1:13">
      <c r="A28" s="24" t="s">
        <v>165</v>
      </c>
      <c r="B28" s="23">
        <v>3799</v>
      </c>
      <c r="C28" s="212"/>
      <c r="D28" s="212"/>
      <c r="E28" s="212"/>
      <c r="F28" s="212"/>
      <c r="H28" s="24" t="s">
        <v>165</v>
      </c>
      <c r="I28" s="228">
        <v>4077.5</v>
      </c>
    </row>
    <row r="29" spans="1:13">
      <c r="A29" s="200" t="s">
        <v>166</v>
      </c>
      <c r="B29" s="198">
        <f>ROUND(AVERAGE(B26,B27,B28),2)</f>
        <v>4950.6099999999997</v>
      </c>
      <c r="C29" s="212"/>
      <c r="D29" s="212"/>
      <c r="E29" s="212"/>
      <c r="F29" s="212"/>
      <c r="H29" s="24" t="s">
        <v>166</v>
      </c>
      <c r="I29" s="199">
        <f>ROUND(AVERAGE((I26:I28)),2)</f>
        <v>3607.7</v>
      </c>
    </row>
    <row r="30" spans="1:13">
      <c r="A30" s="275"/>
      <c r="B30" s="276"/>
      <c r="C30" s="212"/>
      <c r="D30" s="212"/>
      <c r="E30" s="212"/>
      <c r="F30" s="212"/>
    </row>
    <row r="31" spans="1:13" ht="32.25" customHeight="1">
      <c r="A31" s="339" t="s">
        <v>167</v>
      </c>
      <c r="B31" s="340"/>
      <c r="C31" s="212"/>
      <c r="D31" s="212"/>
      <c r="E31" s="212"/>
      <c r="F31" s="212"/>
    </row>
    <row r="32" spans="1:13">
      <c r="A32" s="24" t="s">
        <v>163</v>
      </c>
      <c r="B32" s="23">
        <v>4449</v>
      </c>
      <c r="C32" s="212"/>
      <c r="D32" s="212"/>
      <c r="E32" s="212"/>
      <c r="F32" s="212"/>
      <c r="H32" s="38"/>
      <c r="I32" s="38"/>
      <c r="J32" s="38"/>
    </row>
    <row r="33" spans="1:6">
      <c r="A33" s="24" t="s">
        <v>164</v>
      </c>
      <c r="B33" s="23">
        <v>4485.5</v>
      </c>
      <c r="C33" s="212"/>
      <c r="D33" s="212"/>
      <c r="E33" s="212"/>
      <c r="F33" s="212"/>
    </row>
    <row r="34" spans="1:6">
      <c r="A34" s="24" t="s">
        <v>165</v>
      </c>
      <c r="B34" s="23">
        <v>5100</v>
      </c>
      <c r="C34" s="212"/>
      <c r="D34" s="212"/>
      <c r="E34" s="212"/>
      <c r="F34" s="212"/>
    </row>
    <row r="35" spans="1:6" ht="15.75" customHeight="1">
      <c r="A35" s="200" t="s">
        <v>166</v>
      </c>
      <c r="B35" s="198">
        <f>ROUND(AVERAGE(B32,B33,B34),2)</f>
        <v>4678.17</v>
      </c>
      <c r="C35" s="212"/>
      <c r="D35" s="212"/>
      <c r="E35" s="212"/>
      <c r="F35" s="212"/>
    </row>
  </sheetData>
  <mergeCells count="6">
    <mergeCell ref="B5:M5"/>
    <mergeCell ref="A25:B25"/>
    <mergeCell ref="A31:B31"/>
    <mergeCell ref="H25:I25"/>
    <mergeCell ref="H22:L22"/>
    <mergeCell ref="A22:E22"/>
  </mergeCells>
  <pageMargins left="0.39370078740157483" right="0.39370078740157483" top="0.59055118110236227" bottom="0.39370078740157483" header="0.31496062992125984" footer="0.31496062992125984"/>
  <pageSetup paperSize="9" orientation="landscape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5"/>
  <sheetViews>
    <sheetView workbookViewId="0">
      <selection activeCell="A7" sqref="A7:G7"/>
    </sheetView>
  </sheetViews>
  <sheetFormatPr defaultRowHeight="12.75"/>
  <cols>
    <col min="1" max="1" width="25.140625" style="36" customWidth="1"/>
    <col min="2" max="2" width="26.7109375" style="36" customWidth="1"/>
    <col min="3" max="4" width="9.140625" style="36"/>
    <col min="5" max="5" width="4.140625" style="36" customWidth="1"/>
    <col min="6" max="6" width="12.28515625" style="36" customWidth="1"/>
    <col min="7" max="7" width="4.85546875" style="36" customWidth="1"/>
    <col min="8" max="16384" width="9.140625" style="36"/>
  </cols>
  <sheetData>
    <row r="1" spans="1:7">
      <c r="B1" s="346" t="s">
        <v>0</v>
      </c>
      <c r="C1" s="346"/>
      <c r="D1" s="346"/>
      <c r="E1" s="346"/>
      <c r="F1" s="346"/>
      <c r="G1" s="346"/>
    </row>
    <row r="2" spans="1:7">
      <c r="B2" s="346" t="s">
        <v>1</v>
      </c>
      <c r="C2" s="346"/>
      <c r="D2" s="346"/>
      <c r="E2" s="346"/>
      <c r="F2" s="346"/>
      <c r="G2" s="346"/>
    </row>
    <row r="3" spans="1:7">
      <c r="B3" s="346" t="s">
        <v>2</v>
      </c>
      <c r="C3" s="346"/>
      <c r="D3" s="346"/>
      <c r="E3" s="346"/>
      <c r="F3" s="346"/>
      <c r="G3" s="346"/>
    </row>
    <row r="5" spans="1:7" ht="39.75" customHeight="1">
      <c r="A5" s="39" t="s">
        <v>3</v>
      </c>
      <c r="B5" s="347" t="s">
        <v>206</v>
      </c>
      <c r="C5" s="348"/>
      <c r="D5" s="348"/>
      <c r="E5" s="348"/>
      <c r="F5" s="348"/>
      <c r="G5" s="349"/>
    </row>
    <row r="6" spans="1:7">
      <c r="A6" s="210"/>
      <c r="B6" s="211"/>
      <c r="C6" s="211"/>
      <c r="D6" s="212"/>
      <c r="E6" s="212"/>
      <c r="F6" s="213"/>
    </row>
    <row r="7" spans="1:7">
      <c r="A7" s="436" t="s">
        <v>238</v>
      </c>
      <c r="B7" s="436"/>
      <c r="C7" s="436"/>
      <c r="D7" s="436"/>
      <c r="E7" s="436"/>
      <c r="F7" s="436"/>
      <c r="G7" s="436"/>
    </row>
    <row r="8" spans="1:7">
      <c r="A8" s="212"/>
      <c r="B8" s="212"/>
      <c r="C8" s="212"/>
      <c r="D8" s="212"/>
      <c r="E8" s="212"/>
      <c r="F8" s="212"/>
    </row>
    <row r="9" spans="1:7">
      <c r="A9" s="227" t="s">
        <v>161</v>
      </c>
      <c r="B9" s="227" t="s">
        <v>231</v>
      </c>
      <c r="C9" s="212"/>
      <c r="D9" s="212"/>
      <c r="E9" s="212"/>
      <c r="F9" s="212"/>
    </row>
    <row r="10" spans="1:7" ht="17.25" customHeight="1">
      <c r="A10" s="339" t="s">
        <v>232</v>
      </c>
      <c r="B10" s="340"/>
      <c r="C10" s="212"/>
      <c r="D10" s="212"/>
      <c r="E10" s="212"/>
      <c r="F10" s="212"/>
    </row>
    <row r="11" spans="1:7">
      <c r="A11" s="24" t="s">
        <v>163</v>
      </c>
      <c r="B11" s="23">
        <v>2246.65</v>
      </c>
      <c r="C11" s="212"/>
      <c r="D11" s="212"/>
      <c r="E11" s="212"/>
      <c r="F11" s="212"/>
    </row>
    <row r="12" spans="1:7">
      <c r="A12" s="24" t="s">
        <v>164</v>
      </c>
      <c r="B12" s="308">
        <v>2343.31</v>
      </c>
      <c r="C12" s="212"/>
      <c r="D12" s="212"/>
      <c r="E12" s="212"/>
      <c r="F12" s="212"/>
    </row>
    <row r="13" spans="1:7">
      <c r="A13" s="24" t="s">
        <v>165</v>
      </c>
      <c r="B13" s="301"/>
      <c r="C13" s="212"/>
      <c r="D13" s="212"/>
      <c r="E13" s="212"/>
      <c r="F13" s="212"/>
    </row>
    <row r="14" spans="1:7">
      <c r="A14" s="200" t="s">
        <v>166</v>
      </c>
      <c r="B14" s="198">
        <f>ROUND(AVERAGE(B11,B12,B13),2)</f>
        <v>2294.98</v>
      </c>
      <c r="C14" s="212"/>
      <c r="D14" s="212"/>
      <c r="E14" s="212"/>
      <c r="F14" s="212"/>
    </row>
    <row r="15" spans="1:7">
      <c r="A15" s="275"/>
      <c r="B15" s="276"/>
      <c r="C15" s="212"/>
      <c r="D15" s="212"/>
      <c r="E15" s="212"/>
      <c r="F15" s="212"/>
    </row>
  </sheetData>
  <mergeCells count="6">
    <mergeCell ref="B1:G1"/>
    <mergeCell ref="B2:G2"/>
    <mergeCell ref="B3:G3"/>
    <mergeCell ref="B5:G5"/>
    <mergeCell ref="A10:B10"/>
    <mergeCell ref="A7:G7"/>
  </mergeCells>
  <pageMargins left="0.39370078740157483" right="0.39370078740157483" top="0.59055118110236227" bottom="0.39370078740157483" header="0.31496062992125984" footer="0.31496062992125984"/>
  <pageSetup paperSize="9" orientation="landscape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5"/>
  <sheetViews>
    <sheetView topLeftCell="A10" workbookViewId="0">
      <selection activeCell="E36" sqref="E36"/>
    </sheetView>
  </sheetViews>
  <sheetFormatPr defaultColWidth="9" defaultRowHeight="15"/>
  <cols>
    <col min="1" max="1" width="26.85546875" customWidth="1"/>
    <col min="2" max="2" width="34.5703125" customWidth="1"/>
    <col min="3" max="3" width="11.7109375" customWidth="1"/>
    <col min="4" max="4" width="10.42578125" customWidth="1"/>
    <col min="7" max="7" width="7.7109375" customWidth="1"/>
    <col min="8" max="8" width="10.42578125" customWidth="1"/>
  </cols>
  <sheetData>
    <row r="1" spans="1:8" s="36" customFormat="1" ht="12.75">
      <c r="A1" s="38"/>
      <c r="B1" s="346" t="s">
        <v>0</v>
      </c>
      <c r="C1" s="346"/>
      <c r="D1" s="346"/>
      <c r="E1" s="346"/>
      <c r="F1" s="346"/>
      <c r="G1" s="346"/>
      <c r="H1" s="125"/>
    </row>
    <row r="2" spans="1:8" s="36" customFormat="1" ht="12.75">
      <c r="A2" s="38"/>
      <c r="B2" s="346" t="s">
        <v>1</v>
      </c>
      <c r="C2" s="346"/>
      <c r="D2" s="346"/>
      <c r="E2" s="346"/>
      <c r="F2" s="346"/>
      <c r="G2" s="346"/>
      <c r="H2" s="125"/>
    </row>
    <row r="3" spans="1:8" s="36" customFormat="1" ht="12.75">
      <c r="A3" s="38"/>
      <c r="B3" s="346" t="s">
        <v>2</v>
      </c>
      <c r="C3" s="346"/>
      <c r="D3" s="346"/>
      <c r="E3" s="346"/>
      <c r="F3" s="346"/>
      <c r="G3" s="346"/>
      <c r="H3" s="126"/>
    </row>
    <row r="4" spans="1:8" s="36" customFormat="1" ht="12.75">
      <c r="A4" s="38"/>
      <c r="B4" s="37"/>
      <c r="C4" s="346"/>
      <c r="D4" s="346"/>
      <c r="E4" s="346"/>
      <c r="F4" s="346"/>
      <c r="G4" s="346"/>
      <c r="H4" s="346"/>
    </row>
    <row r="5" spans="1:8" s="36" customFormat="1" ht="30" customHeight="1">
      <c r="A5" s="39" t="s">
        <v>3</v>
      </c>
      <c r="B5" s="350" t="s">
        <v>206</v>
      </c>
      <c r="C5" s="351"/>
      <c r="D5" s="351"/>
      <c r="E5" s="351"/>
      <c r="F5" s="351"/>
      <c r="G5" s="351"/>
      <c r="H5" s="352"/>
    </row>
    <row r="6" spans="1:8" ht="15.75" thickBot="1">
      <c r="B6" s="3"/>
      <c r="C6" s="12"/>
      <c r="D6" s="3"/>
    </row>
    <row r="7" spans="1:8" s="65" customFormat="1" ht="12.75" thickBot="1">
      <c r="A7" s="353" t="s">
        <v>35</v>
      </c>
      <c r="B7" s="354"/>
      <c r="C7" s="355"/>
      <c r="D7" s="64"/>
    </row>
    <row r="8" spans="1:8" s="65" customFormat="1" ht="12.75" thickBot="1">
      <c r="A8" s="202" t="s">
        <v>36</v>
      </c>
      <c r="B8" s="202"/>
      <c r="C8" s="376" t="s">
        <v>37</v>
      </c>
      <c r="D8" s="66"/>
      <c r="E8" s="361" t="s">
        <v>38</v>
      </c>
      <c r="F8" s="361"/>
      <c r="G8" s="361"/>
      <c r="H8" s="361"/>
    </row>
    <row r="9" spans="1:8" s="65" customFormat="1" ht="12.75" thickBot="1">
      <c r="A9" s="359" t="s">
        <v>31</v>
      </c>
      <c r="B9" s="373" t="s">
        <v>39</v>
      </c>
      <c r="C9" s="377"/>
      <c r="D9" s="67"/>
      <c r="E9" s="362"/>
      <c r="F9" s="362"/>
      <c r="G9" s="362"/>
      <c r="H9" s="362"/>
    </row>
    <row r="10" spans="1:8" s="65" customFormat="1" ht="12.75" thickBot="1">
      <c r="A10" s="359"/>
      <c r="B10" s="374"/>
      <c r="C10" s="68"/>
      <c r="D10" s="67"/>
      <c r="E10" s="69" t="s">
        <v>40</v>
      </c>
      <c r="F10" s="356" t="s">
        <v>41</v>
      </c>
      <c r="G10" s="356"/>
      <c r="H10" s="70" t="s">
        <v>42</v>
      </c>
    </row>
    <row r="11" spans="1:8" s="65" customFormat="1" ht="12.75" thickBot="1">
      <c r="A11" s="71"/>
      <c r="B11" s="71"/>
      <c r="C11" s="72"/>
      <c r="D11" s="73"/>
      <c r="E11" s="74"/>
      <c r="F11" s="75"/>
      <c r="G11" s="75"/>
      <c r="H11" s="76"/>
    </row>
    <row r="12" spans="1:8" s="65" customFormat="1" ht="15.75" customHeight="1">
      <c r="A12" s="77" t="s">
        <v>43</v>
      </c>
      <c r="B12" s="72" t="s">
        <v>44</v>
      </c>
      <c r="C12" s="78">
        <v>8.0000000000000002E-3</v>
      </c>
      <c r="D12" s="79"/>
      <c r="E12" s="80"/>
      <c r="F12" s="357"/>
      <c r="G12" s="357"/>
      <c r="H12" s="81"/>
    </row>
    <row r="13" spans="1:8" s="65" customFormat="1" ht="12">
      <c r="A13" s="82" t="s">
        <v>45</v>
      </c>
      <c r="B13" s="83" t="s">
        <v>46</v>
      </c>
      <c r="C13" s="78">
        <v>0.01</v>
      </c>
      <c r="D13" s="84"/>
      <c r="E13" s="85">
        <v>8.0000000000000002E-3</v>
      </c>
      <c r="F13" s="358">
        <v>8.0000000000000002E-3</v>
      </c>
      <c r="G13" s="358"/>
      <c r="H13" s="86">
        <v>0.01</v>
      </c>
    </row>
    <row r="14" spans="1:8" s="65" customFormat="1" ht="12">
      <c r="A14" s="82" t="s">
        <v>47</v>
      </c>
      <c r="B14" s="83" t="s">
        <v>48</v>
      </c>
      <c r="C14" s="78">
        <v>6.8999999999999999E-3</v>
      </c>
      <c r="D14" s="84"/>
      <c r="E14" s="85">
        <v>9.7000000000000003E-3</v>
      </c>
      <c r="F14" s="358">
        <v>1.2699999999999999E-2</v>
      </c>
      <c r="G14" s="358"/>
      <c r="H14" s="86">
        <v>1.2699999999999999E-2</v>
      </c>
    </row>
    <row r="15" spans="1:8" s="65" customFormat="1" ht="12">
      <c r="A15" s="82" t="s">
        <v>49</v>
      </c>
      <c r="B15" s="83" t="s">
        <v>50</v>
      </c>
      <c r="C15" s="78">
        <v>0.04</v>
      </c>
      <c r="D15" s="84"/>
      <c r="E15" s="85">
        <v>5.8999999999999999E-3</v>
      </c>
      <c r="F15" s="358">
        <v>1.23E-2</v>
      </c>
      <c r="G15" s="358"/>
      <c r="H15" s="86">
        <v>1.3899999999999999E-2</v>
      </c>
    </row>
    <row r="16" spans="1:8" s="65" customFormat="1" ht="12.75" thickBot="1">
      <c r="A16" s="82" t="s">
        <v>51</v>
      </c>
      <c r="B16" s="83" t="s">
        <v>52</v>
      </c>
      <c r="C16" s="87">
        <f>SUM(C12:C15)</f>
        <v>6.4899999999999999E-2</v>
      </c>
      <c r="D16" s="84"/>
      <c r="E16" s="85">
        <v>0.03</v>
      </c>
      <c r="F16" s="358">
        <v>0.04</v>
      </c>
      <c r="G16" s="358"/>
      <c r="H16" s="86">
        <v>5.5E-2</v>
      </c>
    </row>
    <row r="17" spans="1:8" s="65" customFormat="1" ht="12.75" thickBot="1">
      <c r="A17" s="379" t="s">
        <v>53</v>
      </c>
      <c r="B17" s="379"/>
      <c r="C17" s="88"/>
      <c r="D17" s="89"/>
      <c r="E17" s="90"/>
      <c r="F17" s="366"/>
      <c r="G17" s="366"/>
      <c r="H17" s="91"/>
    </row>
    <row r="18" spans="1:8" s="65" customFormat="1" ht="12.75" thickBot="1">
      <c r="A18" s="92"/>
      <c r="B18" s="92"/>
      <c r="C18" s="80"/>
      <c r="D18" s="93"/>
      <c r="E18" s="94"/>
      <c r="F18" s="84"/>
      <c r="G18" s="84"/>
      <c r="H18" s="95"/>
    </row>
    <row r="19" spans="1:8" s="65" customFormat="1" ht="12">
      <c r="A19" s="77" t="s">
        <v>54</v>
      </c>
      <c r="B19" s="72" t="s">
        <v>55</v>
      </c>
      <c r="C19" s="96">
        <v>6.3500000000000001E-2</v>
      </c>
      <c r="D19" s="79"/>
      <c r="E19" s="97"/>
      <c r="F19" s="371"/>
      <c r="G19" s="371"/>
      <c r="H19" s="98"/>
    </row>
    <row r="20" spans="1:8" s="65" customFormat="1" ht="12.75" thickBot="1">
      <c r="A20" s="82" t="s">
        <v>56</v>
      </c>
      <c r="B20" s="83" t="s">
        <v>57</v>
      </c>
      <c r="C20" s="87">
        <f>SUM(C19)</f>
        <v>6.3500000000000001E-2</v>
      </c>
      <c r="D20" s="84"/>
      <c r="E20" s="85">
        <v>6.1600000000000002E-2</v>
      </c>
      <c r="F20" s="358">
        <v>7.3999999999999996E-2</v>
      </c>
      <c r="G20" s="358"/>
      <c r="H20" s="86">
        <v>8.9599999999999999E-2</v>
      </c>
    </row>
    <row r="21" spans="1:8" s="65" customFormat="1" ht="12.75" thickBot="1">
      <c r="A21" s="379" t="s">
        <v>58</v>
      </c>
      <c r="B21" s="379"/>
      <c r="C21" s="88"/>
      <c r="D21" s="89"/>
      <c r="E21" s="90"/>
      <c r="F21" s="366"/>
      <c r="G21" s="366"/>
      <c r="H21" s="91"/>
    </row>
    <row r="22" spans="1:8" s="65" customFormat="1" ht="12.75" thickBot="1">
      <c r="A22" s="92"/>
      <c r="B22" s="92"/>
      <c r="C22" s="80"/>
      <c r="D22" s="93"/>
      <c r="E22" s="94"/>
      <c r="F22" s="84"/>
      <c r="G22" s="84"/>
      <c r="H22" s="95"/>
    </row>
    <row r="23" spans="1:8" s="65" customFormat="1" ht="12">
      <c r="A23" s="77" t="s">
        <v>59</v>
      </c>
      <c r="B23" s="72" t="s">
        <v>60</v>
      </c>
      <c r="C23" s="96">
        <v>6.4999999999999997E-3</v>
      </c>
      <c r="D23" s="79"/>
      <c r="E23" s="367" t="s">
        <v>61</v>
      </c>
      <c r="F23" s="368"/>
      <c r="G23" s="368"/>
      <c r="H23" s="368"/>
    </row>
    <row r="24" spans="1:8" s="65" customFormat="1" ht="12.75" thickBot="1">
      <c r="A24" s="82" t="s">
        <v>62</v>
      </c>
      <c r="B24" s="83" t="s">
        <v>63</v>
      </c>
      <c r="C24" s="96">
        <v>0.03</v>
      </c>
      <c r="D24" s="84"/>
      <c r="E24" s="360" t="s">
        <v>64</v>
      </c>
      <c r="F24" s="363" t="s">
        <v>65</v>
      </c>
      <c r="G24" s="363"/>
      <c r="H24" s="370" t="s">
        <v>66</v>
      </c>
    </row>
    <row r="25" spans="1:8" s="65" customFormat="1" ht="27" customHeight="1" thickBot="1">
      <c r="A25" s="82" t="s">
        <v>67</v>
      </c>
      <c r="B25" s="83" t="s">
        <v>68</v>
      </c>
      <c r="C25" s="378">
        <v>0.05</v>
      </c>
      <c r="D25" s="84"/>
      <c r="E25" s="360"/>
      <c r="F25" s="363"/>
      <c r="G25" s="363"/>
      <c r="H25" s="370"/>
    </row>
    <row r="26" spans="1:8" s="65" customFormat="1" ht="12.75" thickBot="1">
      <c r="A26" s="372" t="s">
        <v>69</v>
      </c>
      <c r="B26" s="375" t="s">
        <v>70</v>
      </c>
      <c r="C26" s="378"/>
      <c r="D26" s="84"/>
      <c r="E26" s="99"/>
      <c r="F26" s="84"/>
      <c r="G26" s="84"/>
      <c r="H26" s="95"/>
    </row>
    <row r="27" spans="1:8" s="65" customFormat="1" ht="12.75" thickBot="1">
      <c r="A27" s="372"/>
      <c r="B27" s="375"/>
      <c r="C27" s="100">
        <v>0</v>
      </c>
      <c r="D27" s="84"/>
      <c r="E27" s="101">
        <v>0.05</v>
      </c>
      <c r="F27" s="369">
        <v>0.6</v>
      </c>
      <c r="G27" s="369"/>
      <c r="H27" s="102">
        <f>E27*F27</f>
        <v>0.03</v>
      </c>
    </row>
    <row r="28" spans="1:8" s="65" customFormat="1" ht="12.75" thickBot="1">
      <c r="A28" s="103" t="s">
        <v>71</v>
      </c>
      <c r="B28" s="104" t="s">
        <v>72</v>
      </c>
      <c r="C28" s="87">
        <f>SUM(C23:C27)</f>
        <v>8.6499999999999994E-2</v>
      </c>
      <c r="D28" s="84"/>
      <c r="E28" s="94"/>
      <c r="F28" s="383"/>
      <c r="G28" s="383"/>
      <c r="H28" s="95"/>
    </row>
    <row r="29" spans="1:8" s="65" customFormat="1" ht="12.75" thickBot="1">
      <c r="A29" s="379" t="s">
        <v>73</v>
      </c>
      <c r="B29" s="379"/>
      <c r="C29" s="105"/>
      <c r="D29" s="89"/>
      <c r="E29" s="364" t="s">
        <v>74</v>
      </c>
      <c r="F29" s="365"/>
      <c r="G29" s="365"/>
      <c r="H29" s="365"/>
    </row>
    <row r="30" spans="1:8" s="65" customFormat="1" ht="12.75" thickBot="1">
      <c r="A30" s="92"/>
      <c r="B30" s="106"/>
      <c r="C30" s="107"/>
      <c r="D30" s="93"/>
      <c r="E30" s="364"/>
      <c r="F30" s="365"/>
      <c r="G30" s="365"/>
      <c r="H30" s="365"/>
    </row>
    <row r="31" spans="1:8" s="65" customFormat="1" ht="12.75" thickBot="1">
      <c r="A31" s="108"/>
      <c r="B31" s="109" t="s">
        <v>75</v>
      </c>
      <c r="C31" s="110"/>
      <c r="D31" s="111"/>
      <c r="E31" s="364"/>
      <c r="F31" s="365"/>
      <c r="G31" s="365"/>
      <c r="H31" s="365"/>
    </row>
    <row r="32" spans="1:8" s="65" customFormat="1" ht="12.75" thickBot="1">
      <c r="A32" s="92"/>
      <c r="B32" s="112"/>
      <c r="C32" s="113"/>
      <c r="D32" s="93"/>
      <c r="E32" s="364"/>
      <c r="F32" s="365"/>
      <c r="G32" s="365"/>
      <c r="H32" s="365"/>
    </row>
    <row r="33" spans="1:8" s="65" customFormat="1" ht="12.75" thickBot="1">
      <c r="A33" s="114" t="s">
        <v>76</v>
      </c>
      <c r="B33" s="115"/>
      <c r="C33" s="113"/>
      <c r="D33" s="116"/>
      <c r="E33" s="364"/>
      <c r="F33" s="365"/>
      <c r="G33" s="365"/>
      <c r="H33" s="365"/>
    </row>
    <row r="34" spans="1:8" s="65" customFormat="1" ht="12.75" thickBot="1">
      <c r="A34" s="117"/>
      <c r="B34" s="118"/>
      <c r="C34" s="119"/>
      <c r="D34" s="116"/>
      <c r="E34" s="69" t="s">
        <v>77</v>
      </c>
      <c r="F34" s="356" t="s">
        <v>41</v>
      </c>
      <c r="G34" s="356"/>
      <c r="H34" s="70" t="s">
        <v>78</v>
      </c>
    </row>
    <row r="35" spans="1:8" s="65" customFormat="1" ht="12">
      <c r="A35" s="380" t="s">
        <v>79</v>
      </c>
      <c r="B35" s="381"/>
      <c r="C35" s="120">
        <f>ROUND(((((1+C15+C12+C13)*(1+C14)*(1+C20))/(1-C28))-1),4)</f>
        <v>0.2402</v>
      </c>
      <c r="D35" s="121"/>
      <c r="E35" s="85">
        <v>0.2034</v>
      </c>
      <c r="F35" s="382">
        <v>0.22120000000000001</v>
      </c>
      <c r="G35" s="382"/>
      <c r="H35" s="122">
        <v>0.25</v>
      </c>
    </row>
  </sheetData>
  <mergeCells count="36">
    <mergeCell ref="A35:B35"/>
    <mergeCell ref="F35:G35"/>
    <mergeCell ref="F28:G28"/>
    <mergeCell ref="A29:B29"/>
    <mergeCell ref="F34:G34"/>
    <mergeCell ref="A26:A27"/>
    <mergeCell ref="B9:B10"/>
    <mergeCell ref="B26:B27"/>
    <mergeCell ref="C8:C9"/>
    <mergeCell ref="C25:C26"/>
    <mergeCell ref="A21:B21"/>
    <mergeCell ref="A17:B17"/>
    <mergeCell ref="E24:E25"/>
    <mergeCell ref="E8:H9"/>
    <mergeCell ref="F24:G25"/>
    <mergeCell ref="E29:H33"/>
    <mergeCell ref="F20:G20"/>
    <mergeCell ref="F21:G21"/>
    <mergeCell ref="E23:H23"/>
    <mergeCell ref="F27:G27"/>
    <mergeCell ref="H24:H25"/>
    <mergeCell ref="F15:G15"/>
    <mergeCell ref="F16:G16"/>
    <mergeCell ref="F17:G17"/>
    <mergeCell ref="F19:G19"/>
    <mergeCell ref="A7:C7"/>
    <mergeCell ref="F10:G10"/>
    <mergeCell ref="F12:G12"/>
    <mergeCell ref="F13:G13"/>
    <mergeCell ref="F14:G14"/>
    <mergeCell ref="A9:A10"/>
    <mergeCell ref="B1:G1"/>
    <mergeCell ref="B2:G2"/>
    <mergeCell ref="B3:G3"/>
    <mergeCell ref="C4:H4"/>
    <mergeCell ref="B5:H5"/>
  </mergeCells>
  <pageMargins left="0.78740157480314965" right="0.78740157480314965" top="0.78740157480314965" bottom="0.59055118110236227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H36"/>
  <sheetViews>
    <sheetView workbookViewId="0">
      <selection activeCell="E13" sqref="E13"/>
    </sheetView>
  </sheetViews>
  <sheetFormatPr defaultColWidth="9" defaultRowHeight="15"/>
  <cols>
    <col min="1" max="1" width="15.28515625" customWidth="1"/>
    <col min="2" max="2" width="20.42578125" customWidth="1"/>
    <col min="3" max="3" width="18.140625" customWidth="1"/>
    <col min="4" max="4" width="3.5703125" customWidth="1"/>
    <col min="5" max="5" width="9.140625" customWidth="1"/>
    <col min="6" max="6" width="5.140625" customWidth="1"/>
    <col min="7" max="7" width="3.85546875" customWidth="1"/>
    <col min="8" max="8" width="10.140625" customWidth="1"/>
  </cols>
  <sheetData>
    <row r="1" spans="1:8" s="32" customFormat="1" ht="11.25">
      <c r="B1" s="311" t="s">
        <v>0</v>
      </c>
      <c r="C1" s="311"/>
      <c r="D1" s="311"/>
      <c r="E1" s="311"/>
      <c r="F1" s="311"/>
      <c r="G1" s="311"/>
      <c r="H1" s="311"/>
    </row>
    <row r="2" spans="1:8" s="32" customFormat="1" ht="11.25">
      <c r="B2" s="311" t="s">
        <v>1</v>
      </c>
      <c r="C2" s="311"/>
      <c r="D2" s="311"/>
      <c r="E2" s="311"/>
      <c r="F2" s="311"/>
      <c r="G2" s="311"/>
      <c r="H2" s="311"/>
    </row>
    <row r="3" spans="1:8" s="32" customFormat="1" ht="11.25">
      <c r="B3" s="311" t="s">
        <v>2</v>
      </c>
      <c r="C3" s="311"/>
      <c r="D3" s="311"/>
      <c r="E3" s="311"/>
      <c r="F3" s="311"/>
      <c r="G3" s="311"/>
      <c r="H3" s="311"/>
    </row>
    <row r="4" spans="1:8" s="32" customFormat="1" ht="11.25"/>
    <row r="5" spans="1:8" s="32" customFormat="1" ht="33.75" customHeight="1">
      <c r="A5" s="124" t="s">
        <v>3</v>
      </c>
      <c r="B5" s="398" t="s">
        <v>206</v>
      </c>
      <c r="C5" s="398"/>
      <c r="D5" s="398"/>
      <c r="E5" s="398"/>
      <c r="F5" s="398"/>
      <c r="G5" s="398"/>
      <c r="H5" s="398"/>
    </row>
    <row r="6" spans="1:8" s="32" customFormat="1" ht="12" thickBot="1"/>
    <row r="7" spans="1:8" s="32" customFormat="1" ht="12" thickBot="1">
      <c r="A7" s="397" t="s">
        <v>80</v>
      </c>
      <c r="B7" s="397"/>
      <c r="C7" s="397"/>
      <c r="D7" s="397"/>
      <c r="E7" s="397"/>
      <c r="F7" s="397"/>
      <c r="G7" s="397"/>
      <c r="H7" s="397"/>
    </row>
    <row r="8" spans="1:8" s="32" customFormat="1" ht="12" thickBot="1">
      <c r="A8" s="179"/>
      <c r="B8" s="40"/>
      <c r="C8" s="40"/>
      <c r="D8" s="40"/>
      <c r="E8" s="40"/>
      <c r="F8" s="44"/>
      <c r="G8" s="44"/>
      <c r="H8" s="45"/>
    </row>
    <row r="9" spans="1:8" s="32" customFormat="1" ht="12" thickBot="1">
      <c r="A9" s="397" t="s">
        <v>36</v>
      </c>
      <c r="B9" s="397"/>
      <c r="C9" s="397"/>
      <c r="D9" s="40"/>
      <c r="E9" s="401" t="s">
        <v>81</v>
      </c>
      <c r="F9" s="401"/>
      <c r="G9" s="401"/>
      <c r="H9" s="401"/>
    </row>
    <row r="10" spans="1:8" s="32" customFormat="1" ht="12" thickBot="1">
      <c r="A10" s="391" t="s">
        <v>31</v>
      </c>
      <c r="B10" s="394" t="s">
        <v>39</v>
      </c>
      <c r="C10" s="395" t="s">
        <v>37</v>
      </c>
      <c r="D10" s="41"/>
      <c r="E10" s="401"/>
      <c r="F10" s="401"/>
      <c r="G10" s="401"/>
      <c r="H10" s="401"/>
    </row>
    <row r="11" spans="1:8" s="32" customFormat="1" ht="12" thickBot="1">
      <c r="A11" s="391"/>
      <c r="B11" s="394"/>
      <c r="C11" s="395"/>
      <c r="D11" s="41"/>
      <c r="E11" s="180" t="s">
        <v>40</v>
      </c>
      <c r="F11" s="389" t="s">
        <v>41</v>
      </c>
      <c r="G11" s="389"/>
      <c r="H11" s="42" t="s">
        <v>42</v>
      </c>
    </row>
    <row r="12" spans="1:8" s="32" customFormat="1" ht="12" thickBot="1">
      <c r="A12" s="399"/>
      <c r="B12" s="399"/>
      <c r="C12" s="399"/>
      <c r="D12" s="43"/>
      <c r="E12" s="43"/>
      <c r="F12" s="44"/>
      <c r="G12" s="44"/>
      <c r="H12" s="45"/>
    </row>
    <row r="13" spans="1:8" s="32" customFormat="1" ht="11.25">
      <c r="A13" s="46" t="s">
        <v>43</v>
      </c>
      <c r="B13" s="387" t="s">
        <v>44</v>
      </c>
      <c r="C13" s="387"/>
      <c r="D13" s="48"/>
      <c r="E13" s="181"/>
      <c r="F13" s="400"/>
      <c r="G13" s="400"/>
      <c r="H13" s="49"/>
    </row>
    <row r="14" spans="1:8" s="32" customFormat="1" ht="11.25">
      <c r="A14" s="50" t="s">
        <v>45</v>
      </c>
      <c r="B14" s="51" t="s">
        <v>46</v>
      </c>
      <c r="C14" s="47">
        <v>3.0000000000000001E-3</v>
      </c>
      <c r="D14" s="52"/>
      <c r="E14" s="182">
        <v>3.0000000000000001E-3</v>
      </c>
      <c r="F14" s="390">
        <v>4.7999999999999996E-3</v>
      </c>
      <c r="G14" s="390"/>
      <c r="H14" s="53">
        <v>8.2000000000000007E-3</v>
      </c>
    </row>
    <row r="15" spans="1:8" s="32" customFormat="1" ht="11.25">
      <c r="A15" s="50" t="s">
        <v>47</v>
      </c>
      <c r="B15" s="51" t="s">
        <v>48</v>
      </c>
      <c r="C15" s="47">
        <v>5.5999999999999999E-3</v>
      </c>
      <c r="D15" s="52"/>
      <c r="E15" s="182">
        <v>5.5999999999999999E-3</v>
      </c>
      <c r="F15" s="390">
        <v>8.5000000000000006E-3</v>
      </c>
      <c r="G15" s="390"/>
      <c r="H15" s="53">
        <v>8.8999999999999999E-3</v>
      </c>
    </row>
    <row r="16" spans="1:8" s="32" customFormat="1" ht="11.25">
      <c r="A16" s="50" t="s">
        <v>49</v>
      </c>
      <c r="B16" s="51" t="s">
        <v>50</v>
      </c>
      <c r="C16" s="47">
        <v>8.5000000000000006E-3</v>
      </c>
      <c r="D16" s="52"/>
      <c r="E16" s="182">
        <v>8.5000000000000006E-3</v>
      </c>
      <c r="F16" s="390">
        <v>8.5000000000000006E-3</v>
      </c>
      <c r="G16" s="390"/>
      <c r="H16" s="53">
        <v>1.11E-2</v>
      </c>
    </row>
    <row r="17" spans="1:8" s="32" customFormat="1" ht="11.25">
      <c r="A17" s="50" t="s">
        <v>51</v>
      </c>
      <c r="B17" s="51" t="s">
        <v>52</v>
      </c>
      <c r="C17" s="47">
        <v>2.52E-2</v>
      </c>
      <c r="D17" s="52"/>
      <c r="E17" s="182">
        <v>1.4999999999999999E-2</v>
      </c>
      <c r="F17" s="390">
        <v>3.4500000000000003E-2</v>
      </c>
      <c r="G17" s="390"/>
      <c r="H17" s="53">
        <v>4.4900000000000002E-2</v>
      </c>
    </row>
    <row r="18" spans="1:8" s="32" customFormat="1" ht="12" thickBot="1">
      <c r="A18" s="388" t="s">
        <v>53</v>
      </c>
      <c r="B18" s="388"/>
      <c r="C18" s="183">
        <f>SUM(C14:C17)</f>
        <v>4.2300000000000004E-2</v>
      </c>
      <c r="D18" s="54"/>
      <c r="E18" s="184"/>
      <c r="F18" s="392"/>
      <c r="G18" s="392"/>
      <c r="H18" s="55"/>
    </row>
    <row r="19" spans="1:8" s="32" customFormat="1" ht="12" thickBot="1">
      <c r="A19" s="386"/>
      <c r="B19" s="386"/>
      <c r="C19" s="386"/>
      <c r="D19" s="57"/>
      <c r="E19" s="52"/>
      <c r="F19" s="52"/>
      <c r="G19" s="52"/>
      <c r="H19" s="58"/>
    </row>
    <row r="20" spans="1:8" s="32" customFormat="1" ht="11.25">
      <c r="A20" s="46" t="s">
        <v>54</v>
      </c>
      <c r="B20" s="387" t="s">
        <v>55</v>
      </c>
      <c r="C20" s="387"/>
      <c r="D20" s="48"/>
      <c r="E20" s="185"/>
      <c r="F20" s="393"/>
      <c r="G20" s="393"/>
      <c r="H20" s="59"/>
    </row>
    <row r="21" spans="1:8" s="32" customFormat="1" ht="11.25">
      <c r="A21" s="50" t="s">
        <v>82</v>
      </c>
      <c r="B21" s="51" t="s">
        <v>57</v>
      </c>
      <c r="C21" s="47">
        <v>3.5000000000000003E-2</v>
      </c>
      <c r="D21" s="52"/>
      <c r="E21" s="182">
        <v>3.5000000000000003E-2</v>
      </c>
      <c r="F21" s="390">
        <v>5.11E-2</v>
      </c>
      <c r="G21" s="390"/>
      <c r="H21" s="53">
        <v>6.2199999999999998E-2</v>
      </c>
    </row>
    <row r="22" spans="1:8" s="32" customFormat="1" ht="12" thickBot="1">
      <c r="A22" s="388" t="s">
        <v>58</v>
      </c>
      <c r="B22" s="388"/>
      <c r="C22" s="183">
        <f>SUM(C21)</f>
        <v>3.5000000000000003E-2</v>
      </c>
      <c r="D22" s="54"/>
      <c r="E22" s="184"/>
      <c r="F22" s="392"/>
      <c r="G22" s="392"/>
      <c r="H22" s="55"/>
    </row>
    <row r="23" spans="1:8" s="32" customFormat="1" ht="12" thickBot="1">
      <c r="A23" s="386"/>
      <c r="B23" s="386"/>
      <c r="C23" s="386"/>
      <c r="D23" s="57"/>
      <c r="E23" s="52"/>
      <c r="F23" s="52"/>
      <c r="G23" s="52"/>
      <c r="H23" s="58"/>
    </row>
    <row r="24" spans="1:8" s="32" customFormat="1" ht="11.25">
      <c r="A24" s="46" t="s">
        <v>59</v>
      </c>
      <c r="B24" s="387" t="s">
        <v>60</v>
      </c>
      <c r="C24" s="387"/>
      <c r="D24" s="48"/>
      <c r="E24" s="186"/>
      <c r="F24" s="186"/>
      <c r="G24" s="186"/>
      <c r="H24" s="187"/>
    </row>
    <row r="25" spans="1:8" s="32" customFormat="1" ht="11.25">
      <c r="A25" s="50" t="s">
        <v>83</v>
      </c>
      <c r="B25" s="51" t="s">
        <v>63</v>
      </c>
      <c r="C25" s="47">
        <v>6.4999999999999997E-3</v>
      </c>
      <c r="D25" s="52"/>
      <c r="E25" s="188"/>
      <c r="F25" s="189"/>
      <c r="G25" s="189"/>
      <c r="H25" s="190"/>
    </row>
    <row r="26" spans="1:8" s="32" customFormat="1" ht="12" thickBot="1">
      <c r="A26" s="50" t="s">
        <v>84</v>
      </c>
      <c r="B26" s="51" t="s">
        <v>68</v>
      </c>
      <c r="C26" s="47">
        <v>0.03</v>
      </c>
      <c r="D26" s="52"/>
      <c r="E26" s="188"/>
      <c r="F26" s="189"/>
      <c r="G26" s="189"/>
      <c r="H26" s="190"/>
    </row>
    <row r="27" spans="1:8" s="32" customFormat="1" ht="12" thickBot="1">
      <c r="A27" s="388" t="s">
        <v>73</v>
      </c>
      <c r="B27" s="388"/>
      <c r="C27" s="183">
        <f>SUM(C25:C26)</f>
        <v>3.6499999999999998E-2</v>
      </c>
      <c r="D27" s="54"/>
      <c r="E27" s="384" t="s">
        <v>85</v>
      </c>
      <c r="F27" s="384"/>
      <c r="G27" s="384"/>
      <c r="H27" s="384"/>
    </row>
    <row r="28" spans="1:8" s="32" customFormat="1" ht="12" thickBot="1">
      <c r="A28" s="386"/>
      <c r="B28" s="386"/>
      <c r="C28" s="386"/>
      <c r="D28" s="57"/>
      <c r="E28" s="384"/>
      <c r="F28" s="384"/>
      <c r="G28" s="384"/>
      <c r="H28" s="384"/>
    </row>
    <row r="29" spans="1:8" s="32" customFormat="1" ht="23.25" thickBot="1">
      <c r="A29" s="60"/>
      <c r="B29" s="48" t="s">
        <v>75</v>
      </c>
      <c r="C29" s="61"/>
      <c r="D29" s="61"/>
      <c r="E29" s="384"/>
      <c r="F29" s="384"/>
      <c r="G29" s="384"/>
      <c r="H29" s="384"/>
    </row>
    <row r="30" spans="1:8" s="32" customFormat="1" ht="12" thickBot="1">
      <c r="A30" s="56"/>
      <c r="B30" s="57"/>
      <c r="C30" s="57"/>
      <c r="D30" s="57"/>
      <c r="E30" s="384"/>
      <c r="F30" s="384"/>
      <c r="G30" s="384"/>
      <c r="H30" s="384"/>
    </row>
    <row r="31" spans="1:8" s="32" customFormat="1" ht="12" thickBot="1">
      <c r="A31" s="385" t="s">
        <v>86</v>
      </c>
      <c r="B31" s="385"/>
      <c r="C31" s="385"/>
      <c r="D31" s="62"/>
      <c r="E31" s="384"/>
      <c r="F31" s="384"/>
      <c r="G31" s="384"/>
      <c r="H31" s="384"/>
    </row>
    <row r="32" spans="1:8" s="32" customFormat="1" ht="12" thickBot="1">
      <c r="A32" s="385"/>
      <c r="B32" s="385"/>
      <c r="C32" s="385"/>
      <c r="D32" s="62"/>
      <c r="E32" s="180" t="s">
        <v>77</v>
      </c>
      <c r="F32" s="389" t="s">
        <v>41</v>
      </c>
      <c r="G32" s="389"/>
      <c r="H32" s="42" t="s">
        <v>78</v>
      </c>
    </row>
    <row r="33" spans="1:8" s="32" customFormat="1" ht="12" thickBot="1">
      <c r="A33" s="191"/>
      <c r="B33" s="192"/>
      <c r="C33" s="63"/>
      <c r="D33" s="63"/>
      <c r="E33" s="63"/>
      <c r="F33" s="44"/>
      <c r="G33" s="44"/>
      <c r="H33" s="45"/>
    </row>
    <row r="34" spans="1:8" s="32" customFormat="1" ht="12" thickBot="1">
      <c r="A34" s="193" t="s">
        <v>79</v>
      </c>
      <c r="B34" s="194"/>
      <c r="C34" s="203">
        <f>ROUND(((((1+C17+C14+C15)*(1+C16)*(1+C22))/(1-C27))-1),4)</f>
        <v>0.12</v>
      </c>
      <c r="D34" s="195"/>
      <c r="E34" s="196">
        <v>0.111</v>
      </c>
      <c r="F34" s="402">
        <v>0.14019999999999999</v>
      </c>
      <c r="G34" s="402"/>
      <c r="H34" s="197">
        <v>0.16800000000000001</v>
      </c>
    </row>
    <row r="36" spans="1:8">
      <c r="A36" s="396" t="s">
        <v>201</v>
      </c>
      <c r="B36" s="396"/>
      <c r="C36" s="396"/>
      <c r="D36" s="396"/>
      <c r="E36" s="396"/>
      <c r="F36" s="396"/>
      <c r="G36" s="396"/>
      <c r="H36" s="396"/>
    </row>
  </sheetData>
  <mergeCells count="35">
    <mergeCell ref="A36:H36"/>
    <mergeCell ref="B1:H1"/>
    <mergeCell ref="B2:H2"/>
    <mergeCell ref="B3:H3"/>
    <mergeCell ref="A7:H7"/>
    <mergeCell ref="B5:H5"/>
    <mergeCell ref="A9:C9"/>
    <mergeCell ref="F11:G11"/>
    <mergeCell ref="A12:C12"/>
    <mergeCell ref="B13:C13"/>
    <mergeCell ref="F13:G13"/>
    <mergeCell ref="A22:B22"/>
    <mergeCell ref="F22:G22"/>
    <mergeCell ref="E9:H10"/>
    <mergeCell ref="F14:G14"/>
    <mergeCell ref="F34:G34"/>
    <mergeCell ref="F21:G21"/>
    <mergeCell ref="F15:G15"/>
    <mergeCell ref="F16:G16"/>
    <mergeCell ref="A10:A11"/>
    <mergeCell ref="F17:G17"/>
    <mergeCell ref="A18:B18"/>
    <mergeCell ref="F18:G18"/>
    <mergeCell ref="A19:C19"/>
    <mergeCell ref="B20:C20"/>
    <mergeCell ref="F20:G20"/>
    <mergeCell ref="B10:B11"/>
    <mergeCell ref="C10:C11"/>
    <mergeCell ref="E27:H31"/>
    <mergeCell ref="A31:C32"/>
    <mergeCell ref="A23:C23"/>
    <mergeCell ref="B24:C24"/>
    <mergeCell ref="A27:B27"/>
    <mergeCell ref="A28:C28"/>
    <mergeCell ref="F32:G32"/>
  </mergeCells>
  <pageMargins left="0.78740157480314965" right="0.39370078740157483" top="0.59055118110236227" bottom="0.59055118110236227" header="0.31496062992125984" footer="0.31496062992125984"/>
  <pageSetup paperSize="9"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R52"/>
  <sheetViews>
    <sheetView topLeftCell="A16" workbookViewId="0">
      <selection activeCell="J21" sqref="J21"/>
    </sheetView>
  </sheetViews>
  <sheetFormatPr defaultColWidth="9" defaultRowHeight="15"/>
  <cols>
    <col min="1" max="1" width="2.85546875" customWidth="1"/>
    <col min="2" max="2" width="15.85546875" customWidth="1"/>
    <col min="6" max="6" width="8.7109375" customWidth="1"/>
    <col min="7" max="7" width="15" customWidth="1"/>
    <col min="8" max="8" width="20.140625" customWidth="1"/>
  </cols>
  <sheetData>
    <row r="1" spans="1:18" s="20" customFormat="1">
      <c r="A1" s="311" t="s">
        <v>0</v>
      </c>
      <c r="B1" s="311"/>
      <c r="C1" s="311"/>
      <c r="D1" s="311"/>
      <c r="E1" s="311"/>
      <c r="F1" s="311"/>
      <c r="G1" s="311"/>
      <c r="H1" s="247"/>
      <c r="I1" s="246"/>
      <c r="J1" s="246"/>
      <c r="K1" s="246"/>
      <c r="L1" s="246"/>
      <c r="M1" s="21"/>
    </row>
    <row r="2" spans="1:18" s="20" customFormat="1">
      <c r="A2" s="311" t="s">
        <v>1</v>
      </c>
      <c r="B2" s="311"/>
      <c r="C2" s="311"/>
      <c r="D2" s="311"/>
      <c r="E2" s="311"/>
      <c r="F2" s="311"/>
      <c r="G2" s="311"/>
      <c r="H2" s="247"/>
      <c r="I2" s="246"/>
      <c r="J2" s="246"/>
      <c r="K2" s="246"/>
      <c r="L2" s="246"/>
      <c r="M2" s="21"/>
    </row>
    <row r="3" spans="1:18" s="20" customFormat="1">
      <c r="A3" s="311" t="s">
        <v>2</v>
      </c>
      <c r="B3" s="311"/>
      <c r="C3" s="311"/>
      <c r="D3" s="311"/>
      <c r="E3" s="311"/>
      <c r="F3" s="311"/>
      <c r="G3" s="311"/>
      <c r="H3" s="247"/>
      <c r="I3" s="246"/>
      <c r="J3" s="246"/>
      <c r="K3" s="246"/>
      <c r="L3" s="246"/>
      <c r="M3" s="21"/>
    </row>
    <row r="4" spans="1:18">
      <c r="A4" s="4"/>
      <c r="B4" s="5"/>
      <c r="C4" s="6"/>
      <c r="D4" s="6"/>
      <c r="E4" s="6"/>
      <c r="F4" s="6"/>
      <c r="G4" s="6"/>
      <c r="H4" s="6"/>
      <c r="I4" s="6"/>
      <c r="J4" s="10"/>
      <c r="K4" s="10"/>
      <c r="L4" s="10"/>
      <c r="M4" s="10"/>
      <c r="N4" s="11"/>
      <c r="O4" s="11"/>
      <c r="P4" s="11"/>
      <c r="Q4" s="11"/>
    </row>
    <row r="5" spans="1:18" ht="44.25" customHeight="1">
      <c r="A5" s="270"/>
      <c r="B5" s="277" t="s">
        <v>3</v>
      </c>
      <c r="C5" s="314" t="s">
        <v>206</v>
      </c>
      <c r="D5" s="314"/>
      <c r="E5" s="314"/>
      <c r="F5" s="314"/>
      <c r="G5" s="314"/>
      <c r="H5" s="314"/>
      <c r="I5" s="7"/>
      <c r="J5" s="7"/>
      <c r="K5" s="7"/>
      <c r="L5" s="7"/>
      <c r="M5" s="7"/>
      <c r="N5" s="7"/>
      <c r="O5" s="7"/>
      <c r="P5" s="7"/>
      <c r="Q5" s="7"/>
    </row>
    <row r="6" spans="1:18" ht="15.75" customHeight="1">
      <c r="A6" s="270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270"/>
      <c r="B7" s="407" t="s">
        <v>200</v>
      </c>
      <c r="C7" s="407"/>
      <c r="D7" s="407"/>
      <c r="E7" s="407"/>
      <c r="F7" s="407"/>
      <c r="G7" s="407"/>
      <c r="H7" s="407"/>
      <c r="I7" s="8"/>
    </row>
    <row r="8" spans="1:18">
      <c r="A8" s="270"/>
      <c r="B8" s="407"/>
      <c r="C8" s="407"/>
      <c r="D8" s="407"/>
      <c r="E8" s="407"/>
      <c r="F8" s="407"/>
      <c r="G8" s="407"/>
      <c r="H8" s="407"/>
      <c r="I8" s="8"/>
    </row>
    <row r="9" spans="1:18">
      <c r="A9" s="8"/>
      <c r="B9" s="406"/>
      <c r="C9" s="406"/>
      <c r="D9" s="406"/>
      <c r="E9" s="406"/>
      <c r="F9" s="406"/>
      <c r="G9" s="406"/>
      <c r="H9" s="9"/>
      <c r="I9" s="8"/>
    </row>
    <row r="10" spans="1:18" s="32" customFormat="1" ht="11.25">
      <c r="A10" s="248"/>
      <c r="B10" s="405" t="s">
        <v>87</v>
      </c>
      <c r="C10" s="405"/>
      <c r="D10" s="405"/>
      <c r="E10" s="405"/>
      <c r="F10" s="405"/>
      <c r="G10" s="249" t="s">
        <v>88</v>
      </c>
      <c r="H10" s="249" t="s">
        <v>89</v>
      </c>
      <c r="I10" s="248"/>
    </row>
    <row r="11" spans="1:18" s="32" customFormat="1" ht="11.25">
      <c r="A11" s="248"/>
      <c r="B11" s="405"/>
      <c r="C11" s="405"/>
      <c r="D11" s="405"/>
      <c r="E11" s="405"/>
      <c r="F11" s="405"/>
      <c r="G11" s="250" t="s">
        <v>90</v>
      </c>
      <c r="H11" s="250" t="s">
        <v>90</v>
      </c>
      <c r="I11" s="248"/>
    </row>
    <row r="12" spans="1:18" s="32" customFormat="1" ht="11.25">
      <c r="A12" s="248"/>
      <c r="B12" s="251" t="s">
        <v>91</v>
      </c>
      <c r="C12" s="404" t="s">
        <v>92</v>
      </c>
      <c r="D12" s="404"/>
      <c r="E12" s="404"/>
      <c r="F12" s="404"/>
      <c r="G12" s="252"/>
      <c r="H12" s="252"/>
      <c r="I12" s="248"/>
    </row>
    <row r="13" spans="1:18" s="32" customFormat="1" ht="11.25">
      <c r="A13" s="248"/>
      <c r="B13" s="253" t="s">
        <v>45</v>
      </c>
      <c r="C13" s="403" t="s">
        <v>93</v>
      </c>
      <c r="D13" s="403"/>
      <c r="E13" s="403"/>
      <c r="F13" s="403"/>
      <c r="G13" s="254">
        <v>0.2</v>
      </c>
      <c r="H13" s="254">
        <v>0.2</v>
      </c>
      <c r="I13" s="248"/>
    </row>
    <row r="14" spans="1:18" s="32" customFormat="1" ht="11.25">
      <c r="A14" s="248"/>
      <c r="B14" s="253" t="s">
        <v>47</v>
      </c>
      <c r="C14" s="403" t="s">
        <v>94</v>
      </c>
      <c r="D14" s="403"/>
      <c r="E14" s="403"/>
      <c r="F14" s="403"/>
      <c r="G14" s="254">
        <v>1.4999999999999999E-2</v>
      </c>
      <c r="H14" s="254">
        <v>1.4999999999999999E-2</v>
      </c>
      <c r="I14" s="248"/>
    </row>
    <row r="15" spans="1:18" s="32" customFormat="1" ht="11.25">
      <c r="A15" s="248"/>
      <c r="B15" s="253" t="s">
        <v>49</v>
      </c>
      <c r="C15" s="403" t="s">
        <v>95</v>
      </c>
      <c r="D15" s="403"/>
      <c r="E15" s="403"/>
      <c r="F15" s="403"/>
      <c r="G15" s="254">
        <v>0.01</v>
      </c>
      <c r="H15" s="254">
        <v>0.01</v>
      </c>
      <c r="I15" s="248"/>
    </row>
    <row r="16" spans="1:18" s="32" customFormat="1" ht="11.25">
      <c r="A16" s="248"/>
      <c r="B16" s="253" t="s">
        <v>51</v>
      </c>
      <c r="C16" s="403" t="s">
        <v>96</v>
      </c>
      <c r="D16" s="403"/>
      <c r="E16" s="403"/>
      <c r="F16" s="403"/>
      <c r="G16" s="254">
        <v>2E-3</v>
      </c>
      <c r="H16" s="254">
        <v>2E-3</v>
      </c>
      <c r="I16" s="248"/>
    </row>
    <row r="17" spans="1:9" s="32" customFormat="1" ht="11.25">
      <c r="A17" s="248"/>
      <c r="B17" s="253" t="s">
        <v>97</v>
      </c>
      <c r="C17" s="403" t="s">
        <v>98</v>
      </c>
      <c r="D17" s="403"/>
      <c r="E17" s="403"/>
      <c r="F17" s="403"/>
      <c r="G17" s="254">
        <v>6.0000000000000001E-3</v>
      </c>
      <c r="H17" s="254">
        <v>6.0000000000000001E-3</v>
      </c>
      <c r="I17" s="248"/>
    </row>
    <row r="18" spans="1:9" s="32" customFormat="1" ht="11.25">
      <c r="A18" s="248"/>
      <c r="B18" s="253" t="s">
        <v>99</v>
      </c>
      <c r="C18" s="403" t="s">
        <v>100</v>
      </c>
      <c r="D18" s="403"/>
      <c r="E18" s="403"/>
      <c r="F18" s="403"/>
      <c r="G18" s="254">
        <v>2.5000000000000001E-2</v>
      </c>
      <c r="H18" s="254">
        <v>2.5000000000000001E-2</v>
      </c>
      <c r="I18" s="248"/>
    </row>
    <row r="19" spans="1:9" s="32" customFormat="1" ht="11.25">
      <c r="A19" s="248"/>
      <c r="B19" s="253" t="s">
        <v>101</v>
      </c>
      <c r="C19" s="403" t="s">
        <v>102</v>
      </c>
      <c r="D19" s="403"/>
      <c r="E19" s="403"/>
      <c r="F19" s="403"/>
      <c r="G19" s="254">
        <v>0.03</v>
      </c>
      <c r="H19" s="254">
        <v>0.03</v>
      </c>
      <c r="I19" s="248"/>
    </row>
    <row r="20" spans="1:9" s="32" customFormat="1" ht="11.25">
      <c r="A20" s="248"/>
      <c r="B20" s="253" t="s">
        <v>103</v>
      </c>
      <c r="C20" s="403" t="s">
        <v>104</v>
      </c>
      <c r="D20" s="403"/>
      <c r="E20" s="403"/>
      <c r="F20" s="403"/>
      <c r="G20" s="254">
        <v>0.08</v>
      </c>
      <c r="H20" s="254">
        <v>0.08</v>
      </c>
      <c r="I20" s="248"/>
    </row>
    <row r="21" spans="1:9" s="32" customFormat="1" ht="11.25">
      <c r="A21" s="248"/>
      <c r="B21" s="253" t="s">
        <v>105</v>
      </c>
      <c r="C21" s="403" t="s">
        <v>106</v>
      </c>
      <c r="D21" s="403"/>
      <c r="E21" s="403"/>
      <c r="F21" s="403"/>
      <c r="G21" s="255">
        <v>0</v>
      </c>
      <c r="H21" s="255">
        <v>0</v>
      </c>
      <c r="I21" s="248"/>
    </row>
    <row r="22" spans="1:9" s="32" customFormat="1" ht="11.25">
      <c r="A22" s="248"/>
      <c r="B22" s="410" t="s">
        <v>107</v>
      </c>
      <c r="C22" s="410"/>
      <c r="D22" s="410"/>
      <c r="E22" s="410"/>
      <c r="F22" s="410"/>
      <c r="G22" s="256">
        <f>ROUND(SUM(G13:G21),4)</f>
        <v>0.36799999999999999</v>
      </c>
      <c r="H22" s="256">
        <f>ROUND(SUM(H13:H21),4)</f>
        <v>0.36799999999999999</v>
      </c>
      <c r="I22" s="248"/>
    </row>
    <row r="23" spans="1:9" s="32" customFormat="1" ht="11.25">
      <c r="A23" s="248"/>
      <c r="B23" s="257"/>
      <c r="C23" s="258"/>
      <c r="D23" s="258"/>
      <c r="E23" s="258"/>
      <c r="F23" s="258"/>
      <c r="G23" s="258"/>
      <c r="H23" s="258"/>
      <c r="I23" s="248"/>
    </row>
    <row r="24" spans="1:9" s="32" customFormat="1" ht="11.25">
      <c r="A24" s="248"/>
      <c r="B24" s="259" t="s">
        <v>108</v>
      </c>
      <c r="C24" s="411" t="s">
        <v>109</v>
      </c>
      <c r="D24" s="411"/>
      <c r="E24" s="411"/>
      <c r="F24" s="411"/>
      <c r="G24" s="260"/>
      <c r="H24" s="260"/>
      <c r="I24" s="248"/>
    </row>
    <row r="25" spans="1:9" s="32" customFormat="1" ht="11.25">
      <c r="A25" s="248"/>
      <c r="B25" s="261" t="s">
        <v>82</v>
      </c>
      <c r="C25" s="403" t="s">
        <v>110</v>
      </c>
      <c r="D25" s="403"/>
      <c r="E25" s="403"/>
      <c r="F25" s="403"/>
      <c r="G25" s="262">
        <v>0.1797</v>
      </c>
      <c r="H25" s="262">
        <v>0</v>
      </c>
      <c r="I25" s="248"/>
    </row>
    <row r="26" spans="1:9" s="32" customFormat="1" ht="11.25">
      <c r="A26" s="248"/>
      <c r="B26" s="261" t="s">
        <v>111</v>
      </c>
      <c r="C26" s="403" t="s">
        <v>112</v>
      </c>
      <c r="D26" s="403"/>
      <c r="E26" s="403"/>
      <c r="F26" s="403"/>
      <c r="G26" s="262">
        <v>3.9600000000000003E-2</v>
      </c>
      <c r="H26" s="262">
        <v>0</v>
      </c>
      <c r="I26" s="248"/>
    </row>
    <row r="27" spans="1:9" s="32" customFormat="1" ht="11.25">
      <c r="A27" s="248"/>
      <c r="B27" s="261" t="s">
        <v>113</v>
      </c>
      <c r="C27" s="403" t="s">
        <v>114</v>
      </c>
      <c r="D27" s="403"/>
      <c r="E27" s="403"/>
      <c r="F27" s="403"/>
      <c r="G27" s="262">
        <v>8.6E-3</v>
      </c>
      <c r="H27" s="262">
        <v>6.6E-3</v>
      </c>
      <c r="I27" s="248"/>
    </row>
    <row r="28" spans="1:9" s="32" customFormat="1" ht="11.25">
      <c r="A28" s="248"/>
      <c r="B28" s="261" t="s">
        <v>115</v>
      </c>
      <c r="C28" s="403" t="s">
        <v>116</v>
      </c>
      <c r="D28" s="403"/>
      <c r="E28" s="403"/>
      <c r="F28" s="403"/>
      <c r="G28" s="262">
        <v>0.10970000000000001</v>
      </c>
      <c r="H28" s="262">
        <v>8.3299999999999999E-2</v>
      </c>
      <c r="I28" s="248"/>
    </row>
    <row r="29" spans="1:9" s="32" customFormat="1" ht="11.25">
      <c r="A29" s="248"/>
      <c r="B29" s="261" t="s">
        <v>117</v>
      </c>
      <c r="C29" s="403" t="s">
        <v>118</v>
      </c>
      <c r="D29" s="403"/>
      <c r="E29" s="403"/>
      <c r="F29" s="403"/>
      <c r="G29" s="262">
        <v>6.9999999999999999E-4</v>
      </c>
      <c r="H29" s="262">
        <v>5.9999999999999995E-4</v>
      </c>
      <c r="I29" s="248"/>
    </row>
    <row r="30" spans="1:9" s="32" customFormat="1" ht="11.25">
      <c r="A30" s="248"/>
      <c r="B30" s="261" t="s">
        <v>119</v>
      </c>
      <c r="C30" s="403" t="s">
        <v>120</v>
      </c>
      <c r="D30" s="403"/>
      <c r="E30" s="403"/>
      <c r="F30" s="403"/>
      <c r="G30" s="262">
        <v>7.3000000000000001E-3</v>
      </c>
      <c r="H30" s="262">
        <v>5.5999999999999999E-3</v>
      </c>
      <c r="I30" s="248"/>
    </row>
    <row r="31" spans="1:9" s="32" customFormat="1" ht="11.25">
      <c r="A31" s="248"/>
      <c r="B31" s="261" t="s">
        <v>121</v>
      </c>
      <c r="C31" s="403" t="s">
        <v>122</v>
      </c>
      <c r="D31" s="403"/>
      <c r="E31" s="403"/>
      <c r="F31" s="403"/>
      <c r="G31" s="262">
        <v>2.0400000000000001E-2</v>
      </c>
      <c r="H31" s="262">
        <v>0</v>
      </c>
      <c r="I31" s="248"/>
    </row>
    <row r="32" spans="1:9" s="32" customFormat="1" ht="11.25">
      <c r="A32" s="248"/>
      <c r="B32" s="261" t="s">
        <v>123</v>
      </c>
      <c r="C32" s="403" t="s">
        <v>124</v>
      </c>
      <c r="D32" s="403"/>
      <c r="E32" s="403"/>
      <c r="F32" s="403"/>
      <c r="G32" s="262">
        <v>1E-3</v>
      </c>
      <c r="H32" s="262">
        <v>8.0000000000000004E-4</v>
      </c>
      <c r="I32" s="248"/>
    </row>
    <row r="33" spans="1:9" s="32" customFormat="1" ht="11.25">
      <c r="A33" s="248"/>
      <c r="B33" s="261" t="s">
        <v>125</v>
      </c>
      <c r="C33" s="403" t="s">
        <v>126</v>
      </c>
      <c r="D33" s="403"/>
      <c r="E33" s="403"/>
      <c r="F33" s="403"/>
      <c r="G33" s="262">
        <v>0.10340000000000001</v>
      </c>
      <c r="H33" s="262">
        <v>7.85E-2</v>
      </c>
      <c r="I33" s="248"/>
    </row>
    <row r="34" spans="1:9" s="32" customFormat="1" ht="11.25">
      <c r="A34" s="248"/>
      <c r="B34" s="261" t="s">
        <v>127</v>
      </c>
      <c r="C34" s="403" t="s">
        <v>128</v>
      </c>
      <c r="D34" s="403"/>
      <c r="E34" s="403"/>
      <c r="F34" s="403"/>
      <c r="G34" s="262">
        <v>2.9999999999999997E-4</v>
      </c>
      <c r="H34" s="262">
        <v>2.0000000000000001E-4</v>
      </c>
      <c r="I34" s="248"/>
    </row>
    <row r="35" spans="1:9" s="32" customFormat="1" ht="11.25">
      <c r="A35" s="248"/>
      <c r="B35" s="410" t="s">
        <v>129</v>
      </c>
      <c r="C35" s="410"/>
      <c r="D35" s="410"/>
      <c r="E35" s="410"/>
      <c r="F35" s="410"/>
      <c r="G35" s="263">
        <f>SUM(G25:G34)</f>
        <v>0.47070000000000001</v>
      </c>
      <c r="H35" s="263">
        <f>SUM(H25:H34)</f>
        <v>0.17560000000000001</v>
      </c>
      <c r="I35" s="248"/>
    </row>
    <row r="36" spans="1:9" s="32" customFormat="1" ht="11.25">
      <c r="A36" s="248"/>
      <c r="B36" s="264"/>
      <c r="C36" s="258"/>
      <c r="D36" s="258"/>
      <c r="E36" s="258"/>
      <c r="F36" s="258"/>
      <c r="G36" s="258"/>
      <c r="H36" s="258"/>
      <c r="I36" s="248"/>
    </row>
    <row r="37" spans="1:9" s="32" customFormat="1" ht="11.25">
      <c r="A37" s="248"/>
      <c r="B37" s="251" t="s">
        <v>130</v>
      </c>
      <c r="C37" s="404" t="s">
        <v>131</v>
      </c>
      <c r="D37" s="404"/>
      <c r="E37" s="404"/>
      <c r="F37" s="404"/>
      <c r="G37" s="252"/>
      <c r="H37" s="252"/>
      <c r="I37" s="248"/>
    </row>
    <row r="38" spans="1:9" s="32" customFormat="1" ht="11.25">
      <c r="A38" s="248"/>
      <c r="B38" s="253" t="s">
        <v>83</v>
      </c>
      <c r="C38" s="403" t="s">
        <v>132</v>
      </c>
      <c r="D38" s="403"/>
      <c r="E38" s="403"/>
      <c r="F38" s="403"/>
      <c r="G38" s="254">
        <v>5.4399999999999997E-2</v>
      </c>
      <c r="H38" s="254">
        <v>4.1300000000000003E-2</v>
      </c>
      <c r="I38" s="248"/>
    </row>
    <row r="39" spans="1:9" s="32" customFormat="1" ht="11.25">
      <c r="A39" s="248"/>
      <c r="B39" s="253" t="s">
        <v>84</v>
      </c>
      <c r="C39" s="403" t="s">
        <v>133</v>
      </c>
      <c r="D39" s="403"/>
      <c r="E39" s="403"/>
      <c r="F39" s="403"/>
      <c r="G39" s="254">
        <v>1.2999999999999999E-3</v>
      </c>
      <c r="H39" s="254">
        <v>1E-3</v>
      </c>
      <c r="I39" s="248"/>
    </row>
    <row r="40" spans="1:9" s="32" customFormat="1" ht="11.25">
      <c r="A40" s="248"/>
      <c r="B40" s="253" t="s">
        <v>134</v>
      </c>
      <c r="C40" s="265" t="s">
        <v>135</v>
      </c>
      <c r="D40" s="265"/>
      <c r="E40" s="265"/>
      <c r="F40" s="265"/>
      <c r="G40" s="255">
        <v>3.4099999999999998E-2</v>
      </c>
      <c r="H40" s="255">
        <v>2.5899999999999999E-2</v>
      </c>
      <c r="I40" s="248"/>
    </row>
    <row r="41" spans="1:9" s="32" customFormat="1" ht="11.25">
      <c r="A41" s="248"/>
      <c r="B41" s="253" t="s">
        <v>136</v>
      </c>
      <c r="C41" s="265" t="s">
        <v>137</v>
      </c>
      <c r="D41" s="265"/>
      <c r="E41" s="265"/>
      <c r="F41" s="265"/>
      <c r="G41" s="255">
        <v>3.3599999999999998E-2</v>
      </c>
      <c r="H41" s="255">
        <v>2.5499999999999998E-2</v>
      </c>
      <c r="I41" s="248"/>
    </row>
    <row r="42" spans="1:9" s="32" customFormat="1" ht="11.25">
      <c r="A42" s="248"/>
      <c r="B42" s="253" t="s">
        <v>138</v>
      </c>
      <c r="C42" s="265" t="s">
        <v>139</v>
      </c>
      <c r="D42" s="265"/>
      <c r="E42" s="265"/>
      <c r="F42" s="265"/>
      <c r="G42" s="255">
        <v>4.5999999999999999E-3</v>
      </c>
      <c r="H42" s="255">
        <v>3.5000000000000001E-3</v>
      </c>
      <c r="I42" s="248"/>
    </row>
    <row r="43" spans="1:9" s="32" customFormat="1" ht="11.25">
      <c r="A43" s="248"/>
      <c r="B43" s="410" t="s">
        <v>140</v>
      </c>
      <c r="C43" s="410"/>
      <c r="D43" s="410"/>
      <c r="E43" s="410"/>
      <c r="F43" s="410"/>
      <c r="G43" s="256">
        <f>ROUND(SUM(G38:G42),4)</f>
        <v>0.128</v>
      </c>
      <c r="H43" s="256">
        <f>ROUND(SUM(H38:H42),4)</f>
        <v>9.7199999999999995E-2</v>
      </c>
      <c r="I43" s="248"/>
    </row>
    <row r="44" spans="1:9" s="32" customFormat="1" ht="11.25">
      <c r="A44" s="248"/>
      <c r="B44" s="413"/>
      <c r="C44" s="413"/>
      <c r="D44" s="413"/>
      <c r="E44" s="413"/>
      <c r="F44" s="413"/>
      <c r="G44" s="413"/>
      <c r="H44" s="258"/>
      <c r="I44" s="248"/>
    </row>
    <row r="45" spans="1:9" s="32" customFormat="1" ht="11.25">
      <c r="A45" s="248"/>
      <c r="B45" s="251" t="s">
        <v>141</v>
      </c>
      <c r="C45" s="404" t="s">
        <v>142</v>
      </c>
      <c r="D45" s="404"/>
      <c r="E45" s="404"/>
      <c r="F45" s="404"/>
      <c r="G45" s="252"/>
      <c r="H45" s="254"/>
      <c r="I45" s="248"/>
    </row>
    <row r="46" spans="1:9" s="32" customFormat="1" ht="11.25">
      <c r="A46" s="248"/>
      <c r="B46" s="253" t="s">
        <v>143</v>
      </c>
      <c r="C46" s="414" t="s">
        <v>144</v>
      </c>
      <c r="D46" s="414"/>
      <c r="E46" s="414"/>
      <c r="F46" s="414"/>
      <c r="G46" s="254">
        <v>0.17319999999999999</v>
      </c>
      <c r="H46" s="254">
        <v>6.4600000000000005E-2</v>
      </c>
      <c r="I46" s="248"/>
    </row>
    <row r="47" spans="1:9" s="32" customFormat="1" ht="11.25">
      <c r="A47" s="248"/>
      <c r="B47" s="253" t="s">
        <v>145</v>
      </c>
      <c r="C47" s="415" t="s">
        <v>146</v>
      </c>
      <c r="D47" s="415"/>
      <c r="E47" s="415"/>
      <c r="F47" s="415"/>
      <c r="G47" s="254">
        <v>4.7999999999999996E-3</v>
      </c>
      <c r="H47" s="266">
        <v>3.7000000000000002E-3</v>
      </c>
      <c r="I47" s="248"/>
    </row>
    <row r="48" spans="1:9" s="32" customFormat="1" ht="11.25">
      <c r="A48" s="248"/>
      <c r="B48" s="410" t="s">
        <v>147</v>
      </c>
      <c r="C48" s="410"/>
      <c r="D48" s="410"/>
      <c r="E48" s="410"/>
      <c r="F48" s="410"/>
      <c r="G48" s="256">
        <f>SUM(G46:G47)</f>
        <v>0.17799999999999999</v>
      </c>
      <c r="H48" s="256">
        <f>SUM(H46:H47)</f>
        <v>6.83E-2</v>
      </c>
      <c r="I48" s="248"/>
    </row>
    <row r="49" spans="1:9" s="32" customFormat="1" ht="11.25">
      <c r="A49" s="248"/>
      <c r="B49" s="267"/>
      <c r="C49" s="268"/>
      <c r="D49" s="268"/>
      <c r="E49" s="268"/>
      <c r="F49" s="408"/>
      <c r="G49" s="408"/>
      <c r="H49" s="258"/>
      <c r="I49" s="248"/>
    </row>
    <row r="50" spans="1:9" s="32" customFormat="1" ht="11.25">
      <c r="A50" s="248"/>
      <c r="B50" s="412" t="s">
        <v>148</v>
      </c>
      <c r="C50" s="412"/>
      <c r="D50" s="412"/>
      <c r="E50" s="412"/>
      <c r="F50" s="412"/>
      <c r="G50" s="269">
        <f>ROUND(G22+G35+G43+G48,4)</f>
        <v>1.1447000000000001</v>
      </c>
      <c r="H50" s="269">
        <f>ROUND(H22+H35+H43+H48,4)</f>
        <v>0.70909999999999995</v>
      </c>
      <c r="I50" s="248"/>
    </row>
    <row r="51" spans="1:9" ht="15.75" thickTop="1"/>
    <row r="52" spans="1:9">
      <c r="B52" s="409" t="s">
        <v>201</v>
      </c>
      <c r="C52" s="396"/>
      <c r="D52" s="396"/>
      <c r="E52" s="396"/>
      <c r="F52" s="396"/>
      <c r="G52" s="396"/>
      <c r="H52" s="396"/>
    </row>
  </sheetData>
  <mergeCells count="42">
    <mergeCell ref="C21:F21"/>
    <mergeCell ref="C17:F17"/>
    <mergeCell ref="C27:F27"/>
    <mergeCell ref="C28:F28"/>
    <mergeCell ref="C29:F29"/>
    <mergeCell ref="C18:F18"/>
    <mergeCell ref="C19:F19"/>
    <mergeCell ref="C20:F20"/>
    <mergeCell ref="B48:F48"/>
    <mergeCell ref="C32:F32"/>
    <mergeCell ref="C33:F33"/>
    <mergeCell ref="C34:F34"/>
    <mergeCell ref="B35:F35"/>
    <mergeCell ref="C37:F37"/>
    <mergeCell ref="F49:G49"/>
    <mergeCell ref="B52:H52"/>
    <mergeCell ref="B22:F22"/>
    <mergeCell ref="C24:F24"/>
    <mergeCell ref="C25:F25"/>
    <mergeCell ref="C26:F26"/>
    <mergeCell ref="B50:F50"/>
    <mergeCell ref="C38:F38"/>
    <mergeCell ref="C39:F39"/>
    <mergeCell ref="B43:F43"/>
    <mergeCell ref="B44:G44"/>
    <mergeCell ref="C45:F45"/>
    <mergeCell ref="C46:F46"/>
    <mergeCell ref="C30:F30"/>
    <mergeCell ref="C31:F31"/>
    <mergeCell ref="C47:F47"/>
    <mergeCell ref="B10:F11"/>
    <mergeCell ref="C5:H5"/>
    <mergeCell ref="A1:G1"/>
    <mergeCell ref="A2:G2"/>
    <mergeCell ref="A3:G3"/>
    <mergeCell ref="B9:G9"/>
    <mergeCell ref="B7:H8"/>
    <mergeCell ref="C16:F16"/>
    <mergeCell ref="C12:F12"/>
    <mergeCell ref="C13:F13"/>
    <mergeCell ref="C14:F14"/>
    <mergeCell ref="C15:F15"/>
  </mergeCells>
  <pageMargins left="0.59055118110236227" right="0.39370078740157483" top="0.78740157480314965" bottom="0.78740157480314965" header="0.31496062992125984" footer="0.31496062992125984"/>
  <pageSetup paperSize="9"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U23"/>
  <sheetViews>
    <sheetView tabSelected="1" topLeftCell="A7" zoomScale="85" zoomScaleNormal="85" workbookViewId="0">
      <selection activeCell="A7" sqref="A7:H7"/>
    </sheetView>
  </sheetViews>
  <sheetFormatPr defaultColWidth="9" defaultRowHeight="11.25"/>
  <cols>
    <col min="1" max="1" width="7.28515625" style="32" customWidth="1"/>
    <col min="2" max="2" width="10.85546875" style="32" customWidth="1"/>
    <col min="3" max="3" width="6.7109375" style="32" customWidth="1"/>
    <col min="4" max="4" width="21.42578125" style="32" customWidth="1"/>
    <col min="5" max="5" width="8" style="32" bestFit="1" customWidth="1"/>
    <col min="6" max="6" width="8.42578125" style="32" bestFit="1" customWidth="1"/>
    <col min="7" max="7" width="12.140625" style="32" customWidth="1"/>
    <col min="8" max="8" width="16.140625" style="245" customWidth="1"/>
    <col min="9" max="9" width="14.7109375" style="32" customWidth="1"/>
    <col min="10" max="20" width="12.5703125" style="32" bestFit="1" customWidth="1"/>
    <col min="21" max="21" width="14.140625" style="32" bestFit="1" customWidth="1"/>
    <col min="22" max="16384" width="9" style="32"/>
  </cols>
  <sheetData>
    <row r="1" spans="1:21" ht="15" customHeight="1">
      <c r="B1" s="162"/>
      <c r="C1" s="163"/>
      <c r="D1" s="420" t="s">
        <v>0</v>
      </c>
      <c r="E1" s="420"/>
      <c r="F1" s="420"/>
      <c r="G1" s="420"/>
      <c r="H1" s="420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</row>
    <row r="2" spans="1:21" ht="15" customHeight="1">
      <c r="B2" s="34"/>
      <c r="C2" s="33"/>
      <c r="D2" s="421" t="s">
        <v>1</v>
      </c>
      <c r="E2" s="421"/>
      <c r="F2" s="421"/>
      <c r="G2" s="421"/>
      <c r="H2" s="421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</row>
    <row r="3" spans="1:21" ht="15" customHeight="1">
      <c r="B3" s="34"/>
      <c r="C3" s="33"/>
      <c r="D3" s="421" t="s">
        <v>2</v>
      </c>
      <c r="E3" s="421"/>
      <c r="F3" s="421"/>
      <c r="G3" s="421"/>
      <c r="H3" s="421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</row>
    <row r="4" spans="1:21">
      <c r="B4" s="34"/>
      <c r="C4" s="33"/>
      <c r="D4" s="33"/>
      <c r="E4" s="311"/>
      <c r="F4" s="311"/>
      <c r="G4" s="311"/>
      <c r="H4" s="311"/>
      <c r="I4" s="311"/>
    </row>
    <row r="5" spans="1:21" ht="39.75" customHeight="1">
      <c r="A5" s="422" t="s">
        <v>3</v>
      </c>
      <c r="B5" s="422"/>
      <c r="C5" s="426" t="s">
        <v>168</v>
      </c>
      <c r="D5" s="426"/>
      <c r="E5" s="426"/>
      <c r="F5" s="426"/>
      <c r="G5" s="426"/>
      <c r="H5" s="426"/>
      <c r="I5" s="426"/>
      <c r="J5" s="426"/>
      <c r="K5" s="426"/>
      <c r="L5" s="426"/>
    </row>
    <row r="6" spans="1:21">
      <c r="B6" s="316"/>
      <c r="C6" s="316"/>
      <c r="D6" s="316"/>
      <c r="E6" s="316"/>
      <c r="F6" s="316"/>
      <c r="G6" s="316"/>
      <c r="H6" s="316"/>
    </row>
    <row r="7" spans="1:21" ht="15" customHeight="1">
      <c r="A7" s="437" t="s">
        <v>197</v>
      </c>
      <c r="B7" s="437"/>
      <c r="C7" s="437"/>
      <c r="D7" s="437"/>
      <c r="E7" s="437"/>
      <c r="F7" s="437"/>
      <c r="G7" s="437"/>
      <c r="H7" s="437"/>
    </row>
    <row r="8" spans="1:21" ht="15" customHeight="1">
      <c r="A8" s="271"/>
      <c r="B8" s="271"/>
      <c r="C8" s="271"/>
      <c r="D8" s="271"/>
      <c r="E8" s="271"/>
      <c r="F8" s="271"/>
      <c r="G8" s="271"/>
      <c r="H8" s="271"/>
    </row>
    <row r="9" spans="1:21" ht="15" customHeight="1">
      <c r="A9" s="428" t="s">
        <v>207</v>
      </c>
      <c r="B9" s="430" t="s">
        <v>223</v>
      </c>
      <c r="C9" s="432" t="s">
        <v>32</v>
      </c>
      <c r="D9" s="433"/>
      <c r="E9" s="428" t="s">
        <v>184</v>
      </c>
      <c r="F9" s="428" t="s">
        <v>170</v>
      </c>
      <c r="G9" s="428" t="s">
        <v>198</v>
      </c>
      <c r="H9" s="428" t="s">
        <v>199</v>
      </c>
      <c r="I9" s="423" t="s">
        <v>221</v>
      </c>
      <c r="J9" s="424"/>
      <c r="K9" s="424"/>
      <c r="L9" s="424"/>
      <c r="M9" s="424"/>
      <c r="N9" s="424"/>
      <c r="O9" s="424"/>
      <c r="P9" s="424"/>
      <c r="Q9" s="424"/>
      <c r="R9" s="424"/>
      <c r="S9" s="424"/>
      <c r="T9" s="425"/>
      <c r="U9" s="427" t="s">
        <v>196</v>
      </c>
    </row>
    <row r="10" spans="1:21">
      <c r="A10" s="429"/>
      <c r="B10" s="431"/>
      <c r="C10" s="434"/>
      <c r="D10" s="435"/>
      <c r="E10" s="429"/>
      <c r="F10" s="429"/>
      <c r="G10" s="429"/>
      <c r="H10" s="429"/>
      <c r="I10" s="167" t="s">
        <v>209</v>
      </c>
      <c r="J10" s="167" t="s">
        <v>210</v>
      </c>
      <c r="K10" s="167" t="s">
        <v>211</v>
      </c>
      <c r="L10" s="167" t="s">
        <v>212</v>
      </c>
      <c r="M10" s="167" t="s">
        <v>213</v>
      </c>
      <c r="N10" s="167" t="s">
        <v>214</v>
      </c>
      <c r="O10" s="167" t="s">
        <v>215</v>
      </c>
      <c r="P10" s="167" t="s">
        <v>216</v>
      </c>
      <c r="Q10" s="167" t="s">
        <v>217</v>
      </c>
      <c r="R10" s="167" t="s">
        <v>218</v>
      </c>
      <c r="S10" s="167" t="s">
        <v>219</v>
      </c>
      <c r="T10" s="167" t="s">
        <v>220</v>
      </c>
      <c r="U10" s="427"/>
    </row>
    <row r="11" spans="1:21" ht="71.25" customHeight="1">
      <c r="A11" s="168">
        <v>1</v>
      </c>
      <c r="B11" s="173" t="s">
        <v>185</v>
      </c>
      <c r="C11" s="418" t="str">
        <f>Composições!C13</f>
        <v>SERVIÇO DE APOIO TÉCNICO PARA REALIZAÇÃO DE DIAGNÓSTICO, COLETA DE INFORMAÇÕES, ELABORAÇÃO DE ANTEPROJETO OU PROJETO BÁSICO E CAPACITAÇÃO PARA AÇÕES DE INCLUSÃO PRODUTIVA</v>
      </c>
      <c r="D11" s="419"/>
      <c r="E11" s="169" t="s">
        <v>239</v>
      </c>
      <c r="F11" s="170">
        <f>'Custo Total'!F15</f>
        <v>18</v>
      </c>
      <c r="G11" s="171">
        <f>Composições!H27</f>
        <v>32137.309999999998</v>
      </c>
      <c r="H11" s="242">
        <f>ROUND(F11*G11,2)</f>
        <v>578471.57999999996</v>
      </c>
      <c r="I11" s="282">
        <f t="shared" ref="I11:T11" si="0">$H$11*I12</f>
        <v>57847.157999999996</v>
      </c>
      <c r="J11" s="282">
        <f t="shared" si="0"/>
        <v>57847.157999999996</v>
      </c>
      <c r="K11" s="282">
        <f t="shared" si="0"/>
        <v>57847.157999999996</v>
      </c>
      <c r="L11" s="282">
        <f t="shared" si="0"/>
        <v>57847.157999999996</v>
      </c>
      <c r="M11" s="282">
        <f t="shared" si="0"/>
        <v>57847.157999999996</v>
      </c>
      <c r="N11" s="282">
        <f t="shared" si="0"/>
        <v>57847.157999999996</v>
      </c>
      <c r="O11" s="282">
        <f t="shared" si="0"/>
        <v>57847.157999999996</v>
      </c>
      <c r="P11" s="282">
        <f t="shared" si="0"/>
        <v>57847.157999999996</v>
      </c>
      <c r="Q11" s="282">
        <f t="shared" si="0"/>
        <v>28923.578999999998</v>
      </c>
      <c r="R11" s="282">
        <f t="shared" si="0"/>
        <v>28923.578999999998</v>
      </c>
      <c r="S11" s="282">
        <f t="shared" si="0"/>
        <v>28923.578999999998</v>
      </c>
      <c r="T11" s="282">
        <f t="shared" si="0"/>
        <v>28923.578999999998</v>
      </c>
      <c r="U11" s="296">
        <f t="shared" ref="U11:U20" si="1">SUM(I11:T11)</f>
        <v>578471.58000000007</v>
      </c>
    </row>
    <row r="12" spans="1:21">
      <c r="A12" s="168"/>
      <c r="B12" s="173"/>
      <c r="C12" s="278"/>
      <c r="D12" s="279"/>
      <c r="E12" s="169"/>
      <c r="F12" s="170"/>
      <c r="G12" s="171"/>
      <c r="H12" s="242" t="s">
        <v>90</v>
      </c>
      <c r="I12" s="283">
        <v>0.1</v>
      </c>
      <c r="J12" s="283">
        <v>0.1</v>
      </c>
      <c r="K12" s="283">
        <v>0.1</v>
      </c>
      <c r="L12" s="283">
        <v>0.1</v>
      </c>
      <c r="M12" s="283">
        <v>0.1</v>
      </c>
      <c r="N12" s="283">
        <v>0.1</v>
      </c>
      <c r="O12" s="283">
        <v>0.1</v>
      </c>
      <c r="P12" s="283">
        <v>0.1</v>
      </c>
      <c r="Q12" s="283">
        <v>0.05</v>
      </c>
      <c r="R12" s="283">
        <v>0.05</v>
      </c>
      <c r="S12" s="283">
        <v>0.05</v>
      </c>
      <c r="T12" s="283">
        <v>0.05</v>
      </c>
      <c r="U12" s="297">
        <f t="shared" si="1"/>
        <v>1</v>
      </c>
    </row>
    <row r="13" spans="1:21" ht="70.5" customHeight="1">
      <c r="A13" s="237">
        <v>2</v>
      </c>
      <c r="B13" s="238" t="s">
        <v>186</v>
      </c>
      <c r="C13" s="416" t="str">
        <f>Composições!C13</f>
        <v>SERVIÇO DE APOIO TÉCNICO PARA REALIZAÇÃO DE DIAGNÓSTICO, COLETA DE INFORMAÇÕES, ELABORAÇÃO DE ANTEPROJETO OU PROJETO BÁSICO E CAPACITAÇÃO PARA AÇÕES DE INCLUSÃO PRODUTIVA</v>
      </c>
      <c r="D13" s="417"/>
      <c r="E13" s="239" t="s">
        <v>239</v>
      </c>
      <c r="F13" s="240">
        <f>'Custo Total'!F16</f>
        <v>18</v>
      </c>
      <c r="G13" s="241">
        <f>Composições!H27</f>
        <v>32137.309999999998</v>
      </c>
      <c r="H13" s="243">
        <f t="shared" ref="H13:H19" si="2">ROUND(F13*G13,2)</f>
        <v>578471.57999999996</v>
      </c>
      <c r="I13" s="284">
        <f>$H$13*I14</f>
        <v>57847.157999999996</v>
      </c>
      <c r="J13" s="284">
        <f t="shared" ref="J13:T13" si="3">$H$13*J14</f>
        <v>57847.157999999996</v>
      </c>
      <c r="K13" s="284">
        <f t="shared" si="3"/>
        <v>57847.157999999996</v>
      </c>
      <c r="L13" s="284">
        <f t="shared" si="3"/>
        <v>57847.157999999996</v>
      </c>
      <c r="M13" s="284">
        <f t="shared" si="3"/>
        <v>57847.157999999996</v>
      </c>
      <c r="N13" s="284">
        <f t="shared" si="3"/>
        <v>57847.157999999996</v>
      </c>
      <c r="O13" s="284">
        <f t="shared" si="3"/>
        <v>57847.157999999996</v>
      </c>
      <c r="P13" s="284">
        <f t="shared" si="3"/>
        <v>57847.157999999996</v>
      </c>
      <c r="Q13" s="284">
        <f t="shared" si="3"/>
        <v>28923.578999999998</v>
      </c>
      <c r="R13" s="284">
        <f t="shared" si="3"/>
        <v>28923.578999999998</v>
      </c>
      <c r="S13" s="284">
        <f t="shared" si="3"/>
        <v>28923.578999999998</v>
      </c>
      <c r="T13" s="284">
        <f t="shared" si="3"/>
        <v>28923.578999999998</v>
      </c>
      <c r="U13" s="298">
        <f t="shared" si="1"/>
        <v>578471.58000000007</v>
      </c>
    </row>
    <row r="14" spans="1:21">
      <c r="A14" s="237"/>
      <c r="B14" s="238"/>
      <c r="C14" s="280"/>
      <c r="D14" s="281"/>
      <c r="E14" s="239"/>
      <c r="F14" s="240"/>
      <c r="G14" s="241"/>
      <c r="H14" s="243" t="s">
        <v>90</v>
      </c>
      <c r="I14" s="285">
        <v>0.1</v>
      </c>
      <c r="J14" s="285">
        <v>0.1</v>
      </c>
      <c r="K14" s="285">
        <v>0.1</v>
      </c>
      <c r="L14" s="285">
        <v>0.1</v>
      </c>
      <c r="M14" s="285">
        <v>0.1</v>
      </c>
      <c r="N14" s="285">
        <v>0.1</v>
      </c>
      <c r="O14" s="285">
        <v>0.1</v>
      </c>
      <c r="P14" s="285">
        <v>0.1</v>
      </c>
      <c r="Q14" s="285">
        <v>0.05</v>
      </c>
      <c r="R14" s="285">
        <v>0.05</v>
      </c>
      <c r="S14" s="285">
        <v>0.05</v>
      </c>
      <c r="T14" s="285">
        <v>0.05</v>
      </c>
      <c r="U14" s="299">
        <f t="shared" si="1"/>
        <v>1</v>
      </c>
    </row>
    <row r="15" spans="1:21" ht="67.5" customHeight="1">
      <c r="A15" s="168">
        <v>3</v>
      </c>
      <c r="B15" s="173" t="s">
        <v>187</v>
      </c>
      <c r="C15" s="418" t="str">
        <f>Composições!C13</f>
        <v>SERVIÇO DE APOIO TÉCNICO PARA REALIZAÇÃO DE DIAGNÓSTICO, COLETA DE INFORMAÇÕES, ELABORAÇÃO DE ANTEPROJETO OU PROJETO BÁSICO E CAPACITAÇÃO PARA AÇÕES DE INCLUSÃO PRODUTIVA</v>
      </c>
      <c r="D15" s="419"/>
      <c r="E15" s="169" t="s">
        <v>239</v>
      </c>
      <c r="F15" s="170">
        <f>'Custo Total'!F17</f>
        <v>18</v>
      </c>
      <c r="G15" s="171">
        <f>Composições!H27</f>
        <v>32137.309999999998</v>
      </c>
      <c r="H15" s="242">
        <f t="shared" si="2"/>
        <v>578471.57999999996</v>
      </c>
      <c r="I15" s="282">
        <f>$H$15*I16</f>
        <v>57847.157999999996</v>
      </c>
      <c r="J15" s="282">
        <f t="shared" ref="J15:T15" si="4">$H$15*J16</f>
        <v>57847.157999999996</v>
      </c>
      <c r="K15" s="282">
        <f t="shared" si="4"/>
        <v>57847.157999999996</v>
      </c>
      <c r="L15" s="282">
        <f t="shared" si="4"/>
        <v>57847.157999999996</v>
      </c>
      <c r="M15" s="282">
        <f t="shared" si="4"/>
        <v>57847.157999999996</v>
      </c>
      <c r="N15" s="282">
        <f t="shared" si="4"/>
        <v>57847.157999999996</v>
      </c>
      <c r="O15" s="282">
        <f t="shared" si="4"/>
        <v>57847.157999999996</v>
      </c>
      <c r="P15" s="282">
        <f t="shared" si="4"/>
        <v>57847.157999999996</v>
      </c>
      <c r="Q15" s="282">
        <f t="shared" si="4"/>
        <v>28923.578999999998</v>
      </c>
      <c r="R15" s="282">
        <f t="shared" si="4"/>
        <v>28923.578999999998</v>
      </c>
      <c r="S15" s="282">
        <f t="shared" si="4"/>
        <v>28923.578999999998</v>
      </c>
      <c r="T15" s="282">
        <f t="shared" si="4"/>
        <v>28923.578999999998</v>
      </c>
      <c r="U15" s="296">
        <f t="shared" si="1"/>
        <v>578471.58000000007</v>
      </c>
    </row>
    <row r="16" spans="1:21">
      <c r="A16" s="168"/>
      <c r="B16" s="173"/>
      <c r="C16" s="278"/>
      <c r="D16" s="279"/>
      <c r="E16" s="169"/>
      <c r="F16" s="170"/>
      <c r="G16" s="171"/>
      <c r="H16" s="242" t="s">
        <v>90</v>
      </c>
      <c r="I16" s="283">
        <v>0.1</v>
      </c>
      <c r="J16" s="283">
        <v>0.1</v>
      </c>
      <c r="K16" s="283">
        <v>0.1</v>
      </c>
      <c r="L16" s="283">
        <v>0.1</v>
      </c>
      <c r="M16" s="283">
        <v>0.1</v>
      </c>
      <c r="N16" s="283">
        <v>0.1</v>
      </c>
      <c r="O16" s="283">
        <v>0.1</v>
      </c>
      <c r="P16" s="283">
        <v>0.1</v>
      </c>
      <c r="Q16" s="283">
        <v>0.05</v>
      </c>
      <c r="R16" s="283">
        <v>0.05</v>
      </c>
      <c r="S16" s="283">
        <v>0.05</v>
      </c>
      <c r="T16" s="283">
        <v>0.05</v>
      </c>
      <c r="U16" s="297">
        <f t="shared" si="1"/>
        <v>1</v>
      </c>
    </row>
    <row r="17" spans="1:21" ht="67.5" customHeight="1">
      <c r="A17" s="237">
        <v>4</v>
      </c>
      <c r="B17" s="238" t="s">
        <v>188</v>
      </c>
      <c r="C17" s="416" t="str">
        <f>Composições!C13</f>
        <v>SERVIÇO DE APOIO TÉCNICO PARA REALIZAÇÃO DE DIAGNÓSTICO, COLETA DE INFORMAÇÕES, ELABORAÇÃO DE ANTEPROJETO OU PROJETO BÁSICO E CAPACITAÇÃO PARA AÇÕES DE INCLUSÃO PRODUTIVA</v>
      </c>
      <c r="D17" s="417"/>
      <c r="E17" s="239" t="s">
        <v>239</v>
      </c>
      <c r="F17" s="240">
        <f>'Custo Total'!F18</f>
        <v>18</v>
      </c>
      <c r="G17" s="241">
        <f>Composições!H27</f>
        <v>32137.309999999998</v>
      </c>
      <c r="H17" s="243">
        <f t="shared" si="2"/>
        <v>578471.57999999996</v>
      </c>
      <c r="I17" s="284">
        <f>$H$17*I18</f>
        <v>57847.157999999996</v>
      </c>
      <c r="J17" s="284">
        <f t="shared" ref="J17:T17" si="5">$H$17*J18</f>
        <v>57847.157999999996</v>
      </c>
      <c r="K17" s="284">
        <f t="shared" si="5"/>
        <v>57847.157999999996</v>
      </c>
      <c r="L17" s="284">
        <f t="shared" si="5"/>
        <v>57847.157999999996</v>
      </c>
      <c r="M17" s="284">
        <f t="shared" si="5"/>
        <v>57847.157999999996</v>
      </c>
      <c r="N17" s="284">
        <f t="shared" si="5"/>
        <v>57847.157999999996</v>
      </c>
      <c r="O17" s="284">
        <f t="shared" si="5"/>
        <v>57847.157999999996</v>
      </c>
      <c r="P17" s="284">
        <f t="shared" si="5"/>
        <v>57847.157999999996</v>
      </c>
      <c r="Q17" s="284">
        <f t="shared" si="5"/>
        <v>28923.578999999998</v>
      </c>
      <c r="R17" s="284">
        <f t="shared" si="5"/>
        <v>28923.578999999998</v>
      </c>
      <c r="S17" s="284">
        <f t="shared" si="5"/>
        <v>28923.578999999998</v>
      </c>
      <c r="T17" s="284">
        <f t="shared" si="5"/>
        <v>28923.578999999998</v>
      </c>
      <c r="U17" s="298">
        <f t="shared" si="1"/>
        <v>578471.58000000007</v>
      </c>
    </row>
    <row r="18" spans="1:21">
      <c r="A18" s="237"/>
      <c r="B18" s="238"/>
      <c r="C18" s="280"/>
      <c r="D18" s="281"/>
      <c r="E18" s="239"/>
      <c r="F18" s="240"/>
      <c r="G18" s="241"/>
      <c r="H18" s="243" t="s">
        <v>90</v>
      </c>
      <c r="I18" s="285">
        <v>0.1</v>
      </c>
      <c r="J18" s="285">
        <v>0.1</v>
      </c>
      <c r="K18" s="285">
        <v>0.1</v>
      </c>
      <c r="L18" s="285">
        <v>0.1</v>
      </c>
      <c r="M18" s="285">
        <v>0.1</v>
      </c>
      <c r="N18" s="285">
        <v>0.1</v>
      </c>
      <c r="O18" s="285">
        <v>0.1</v>
      </c>
      <c r="P18" s="285">
        <v>0.1</v>
      </c>
      <c r="Q18" s="285">
        <v>0.05</v>
      </c>
      <c r="R18" s="285">
        <v>0.05</v>
      </c>
      <c r="S18" s="285">
        <v>0.05</v>
      </c>
      <c r="T18" s="285">
        <v>0.05</v>
      </c>
      <c r="U18" s="299">
        <f t="shared" si="1"/>
        <v>1</v>
      </c>
    </row>
    <row r="19" spans="1:21" ht="68.25" customHeight="1">
      <c r="A19" s="168">
        <v>5</v>
      </c>
      <c r="B19" s="173" t="s">
        <v>189</v>
      </c>
      <c r="C19" s="418" t="str">
        <f>Composições!C13</f>
        <v>SERVIÇO DE APOIO TÉCNICO PARA REALIZAÇÃO DE DIAGNÓSTICO, COLETA DE INFORMAÇÕES, ELABORAÇÃO DE ANTEPROJETO OU PROJETO BÁSICO E CAPACITAÇÃO PARA AÇÕES DE INCLUSÃO PRODUTIVA</v>
      </c>
      <c r="D19" s="419"/>
      <c r="E19" s="169" t="s">
        <v>239</v>
      </c>
      <c r="F19" s="170">
        <f>'Custo Total'!F19</f>
        <v>18</v>
      </c>
      <c r="G19" s="171">
        <f>Composições!H27</f>
        <v>32137.309999999998</v>
      </c>
      <c r="H19" s="242">
        <f t="shared" si="2"/>
        <v>578471.57999999996</v>
      </c>
      <c r="I19" s="282">
        <f>$H$19*I20</f>
        <v>57847.157999999996</v>
      </c>
      <c r="J19" s="282">
        <f t="shared" ref="J19:T19" si="6">$H$19*J20</f>
        <v>57847.157999999996</v>
      </c>
      <c r="K19" s="282">
        <f t="shared" si="6"/>
        <v>57847.157999999996</v>
      </c>
      <c r="L19" s="282">
        <f t="shared" si="6"/>
        <v>57847.157999999996</v>
      </c>
      <c r="M19" s="282">
        <f t="shared" si="6"/>
        <v>57847.157999999996</v>
      </c>
      <c r="N19" s="282">
        <f t="shared" si="6"/>
        <v>57847.157999999996</v>
      </c>
      <c r="O19" s="282">
        <f t="shared" si="6"/>
        <v>57847.157999999996</v>
      </c>
      <c r="P19" s="282">
        <f t="shared" si="6"/>
        <v>57847.157999999996</v>
      </c>
      <c r="Q19" s="282">
        <f t="shared" si="6"/>
        <v>28923.578999999998</v>
      </c>
      <c r="R19" s="282">
        <f t="shared" si="6"/>
        <v>28923.578999999998</v>
      </c>
      <c r="S19" s="282">
        <f t="shared" si="6"/>
        <v>28923.578999999998</v>
      </c>
      <c r="T19" s="282">
        <f t="shared" si="6"/>
        <v>28923.578999999998</v>
      </c>
      <c r="U19" s="296">
        <f t="shared" si="1"/>
        <v>578471.58000000007</v>
      </c>
    </row>
    <row r="20" spans="1:21">
      <c r="A20" s="232"/>
      <c r="B20" s="233"/>
      <c r="C20" s="234"/>
      <c r="D20" s="234"/>
      <c r="E20" s="232"/>
      <c r="F20" s="235"/>
      <c r="G20" s="236"/>
      <c r="H20" s="242" t="s">
        <v>90</v>
      </c>
      <c r="I20" s="283">
        <v>0.1</v>
      </c>
      <c r="J20" s="283">
        <v>0.1</v>
      </c>
      <c r="K20" s="283">
        <v>0.1</v>
      </c>
      <c r="L20" s="283">
        <v>0.1</v>
      </c>
      <c r="M20" s="283">
        <v>0.1</v>
      </c>
      <c r="N20" s="283">
        <v>0.1</v>
      </c>
      <c r="O20" s="283">
        <v>0.1</v>
      </c>
      <c r="P20" s="283">
        <v>0.1</v>
      </c>
      <c r="Q20" s="283">
        <v>0.05</v>
      </c>
      <c r="R20" s="283">
        <v>0.05</v>
      </c>
      <c r="S20" s="283">
        <v>0.05</v>
      </c>
      <c r="T20" s="283">
        <v>0.05</v>
      </c>
      <c r="U20" s="297">
        <f t="shared" si="1"/>
        <v>1</v>
      </c>
    </row>
    <row r="21" spans="1:21" ht="15" customHeight="1">
      <c r="A21" s="229" t="s">
        <v>196</v>
      </c>
      <c r="B21" s="229"/>
      <c r="C21" s="229"/>
      <c r="D21" s="229"/>
      <c r="E21" s="229"/>
      <c r="F21" s="231">
        <f>SUM(F11:F19)</f>
        <v>90</v>
      </c>
      <c r="G21" s="230"/>
      <c r="H21" s="244">
        <f>SUM(H11:H19)</f>
        <v>2892357.9</v>
      </c>
      <c r="I21" s="286">
        <f>SUM(I11,I13,I15,I17,I19)</f>
        <v>289235.78999999998</v>
      </c>
      <c r="J21" s="286">
        <f t="shared" ref="J21:T21" si="7">SUM(J11,J13,J15,J17,J19)</f>
        <v>289235.78999999998</v>
      </c>
      <c r="K21" s="286">
        <f t="shared" si="7"/>
        <v>289235.78999999998</v>
      </c>
      <c r="L21" s="286">
        <f t="shared" si="7"/>
        <v>289235.78999999998</v>
      </c>
      <c r="M21" s="286">
        <f t="shared" si="7"/>
        <v>289235.78999999998</v>
      </c>
      <c r="N21" s="286">
        <f t="shared" si="7"/>
        <v>289235.78999999998</v>
      </c>
      <c r="O21" s="286">
        <f t="shared" si="7"/>
        <v>289235.78999999998</v>
      </c>
      <c r="P21" s="286">
        <f t="shared" si="7"/>
        <v>289235.78999999998</v>
      </c>
      <c r="Q21" s="286">
        <f t="shared" si="7"/>
        <v>144617.89499999999</v>
      </c>
      <c r="R21" s="286">
        <f t="shared" si="7"/>
        <v>144617.89499999999</v>
      </c>
      <c r="S21" s="286">
        <f t="shared" si="7"/>
        <v>144617.89499999999</v>
      </c>
      <c r="T21" s="286">
        <f t="shared" si="7"/>
        <v>144617.89499999999</v>
      </c>
      <c r="U21" s="286">
        <f>SUM(U11,U13,U15,U17,U19)</f>
        <v>2892357.9000000004</v>
      </c>
    </row>
    <row r="22" spans="1:21">
      <c r="B22" s="172"/>
      <c r="C22" s="163"/>
      <c r="D22" s="163"/>
      <c r="E22" s="162"/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</row>
    <row r="23" spans="1:21">
      <c r="B23" s="162"/>
      <c r="C23" s="163"/>
      <c r="D23" s="163"/>
      <c r="E23" s="162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</row>
  </sheetData>
  <mergeCells count="22">
    <mergeCell ref="U9:U10"/>
    <mergeCell ref="A9:A10"/>
    <mergeCell ref="B9:B10"/>
    <mergeCell ref="C9:D10"/>
    <mergeCell ref="E9:E10"/>
    <mergeCell ref="F9:F10"/>
    <mergeCell ref="G9:G10"/>
    <mergeCell ref="H9:H10"/>
    <mergeCell ref="C17:D17"/>
    <mergeCell ref="C19:D19"/>
    <mergeCell ref="A7:H7"/>
    <mergeCell ref="D1:H1"/>
    <mergeCell ref="D2:H2"/>
    <mergeCell ref="D3:H3"/>
    <mergeCell ref="B6:H6"/>
    <mergeCell ref="C11:D11"/>
    <mergeCell ref="C13:D13"/>
    <mergeCell ref="C15:D15"/>
    <mergeCell ref="E4:I4"/>
    <mergeCell ref="A5:B5"/>
    <mergeCell ref="I9:T9"/>
    <mergeCell ref="C5:L5"/>
  </mergeCells>
  <pageMargins left="0.19685039370078741" right="0.19685039370078741" top="0.19685039370078741" bottom="0.19685039370078741" header="0.31496062992125984" footer="0.31496062992125984"/>
  <pageSetup paperSize="9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4</vt:i4>
      </vt:variant>
    </vt:vector>
  </HeadingPairs>
  <TitlesOfParts>
    <vt:vector size="13" baseType="lpstr">
      <vt:lpstr>Custo Total</vt:lpstr>
      <vt:lpstr>Composições</vt:lpstr>
      <vt:lpstr>Elementos das Composições</vt:lpstr>
      <vt:lpstr>Cotações de Equipamentos</vt:lpstr>
      <vt:lpstr>Cotações de Veículo</vt:lpstr>
      <vt:lpstr>BDI Serviços</vt:lpstr>
      <vt:lpstr>BDI Materiais</vt:lpstr>
      <vt:lpstr>Enc. Sociais</vt:lpstr>
      <vt:lpstr>Cronograma de Desembolso</vt:lpstr>
      <vt:lpstr>Composições!Area_de_impressao</vt:lpstr>
      <vt:lpstr>'Custo Total'!Area_de_impressao</vt:lpstr>
      <vt:lpstr>'Elementos das Composições'!Area_de_impressao</vt:lpstr>
      <vt:lpstr>'Enc. Sociais'!Area_de_impressao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pedro.alcantara</dc:creator>
  <cp:lastModifiedBy>Manoel Nicolau de Souza Neto</cp:lastModifiedBy>
  <cp:lastPrinted>2021-12-10T14:38:16Z</cp:lastPrinted>
  <dcterms:created xsi:type="dcterms:W3CDTF">2021-09-03T12:09:00Z</dcterms:created>
  <dcterms:modified xsi:type="dcterms:W3CDTF">2021-12-10T14:38:25Z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1046-11.2.0.8942</vt:lpwstr>
  </property>
</Properties>
</file>