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1.50.61\Armazenamento\2a-GRI\2ª GRI\Arnaldo\Aquisição de Reservatórios - 2ª SR 22\TR e Anexos - 2022\"/>
    </mc:Choice>
  </mc:AlternateContent>
  <bookViews>
    <workbookView xWindow="0" yWindow="0" windowWidth="25200" windowHeight="11865"/>
  </bookViews>
  <sheets>
    <sheet name="Planilha" sheetId="14" r:id="rId1"/>
    <sheet name="Resumo" sheetId="15" r:id="rId2"/>
    <sheet name="Objeto" sheetId="16" r:id="rId3"/>
  </sheets>
  <definedNames>
    <definedName name="_xlnm.Print_Area" localSheetId="0">Planilha!$A$1:$H$24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</definedNames>
  <calcPr calcId="152511"/>
</workbook>
</file>

<file path=xl/calcChain.xml><?xml version="1.0" encoding="utf-8"?>
<calcChain xmlns="http://schemas.openxmlformats.org/spreadsheetml/2006/main">
  <c r="D13" i="16" l="1"/>
  <c r="D12" i="16"/>
  <c r="D11" i="16"/>
  <c r="D10" i="16"/>
  <c r="D9" i="16"/>
  <c r="D8" i="16"/>
  <c r="D7" i="16"/>
  <c r="D6" i="16"/>
  <c r="D4" i="16"/>
  <c r="D3" i="16"/>
  <c r="D8" i="15"/>
  <c r="F8" i="15" s="1"/>
  <c r="E4" i="15"/>
  <c r="F4" i="15" s="1"/>
  <c r="F5" i="15" s="1"/>
  <c r="D4" i="15"/>
  <c r="G22" i="14"/>
  <c r="F22" i="14"/>
  <c r="H22" i="14" s="1"/>
  <c r="H21" i="14"/>
  <c r="F21" i="14"/>
  <c r="D10" i="15" s="1"/>
  <c r="F10" i="15" s="1"/>
  <c r="G20" i="14"/>
  <c r="F20" i="14"/>
  <c r="H20" i="14" s="1"/>
  <c r="H19" i="14"/>
  <c r="F19" i="14"/>
  <c r="D9" i="15" s="1"/>
  <c r="F9" i="15" s="1"/>
  <c r="G18" i="14"/>
  <c r="F18" i="14"/>
  <c r="H18" i="14" s="1"/>
  <c r="F17" i="14"/>
  <c r="H17" i="14" s="1"/>
  <c r="G16" i="14"/>
  <c r="F16" i="14"/>
  <c r="H16" i="14" s="1"/>
  <c r="F15" i="14"/>
  <c r="D7" i="15" s="1"/>
  <c r="H12" i="14"/>
  <c r="G12" i="14"/>
  <c r="F12" i="14"/>
  <c r="F11" i="14"/>
  <c r="H11" i="14" s="1"/>
  <c r="H13" i="14" s="1"/>
  <c r="F7" i="15" l="1"/>
  <c r="F11" i="15" s="1"/>
  <c r="F12" i="15" s="1"/>
  <c r="H15" i="14"/>
  <c r="H23" i="14" s="1"/>
  <c r="H24" i="14" s="1"/>
</calcChain>
</file>

<file path=xl/sharedStrings.xml><?xml version="1.0" encoding="utf-8"?>
<sst xmlns="http://schemas.openxmlformats.org/spreadsheetml/2006/main" count="97" uniqueCount="37">
  <si>
    <t xml:space="preserve">                                            Ministério  do Desenvolvimento Regional – MDR</t>
  </si>
  <si>
    <t xml:space="preserve">                                                       Companhia  de  Desenvolvimento  dos  Vales  do  São  Francisco e do Parnaíba</t>
  </si>
  <si>
    <t xml:space="preserve">                                      2ª SUPERINTENDÊNCIA REGIONAL</t>
  </si>
  <si>
    <t>ANEXO II - PLANILHA ORÇAMENTÁRIA</t>
  </si>
  <si>
    <r>
      <rPr>
        <b/>
        <sz val="10"/>
        <rFont val="Arial"/>
        <charset val="134"/>
      </rPr>
      <t xml:space="preserve">Data Base: </t>
    </r>
    <r>
      <rPr>
        <sz val="10"/>
        <rFont val="Arial"/>
        <charset val="134"/>
      </rPr>
      <t>Sinapi - Fevereiro/2022, Cotações de mercado - Março/2022 e Painel de Preços/2021/2022.</t>
    </r>
  </si>
  <si>
    <t>Item</t>
  </si>
  <si>
    <t>Base</t>
  </si>
  <si>
    <t>Código CATMAT</t>
  </si>
  <si>
    <t>Descrição</t>
  </si>
  <si>
    <t>Und</t>
  </si>
  <si>
    <t>Quantidade</t>
  </si>
  <si>
    <t>Preço Unitário</t>
  </si>
  <si>
    <t>Preço Total</t>
  </si>
  <si>
    <t>Reservatórios - Polietileno</t>
  </si>
  <si>
    <t>Cotação/Painel de Preços/SINAPI</t>
  </si>
  <si>
    <t>BR338056</t>
  </si>
  <si>
    <t>Caixa d'água em polietileno 1.000 litros, com tampa – com logomarca da CODEVASF.</t>
  </si>
  <si>
    <t xml:space="preserve">un </t>
  </si>
  <si>
    <r>
      <rPr>
        <sz val="10"/>
        <rFont val="Arial"/>
        <charset val="134"/>
      </rPr>
      <t xml:space="preserve">Caixa d'água em polietileno 1.000 litros, com tampa – com logomarca da CODEVASF. </t>
    </r>
    <r>
      <rPr>
        <b/>
        <sz val="10"/>
        <rFont val="Arial"/>
        <charset val="134"/>
      </rPr>
      <t>Cota de até 25% - Exclusivo para ME e EPP). (Cota principal Item 1).</t>
    </r>
  </si>
  <si>
    <t xml:space="preserve">SUBTOTAL </t>
  </si>
  <si>
    <t>Reservatórios - Fibra de vidro</t>
  </si>
  <si>
    <t>BR402405</t>
  </si>
  <si>
    <t xml:space="preserve">Caixa d'água de fibra de vidro com tampa com capacidade para 5.000 litros – com logomarca da CODEVASF. </t>
  </si>
  <si>
    <t>un</t>
  </si>
  <si>
    <r>
      <rPr>
        <sz val="10"/>
        <rFont val="Arial"/>
        <charset val="134"/>
      </rPr>
      <t xml:space="preserve">Caixa d'água de fibra de vidro com tampa com capacidade para 5.000 litros – com logomarca da CODEVASF. </t>
    </r>
    <r>
      <rPr>
        <b/>
        <sz val="10"/>
        <rFont val="Arial"/>
        <charset val="134"/>
      </rPr>
      <t>Cota de até 25% - Exclusivo para ME e EPP) - Fibra de vidro. (Cota principal Item 3).</t>
    </r>
  </si>
  <si>
    <t>BR326360</t>
  </si>
  <si>
    <t xml:space="preserve">Caixa d'água de fibra de vidro com tampa com capacidade para 10.000 litros – com logomarca da CODEVASF. </t>
  </si>
  <si>
    <r>
      <rPr>
        <sz val="10"/>
        <rFont val="Arial"/>
        <charset val="134"/>
      </rPr>
      <t xml:space="preserve">Caixa d'água de fibra de vidro com tampa com capacidade para 10.000 litros – com logomarca da CODEVASF. </t>
    </r>
    <r>
      <rPr>
        <b/>
        <sz val="10"/>
        <rFont val="Arial"/>
        <charset val="134"/>
      </rPr>
      <t>Cota de até 25% - Exclusivo para ME e EPP) - Fibra de vidro. (Cota principal Item 5).</t>
    </r>
  </si>
  <si>
    <t>BR347919</t>
  </si>
  <si>
    <t xml:space="preserve">Caixa d'água de fibra de vidro com tampa com capacidade para 15.000 litros – com logomarca da CODEVASF. </t>
  </si>
  <si>
    <r>
      <rPr>
        <sz val="10"/>
        <rFont val="Arial"/>
        <charset val="134"/>
      </rPr>
      <t xml:space="preserve">Caixa d'água de fibra de vidro com tampa com capacidade para 15.000 litros – com logomarca da CODEVASF. </t>
    </r>
    <r>
      <rPr>
        <b/>
        <sz val="10"/>
        <rFont val="Arial"/>
        <charset val="134"/>
      </rPr>
      <t>Cota de até 25% - Exclusivo para ME e EPP) - Fibra de vidro. (Cota principal Item 7).</t>
    </r>
  </si>
  <si>
    <t>BR0094404/BR402406</t>
  </si>
  <si>
    <t xml:space="preserve">Caixa d'água de fibra de vidro com tampa com capacidade para 20.000 litros – com logomarca da CODEVASF. </t>
  </si>
  <si>
    <r>
      <rPr>
        <sz val="10"/>
        <rFont val="Arial"/>
        <charset val="134"/>
      </rPr>
      <t xml:space="preserve">Caixa d'água de fibra de vidro com tampa com capacidade para 20.000 litros – com logomarca da CODEVASF. </t>
    </r>
    <r>
      <rPr>
        <b/>
        <sz val="10"/>
        <rFont val="Arial"/>
        <charset val="134"/>
      </rPr>
      <t>Cota de até 25% - Exclusivo para ME e EPP) - Fibra de vidro. (Cota principal Item 9).</t>
    </r>
  </si>
  <si>
    <t>TOTAL GERAL ORÇADO</t>
  </si>
  <si>
    <t>,</t>
  </si>
  <si>
    <t>Resumo dos Quantitativos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</si>
</sst>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7">
    <font>
      <sz val="10"/>
      <name val="Arial"/>
      <charset val="134"/>
    </font>
    <font>
      <b/>
      <sz val="12"/>
      <color theme="0"/>
      <name val="Arial"/>
      <charset val="134"/>
    </font>
    <font>
      <b/>
      <sz val="10"/>
      <name val="Arial"/>
      <charset val="134"/>
    </font>
    <font>
      <sz val="10"/>
      <color theme="0"/>
      <name val="Arial"/>
      <charset val="134"/>
    </font>
    <font>
      <sz val="12"/>
      <color theme="0"/>
      <name val="Arial"/>
      <charset val="134"/>
    </font>
    <font>
      <sz val="11"/>
      <color theme="1"/>
      <name val="Calibri"/>
      <charset val="134"/>
      <scheme val="minor"/>
    </font>
    <font>
      <sz val="10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5" fillId="0" borderId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8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vertical="center" wrapText="1"/>
    </xf>
    <xf numFmtId="0" fontId="0" fillId="3" borderId="3" xfId="0" applyFill="1" applyBorder="1" applyAlignment="1">
      <alignment horizontal="center" vertical="center"/>
    </xf>
    <xf numFmtId="165" fontId="0" fillId="0" borderId="3" xfId="1" applyNumberFormat="1" applyFont="1" applyFill="1" applyBorder="1" applyAlignment="1" applyProtection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3" fontId="0" fillId="0" borderId="3" xfId="1" applyFont="1" applyFill="1" applyBorder="1" applyAlignment="1">
      <alignment vertical="center"/>
    </xf>
    <xf numFmtId="4" fontId="0" fillId="3" borderId="3" xfId="0" applyNumberFormat="1" applyFont="1" applyFill="1" applyBorder="1" applyAlignment="1">
      <alignment vertical="center"/>
    </xf>
    <xf numFmtId="165" fontId="0" fillId="0" borderId="0" xfId="0" applyNumberFormat="1"/>
    <xf numFmtId="4" fontId="2" fillId="0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 applyProtection="1">
      <alignment vertical="center"/>
    </xf>
    <xf numFmtId="43" fontId="2" fillId="0" borderId="2" xfId="1" applyFont="1" applyFill="1" applyBorder="1" applyAlignment="1">
      <alignment vertical="center"/>
    </xf>
    <xf numFmtId="4" fontId="2" fillId="3" borderId="5" xfId="0" applyNumberFormat="1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43" fontId="0" fillId="0" borderId="0" xfId="1" applyFont="1"/>
    <xf numFmtId="4" fontId="0" fillId="0" borderId="0" xfId="0" applyNumberFormat="1"/>
    <xf numFmtId="43" fontId="0" fillId="0" borderId="0" xfId="0" applyNumberFormat="1"/>
    <xf numFmtId="0" fontId="0" fillId="0" borderId="0" xfId="0" applyBorder="1"/>
    <xf numFmtId="165" fontId="0" fillId="0" borderId="0" xfId="0" applyNumberFormat="1" applyBorder="1"/>
    <xf numFmtId="0" fontId="0" fillId="0" borderId="0" xfId="0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 wrapText="1"/>
    </xf>
    <xf numFmtId="14" fontId="0" fillId="0" borderId="0" xfId="0" applyNumberFormat="1"/>
    <xf numFmtId="0" fontId="2" fillId="0" borderId="4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</cellXfs>
  <cellStyles count="6">
    <cellStyle name="Normal" xfId="0" builtinId="0"/>
    <cellStyle name="Normal 2" xfId="2"/>
    <cellStyle name="Separador de milhares 2" xfId="4"/>
    <cellStyle name="Separador de milhares 3" xfId="3"/>
    <cellStyle name="Vírgula" xfId="1" builtinId="3"/>
    <cellStyle name="Vírgula 2" xfId="5"/>
  </cellStyles>
  <dxfs count="0"/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0</xdr:rowOff>
        </xdr:from>
        <xdr:to>
          <xdr:col>3</xdr:col>
          <xdr:colOff>428625</xdr:colOff>
          <xdr:row>2</xdr:row>
          <xdr:rowOff>171450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9"/>
  <sheetViews>
    <sheetView showGridLines="0" tabSelected="1" zoomScaleSheetLayoutView="93" workbookViewId="0">
      <selection activeCell="M10" sqref="M10"/>
    </sheetView>
  </sheetViews>
  <sheetFormatPr defaultColWidth="9" defaultRowHeight="12.75"/>
  <cols>
    <col min="1" max="1" width="5" customWidth="1"/>
    <col min="2" max="2" width="18" customWidth="1"/>
    <col min="3" max="3" width="10.5703125" customWidth="1"/>
    <col min="4" max="4" width="46.42578125" customWidth="1"/>
    <col min="5" max="5" width="5.85546875" customWidth="1"/>
    <col min="6" max="6" width="12.7109375" style="10" customWidth="1"/>
    <col min="7" max="7" width="17" customWidth="1"/>
    <col min="8" max="8" width="16.7109375" customWidth="1"/>
    <col min="10" max="10" width="14.85546875" customWidth="1"/>
    <col min="12" max="12" width="14.140625" customWidth="1"/>
    <col min="14" max="14" width="14.85546875" customWidth="1"/>
  </cols>
  <sheetData>
    <row r="1" spans="1:10" ht="15">
      <c r="A1" s="40" t="s">
        <v>0</v>
      </c>
      <c r="B1" s="40"/>
      <c r="C1" s="40"/>
      <c r="D1" s="40"/>
      <c r="E1" s="40"/>
      <c r="F1" s="40"/>
      <c r="G1" s="40"/>
      <c r="H1" s="40"/>
    </row>
    <row r="2" spans="1:10" ht="15">
      <c r="A2" s="40" t="s">
        <v>1</v>
      </c>
      <c r="B2" s="40"/>
      <c r="C2" s="40"/>
      <c r="D2" s="40"/>
      <c r="E2" s="40"/>
      <c r="F2" s="40"/>
      <c r="G2" s="40"/>
      <c r="H2" s="40"/>
    </row>
    <row r="3" spans="1:10" ht="15">
      <c r="A3" s="40" t="s">
        <v>2</v>
      </c>
      <c r="B3" s="40"/>
      <c r="C3" s="40"/>
      <c r="D3" s="40"/>
      <c r="E3" s="40"/>
      <c r="F3" s="40"/>
      <c r="G3" s="40"/>
      <c r="H3" s="40"/>
    </row>
    <row r="4" spans="1:10" ht="5.25" customHeight="1">
      <c r="A4" s="22"/>
      <c r="B4" s="22"/>
      <c r="C4" s="22"/>
      <c r="D4" s="22"/>
      <c r="E4" s="22"/>
      <c r="F4" s="23"/>
      <c r="G4" s="22"/>
      <c r="H4" s="22"/>
    </row>
    <row r="5" spans="1:10" ht="18.75" customHeight="1">
      <c r="A5" s="41" t="s">
        <v>3</v>
      </c>
      <c r="B5" s="41"/>
      <c r="C5" s="41"/>
      <c r="D5" s="41"/>
      <c r="E5" s="41"/>
      <c r="F5" s="41"/>
      <c r="G5" s="41"/>
      <c r="H5" s="41"/>
    </row>
    <row r="6" spans="1:10" ht="20.25" customHeight="1">
      <c r="A6" s="24"/>
      <c r="B6" s="24"/>
      <c r="C6" s="24"/>
      <c r="D6" s="24"/>
      <c r="E6" s="43" t="s">
        <v>4</v>
      </c>
      <c r="F6" s="44"/>
      <c r="G6" s="44"/>
      <c r="H6" s="44"/>
    </row>
    <row r="7" spans="1:10" ht="20.25" customHeight="1">
      <c r="A7" s="24"/>
      <c r="B7" s="24"/>
      <c r="C7" s="24"/>
      <c r="D7" s="24"/>
      <c r="E7" s="44"/>
      <c r="F7" s="44"/>
      <c r="G7" s="44"/>
      <c r="H7" s="44"/>
    </row>
    <row r="8" spans="1:10" ht="6.75" hidden="1" customHeight="1">
      <c r="A8" s="24"/>
      <c r="B8" s="24"/>
      <c r="C8" s="24"/>
      <c r="D8" s="24"/>
      <c r="E8" s="24"/>
      <c r="F8" s="25"/>
      <c r="G8" s="26"/>
      <c r="H8" s="24"/>
    </row>
    <row r="9" spans="1:10" ht="31.5" customHeight="1">
      <c r="A9" s="6" t="s">
        <v>5</v>
      </c>
      <c r="B9" s="1" t="s">
        <v>6</v>
      </c>
      <c r="C9" s="27" t="s">
        <v>7</v>
      </c>
      <c r="D9" s="1" t="s">
        <v>8</v>
      </c>
      <c r="E9" s="1" t="s">
        <v>9</v>
      </c>
      <c r="F9" s="28" t="s">
        <v>10</v>
      </c>
      <c r="G9" s="1" t="s">
        <v>11</v>
      </c>
      <c r="H9" s="7" t="s">
        <v>12</v>
      </c>
    </row>
    <row r="10" spans="1:10" ht="21.95" customHeight="1">
      <c r="A10" s="42" t="s">
        <v>13</v>
      </c>
      <c r="B10" s="34"/>
      <c r="C10" s="34"/>
      <c r="D10" s="34"/>
      <c r="E10" s="34"/>
      <c r="F10" s="34"/>
      <c r="G10" s="34"/>
      <c r="H10" s="34"/>
    </row>
    <row r="11" spans="1:10" ht="30" customHeight="1">
      <c r="A11" s="2">
        <v>1</v>
      </c>
      <c r="B11" s="29" t="s">
        <v>14</v>
      </c>
      <c r="C11" s="2" t="s">
        <v>15</v>
      </c>
      <c r="D11" s="3" t="s">
        <v>16</v>
      </c>
      <c r="E11" s="4" t="s">
        <v>17</v>
      </c>
      <c r="F11" s="5">
        <f>50000*0.9</f>
        <v>45000</v>
      </c>
      <c r="G11" s="8">
        <v>396.01</v>
      </c>
      <c r="H11" s="9">
        <f>ROUND(F11*G11,2)</f>
        <v>17820450</v>
      </c>
      <c r="I11" s="10"/>
      <c r="J11" s="10"/>
    </row>
    <row r="12" spans="1:10" ht="45" customHeight="1">
      <c r="A12" s="2">
        <v>2</v>
      </c>
      <c r="B12" s="29" t="s">
        <v>14</v>
      </c>
      <c r="C12" s="2" t="s">
        <v>15</v>
      </c>
      <c r="D12" s="3" t="s">
        <v>18</v>
      </c>
      <c r="E12" s="4" t="s">
        <v>17</v>
      </c>
      <c r="F12" s="5">
        <f>50000*0.1</f>
        <v>5000</v>
      </c>
      <c r="G12" s="8">
        <f>G11</f>
        <v>396.01</v>
      </c>
      <c r="H12" s="9">
        <f>ROUND(F12*G12,2)</f>
        <v>1980050</v>
      </c>
      <c r="I12" s="10"/>
      <c r="J12" s="21"/>
    </row>
    <row r="13" spans="1:10">
      <c r="A13" s="31" t="s">
        <v>19</v>
      </c>
      <c r="B13" s="32"/>
      <c r="C13" s="32"/>
      <c r="D13" s="32"/>
      <c r="E13" s="32"/>
      <c r="F13" s="32"/>
      <c r="G13" s="32"/>
      <c r="H13" s="11">
        <f>SUM(H11:H12)</f>
        <v>19800500</v>
      </c>
    </row>
    <row r="14" spans="1:10" ht="21.95" customHeight="1">
      <c r="A14" s="33" t="s">
        <v>20</v>
      </c>
      <c r="B14" s="34"/>
      <c r="C14" s="34"/>
      <c r="D14" s="34"/>
      <c r="E14" s="34"/>
      <c r="F14" s="34"/>
      <c r="G14" s="34"/>
      <c r="H14" s="35"/>
    </row>
    <row r="15" spans="1:10" ht="38.25">
      <c r="A15" s="2">
        <v>3</v>
      </c>
      <c r="B15" s="29" t="s">
        <v>14</v>
      </c>
      <c r="C15" s="2" t="s">
        <v>21</v>
      </c>
      <c r="D15" s="3" t="s">
        <v>22</v>
      </c>
      <c r="E15" s="4" t="s">
        <v>23</v>
      </c>
      <c r="F15" s="5">
        <f>5000*0.9</f>
        <v>4500</v>
      </c>
      <c r="G15" s="8">
        <v>3078.67</v>
      </c>
      <c r="H15" s="9">
        <f t="shared" ref="H15:H22" si="0">ROUND(F15*G15,2)</f>
        <v>13854015</v>
      </c>
    </row>
    <row r="16" spans="1:10" ht="51">
      <c r="A16" s="2">
        <v>4</v>
      </c>
      <c r="B16" s="29" t="s">
        <v>14</v>
      </c>
      <c r="C16" s="2" t="s">
        <v>21</v>
      </c>
      <c r="D16" s="3" t="s">
        <v>24</v>
      </c>
      <c r="E16" s="4" t="s">
        <v>23</v>
      </c>
      <c r="F16" s="5">
        <f>5000*0.1</f>
        <v>500</v>
      </c>
      <c r="G16" s="8">
        <f>G15</f>
        <v>3078.67</v>
      </c>
      <c r="H16" s="9">
        <f t="shared" si="0"/>
        <v>1539335</v>
      </c>
    </row>
    <row r="17" spans="1:14" ht="38.25">
      <c r="A17" s="2">
        <v>5</v>
      </c>
      <c r="B17" s="29" t="s">
        <v>14</v>
      </c>
      <c r="C17" s="2" t="s">
        <v>25</v>
      </c>
      <c r="D17" s="3" t="s">
        <v>26</v>
      </c>
      <c r="E17" s="4" t="s">
        <v>23</v>
      </c>
      <c r="F17" s="5">
        <f>1000*0.9</f>
        <v>900</v>
      </c>
      <c r="G17" s="8">
        <v>5454.36</v>
      </c>
      <c r="H17" s="9">
        <f t="shared" si="0"/>
        <v>4908924</v>
      </c>
    </row>
    <row r="18" spans="1:14" ht="51">
      <c r="A18" s="2">
        <v>6</v>
      </c>
      <c r="B18" s="29" t="s">
        <v>14</v>
      </c>
      <c r="C18" s="2" t="s">
        <v>25</v>
      </c>
      <c r="D18" s="3" t="s">
        <v>27</v>
      </c>
      <c r="E18" s="4" t="s">
        <v>23</v>
      </c>
      <c r="F18" s="5">
        <f>1000*0.1</f>
        <v>100</v>
      </c>
      <c r="G18" s="8">
        <f>G17</f>
        <v>5454.36</v>
      </c>
      <c r="H18" s="9">
        <f t="shared" si="0"/>
        <v>545436</v>
      </c>
    </row>
    <row r="19" spans="1:14" ht="38.25">
      <c r="A19" s="2">
        <v>7</v>
      </c>
      <c r="B19" s="29" t="s">
        <v>14</v>
      </c>
      <c r="C19" s="2" t="s">
        <v>28</v>
      </c>
      <c r="D19" s="3" t="s">
        <v>29</v>
      </c>
      <c r="E19" s="4" t="s">
        <v>23</v>
      </c>
      <c r="F19" s="5">
        <f>500*0.9</f>
        <v>450</v>
      </c>
      <c r="G19" s="8">
        <v>8155.15</v>
      </c>
      <c r="H19" s="9">
        <f t="shared" si="0"/>
        <v>3669817.5</v>
      </c>
    </row>
    <row r="20" spans="1:14" ht="51">
      <c r="A20" s="2">
        <v>8</v>
      </c>
      <c r="B20" s="29" t="s">
        <v>14</v>
      </c>
      <c r="C20" s="2" t="s">
        <v>28</v>
      </c>
      <c r="D20" s="3" t="s">
        <v>30</v>
      </c>
      <c r="E20" s="4" t="s">
        <v>23</v>
      </c>
      <c r="F20" s="5">
        <f>500*0.1</f>
        <v>50</v>
      </c>
      <c r="G20" s="8">
        <f>G19</f>
        <v>8155.15</v>
      </c>
      <c r="H20" s="9">
        <f t="shared" si="0"/>
        <v>407757.5</v>
      </c>
    </row>
    <row r="21" spans="1:14" ht="39" customHeight="1">
      <c r="A21" s="2">
        <v>9</v>
      </c>
      <c r="B21" s="29" t="s">
        <v>14</v>
      </c>
      <c r="C21" s="29" t="s">
        <v>31</v>
      </c>
      <c r="D21" s="3" t="s">
        <v>32</v>
      </c>
      <c r="E21" s="4" t="s">
        <v>17</v>
      </c>
      <c r="F21" s="5">
        <f>100*0.9</f>
        <v>90</v>
      </c>
      <c r="G21" s="8">
        <v>10178.18</v>
      </c>
      <c r="H21" s="9">
        <f t="shared" si="0"/>
        <v>916036.2</v>
      </c>
      <c r="J21" s="10"/>
    </row>
    <row r="22" spans="1:14" ht="60.95" customHeight="1">
      <c r="A22" s="2">
        <v>10</v>
      </c>
      <c r="B22" s="29" t="s">
        <v>14</v>
      </c>
      <c r="C22" s="29" t="s">
        <v>31</v>
      </c>
      <c r="D22" s="3" t="s">
        <v>33</v>
      </c>
      <c r="E22" s="4" t="s">
        <v>17</v>
      </c>
      <c r="F22" s="5">
        <f>100*0.1</f>
        <v>10</v>
      </c>
      <c r="G22" s="8">
        <f>G21</f>
        <v>10178.18</v>
      </c>
      <c r="H22" s="9">
        <f t="shared" si="0"/>
        <v>101781.8</v>
      </c>
    </row>
    <row r="23" spans="1:14" ht="15" customHeight="1">
      <c r="A23" s="36" t="s">
        <v>19</v>
      </c>
      <c r="B23" s="37"/>
      <c r="C23" s="37"/>
      <c r="D23" s="37"/>
      <c r="E23" s="37"/>
      <c r="F23" s="37"/>
      <c r="G23" s="37"/>
      <c r="H23" s="17">
        <f>SUM(H15:H22)</f>
        <v>25943103</v>
      </c>
    </row>
    <row r="24" spans="1:14" ht="20.100000000000001" customHeight="1">
      <c r="A24" s="38"/>
      <c r="B24" s="39"/>
      <c r="C24" s="39"/>
      <c r="D24" s="39"/>
      <c r="E24" s="34" t="s">
        <v>34</v>
      </c>
      <c r="F24" s="34"/>
      <c r="G24" s="34"/>
      <c r="H24" s="18">
        <f>H13+H23</f>
        <v>45743603</v>
      </c>
      <c r="J24" s="19"/>
      <c r="L24" s="20"/>
      <c r="N24" s="21"/>
    </row>
    <row r="25" spans="1:14">
      <c r="H25" t="s">
        <v>35</v>
      </c>
    </row>
    <row r="26" spans="1:14">
      <c r="H26" s="19"/>
    </row>
    <row r="27" spans="1:14">
      <c r="C27" s="30"/>
    </row>
    <row r="28" spans="1:14">
      <c r="H28" s="20"/>
    </row>
    <row r="29" spans="1:14">
      <c r="C29" s="30"/>
    </row>
  </sheetData>
  <mergeCells count="11">
    <mergeCell ref="A1:H1"/>
    <mergeCell ref="A2:H2"/>
    <mergeCell ref="A3:H3"/>
    <mergeCell ref="A5:H5"/>
    <mergeCell ref="A10:H10"/>
    <mergeCell ref="E6:H7"/>
    <mergeCell ref="A13:G13"/>
    <mergeCell ref="A14:H14"/>
    <mergeCell ref="A23:G23"/>
    <mergeCell ref="A24:D24"/>
    <mergeCell ref="E24:G24"/>
  </mergeCells>
  <printOptions horizontalCentered="1"/>
  <pageMargins left="0.31496062992126" right="0.31496062992126" top="0.78740157480314998" bottom="0.39370078740157499" header="0.31496062992126" footer="0.31496062992126"/>
  <pageSetup scale="75" orientation="portrait"/>
  <drawing r:id="rId1"/>
  <legacyDrawing r:id="rId2"/>
  <oleObjects>
    <mc:AlternateContent xmlns:mc="http://schemas.openxmlformats.org/markup-compatibility/2006">
      <mc:Choice Requires="x14">
        <oleObject progId="Figura do Microsoft Photo Editor 3.0" shapeId="18433" r:id="rId3">
          <objectPr defaultSize="0" altText="" r:id="rId4">
            <anchor moveWithCells="1" sizeWithCells="1">
              <from>
                <xdr:col>0</xdr:col>
                <xdr:colOff>9525</xdr:colOff>
                <xdr:row>0</xdr:row>
                <xdr:rowOff>0</xdr:rowOff>
              </from>
              <to>
                <xdr:col>3</xdr:col>
                <xdr:colOff>428625</xdr:colOff>
                <xdr:row>2</xdr:row>
                <xdr:rowOff>171450</xdr:rowOff>
              </to>
            </anchor>
          </objectPr>
        </oleObject>
      </mc:Choice>
      <mc:Fallback>
        <oleObject progId="Figura do Microsoft Photo Editor 3.0" shapeId="18433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8"/>
  <sheetViews>
    <sheetView showGridLines="0" workbookViewId="0">
      <selection activeCell="M9" sqref="M9"/>
    </sheetView>
  </sheetViews>
  <sheetFormatPr defaultColWidth="9" defaultRowHeight="12.75"/>
  <cols>
    <col min="1" max="1" width="3" customWidth="1"/>
    <col min="2" max="2" width="47.140625" customWidth="1"/>
    <col min="3" max="3" width="11.5703125" customWidth="1"/>
    <col min="4" max="4" width="7.7109375" customWidth="1"/>
    <col min="5" max="5" width="10.28515625" customWidth="1"/>
    <col min="6" max="6" width="16" customWidth="1"/>
  </cols>
  <sheetData>
    <row r="2" spans="1:12" ht="21.95" customHeight="1">
      <c r="A2" s="33" t="s">
        <v>36</v>
      </c>
      <c r="B2" s="34"/>
      <c r="C2" s="34"/>
      <c r="D2" s="34"/>
      <c r="E2" s="34"/>
      <c r="F2" s="35"/>
    </row>
    <row r="3" spans="1:12" ht="15.75">
      <c r="A3" s="33" t="s">
        <v>13</v>
      </c>
      <c r="B3" s="34"/>
      <c r="C3" s="34"/>
      <c r="D3" s="34"/>
      <c r="E3" s="34"/>
      <c r="F3" s="35"/>
    </row>
    <row r="4" spans="1:12" ht="30" customHeight="1">
      <c r="A4" s="2">
        <v>1</v>
      </c>
      <c r="B4" s="3" t="s">
        <v>16</v>
      </c>
      <c r="C4" s="4" t="s">
        <v>17</v>
      </c>
      <c r="D4" s="5">
        <f>Planilha!F11+Planilha!F12</f>
        <v>50000</v>
      </c>
      <c r="E4" s="8">
        <f>Planilha!G11</f>
        <v>396.01</v>
      </c>
      <c r="F4" s="9">
        <f>ROUND(D4*E4,2)</f>
        <v>19800500</v>
      </c>
      <c r="G4" s="10"/>
      <c r="H4" s="10"/>
    </row>
    <row r="5" spans="1:12">
      <c r="A5" s="45"/>
      <c r="B5" s="46"/>
      <c r="C5" s="47" t="s">
        <v>19</v>
      </c>
      <c r="D5" s="47"/>
      <c r="E5" s="47"/>
      <c r="F5" s="11">
        <f>SUM(F4:F4)</f>
        <v>19800500</v>
      </c>
    </row>
    <row r="6" spans="1:12" ht="15.75">
      <c r="A6" s="33" t="s">
        <v>20</v>
      </c>
      <c r="B6" s="34"/>
      <c r="C6" s="34"/>
      <c r="D6" s="34"/>
      <c r="E6" s="34"/>
      <c r="F6" s="35"/>
    </row>
    <row r="7" spans="1:12" ht="38.25">
      <c r="A7" s="2">
        <v>2</v>
      </c>
      <c r="B7" s="3" t="s">
        <v>22</v>
      </c>
      <c r="C7" s="4" t="s">
        <v>23</v>
      </c>
      <c r="D7" s="5">
        <f>Planilha!F15+Planilha!F16</f>
        <v>5000</v>
      </c>
      <c r="E7" s="8">
        <v>3078.67</v>
      </c>
      <c r="F7" s="9">
        <f t="shared" ref="F7:F10" si="0">ROUND(D7*E7,2)</f>
        <v>15393350</v>
      </c>
    </row>
    <row r="8" spans="1:12" ht="38.25">
      <c r="A8" s="2">
        <v>3</v>
      </c>
      <c r="B8" s="3" t="s">
        <v>26</v>
      </c>
      <c r="C8" s="4" t="s">
        <v>23</v>
      </c>
      <c r="D8" s="5">
        <f>Planilha!F17+Planilha!F18</f>
        <v>1000</v>
      </c>
      <c r="E8" s="8">
        <v>5454.36</v>
      </c>
      <c r="F8" s="9">
        <f t="shared" si="0"/>
        <v>5454360</v>
      </c>
    </row>
    <row r="9" spans="1:12" ht="38.25">
      <c r="A9" s="2">
        <v>4</v>
      </c>
      <c r="B9" s="3" t="s">
        <v>29</v>
      </c>
      <c r="C9" s="4" t="s">
        <v>23</v>
      </c>
      <c r="D9" s="5">
        <f>Planilha!F19+Planilha!F20</f>
        <v>500</v>
      </c>
      <c r="E9" s="8">
        <v>8155.15</v>
      </c>
      <c r="F9" s="9">
        <f t="shared" si="0"/>
        <v>4077575</v>
      </c>
    </row>
    <row r="10" spans="1:12" ht="39" customHeight="1">
      <c r="A10" s="2">
        <v>5</v>
      </c>
      <c r="B10" s="3" t="s">
        <v>32</v>
      </c>
      <c r="C10" s="4" t="s">
        <v>17</v>
      </c>
      <c r="D10" s="5">
        <f>Planilha!F21+Planilha!F22</f>
        <v>100</v>
      </c>
      <c r="E10" s="8">
        <v>10178.18</v>
      </c>
      <c r="F10" s="9">
        <f t="shared" si="0"/>
        <v>1017818</v>
      </c>
      <c r="H10" s="10"/>
    </row>
    <row r="11" spans="1:12" ht="15" customHeight="1">
      <c r="A11" s="12"/>
      <c r="B11" s="13"/>
      <c r="C11" s="14" t="s">
        <v>19</v>
      </c>
      <c r="D11" s="15"/>
      <c r="E11" s="16"/>
      <c r="F11" s="17">
        <f>SUM(F7:F10)</f>
        <v>25943103</v>
      </c>
    </row>
    <row r="12" spans="1:12" ht="20.100000000000001" customHeight="1">
      <c r="A12" s="38"/>
      <c r="B12" s="39"/>
      <c r="C12" s="34" t="s">
        <v>34</v>
      </c>
      <c r="D12" s="34"/>
      <c r="E12" s="34"/>
      <c r="F12" s="18">
        <f>F5+F11</f>
        <v>45743603</v>
      </c>
      <c r="H12" s="19"/>
      <c r="J12" s="20"/>
      <c r="L12" s="21"/>
    </row>
    <row r="18" spans="4:4">
      <c r="D18" s="10"/>
    </row>
  </sheetData>
  <mergeCells count="7">
    <mergeCell ref="A12:B12"/>
    <mergeCell ref="C12:E12"/>
    <mergeCell ref="A2:F2"/>
    <mergeCell ref="A3:F3"/>
    <mergeCell ref="A5:B5"/>
    <mergeCell ref="C5:E5"/>
    <mergeCell ref="A6:F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3"/>
  <sheetViews>
    <sheetView workbookViewId="0">
      <selection activeCell="G9" sqref="G9"/>
    </sheetView>
  </sheetViews>
  <sheetFormatPr defaultColWidth="9.140625" defaultRowHeight="12.75"/>
  <cols>
    <col min="1" max="1" width="5" customWidth="1"/>
    <col min="2" max="2" width="46.42578125" customWidth="1"/>
    <col min="3" max="3" width="5.85546875" customWidth="1"/>
    <col min="4" max="4" width="12.7109375" customWidth="1"/>
  </cols>
  <sheetData>
    <row r="2" spans="1:4" ht="15.75">
      <c r="A2" s="42" t="s">
        <v>13</v>
      </c>
      <c r="B2" s="34"/>
      <c r="C2" s="34"/>
      <c r="D2" s="34"/>
    </row>
    <row r="3" spans="1:4" ht="25.5">
      <c r="A3" s="2">
        <v>1</v>
      </c>
      <c r="B3" s="3" t="s">
        <v>16</v>
      </c>
      <c r="C3" s="4" t="s">
        <v>17</v>
      </c>
      <c r="D3" s="5">
        <f>50000*0.9</f>
        <v>45000</v>
      </c>
    </row>
    <row r="4" spans="1:4" ht="51">
      <c r="A4" s="2">
        <v>2</v>
      </c>
      <c r="B4" s="3" t="s">
        <v>18</v>
      </c>
      <c r="C4" s="4" t="s">
        <v>17</v>
      </c>
      <c r="D4" s="5">
        <f>50000*0.1</f>
        <v>5000</v>
      </c>
    </row>
    <row r="5" spans="1:4" ht="15.75">
      <c r="A5" s="33" t="s">
        <v>20</v>
      </c>
      <c r="B5" s="34"/>
      <c r="C5" s="34"/>
      <c r="D5" s="34"/>
    </row>
    <row r="6" spans="1:4" ht="38.25">
      <c r="A6" s="2">
        <v>3</v>
      </c>
      <c r="B6" s="3" t="s">
        <v>22</v>
      </c>
      <c r="C6" s="4" t="s">
        <v>23</v>
      </c>
      <c r="D6" s="5">
        <f>5000*0.9</f>
        <v>4500</v>
      </c>
    </row>
    <row r="7" spans="1:4" ht="51">
      <c r="A7" s="2">
        <v>4</v>
      </c>
      <c r="B7" s="3" t="s">
        <v>24</v>
      </c>
      <c r="C7" s="4" t="s">
        <v>23</v>
      </c>
      <c r="D7" s="5">
        <f>5000*0.1</f>
        <v>500</v>
      </c>
    </row>
    <row r="8" spans="1:4" ht="38.25">
      <c r="A8" s="2">
        <v>5</v>
      </c>
      <c r="B8" s="3" t="s">
        <v>26</v>
      </c>
      <c r="C8" s="4" t="s">
        <v>23</v>
      </c>
      <c r="D8" s="5">
        <f>1000*0.9</f>
        <v>900</v>
      </c>
    </row>
    <row r="9" spans="1:4" ht="51">
      <c r="A9" s="2">
        <v>6</v>
      </c>
      <c r="B9" s="3" t="s">
        <v>27</v>
      </c>
      <c r="C9" s="4" t="s">
        <v>23</v>
      </c>
      <c r="D9" s="5">
        <f>1000*0.1</f>
        <v>100</v>
      </c>
    </row>
    <row r="10" spans="1:4" ht="38.25">
      <c r="A10" s="2">
        <v>7</v>
      </c>
      <c r="B10" s="3" t="s">
        <v>29</v>
      </c>
      <c r="C10" s="4" t="s">
        <v>23</v>
      </c>
      <c r="D10" s="5">
        <f>500*0.9</f>
        <v>450</v>
      </c>
    </row>
    <row r="11" spans="1:4" ht="51">
      <c r="A11" s="2">
        <v>8</v>
      </c>
      <c r="B11" s="3" t="s">
        <v>30</v>
      </c>
      <c r="C11" s="4" t="s">
        <v>23</v>
      </c>
      <c r="D11" s="5">
        <f>500*0.1</f>
        <v>50</v>
      </c>
    </row>
    <row r="12" spans="1:4" ht="38.25">
      <c r="A12" s="2">
        <v>9</v>
      </c>
      <c r="B12" s="3" t="s">
        <v>32</v>
      </c>
      <c r="C12" s="4" t="s">
        <v>17</v>
      </c>
      <c r="D12" s="5">
        <f>100*0.9</f>
        <v>90</v>
      </c>
    </row>
    <row r="13" spans="1:4" ht="51">
      <c r="A13" s="2">
        <v>10</v>
      </c>
      <c r="B13" s="3" t="s">
        <v>33</v>
      </c>
      <c r="C13" s="4" t="s">
        <v>17</v>
      </c>
      <c r="D13" s="5">
        <f>100*0.1</f>
        <v>10</v>
      </c>
    </row>
  </sheetData>
  <mergeCells count="2">
    <mergeCell ref="A2:D2"/>
    <mergeCell ref="A5:D5"/>
  </mergeCells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</vt:lpstr>
      <vt:lpstr>Resumo</vt:lpstr>
      <vt:lpstr>Objeto</vt:lpstr>
      <vt:lpstr>Planilha!Area_de_impressao</vt:lpstr>
    </vt:vector>
  </TitlesOfParts>
  <Company>CODEVASF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arnaldo.filho</cp:lastModifiedBy>
  <cp:lastPrinted>2022-04-05T13:26:01Z</cp:lastPrinted>
  <dcterms:created xsi:type="dcterms:W3CDTF">2008-09-30T13:15:00Z</dcterms:created>
  <dcterms:modified xsi:type="dcterms:W3CDTF">2022-04-05T13:26:07Z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3FF48BD32D1244B0A05229AF980CF51F</vt:lpwstr>
  </property>
  <property fmtid="{D5CDD505-2E9C-101B-9397-08002B2CF9AE}" pid="3" name="KSOProductBuildVer">
    <vt:lpwstr>1046-11.2.0.11042</vt:lpwstr>
  </property>
</Properties>
</file>