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/>
  </bookViews>
  <sheets>
    <sheet name="Planilha" sheetId="28" r:id="rId1"/>
    <sheet name="Cronograma" sheetId="30" state="hidden" r:id="rId2"/>
    <sheet name="Mobilização" sheetId="69" r:id="rId3"/>
    <sheet name="Memória de Cálculo" sheetId="70" r:id="rId4"/>
    <sheet name="CPUs" sheetId="66" r:id="rId5"/>
    <sheet name="BDI - SERVIÇOS" sheetId="71" r:id="rId6"/>
    <sheet name="ENC SOCIAIS" sheetId="72" r:id="rId7"/>
  </sheets>
  <externalReferences>
    <externalReference r:id="rId8"/>
    <externalReference r:id="rId9"/>
  </externalReferences>
  <definedNames>
    <definedName name="__\A">[1]SERVIÇO!#REF!</definedName>
    <definedName name="__\B">[1]SERVIÇO!#REF!</definedName>
    <definedName name="__\C">[1]SERVIÇO!#REF!</definedName>
    <definedName name="__\I">[1]SERVIÇO!#REF!</definedName>
    <definedName name="__\J">[1]SERVIÇO!#REF!</definedName>
    <definedName name="__\O">[1]SERVIÇO!#REF!</definedName>
    <definedName name="__\P">[1]SERVIÇO!#REF!</definedName>
    <definedName name="__ACR10">[1]SERVIÇO!#REF!</definedName>
    <definedName name="__ACR15">[1]SERVIÇO!#REF!</definedName>
    <definedName name="__acr20">[1]SERVIÇO!#REF!</definedName>
    <definedName name="__acr5">[1]SERVIÇO!#REF!</definedName>
    <definedName name="__ARQ1">[1]SERVIÇO!#REF!</definedName>
    <definedName name="__QT100">[1]SERVIÇO!#REF!</definedName>
    <definedName name="__QT2">[1]SERVIÇO!#REF!</definedName>
    <definedName name="__QT3">[1]SERVIÇO!#REF!</definedName>
    <definedName name="__QT4">[1]SERVIÇO!#REF!</definedName>
    <definedName name="__QT50">[1]SERVIÇO!#REF!</definedName>
    <definedName name="__QT75">[1]SERVIÇO!#REF!</definedName>
    <definedName name="_xlnm._FilterDatabase" localSheetId="4" hidden="1">CPUs!$A$9:$G$75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essDatabase" hidden="1">"D:\Arquivos do excel\Planilha modelo1.mdb"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f" localSheetId="5">#REF!</definedName>
    <definedName name="af" localSheetId="1">#REF!</definedName>
    <definedName name="af" localSheetId="6">#REF!</definedName>
    <definedName name="af" localSheetId="0">#REF!</definedName>
    <definedName name="af">#REF!</definedName>
    <definedName name="ag" localSheetId="1">#REF!</definedName>
    <definedName name="ag" localSheetId="0">#REF!</definedName>
    <definedName name="ag">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5">'BDI - SERVIÇOS'!$B$2:$I$37</definedName>
    <definedName name="_xlnm.Print_Area" localSheetId="4">CPUs!$A$1:$G$75</definedName>
    <definedName name="_xlnm.Print_Area" localSheetId="1">Cronograma!$A$1:$G$32</definedName>
    <definedName name="_xlnm.Print_Area" localSheetId="6">'ENC SOCIAIS'!$B$2:$G$52</definedName>
    <definedName name="_xlnm.Print_Area" localSheetId="3">'Memória de Cálculo'!$A$1:$K$10</definedName>
    <definedName name="_xlnm.Print_Area" localSheetId="0">Planilha!$A$1:$G$28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ALTO" localSheetId="5">#REF!</definedName>
    <definedName name="BALTO" localSheetId="1">#REF!</definedName>
    <definedName name="BALTO" localSheetId="6">#REF!</definedName>
    <definedName name="BALTO" localSheetId="0">#REF!</definedName>
    <definedName name="BALTO">#REF!</definedName>
    <definedName name="bebqt">[1]SERVIÇO!#REF!</definedName>
    <definedName name="CAMP">[1]SERVIÇO!#REF!</definedName>
    <definedName name="CHAFQT">[1]SERVIÇO!#REF!</definedName>
    <definedName name="cho" localSheetId="1">#REF!</definedName>
    <definedName name="cho" localSheetId="0">#REF!</definedName>
    <definedName name="cho">#REF!</definedName>
    <definedName name="ci" localSheetId="1">#REF!</definedName>
    <definedName name="ci" localSheetId="0">#REF!</definedName>
    <definedName name="ci">#REF!</definedName>
    <definedName name="COD_ATRIUM">#REF!</definedName>
    <definedName name="COD_SINAPI">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azida5">#REF!</definedName>
    <definedName name="jazida6">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ls" localSheetId="1">#REF!</definedName>
    <definedName name="ls" localSheetId="0">#REF!</definedName>
    <definedName name="ls">#REF!</definedName>
    <definedName name="lub" localSheetId="1">#REF!</definedName>
    <definedName name="lub" localSheetId="0">#REF!</definedName>
    <definedName name="lub">#REF!</definedName>
    <definedName name="MARCAX">[1]SERVIÇO!#REF!</definedName>
    <definedName name="meio" localSheetId="1">#REF!</definedName>
    <definedName name="meio" localSheetId="0">#REF!</definedName>
    <definedName name="mei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d" localSheetId="1">#REF!</definedName>
    <definedName name="od" localSheetId="0">#REF!</definedName>
    <definedName name="od">#REF!</definedName>
    <definedName name="of" localSheetId="1">#REF!</definedName>
    <definedName name="of" localSheetId="0">#REF!</definedName>
    <definedName name="of">#REF!</definedName>
    <definedName name="PDER">[1]SERVIÇO!#REF!</definedName>
    <definedName name="PDIVERS">[1]SERVIÇO!#REF!</definedName>
    <definedName name="pdm" localSheetId="1">#REF!</definedName>
    <definedName name="pdm" localSheetId="0">#REF!</definedName>
    <definedName name="pdm">#REF!</definedName>
    <definedName name="pedra" localSheetId="1">#REF!</definedName>
    <definedName name="pedra" localSheetId="0">#REF!</definedName>
    <definedName name="pedra">#REF!</definedName>
    <definedName name="PEMD">[1]SERVIÇO!#REF!</definedName>
    <definedName name="PIEQUIP">[1]SERVIÇO!#REF!</definedName>
    <definedName name="PMUR">[1]SERVIÇO!#REF!</definedName>
    <definedName name="port" localSheetId="1">#REF!</definedName>
    <definedName name="port" localSheetId="0">#REF!</definedName>
    <definedName name="port">#REF!</definedName>
    <definedName name="PREF" localSheetId="1">#REF!</definedName>
    <definedName name="PREF" localSheetId="0">#REF!</definedName>
    <definedName name="PREF">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ruas" localSheetId="1">#REF!</definedName>
    <definedName name="ruas" localSheetId="0">#REF!</definedName>
    <definedName name="ruas">#REF!</definedName>
    <definedName name="s">#REF!</definedName>
    <definedName name="se" localSheetId="1">#REF!</definedName>
    <definedName name="se" localSheetId="0">#REF!</definedName>
    <definedName name="se">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sx" localSheetId="1">#REF!</definedName>
    <definedName name="sx" localSheetId="0">#REF!</definedName>
    <definedName name="sx">#REF!</definedName>
    <definedName name="tb100cm" localSheetId="1">#REF!</definedName>
    <definedName name="tb100cm" localSheetId="0">#REF!</definedName>
    <definedName name="tb100cm">#REF!</definedName>
    <definedName name="titbeb">[1]SERVIÇO!#REF!</definedName>
    <definedName name="TITCHAF">[1]SERVIÇO!#REF!</definedName>
    <definedName name="_xlnm.Print_Titles" localSheetId="0">Planilha!$5:$12</definedName>
    <definedName name="total" localSheetId="5">#REF!</definedName>
    <definedName name="total" localSheetId="1">#REF!</definedName>
    <definedName name="total" localSheetId="6">#REF!</definedName>
    <definedName name="total" localSheetId="0">#REF!</definedName>
    <definedName name="total">#REF!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24519" iterateDelta="1E-4"/>
</workbook>
</file>

<file path=xl/calcChain.xml><?xml version="1.0" encoding="utf-8"?>
<calcChain xmlns="http://schemas.openxmlformats.org/spreadsheetml/2006/main">
  <c r="G50" i="72"/>
  <c r="F50"/>
  <c r="E50"/>
  <c r="D50"/>
  <c r="G46"/>
  <c r="F46"/>
  <c r="E46"/>
  <c r="D46"/>
  <c r="G39"/>
  <c r="G52" s="1"/>
  <c r="F39"/>
  <c r="F52" s="1"/>
  <c r="E39"/>
  <c r="D39"/>
  <c r="D52" s="1"/>
  <c r="G27"/>
  <c r="F27"/>
  <c r="E27"/>
  <c r="E52" s="1"/>
  <c r="D27"/>
  <c r="D36" i="71"/>
  <c r="D29"/>
  <c r="D26"/>
  <c r="D21"/>
  <c r="D17"/>
  <c r="F25" i="28"/>
  <c r="J31" i="66"/>
  <c r="J32"/>
  <c r="J33"/>
  <c r="J34"/>
  <c r="J30"/>
  <c r="G31" i="28"/>
  <c r="J70" i="66"/>
  <c r="J16" i="28"/>
  <c r="K46" i="66"/>
  <c r="J18" i="28"/>
  <c r="I18" s="1"/>
  <c r="J17"/>
  <c r="J22"/>
  <c r="J25"/>
  <c r="I25" s="1"/>
  <c r="J21" l="1"/>
  <c r="I21" s="1"/>
  <c r="I17" l="1"/>
  <c r="I16" l="1"/>
  <c r="J15"/>
  <c r="I15" s="1"/>
  <c r="K25" i="66" l="1"/>
  <c r="K26"/>
  <c r="I6" l="1"/>
  <c r="F25" l="1"/>
  <c r="F26"/>
  <c r="F11"/>
  <c r="F12"/>
  <c r="I22" i="28" l="1"/>
  <c r="G32" l="1"/>
  <c r="B22" i="30"/>
  <c r="A22"/>
  <c r="G59" i="66"/>
  <c r="G58"/>
  <c r="D73"/>
  <c r="D68"/>
  <c r="D62"/>
  <c r="D56"/>
  <c r="D49"/>
  <c r="D44"/>
  <c r="G42"/>
  <c r="G41"/>
  <c r="D37"/>
  <c r="D28"/>
  <c r="G17"/>
  <c r="G16"/>
  <c r="D14"/>
  <c r="G60" l="1"/>
  <c r="G43"/>
  <c r="G44" s="1"/>
  <c r="G45" s="1"/>
  <c r="G18"/>
  <c r="F66" l="1"/>
  <c r="G66" s="1"/>
  <c r="G67" s="1"/>
  <c r="G25"/>
  <c r="G26"/>
  <c r="F54"/>
  <c r="G68" l="1"/>
  <c r="G69" s="1"/>
  <c r="G27"/>
  <c r="G28" l="1"/>
  <c r="G29" s="1"/>
  <c r="G8" i="28" l="1"/>
  <c r="G7"/>
  <c r="G30" i="66"/>
  <c r="A5" i="69" l="1"/>
  <c r="B20" i="30" l="1"/>
  <c r="A20"/>
  <c r="B18"/>
  <c r="A18"/>
  <c r="B16"/>
  <c r="A16"/>
  <c r="B14"/>
  <c r="A14"/>
  <c r="A5" i="70"/>
  <c r="H24" i="69" l="1"/>
  <c r="C15"/>
  <c r="B18" i="28"/>
  <c r="B17"/>
  <c r="G46" i="66"/>
  <c r="G47" s="1"/>
  <c r="G48" s="1"/>
  <c r="G49" l="1"/>
  <c r="G50" s="1"/>
  <c r="F17" i="28" s="1"/>
  <c r="F18" s="1"/>
  <c r="F27" i="69"/>
  <c r="E17" i="28" s="1"/>
  <c r="A27" i="69"/>
  <c r="E18" i="28" l="1"/>
  <c r="G18" s="1"/>
  <c r="G17"/>
  <c r="G34" i="66" l="1"/>
  <c r="G33"/>
  <c r="G32"/>
  <c r="G31"/>
  <c r="D21"/>
  <c r="G12"/>
  <c r="G11"/>
  <c r="G35" l="1"/>
  <c r="G36" s="1"/>
  <c r="G37" s="1"/>
  <c r="G38" s="1"/>
  <c r="G13"/>
  <c r="G14" s="1"/>
  <c r="G15" l="1"/>
  <c r="G19" s="1"/>
  <c r="G20" l="1"/>
  <c r="G21" s="1"/>
  <c r="G22" s="1"/>
  <c r="G25" i="28" l="1"/>
  <c r="G26" s="1"/>
  <c r="C22" i="30" s="1"/>
  <c r="G22" s="1"/>
  <c r="G70" i="66"/>
  <c r="G71" s="1"/>
  <c r="G72" s="1"/>
  <c r="G54"/>
  <c r="G55" s="1"/>
  <c r="D22" i="30" l="1"/>
  <c r="D23" s="1"/>
  <c r="E22"/>
  <c r="E23" s="1"/>
  <c r="F22"/>
  <c r="F23" s="1"/>
  <c r="G23"/>
  <c r="G73" i="66"/>
  <c r="G74" s="1"/>
  <c r="F22" i="28" s="1"/>
  <c r="G56" i="66"/>
  <c r="G57" s="1"/>
  <c r="G61" s="1"/>
  <c r="G62" l="1"/>
  <c r="G63" s="1"/>
  <c r="F21" i="28" s="1"/>
  <c r="G21" s="1"/>
  <c r="C20" i="30"/>
  <c r="G22" i="28"/>
  <c r="E20" i="30" l="1"/>
  <c r="D20"/>
  <c r="F20"/>
  <c r="G20"/>
  <c r="G23" i="28"/>
  <c r="C16" i="30" s="1"/>
  <c r="B15" i="28"/>
  <c r="G21" i="30" l="1"/>
  <c r="E21"/>
  <c r="F21"/>
  <c r="D21"/>
  <c r="D16"/>
  <c r="D17" s="1"/>
  <c r="E16"/>
  <c r="E17" s="1"/>
  <c r="G16"/>
  <c r="G17" s="1"/>
  <c r="F16"/>
  <c r="F17" s="1"/>
  <c r="F15" i="28"/>
  <c r="G15" s="1"/>
  <c r="A9" i="30" l="1"/>
  <c r="B16" i="28"/>
  <c r="F16" l="1"/>
  <c r="G16" s="1"/>
  <c r="G19" l="1"/>
  <c r="G27" s="1"/>
  <c r="C18" i="30" l="1"/>
  <c r="C14"/>
  <c r="I29" i="28" l="1"/>
  <c r="I27"/>
  <c r="C25" i="30"/>
  <c r="G14"/>
  <c r="D14"/>
  <c r="D15" s="1"/>
  <c r="F14"/>
  <c r="E14"/>
  <c r="D18"/>
  <c r="E18"/>
  <c r="G18"/>
  <c r="F18"/>
  <c r="E19" l="1"/>
  <c r="E25"/>
  <c r="E27" s="1"/>
  <c r="G19"/>
  <c r="G25"/>
  <c r="G27" s="1"/>
  <c r="F19"/>
  <c r="F25"/>
  <c r="F27" s="1"/>
  <c r="D19"/>
  <c r="D25"/>
  <c r="F15"/>
  <c r="E15"/>
  <c r="G15"/>
  <c r="D28" l="1"/>
  <c r="E28" s="1"/>
  <c r="F28" s="1"/>
  <c r="G28" s="1"/>
  <c r="D27"/>
  <c r="D29" s="1"/>
  <c r="E29" s="1"/>
  <c r="F29" s="1"/>
  <c r="G29" s="1"/>
</calcChain>
</file>

<file path=xl/sharedStrings.xml><?xml version="1.0" encoding="utf-8"?>
<sst xmlns="http://schemas.openxmlformats.org/spreadsheetml/2006/main" count="342" uniqueCount="247">
  <si>
    <t>DISCRIMINAÇÃO DOS SERVIÇOS</t>
  </si>
  <si>
    <t>UND</t>
  </si>
  <si>
    <t>UNITÁRIO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</si>
  <si>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</si>
  <si>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</si>
  <si>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</si>
  <si>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</si>
  <si>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</si>
  <si>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</si>
  <si>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</si>
  <si>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</si>
  <si>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</si>
  <si>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m²</t>
  </si>
  <si>
    <t>1º  Mês</t>
  </si>
  <si>
    <t xml:space="preserve">PLANILHA ORÇAMENTÁRIA </t>
  </si>
  <si>
    <t>CPU - 02</t>
  </si>
  <si>
    <t>CPU - 03</t>
  </si>
  <si>
    <t>CHP</t>
  </si>
  <si>
    <t>VALOR (R$)</t>
  </si>
  <si>
    <t>2º  Mês</t>
  </si>
  <si>
    <t>3º  Mês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</si>
  <si>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</si>
  <si>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</si>
  <si>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</si>
  <si>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</si>
  <si>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</si>
  <si>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</si>
  <si>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</si>
  <si>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</si>
  <si>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</si>
  <si>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</si>
  <si>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COMPOSICAO</t>
  </si>
  <si>
    <t>M3</t>
  </si>
  <si>
    <t>PREÇO UNITÁRIO TOTAL:</t>
  </si>
  <si>
    <t>74209/1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</si>
  <si>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</si>
  <si>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</si>
  <si>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</si>
  <si>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</si>
  <si>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</si>
  <si>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</si>
  <si>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</si>
  <si>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</si>
  <si>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</si>
  <si>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</si>
  <si>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</si>
  <si>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</si>
  <si>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</si>
  <si>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0,0020000</t>
  </si>
  <si>
    <t>TOTAL GERAL (R$)</t>
  </si>
  <si>
    <t>ITEM</t>
  </si>
  <si>
    <t>ADMINISTRAÇÃO LOCAL</t>
  </si>
  <si>
    <t>1.1</t>
  </si>
  <si>
    <t>1.2</t>
  </si>
  <si>
    <t>2.1</t>
  </si>
  <si>
    <t>TOTAL DO ITEM 2</t>
  </si>
  <si>
    <t>TOTAL DO ITEM 1</t>
  </si>
  <si>
    <t>4º  Mês</t>
  </si>
  <si>
    <t>Limpeza manual do terreno (c/ raspagem manual)</t>
  </si>
  <si>
    <t>Limpeza mecanizada de terreno, inclusive retirada de árvores entre 0,05m e 0,15m de diâmetro.</t>
  </si>
  <si>
    <t>LIMPEZA MANUAL DO TERRENO (C/ RASPAGEM SUPERFICIAL)</t>
  </si>
  <si>
    <t>88316</t>
  </si>
  <si>
    <t>0,2500000</t>
  </si>
  <si>
    <t>0,0017000</t>
  </si>
  <si>
    <t>2.2</t>
  </si>
  <si>
    <t>5.3</t>
  </si>
  <si>
    <t>CPU - 01</t>
  </si>
  <si>
    <t>MESTRE DE OBRAS COM ENCARGOS COMPLEMENTARES</t>
  </si>
  <si>
    <t>ALMOXARIFE COM ENCARGOS COMPLEMENTARES</t>
  </si>
  <si>
    <t>CPU - 06</t>
  </si>
  <si>
    <t>1.3</t>
  </si>
  <si>
    <t>1.4</t>
  </si>
  <si>
    <t>Txkm</t>
  </si>
  <si>
    <t>TXKM</t>
  </si>
  <si>
    <t>TRANSPORTE COMERCIAL COM CAMINHAO CARROCERIA 9 T, RODOVIA PAVIMENTADA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</si>
  <si>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</si>
  <si>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</si>
  <si>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MEMÓRIA DE CÁLCULO DOS MOMENTOS DE TRANSPORTE PARA MOBILIZAÇÃO E DESMOBILIZAÇÃO</t>
  </si>
  <si>
    <t>Cidade de Origem:</t>
  </si>
  <si>
    <t>Destino:</t>
  </si>
  <si>
    <t>Macaúbas/Ba</t>
  </si>
  <si>
    <t>Dist.  A Origem :</t>
  </si>
  <si>
    <t xml:space="preserve"> km</t>
  </si>
  <si>
    <t>Dist. Macaúbas ao CG:</t>
  </si>
  <si>
    <t>Distância Total:</t>
  </si>
  <si>
    <t>Peso das máquinas:</t>
  </si>
  <si>
    <t>Trator de esteiras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</si>
  <si>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</si>
  <si>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</si>
  <si>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</si>
  <si>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</si>
  <si>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</si>
  <si>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</si>
  <si>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</si>
  <si>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 xml:space="preserve"> t x km</t>
  </si>
  <si>
    <t>Guanambi/Ba</t>
  </si>
  <si>
    <t>MEMÓRIA DE CÁLCULO DOS QUANTITATIVOS</t>
  </si>
  <si>
    <t>POVOADOS</t>
  </si>
  <si>
    <t>REGULARIZACAO E COMPACTACAO DE SUBLEITO (m²)</t>
  </si>
  <si>
    <t xml:space="preserve">ESCAVAÇÃO (m³) </t>
  </si>
  <si>
    <t>TRANSPORTE COMERCIAL</t>
  </si>
  <si>
    <t>ESPALHAMENTO</t>
  </si>
  <si>
    <t>COMPACTAÇÃO MECÂNICA</t>
  </si>
  <si>
    <t>MEIO-FIO</t>
  </si>
  <si>
    <t>CARGA E DESCARGA DE AREIA</t>
  </si>
  <si>
    <t>TRANSPORTE DE AREIA</t>
  </si>
  <si>
    <t>LIMPEZA GERAL</t>
  </si>
  <si>
    <t>Povoado de Açude</t>
  </si>
  <si>
    <t>00000/1</t>
  </si>
  <si>
    <t>gl</t>
  </si>
  <si>
    <t>TOTAL DO ITEM 5</t>
  </si>
  <si>
    <t>QUANT.</t>
  </si>
  <si>
    <t>Transporte de equipamentos (Desmobilização).</t>
  </si>
  <si>
    <t>Transporte de equipamentos (Mobilização).</t>
  </si>
  <si>
    <t>Placa de obra em chapa de aço galvanizada - (3,00 x 2,00)m.</t>
  </si>
  <si>
    <t>Administração local e Manutenção do Canteiro.</t>
  </si>
  <si>
    <t>Sub total ( MO):</t>
  </si>
  <si>
    <t>Total (MO):</t>
  </si>
  <si>
    <t>Sub total (MAT+SER+EQUIP):</t>
  </si>
  <si>
    <t>Total (MO+MAT+SER+EQUIP):</t>
  </si>
  <si>
    <t>Bom Jesus da Lapa - BA 28 de novembro de 2018</t>
  </si>
  <si>
    <t>Pelo valor global de R$ 458.283,81 (Quatrocentos e cinquenta e oito mil, duzentos e oitenta e três reais e oitenta e um centavos)</t>
  </si>
  <si>
    <t>Total (R$) para 2 meses:</t>
  </si>
  <si>
    <t>Pintura com tinta alquídica de acabamento (esmalte sintético fosco) pulverizada sobre superfície metálica - 2 demãos</t>
  </si>
  <si>
    <t>Mês de Referência - Março de 2022 (Não Desonerado).</t>
  </si>
  <si>
    <t>PINTURA  - Estrutura da tomada dágua</t>
  </si>
  <si>
    <t>RETROESCAVADEIRA SOBRE RODAS COM CARREGADEIRA, TRAÇÃO 4X4, POTÊNCIA 88 HP, CAÇAMBA CARREG. CAP. MÍN. 1 M3, CAÇAMBA RETRO CAP. 0,26 M3,
PESO OPERACIONAL MÍN. 6.674 KG, PROFUNDIDADE ESCAVAÇÃO MÁX. 4,37 M -</t>
  </si>
  <si>
    <t>DESMATAMENTO E LIMPEZA MECANIZADA DE TERRENO COM ARVORES ATE Ø 15CM</t>
  </si>
  <si>
    <t>PLACA DE OBRA EM CHAPA DE ACO GALVANIZADO (fornecimento e instalação)</t>
  </si>
  <si>
    <t>LIMPEZA MANUAL (m²)</t>
  </si>
  <si>
    <t>LIMPEZA MECANIZADA (m²)</t>
  </si>
  <si>
    <t>CPU - 04</t>
  </si>
  <si>
    <t>PLANILHA DE DETALHAMENTO DO BDI - BARRAGEM</t>
  </si>
  <si>
    <t>OBRA:</t>
  </si>
  <si>
    <t>EXECUÇÃO DE OBRAS E SERVIÇOS PARA CONSTRUÇÃO DE BARRAGENS DE TERRA VISANDO ATENDER AS COMUNIDADES DA LAPINHA E MONTE ALTO NO MUNICÍPIO DE ANAGÉ, NO ESTADO DA BAHIA, NA ÁREA DE ATUAÇÃO DA 2ª SUPERINTENDÊNCIA REGIONAL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</si>
  <si>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</si>
  <si>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</si>
  <si>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</si>
  <si>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</si>
  <si>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</si>
  <si>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</si>
  <si>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</si>
  <si>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</si>
  <si>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</si>
  <si>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</si>
  <si>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</si>
  <si>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</si>
  <si>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</si>
  <si>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</si>
  <si>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</si>
  <si>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</si>
  <si>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</si>
  <si>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</si>
  <si>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</si>
  <si>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</si>
  <si>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</si>
  <si>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</si>
  <si>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</si>
  <si>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</si>
  <si>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</si>
  <si>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</si>
  <si>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</si>
  <si>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</si>
  <si>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</si>
  <si>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</si>
  <si>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</si>
  <si>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</si>
  <si>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</si>
  <si>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</si>
  <si>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</si>
  <si>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</si>
  <si>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</si>
  <si>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</si>
  <si>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</si>
  <si>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</si>
  <si>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</si>
  <si>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</si>
  <si>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</si>
  <si>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</si>
  <si>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</si>
  <si>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</si>
  <si>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DETALHAMENTO DOS ENCARGOS SOCIAIS (%) - BARRAGEM</t>
  </si>
  <si>
    <t>VIGÊNCIA A PARTIR DE 10/2021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</si>
  <si>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</si>
  <si>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</si>
  <si>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</si>
  <si>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</si>
  <si>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</si>
  <si>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</si>
  <si>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</si>
  <si>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</si>
  <si>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</si>
  <si>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</si>
  <si>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</si>
  <si>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</si>
  <si>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</si>
  <si>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</si>
  <si>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</si>
  <si>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</si>
  <si>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</si>
  <si>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</si>
  <si>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</si>
  <si>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</si>
  <si>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</si>
  <si>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</si>
  <si>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</si>
  <si>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</si>
  <si>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</si>
  <si>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</si>
  <si>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</si>
  <si>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</si>
  <si>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</si>
  <si>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</si>
  <si>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</si>
  <si>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</si>
  <si>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</si>
  <si>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</si>
  <si>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</si>
  <si>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</si>
  <si>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</si>
  <si>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</si>
  <si>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</si>
  <si>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</si>
  <si>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</si>
  <si>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</si>
  <si>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</si>
  <si>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</si>
  <si>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</si>
  <si>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</si>
  <si>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</si>
  <si>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</si>
  <si>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</si>
  <si>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</si>
  <si>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</si>
  <si>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</si>
  <si>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</si>
  <si>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</si>
  <si>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</si>
  <si>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</si>
  <si>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</si>
  <si>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</si>
  <si>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</si>
  <si>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</si>
  <si>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</si>
  <si>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</si>
  <si>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</si>
  <si>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OBJETO: EXECUÇÃO DE SERVIÇOS DE LIMPEZA E MANUTENÇÃO DA BARRAGEM DO POVOADO DE AÇUDE, ZONA RURAL DO MUNICÍPIO DE MACAÚBAS/BA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</si>
</sst>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#,##0.00\ ;&quot; (&quot;#,##0.00\);&quot; -&quot;#\ ;@\ 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onoMM1_ZeroNormal"/>
      <family val="3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b/>
      <sz val="15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sz val="10"/>
      <color rgb="FFFF0000"/>
      <name val="Arial"/>
      <family val="2"/>
    </font>
    <font>
      <sz val="8"/>
      <name val="Courier"/>
      <family val="3"/>
    </font>
    <font>
      <sz val="16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2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59999389629810485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</borders>
  <cellStyleXfs count="19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0" fontId="2" fillId="0" borderId="0"/>
    <xf numFmtId="43" fontId="2" fillId="0" borderId="0" applyFont="0" applyFill="0" applyBorder="0" applyAlignment="0" applyProtection="0"/>
    <xf numFmtId="0" fontId="33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44">
    <xf numFmtId="0" fontId="0" fillId="0" borderId="0" xfId="0"/>
    <xf numFmtId="0" fontId="5" fillId="0" borderId="0" xfId="0" applyFont="1"/>
    <xf numFmtId="0" fontId="4" fillId="0" borderId="0" xfId="1" applyFont="1"/>
    <xf numFmtId="0" fontId="4" fillId="0" borderId="0" xfId="1" applyFont="1" applyBorder="1"/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1"/>
    <xf numFmtId="49" fontId="15" fillId="0" borderId="0" xfId="0" applyNumberFormat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left" vertical="center"/>
    </xf>
    <xf numFmtId="43" fontId="10" fillId="0" borderId="1" xfId="2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left" vertical="center"/>
    </xf>
    <xf numFmtId="43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7" xfId="0" applyFont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20" fillId="8" borderId="1" xfId="9" applyFont="1" applyFill="1" applyBorder="1" applyAlignment="1">
      <alignment horizontal="center" vertical="center" wrapText="1"/>
    </xf>
    <xf numFmtId="0" fontId="20" fillId="8" borderId="1" xfId="9" applyFont="1" applyFill="1" applyBorder="1" applyAlignment="1">
      <alignment horizontal="left" vertical="center" wrapText="1"/>
    </xf>
    <xf numFmtId="166" fontId="20" fillId="8" borderId="1" xfId="6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9" fontId="15" fillId="0" borderId="16" xfId="0" applyNumberFormat="1" applyFont="1" applyBorder="1" applyAlignment="1">
      <alignment vertical="top" wrapText="1"/>
    </xf>
    <xf numFmtId="49" fontId="15" fillId="0" borderId="17" xfId="0" applyNumberFormat="1" applyFont="1" applyBorder="1" applyAlignment="1">
      <alignment vertical="top" wrapText="1"/>
    </xf>
    <xf numFmtId="49" fontId="15" fillId="0" borderId="19" xfId="0" applyNumberFormat="1" applyFont="1" applyBorder="1" applyAlignment="1">
      <alignment vertical="top" wrapText="1"/>
    </xf>
    <xf numFmtId="0" fontId="5" fillId="0" borderId="19" xfId="0" applyFont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/>
    <xf numFmtId="0" fontId="0" fillId="0" borderId="20" xfId="0" applyBorder="1" applyAlignment="1">
      <alignment vertical="center"/>
    </xf>
    <xf numFmtId="0" fontId="5" fillId="0" borderId="0" xfId="0" applyFont="1" applyBorder="1" applyAlignment="1">
      <alignment vertical="top"/>
    </xf>
    <xf numFmtId="0" fontId="5" fillId="0" borderId="19" xfId="0" applyFont="1" applyBorder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5" fillId="3" borderId="21" xfId="1" applyFont="1" applyFill="1" applyBorder="1" applyAlignment="1">
      <alignment horizontal="center" vertical="center"/>
    </xf>
    <xf numFmtId="4" fontId="5" fillId="3" borderId="22" xfId="1" applyNumberFormat="1" applyFont="1" applyFill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4" fontId="4" fillId="0" borderId="22" xfId="1" applyNumberFormat="1" applyFont="1" applyBorder="1" applyAlignment="1">
      <alignment horizontal="right" vertical="center"/>
    </xf>
    <xf numFmtId="4" fontId="23" fillId="4" borderId="22" xfId="1" applyNumberFormat="1" applyFont="1" applyFill="1" applyBorder="1" applyAlignment="1">
      <alignment horizontal="right" vertical="center"/>
    </xf>
    <xf numFmtId="4" fontId="6" fillId="6" borderId="25" xfId="1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wrapText="1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10" fillId="0" borderId="1" xfId="2" applyFont="1" applyBorder="1" applyAlignment="1">
      <alignment horizontal="center" vertical="center"/>
    </xf>
    <xf numFmtId="164" fontId="0" fillId="0" borderId="1" xfId="2" applyFont="1" applyBorder="1" applyAlignment="1">
      <alignment horizontal="center" vertical="center"/>
    </xf>
    <xf numFmtId="164" fontId="6" fillId="0" borderId="1" xfId="2" applyFont="1" applyBorder="1" applyAlignment="1">
      <alignment horizontal="center" vertical="center"/>
    </xf>
    <xf numFmtId="10" fontId="6" fillId="4" borderId="1" xfId="5" applyNumberFormat="1" applyFont="1" applyFill="1" applyBorder="1" applyAlignment="1">
      <alignment horizontal="center" vertical="center"/>
    </xf>
    <xf numFmtId="43" fontId="10" fillId="0" borderId="1" xfId="0" applyNumberFormat="1" applyFont="1" applyBorder="1" applyAlignment="1">
      <alignment horizontal="center" vertical="center"/>
    </xf>
    <xf numFmtId="4" fontId="4" fillId="5" borderId="1" xfId="1" applyNumberFormat="1" applyFont="1" applyFill="1" applyBorder="1" applyAlignment="1">
      <alignment horizontal="right" vertical="center"/>
    </xf>
    <xf numFmtId="10" fontId="4" fillId="0" borderId="0" xfId="1" applyNumberFormat="1" applyFont="1"/>
    <xf numFmtId="0" fontId="4" fillId="5" borderId="1" xfId="1" applyFont="1" applyFill="1" applyBorder="1" applyAlignment="1">
      <alignment horizontal="center" vertical="center"/>
    </xf>
    <xf numFmtId="0" fontId="4" fillId="0" borderId="19" xfId="1" applyFont="1" applyBorder="1"/>
    <xf numFmtId="4" fontId="4" fillId="0" borderId="0" xfId="1" applyNumberFormat="1" applyFont="1" applyBorder="1"/>
    <xf numFmtId="0" fontId="4" fillId="0" borderId="0" xfId="1" applyBorder="1" applyAlignment="1">
      <alignment vertical="center"/>
    </xf>
    <xf numFmtId="0" fontId="4" fillId="0" borderId="0" xfId="1" applyBorder="1"/>
    <xf numFmtId="0" fontId="4" fillId="0" borderId="20" xfId="1" applyBorder="1"/>
    <xf numFmtId="0" fontId="26" fillId="0" borderId="19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27" fillId="0" borderId="19" xfId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28" fillId="0" borderId="0" xfId="1" applyFont="1" applyBorder="1" applyAlignment="1">
      <alignment vertical="center"/>
    </xf>
    <xf numFmtId="0" fontId="29" fillId="0" borderId="0" xfId="1" applyFont="1" applyBorder="1" applyAlignment="1">
      <alignment vertical="center"/>
    </xf>
    <xf numFmtId="0" fontId="27" fillId="0" borderId="19" xfId="1" applyFont="1" applyBorder="1"/>
    <xf numFmtId="0" fontId="27" fillId="0" borderId="0" xfId="1" applyFont="1" applyBorder="1"/>
    <xf numFmtId="2" fontId="28" fillId="0" borderId="0" xfId="1" applyNumberFormat="1" applyFont="1" applyBorder="1"/>
    <xf numFmtId="2" fontId="27" fillId="0" borderId="0" xfId="1" applyNumberFormat="1" applyFont="1" applyBorder="1"/>
    <xf numFmtId="2" fontId="28" fillId="0" borderId="39" xfId="1" applyNumberFormat="1" applyFont="1" applyBorder="1" applyAlignment="1">
      <alignment horizontal="center" vertical="center"/>
    </xf>
    <xf numFmtId="0" fontId="4" fillId="0" borderId="19" xfId="1" applyBorder="1"/>
    <xf numFmtId="4" fontId="4" fillId="0" borderId="0" xfId="1" applyNumberFormat="1" applyBorder="1"/>
    <xf numFmtId="0" fontId="28" fillId="0" borderId="0" xfId="1" applyFont="1" applyBorder="1"/>
    <xf numFmtId="4" fontId="5" fillId="0" borderId="20" xfId="1" applyNumberFormat="1" applyFont="1" applyBorder="1"/>
    <xf numFmtId="0" fontId="4" fillId="0" borderId="23" xfId="1" applyFont="1" applyBorder="1"/>
    <xf numFmtId="0" fontId="4" fillId="0" borderId="30" xfId="1" applyBorder="1"/>
    <xf numFmtId="0" fontId="4" fillId="0" borderId="30" xfId="1" applyFont="1" applyBorder="1"/>
    <xf numFmtId="0" fontId="4" fillId="0" borderId="35" xfId="1" applyBorder="1"/>
    <xf numFmtId="0" fontId="12" fillId="3" borderId="1" xfId="0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0" fillId="0" borderId="19" xfId="0" applyBorder="1"/>
    <xf numFmtId="0" fontId="0" fillId="0" borderId="0" xfId="0" applyBorder="1" applyAlignment="1">
      <alignment horizontal="center"/>
    </xf>
    <xf numFmtId="0" fontId="0" fillId="0" borderId="20" xfId="0" applyBorder="1"/>
    <xf numFmtId="0" fontId="6" fillId="0" borderId="21" xfId="0" applyFont="1" applyBorder="1" applyAlignment="1">
      <alignment horizontal="center" vertical="center"/>
    </xf>
    <xf numFmtId="43" fontId="10" fillId="0" borderId="22" xfId="2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0" fontId="6" fillId="4" borderId="22" xfId="5" applyNumberFormat="1" applyFont="1" applyFill="1" applyBorder="1" applyAlignment="1">
      <alignment horizontal="center" vertical="center"/>
    </xf>
    <xf numFmtId="0" fontId="10" fillId="0" borderId="36" xfId="0" applyFont="1" applyBorder="1" applyAlignment="1">
      <alignment vertical="center"/>
    </xf>
    <xf numFmtId="49" fontId="10" fillId="0" borderId="21" xfId="0" applyNumberFormat="1" applyFont="1" applyBorder="1" applyAlignment="1">
      <alignment horizontal="center" vertical="center"/>
    </xf>
    <xf numFmtId="43" fontId="6" fillId="0" borderId="22" xfId="0" applyNumberFormat="1" applyFont="1" applyBorder="1" applyAlignment="1">
      <alignment horizontal="center" vertical="center"/>
    </xf>
    <xf numFmtId="43" fontId="10" fillId="0" borderId="22" xfId="0" applyNumberFormat="1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10" fontId="6" fillId="4" borderId="24" xfId="5" applyNumberFormat="1" applyFont="1" applyFill="1" applyBorder="1" applyAlignment="1">
      <alignment horizontal="center" vertical="center"/>
    </xf>
    <xf numFmtId="10" fontId="6" fillId="4" borderId="25" xfId="5" applyNumberFormat="1" applyFont="1" applyFill="1" applyBorder="1" applyAlignment="1">
      <alignment horizontal="center" vertical="center"/>
    </xf>
    <xf numFmtId="164" fontId="4" fillId="0" borderId="0" xfId="2" applyFont="1"/>
    <xf numFmtId="164" fontId="4" fillId="0" borderId="0" xfId="1" applyNumberFormat="1" applyFont="1"/>
    <xf numFmtId="3" fontId="0" fillId="0" borderId="0" xfId="0" applyNumberFormat="1"/>
    <xf numFmtId="164" fontId="4" fillId="0" borderId="0" xfId="2" applyFont="1" applyAlignment="1">
      <alignment vertical="center"/>
    </xf>
    <xf numFmtId="43" fontId="4" fillId="0" borderId="0" xfId="1" applyNumberFormat="1" applyFont="1"/>
    <xf numFmtId="2" fontId="20" fillId="10" borderId="1" xfId="6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20" fillId="10" borderId="1" xfId="9" applyFont="1" applyFill="1" applyBorder="1" applyAlignment="1">
      <alignment horizontal="center" vertical="center" wrapText="1"/>
    </xf>
    <xf numFmtId="0" fontId="20" fillId="10" borderId="1" xfId="9" applyFont="1" applyFill="1" applyBorder="1" applyAlignment="1">
      <alignment horizontal="left" vertical="center" wrapText="1"/>
    </xf>
    <xf numFmtId="166" fontId="20" fillId="10" borderId="1" xfId="6" applyNumberFormat="1" applyFont="1" applyFill="1" applyBorder="1" applyAlignment="1">
      <alignment horizontal="center" vertical="center" wrapText="1"/>
    </xf>
    <xf numFmtId="4" fontId="20" fillId="10" borderId="1" xfId="9" applyNumberFormat="1" applyFont="1" applyFill="1" applyBorder="1" applyAlignment="1">
      <alignment horizontal="center" vertical="center" wrapText="1"/>
    </xf>
    <xf numFmtId="166" fontId="0" fillId="0" borderId="40" xfId="0" applyNumberFormat="1" applyBorder="1" applyAlignment="1">
      <alignment horizontal="center" vertical="center"/>
    </xf>
    <xf numFmtId="4" fontId="30" fillId="0" borderId="0" xfId="1" applyNumberFormat="1" applyFont="1" applyAlignment="1">
      <alignment horizontal="right"/>
    </xf>
    <xf numFmtId="4" fontId="4" fillId="0" borderId="0" xfId="1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4" fillId="5" borderId="0" xfId="0" applyFont="1" applyFill="1"/>
    <xf numFmtId="0" fontId="31" fillId="10" borderId="1" xfId="9" applyFont="1" applyFill="1" applyBorder="1" applyAlignment="1">
      <alignment horizontal="center" vertical="center" wrapText="1"/>
    </xf>
    <xf numFmtId="166" fontId="31" fillId="8" borderId="1" xfId="6" applyNumberFormat="1" applyFont="1" applyFill="1" applyBorder="1" applyAlignment="1">
      <alignment horizontal="center" vertical="center" wrapText="1"/>
    </xf>
    <xf numFmtId="2" fontId="31" fillId="10" borderId="1" xfId="6" applyNumberFormat="1" applyFont="1" applyFill="1" applyBorder="1" applyAlignment="1">
      <alignment horizontal="center" vertical="center" wrapText="1"/>
    </xf>
    <xf numFmtId="3" fontId="27" fillId="5" borderId="1" xfId="0" applyNumberFormat="1" applyFont="1" applyFill="1" applyBorder="1" applyAlignment="1">
      <alignment vertical="center" wrapText="1"/>
    </xf>
    <xf numFmtId="0" fontId="4" fillId="5" borderId="0" xfId="0" applyFont="1" applyFill="1" applyBorder="1"/>
    <xf numFmtId="0" fontId="4" fillId="0" borderId="0" xfId="0" applyFont="1" applyBorder="1"/>
    <xf numFmtId="0" fontId="8" fillId="0" borderId="22" xfId="0" applyFont="1" applyBorder="1" applyAlignment="1">
      <alignment vertical="center"/>
    </xf>
    <xf numFmtId="0" fontId="20" fillId="8" borderId="21" xfId="9" applyFont="1" applyFill="1" applyBorder="1" applyAlignment="1">
      <alignment horizontal="center" vertical="center" wrapText="1"/>
    </xf>
    <xf numFmtId="166" fontId="20" fillId="8" borderId="22" xfId="6" applyNumberFormat="1" applyFont="1" applyFill="1" applyBorder="1" applyAlignment="1">
      <alignment horizontal="center" vertical="center" wrapText="1"/>
    </xf>
    <xf numFmtId="0" fontId="20" fillId="10" borderId="21" xfId="9" applyFont="1" applyFill="1" applyBorder="1" applyAlignment="1">
      <alignment horizontal="center" vertical="center" wrapText="1"/>
    </xf>
    <xf numFmtId="164" fontId="20" fillId="10" borderId="22" xfId="2" applyFont="1" applyFill="1" applyBorder="1" applyAlignment="1">
      <alignment horizontal="center" vertical="center" wrapText="1"/>
    </xf>
    <xf numFmtId="4" fontId="21" fillId="5" borderId="22" xfId="1" applyNumberFormat="1" applyFont="1" applyFill="1" applyBorder="1" applyAlignment="1">
      <alignment horizontal="right" vertical="center"/>
    </xf>
    <xf numFmtId="4" fontId="21" fillId="0" borderId="22" xfId="1" applyNumberFormat="1" applyFont="1" applyBorder="1" applyAlignment="1">
      <alignment horizontal="right" vertical="center"/>
    </xf>
    <xf numFmtId="4" fontId="21" fillId="7" borderId="22" xfId="1" applyNumberFormat="1" applyFont="1" applyFill="1" applyBorder="1" applyAlignment="1">
      <alignment horizontal="right" vertical="center"/>
    </xf>
    <xf numFmtId="4" fontId="20" fillId="8" borderId="22" xfId="2" applyNumberFormat="1" applyFont="1" applyFill="1" applyBorder="1" applyAlignment="1">
      <alignment horizontal="center" vertical="center" wrapText="1"/>
    </xf>
    <xf numFmtId="4" fontId="24" fillId="9" borderId="22" xfId="1" applyNumberFormat="1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center"/>
    </xf>
    <xf numFmtId="2" fontId="20" fillId="10" borderId="22" xfId="6" applyNumberFormat="1" applyFont="1" applyFill="1" applyBorder="1" applyAlignment="1">
      <alignment horizontal="center" vertical="center" wrapText="1"/>
    </xf>
    <xf numFmtId="2" fontId="20" fillId="8" borderId="22" xfId="6" applyNumberFormat="1" applyFont="1" applyFill="1" applyBorder="1" applyAlignment="1">
      <alignment horizontal="center" vertical="center" wrapText="1"/>
    </xf>
    <xf numFmtId="0" fontId="8" fillId="0" borderId="42" xfId="0" applyFont="1" applyBorder="1" applyAlignment="1">
      <alignment vertical="center"/>
    </xf>
    <xf numFmtId="0" fontId="0" fillId="5" borderId="0" xfId="0" applyFill="1" applyBorder="1"/>
    <xf numFmtId="0" fontId="0" fillId="5" borderId="20" xfId="0" applyFill="1" applyBorder="1"/>
    <xf numFmtId="0" fontId="32" fillId="5" borderId="16" xfId="0" applyFont="1" applyFill="1" applyBorder="1"/>
    <xf numFmtId="0" fontId="32" fillId="5" borderId="17" xfId="0" applyFont="1" applyFill="1" applyBorder="1"/>
    <xf numFmtId="0" fontId="32" fillId="5" borderId="19" xfId="0" applyFont="1" applyFill="1" applyBorder="1"/>
    <xf numFmtId="0" fontId="32" fillId="5" borderId="0" xfId="0" applyFont="1" applyFill="1" applyBorder="1"/>
    <xf numFmtId="0" fontId="32" fillId="5" borderId="20" xfId="0" applyFont="1" applyFill="1" applyBorder="1"/>
    <xf numFmtId="0" fontId="9" fillId="5" borderId="23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4" fillId="5" borderId="16" xfId="0" applyFont="1" applyFill="1" applyBorder="1"/>
    <xf numFmtId="0" fontId="0" fillId="5" borderId="17" xfId="0" applyFill="1" applyBorder="1"/>
    <xf numFmtId="0" fontId="0" fillId="5" borderId="18" xfId="0" applyFill="1" applyBorder="1"/>
    <xf numFmtId="0" fontId="4" fillId="5" borderId="19" xfId="0" applyFont="1" applyFill="1" applyBorder="1"/>
    <xf numFmtId="0" fontId="4" fillId="5" borderId="23" xfId="0" applyFont="1" applyFill="1" applyBorder="1"/>
    <xf numFmtId="0" fontId="0" fillId="5" borderId="30" xfId="0" applyFill="1" applyBorder="1"/>
    <xf numFmtId="0" fontId="0" fillId="5" borderId="35" xfId="0" applyFill="1" applyBorder="1"/>
    <xf numFmtId="0" fontId="33" fillId="0" borderId="0" xfId="12"/>
    <xf numFmtId="0" fontId="6" fillId="0" borderId="21" xfId="12" applyFont="1" applyBorder="1" applyAlignment="1">
      <alignment vertical="center"/>
    </xf>
    <xf numFmtId="0" fontId="5" fillId="0" borderId="1" xfId="12" applyFont="1" applyBorder="1" applyAlignment="1">
      <alignment vertical="center" wrapText="1"/>
    </xf>
    <xf numFmtId="0" fontId="6" fillId="0" borderId="19" xfId="12" applyFont="1" applyBorder="1" applyAlignment="1">
      <alignment vertical="center" wrapText="1"/>
    </xf>
    <xf numFmtId="49" fontId="34" fillId="5" borderId="19" xfId="13" applyNumberFormat="1" applyFont="1" applyFill="1" applyBorder="1" applyAlignment="1">
      <alignment horizontal="center" vertical="center"/>
    </xf>
    <xf numFmtId="49" fontId="34" fillId="5" borderId="0" xfId="13" applyNumberFormat="1" applyFont="1" applyFill="1" applyBorder="1" applyAlignment="1">
      <alignment horizontal="center" vertical="center"/>
    </xf>
    <xf numFmtId="0" fontId="35" fillId="0" borderId="0" xfId="13" applyFont="1" applyBorder="1"/>
    <xf numFmtId="0" fontId="35" fillId="0" borderId="20" xfId="13" applyFont="1" applyBorder="1"/>
    <xf numFmtId="0" fontId="36" fillId="5" borderId="0" xfId="13" applyFont="1" applyFill="1" applyBorder="1" applyAlignment="1">
      <alignment horizontal="center" vertical="center"/>
    </xf>
    <xf numFmtId="0" fontId="36" fillId="0" borderId="37" xfId="13" applyFont="1" applyFill="1" applyBorder="1" applyAlignment="1">
      <alignment horizontal="center" vertical="center"/>
    </xf>
    <xf numFmtId="0" fontId="36" fillId="0" borderId="25" xfId="13" applyFont="1" applyFill="1" applyBorder="1" applyAlignment="1">
      <alignment horizontal="center" vertical="center"/>
    </xf>
    <xf numFmtId="0" fontId="0" fillId="0" borderId="0" xfId="13" applyFont="1" applyBorder="1" applyAlignment="1">
      <alignment vertical="center"/>
    </xf>
    <xf numFmtId="0" fontId="4" fillId="0" borderId="0" xfId="13" applyFont="1" applyBorder="1" applyAlignment="1">
      <alignment vertical="center"/>
    </xf>
    <xf numFmtId="164" fontId="5" fillId="0" borderId="45" xfId="13" applyNumberFormat="1" applyFont="1" applyFill="1" applyBorder="1" applyAlignment="1">
      <alignment horizontal="center" vertical="center" wrapText="1"/>
    </xf>
    <xf numFmtId="0" fontId="5" fillId="0" borderId="0" xfId="13" applyFont="1" applyFill="1" applyBorder="1" applyAlignment="1">
      <alignment horizontal="justify" vertical="center" wrapText="1"/>
    </xf>
    <xf numFmtId="0" fontId="5" fillId="0" borderId="45" xfId="13" applyFont="1" applyFill="1" applyBorder="1" applyAlignment="1">
      <alignment horizontal="justify" vertical="center" wrapText="1"/>
    </xf>
    <xf numFmtId="0" fontId="35" fillId="0" borderId="48" xfId="13" applyFont="1" applyBorder="1"/>
    <xf numFmtId="0" fontId="0" fillId="0" borderId="21" xfId="13" applyFont="1" applyBorder="1" applyAlignment="1">
      <alignment horizontal="center" vertical="center"/>
    </xf>
    <xf numFmtId="0" fontId="0" fillId="0" borderId="1" xfId="13" applyFont="1" applyFill="1" applyBorder="1" applyAlignment="1">
      <alignment vertical="center"/>
    </xf>
    <xf numFmtId="10" fontId="4" fillId="12" borderId="22" xfId="14" applyNumberFormat="1" applyFont="1" applyFill="1" applyBorder="1" applyAlignment="1" applyProtection="1">
      <alignment horizontal="center" vertical="center"/>
      <protection locked="0"/>
    </xf>
    <xf numFmtId="10" fontId="0" fillId="0" borderId="0" xfId="14" applyNumberFormat="1" applyFont="1" applyBorder="1" applyAlignment="1">
      <alignment horizontal="center" vertical="center"/>
    </xf>
    <xf numFmtId="10" fontId="4" fillId="0" borderId="21" xfId="14" applyNumberFormat="1" applyFont="1" applyBorder="1" applyAlignment="1">
      <alignment horizontal="center" vertical="center"/>
    </xf>
    <xf numFmtId="10" fontId="4" fillId="0" borderId="22" xfId="14" applyNumberFormat="1" applyFont="1" applyBorder="1" applyAlignment="1">
      <alignment horizontal="center" vertical="center"/>
    </xf>
    <xf numFmtId="10" fontId="0" fillId="0" borderId="21" xfId="14" applyNumberFormat="1" applyFont="1" applyFill="1" applyBorder="1" applyAlignment="1" applyProtection="1">
      <alignment horizontal="center" vertical="center"/>
    </xf>
    <xf numFmtId="10" fontId="0" fillId="0" borderId="22" xfId="14" applyNumberFormat="1" applyFont="1" applyBorder="1" applyAlignment="1">
      <alignment horizontal="center" vertical="center"/>
    </xf>
    <xf numFmtId="10" fontId="0" fillId="0" borderId="21" xfId="14" applyNumberFormat="1" applyFont="1" applyBorder="1" applyAlignment="1">
      <alignment horizontal="center" vertical="center"/>
    </xf>
    <xf numFmtId="10" fontId="5" fillId="0" borderId="25" xfId="14" applyNumberFormat="1" applyFont="1" applyBorder="1" applyAlignment="1">
      <alignment horizontal="center" vertical="center"/>
    </xf>
    <xf numFmtId="10" fontId="5" fillId="0" borderId="0" xfId="14" applyNumberFormat="1" applyFont="1" applyBorder="1" applyAlignment="1">
      <alignment horizontal="center" vertical="center"/>
    </xf>
    <xf numFmtId="10" fontId="4" fillId="0" borderId="37" xfId="14" applyNumberFormat="1" applyFont="1" applyBorder="1" applyAlignment="1">
      <alignment horizontal="center" vertical="center"/>
    </xf>
    <xf numFmtId="10" fontId="4" fillId="0" borderId="25" xfId="14" applyNumberFormat="1" applyFont="1" applyBorder="1" applyAlignment="1">
      <alignment horizontal="center" vertical="center"/>
    </xf>
    <xf numFmtId="10" fontId="0" fillId="0" borderId="37" xfId="14" applyNumberFormat="1" applyFont="1" applyBorder="1" applyAlignment="1">
      <alignment horizontal="center" vertical="center"/>
    </xf>
    <xf numFmtId="10" fontId="0" fillId="0" borderId="25" xfId="14" applyNumberFormat="1" applyFont="1" applyBorder="1" applyAlignment="1">
      <alignment horizontal="center" vertical="center"/>
    </xf>
    <xf numFmtId="0" fontId="0" fillId="0" borderId="0" xfId="13" applyFont="1" applyBorder="1" applyAlignment="1">
      <alignment horizontal="center" vertical="center"/>
    </xf>
    <xf numFmtId="10" fontId="4" fillId="0" borderId="0" xfId="14" applyNumberFormat="1" applyFont="1" applyBorder="1" applyAlignment="1">
      <alignment horizontal="center" vertical="center"/>
    </xf>
    <xf numFmtId="10" fontId="4" fillId="0" borderId="20" xfId="14" applyNumberFormat="1" applyFont="1" applyBorder="1" applyAlignment="1">
      <alignment horizontal="center" vertical="center"/>
    </xf>
    <xf numFmtId="10" fontId="0" fillId="0" borderId="20" xfId="14" applyNumberFormat="1" applyFont="1" applyBorder="1" applyAlignment="1">
      <alignment horizontal="center" vertical="center"/>
    </xf>
    <xf numFmtId="10" fontId="4" fillId="0" borderId="45" xfId="14" applyNumberFormat="1" applyFont="1" applyBorder="1" applyAlignment="1">
      <alignment horizontal="center" vertical="center"/>
    </xf>
    <xf numFmtId="10" fontId="4" fillId="0" borderId="48" xfId="14" applyNumberFormat="1" applyFont="1" applyBorder="1" applyAlignment="1">
      <alignment horizontal="center" vertical="center"/>
    </xf>
    <xf numFmtId="10" fontId="0" fillId="0" borderId="45" xfId="14" applyNumberFormat="1" applyFont="1" applyBorder="1" applyAlignment="1">
      <alignment horizontal="center" vertical="center"/>
    </xf>
    <xf numFmtId="10" fontId="0" fillId="0" borderId="48" xfId="14" applyNumberFormat="1" applyFont="1" applyBorder="1" applyAlignment="1">
      <alignment horizontal="center" vertical="center"/>
    </xf>
    <xf numFmtId="10" fontId="0" fillId="13" borderId="22" xfId="14" applyNumberFormat="1" applyFont="1" applyFill="1" applyBorder="1" applyAlignment="1" applyProtection="1">
      <alignment horizontal="center" vertical="center"/>
      <protection locked="0"/>
    </xf>
    <xf numFmtId="10" fontId="5" fillId="0" borderId="0" xfId="14" applyNumberFormat="1" applyFont="1" applyBorder="1" applyAlignment="1">
      <alignment horizontal="center" vertical="center" wrapText="1"/>
    </xf>
    <xf numFmtId="10" fontId="4" fillId="0" borderId="64" xfId="14" applyNumberFormat="1" applyFont="1" applyBorder="1" applyAlignment="1">
      <alignment horizontal="center" vertical="center"/>
    </xf>
    <xf numFmtId="10" fontId="4" fillId="0" borderId="67" xfId="14" applyNumberFormat="1" applyFont="1" applyBorder="1" applyAlignment="1">
      <alignment horizontal="center" vertical="center"/>
    </xf>
    <xf numFmtId="0" fontId="0" fillId="0" borderId="62" xfId="13" applyFont="1" applyBorder="1" applyAlignment="1">
      <alignment horizontal="center" vertical="center"/>
    </xf>
    <xf numFmtId="0" fontId="0" fillId="0" borderId="6" xfId="13" applyFont="1" applyFill="1" applyBorder="1" applyAlignment="1">
      <alignment vertical="center"/>
    </xf>
    <xf numFmtId="10" fontId="0" fillId="13" borderId="63" xfId="14" applyNumberFormat="1" applyFont="1" applyFill="1" applyBorder="1" applyAlignment="1" applyProtection="1">
      <alignment horizontal="center" vertical="center"/>
      <protection locked="0"/>
    </xf>
    <xf numFmtId="10" fontId="0" fillId="5" borderId="0" xfId="14" applyNumberFormat="1" applyFont="1" applyFill="1" applyBorder="1" applyAlignment="1">
      <alignment vertical="center"/>
    </xf>
    <xf numFmtId="10" fontId="0" fillId="5" borderId="20" xfId="14" applyNumberFormat="1" applyFont="1" applyFill="1" applyBorder="1" applyAlignment="1">
      <alignment vertical="center"/>
    </xf>
    <xf numFmtId="10" fontId="0" fillId="0" borderId="0" xfId="14" applyNumberFormat="1" applyFont="1" applyBorder="1" applyAlignment="1">
      <alignment vertical="center"/>
    </xf>
    <xf numFmtId="10" fontId="0" fillId="0" borderId="20" xfId="14" applyNumberFormat="1" applyFont="1" applyBorder="1" applyAlignment="1">
      <alignment vertical="center"/>
    </xf>
    <xf numFmtId="0" fontId="0" fillId="0" borderId="0" xfId="13" applyFont="1" applyFill="1" applyBorder="1" applyAlignment="1">
      <alignment horizontal="center" vertical="center"/>
    </xf>
    <xf numFmtId="164" fontId="5" fillId="0" borderId="19" xfId="13" applyNumberFormat="1" applyFont="1" applyFill="1" applyBorder="1" applyAlignment="1">
      <alignment horizontal="center" vertical="center" wrapText="1"/>
    </xf>
    <xf numFmtId="164" fontId="0" fillId="0" borderId="0" xfId="13" applyNumberFormat="1" applyFont="1" applyBorder="1" applyAlignment="1">
      <alignment vertical="center"/>
    </xf>
    <xf numFmtId="0" fontId="0" fillId="0" borderId="19" xfId="13" applyFont="1" applyFill="1" applyBorder="1" applyAlignment="1">
      <alignment horizontal="center" vertical="center"/>
    </xf>
    <xf numFmtId="0" fontId="5" fillId="0" borderId="0" xfId="13" applyFont="1" applyFill="1" applyBorder="1" applyAlignment="1">
      <alignment horizontal="center" vertical="center"/>
    </xf>
    <xf numFmtId="0" fontId="0" fillId="0" borderId="19" xfId="13" applyFont="1" applyFill="1" applyBorder="1" applyAlignment="1">
      <alignment horizontal="right" vertical="center"/>
    </xf>
    <xf numFmtId="0" fontId="0" fillId="0" borderId="0" xfId="13" applyFont="1" applyFill="1" applyBorder="1" applyAlignment="1">
      <alignment horizontal="right" vertical="center"/>
    </xf>
    <xf numFmtId="165" fontId="38" fillId="0" borderId="0" xfId="14" applyNumberFormat="1" applyFont="1" applyBorder="1" applyAlignment="1">
      <alignment vertical="center"/>
    </xf>
    <xf numFmtId="10" fontId="6" fillId="0" borderId="0" xfId="13" applyNumberFormat="1" applyFont="1" applyFill="1" applyBorder="1" applyAlignment="1">
      <alignment vertical="center"/>
    </xf>
    <xf numFmtId="10" fontId="6" fillId="0" borderId="30" xfId="13" applyNumberFormat="1" applyFont="1" applyFill="1" applyBorder="1" applyAlignment="1">
      <alignment vertical="center"/>
    </xf>
    <xf numFmtId="10" fontId="0" fillId="0" borderId="30" xfId="14" applyNumberFormat="1" applyFont="1" applyBorder="1" applyAlignment="1">
      <alignment vertical="center"/>
    </xf>
    <xf numFmtId="10" fontId="0" fillId="0" borderId="35" xfId="14" applyNumberFormat="1" applyFont="1" applyBorder="1" applyAlignment="1">
      <alignment vertical="center"/>
    </xf>
    <xf numFmtId="0" fontId="0" fillId="0" borderId="16" xfId="15" applyFont="1" applyFill="1" applyBorder="1" applyAlignment="1"/>
    <xf numFmtId="0" fontId="0" fillId="0" borderId="17" xfId="15" applyFont="1" applyFill="1" applyBorder="1" applyAlignment="1"/>
    <xf numFmtId="0" fontId="0" fillId="0" borderId="18" xfId="15" applyFont="1" applyFill="1" applyBorder="1" applyAlignment="1"/>
    <xf numFmtId="0" fontId="33" fillId="0" borderId="0" xfId="12" applyFont="1" applyFill="1" applyBorder="1" applyAlignment="1"/>
    <xf numFmtId="0" fontId="0" fillId="0" borderId="19" xfId="15" applyFont="1" applyFill="1" applyBorder="1" applyAlignment="1"/>
    <xf numFmtId="0" fontId="0" fillId="0" borderId="0" xfId="15" applyFont="1" applyFill="1" applyBorder="1" applyAlignment="1"/>
    <xf numFmtId="0" fontId="0" fillId="0" borderId="20" xfId="15" applyFont="1" applyFill="1" applyBorder="1" applyAlignment="1"/>
    <xf numFmtId="0" fontId="0" fillId="0" borderId="21" xfId="15" applyFont="1" applyFill="1" applyBorder="1" applyAlignment="1"/>
    <xf numFmtId="0" fontId="0" fillId="0" borderId="2" xfId="15" applyFont="1" applyFill="1" applyBorder="1" applyAlignment="1"/>
    <xf numFmtId="0" fontId="0" fillId="0" borderId="3" xfId="15" applyFont="1" applyFill="1" applyBorder="1" applyAlignment="1"/>
    <xf numFmtId="0" fontId="0" fillId="0" borderId="28" xfId="15" applyFont="1" applyFill="1" applyBorder="1" applyAlignment="1"/>
    <xf numFmtId="0" fontId="10" fillId="0" borderId="19" xfId="15" applyFont="1" applyFill="1" applyBorder="1" applyAlignment="1"/>
    <xf numFmtId="0" fontId="6" fillId="0" borderId="3" xfId="16" applyFont="1" applyFill="1" applyBorder="1" applyAlignment="1">
      <alignment horizontal="center" vertical="center"/>
    </xf>
    <xf numFmtId="0" fontId="10" fillId="0" borderId="70" xfId="16" applyFont="1" applyFill="1" applyBorder="1" applyAlignment="1">
      <alignment horizontal="center"/>
    </xf>
    <xf numFmtId="0" fontId="10" fillId="0" borderId="71" xfId="16" applyFont="1" applyFill="1" applyBorder="1" applyAlignment="1"/>
    <xf numFmtId="167" fontId="10" fillId="14" borderId="71" xfId="16" applyNumberFormat="1" applyFont="1" applyFill="1" applyBorder="1" applyAlignment="1">
      <alignment horizontal="center" vertical="center"/>
    </xf>
    <xf numFmtId="167" fontId="10" fillId="14" borderId="72" xfId="16" applyNumberFormat="1" applyFont="1" applyFill="1" applyBorder="1" applyAlignment="1">
      <alignment horizontal="center" vertical="center"/>
    </xf>
    <xf numFmtId="0" fontId="10" fillId="0" borderId="73" xfId="16" applyFont="1" applyFill="1" applyBorder="1" applyAlignment="1">
      <alignment horizontal="center"/>
    </xf>
    <xf numFmtId="0" fontId="10" fillId="0" borderId="74" xfId="16" applyFont="1" applyFill="1" applyBorder="1" applyAlignment="1"/>
    <xf numFmtId="167" fontId="10" fillId="14" borderId="74" xfId="16" applyNumberFormat="1" applyFont="1" applyFill="1" applyBorder="1" applyAlignment="1">
      <alignment horizontal="center" vertical="center"/>
    </xf>
    <xf numFmtId="167" fontId="10" fillId="14" borderId="75" xfId="16" applyNumberFormat="1" applyFont="1" applyFill="1" applyBorder="1" applyAlignment="1">
      <alignment horizontal="center" vertical="center"/>
    </xf>
    <xf numFmtId="0" fontId="10" fillId="0" borderId="76" xfId="16" applyFont="1" applyFill="1" applyBorder="1" applyAlignment="1">
      <alignment horizontal="center"/>
    </xf>
    <xf numFmtId="0" fontId="10" fillId="0" borderId="77" xfId="16" applyFont="1" applyFill="1" applyBorder="1" applyAlignment="1"/>
    <xf numFmtId="167" fontId="10" fillId="14" borderId="77" xfId="16" applyNumberFormat="1" applyFont="1" applyFill="1" applyBorder="1" applyAlignment="1">
      <alignment horizontal="center" vertical="center"/>
    </xf>
    <xf numFmtId="167" fontId="10" fillId="14" borderId="78" xfId="16" applyNumberFormat="1" applyFont="1" applyFill="1" applyBorder="1" applyAlignment="1">
      <alignment horizontal="center" vertical="center"/>
    </xf>
    <xf numFmtId="0" fontId="6" fillId="0" borderId="21" xfId="16" applyFont="1" applyFill="1" applyBorder="1" applyAlignment="1">
      <alignment horizontal="center" vertical="center"/>
    </xf>
    <xf numFmtId="0" fontId="6" fillId="0" borderId="1" xfId="16" applyFont="1" applyFill="1" applyBorder="1" applyAlignment="1">
      <alignment vertical="center"/>
    </xf>
    <xf numFmtId="167" fontId="6" fillId="15" borderId="1" xfId="16" applyNumberFormat="1" applyFont="1" applyFill="1" applyBorder="1" applyAlignment="1">
      <alignment horizontal="center" vertical="center"/>
    </xf>
    <xf numFmtId="167" fontId="6" fillId="15" borderId="22" xfId="16" applyNumberFormat="1" applyFont="1" applyFill="1" applyBorder="1" applyAlignment="1">
      <alignment horizontal="center" vertical="center"/>
    </xf>
    <xf numFmtId="0" fontId="10" fillId="0" borderId="76" xfId="16" applyFont="1" applyFill="1" applyBorder="1" applyAlignment="1">
      <alignment horizontal="center" vertical="center"/>
    </xf>
    <xf numFmtId="0" fontId="10" fillId="0" borderId="77" xfId="16" applyFont="1" applyFill="1" applyBorder="1" applyAlignment="1">
      <alignment horizontal="justify" vertical="center" wrapText="1"/>
    </xf>
    <xf numFmtId="167" fontId="6" fillId="15" borderId="24" xfId="16" applyNumberFormat="1" applyFont="1" applyFill="1" applyBorder="1" applyAlignment="1">
      <alignment horizontal="center" vertical="center"/>
    </xf>
    <xf numFmtId="10" fontId="6" fillId="15" borderId="24" xfId="16" applyNumberFormat="1" applyFont="1" applyFill="1" applyBorder="1" applyAlignment="1">
      <alignment horizontal="center" vertical="center"/>
    </xf>
    <xf numFmtId="10" fontId="6" fillId="15" borderId="25" xfId="16" applyNumberFormat="1" applyFont="1" applyFill="1" applyBorder="1" applyAlignment="1">
      <alignment horizontal="center" vertical="center"/>
    </xf>
    <xf numFmtId="0" fontId="10" fillId="0" borderId="0" xfId="15" applyFont="1" applyFill="1" applyBorder="1" applyAlignment="1"/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49" fontId="22" fillId="0" borderId="0" xfId="0" applyNumberFormat="1" applyFont="1" applyBorder="1" applyAlignment="1">
      <alignment horizontal="left" vertical="top" wrapText="1"/>
    </xf>
    <xf numFmtId="49" fontId="22" fillId="0" borderId="20" xfId="0" applyNumberFormat="1" applyFont="1" applyBorder="1" applyAlignment="1">
      <alignment horizontal="left" vertical="top" wrapText="1"/>
    </xf>
    <xf numFmtId="49" fontId="22" fillId="0" borderId="0" xfId="0" applyNumberFormat="1" applyFont="1" applyBorder="1" applyAlignment="1">
      <alignment vertical="top" wrapText="1"/>
    </xf>
    <xf numFmtId="49" fontId="22" fillId="0" borderId="20" xfId="0" applyNumberFormat="1" applyFont="1" applyBorder="1" applyAlignment="1">
      <alignment vertical="top" wrapText="1"/>
    </xf>
    <xf numFmtId="0" fontId="5" fillId="3" borderId="2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14" fillId="0" borderId="27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28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5" fillId="0" borderId="0" xfId="1" applyNumberFormat="1" applyFont="1" applyAlignment="1">
      <alignment horizontal="justify" wrapText="1"/>
    </xf>
    <xf numFmtId="0" fontId="5" fillId="0" borderId="0" xfId="1" applyFont="1" applyAlignment="1">
      <alignment horizontal="justify" wrapText="1"/>
    </xf>
    <xf numFmtId="0" fontId="4" fillId="0" borderId="17" xfId="1" applyNumberFormat="1" applyFont="1" applyBorder="1" applyAlignment="1">
      <alignment horizontal="left" vertical="top" wrapText="1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center" vertical="center"/>
    </xf>
    <xf numFmtId="4" fontId="6" fillId="0" borderId="24" xfId="1" applyNumberFormat="1" applyFont="1" applyBorder="1" applyAlignment="1">
      <alignment horizontal="center" vertical="center"/>
    </xf>
    <xf numFmtId="43" fontId="6" fillId="0" borderId="6" xfId="0" applyNumberFormat="1" applyFont="1" applyBorder="1" applyAlignment="1">
      <alignment horizontal="center" vertical="center"/>
    </xf>
    <xf numFmtId="43" fontId="6" fillId="0" borderId="32" xfId="0" applyNumberFormat="1" applyFont="1" applyBorder="1" applyAlignment="1">
      <alignment horizontal="center" vertical="center"/>
    </xf>
    <xf numFmtId="43" fontId="6" fillId="0" borderId="38" xfId="0" applyNumberFormat="1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6" fillId="0" borderId="19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20" xfId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20" xfId="0" applyNumberFormat="1" applyFont="1" applyBorder="1" applyAlignment="1">
      <alignment horizontal="center" vertical="top" wrapText="1"/>
    </xf>
    <xf numFmtId="4" fontId="6" fillId="0" borderId="33" xfId="1" applyNumberFormat="1" applyFont="1" applyBorder="1" applyAlignment="1">
      <alignment horizontal="center" vertical="center"/>
    </xf>
    <xf numFmtId="4" fontId="6" fillId="0" borderId="34" xfId="1" applyNumberFormat="1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top" wrapText="1"/>
    </xf>
    <xf numFmtId="49" fontId="16" fillId="0" borderId="18" xfId="0" applyNumberFormat="1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5" fillId="0" borderId="19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5" fillId="0" borderId="20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left"/>
    </xf>
    <xf numFmtId="4" fontId="27" fillId="5" borderId="2" xfId="0" applyNumberFormat="1" applyFont="1" applyFill="1" applyBorder="1" applyAlignment="1">
      <alignment horizontal="center" vertical="center" wrapText="1"/>
    </xf>
    <xf numFmtId="4" fontId="27" fillId="5" borderId="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1" fillId="0" borderId="2" xfId="1" applyFont="1" applyBorder="1" applyAlignment="1">
      <alignment horizontal="right" vertical="center"/>
    </xf>
    <xf numFmtId="0" fontId="21" fillId="0" borderId="3" xfId="1" applyFont="1" applyBorder="1" applyAlignment="1">
      <alignment horizontal="right" vertical="center"/>
    </xf>
    <xf numFmtId="0" fontId="21" fillId="0" borderId="4" xfId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5" fillId="0" borderId="41" xfId="0" applyFont="1" applyBorder="1" applyAlignment="1">
      <alignment horizontal="center" vertical="center" wrapText="1"/>
    </xf>
    <xf numFmtId="0" fontId="32" fillId="5" borderId="17" xfId="0" applyFont="1" applyFill="1" applyBorder="1" applyAlignment="1">
      <alignment horizontal="center"/>
    </xf>
    <xf numFmtId="0" fontId="32" fillId="5" borderId="18" xfId="0" applyFont="1" applyFill="1" applyBorder="1" applyAlignment="1">
      <alignment horizontal="center"/>
    </xf>
    <xf numFmtId="0" fontId="32" fillId="5" borderId="0" xfId="0" applyFont="1" applyFill="1" applyBorder="1" applyAlignment="1">
      <alignment horizontal="center"/>
    </xf>
    <xf numFmtId="0" fontId="32" fillId="5" borderId="20" xfId="0" applyFont="1" applyFill="1" applyBorder="1" applyAlignment="1">
      <alignment horizontal="center"/>
    </xf>
    <xf numFmtId="0" fontId="9" fillId="5" borderId="19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8" fillId="0" borderId="43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5" fillId="0" borderId="61" xfId="13" applyFont="1" applyFill="1" applyBorder="1" applyAlignment="1">
      <alignment horizontal="right" vertical="center"/>
    </xf>
    <xf numFmtId="0" fontId="5" fillId="0" borderId="58" xfId="13" applyFont="1" applyFill="1" applyBorder="1" applyAlignment="1">
      <alignment horizontal="right" vertical="center"/>
    </xf>
    <xf numFmtId="0" fontId="0" fillId="0" borderId="16" xfId="13" applyFont="1" applyFill="1" applyBorder="1" applyAlignment="1">
      <alignment horizontal="center" vertical="center"/>
    </xf>
    <xf numFmtId="0" fontId="0" fillId="0" borderId="17" xfId="13" applyFont="1" applyFill="1" applyBorder="1" applyAlignment="1">
      <alignment horizontal="center" vertical="center"/>
    </xf>
    <xf numFmtId="0" fontId="5" fillId="0" borderId="16" xfId="13" applyFont="1" applyFill="1" applyBorder="1" applyAlignment="1">
      <alignment horizontal="center" vertical="center"/>
    </xf>
    <xf numFmtId="0" fontId="5" fillId="0" borderId="17" xfId="13" applyFont="1" applyFill="1" applyBorder="1" applyAlignment="1">
      <alignment horizontal="center" vertical="center"/>
    </xf>
    <xf numFmtId="0" fontId="5" fillId="0" borderId="18" xfId="13" applyFont="1" applyFill="1" applyBorder="1" applyAlignment="1">
      <alignment horizontal="center" vertical="center"/>
    </xf>
    <xf numFmtId="0" fontId="5" fillId="0" borderId="23" xfId="13" applyFont="1" applyFill="1" applyBorder="1" applyAlignment="1">
      <alignment horizontal="center" vertical="center"/>
    </xf>
    <xf numFmtId="0" fontId="5" fillId="0" borderId="30" xfId="13" applyFont="1" applyFill="1" applyBorder="1" applyAlignment="1">
      <alignment horizontal="center" vertical="center"/>
    </xf>
    <xf numFmtId="0" fontId="5" fillId="0" borderId="35" xfId="13" applyFont="1" applyFill="1" applyBorder="1" applyAlignment="1">
      <alignment horizontal="center" vertical="center"/>
    </xf>
    <xf numFmtId="0" fontId="6" fillId="0" borderId="16" xfId="13" applyFont="1" applyBorder="1" applyAlignment="1">
      <alignment horizontal="center" vertical="center"/>
    </xf>
    <xf numFmtId="0" fontId="6" fillId="0" borderId="68" xfId="13" applyFont="1" applyBorder="1" applyAlignment="1">
      <alignment horizontal="center" vertical="center"/>
    </xf>
    <xf numFmtId="0" fontId="6" fillId="0" borderId="23" xfId="13" applyFont="1" applyBorder="1" applyAlignment="1">
      <alignment horizontal="center" vertical="center"/>
    </xf>
    <xf numFmtId="0" fontId="6" fillId="0" borderId="31" xfId="13" applyFont="1" applyBorder="1" applyAlignment="1">
      <alignment horizontal="center" vertical="center"/>
    </xf>
    <xf numFmtId="10" fontId="39" fillId="11" borderId="6" xfId="13" applyNumberFormat="1" applyFont="1" applyFill="1" applyBorder="1" applyAlignment="1">
      <alignment horizontal="center" vertical="center"/>
    </xf>
    <xf numFmtId="10" fontId="39" fillId="11" borderId="38" xfId="13" applyNumberFormat="1" applyFont="1" applyFill="1" applyBorder="1" applyAlignment="1">
      <alignment horizontal="center" vertical="center"/>
    </xf>
    <xf numFmtId="0" fontId="0" fillId="0" borderId="62" xfId="13" applyFont="1" applyBorder="1" applyAlignment="1">
      <alignment horizontal="center" vertical="center"/>
    </xf>
    <xf numFmtId="0" fontId="0" fillId="0" borderId="36" xfId="13" applyFont="1" applyBorder="1" applyAlignment="1">
      <alignment horizontal="center" vertical="center"/>
    </xf>
    <xf numFmtId="0" fontId="0" fillId="0" borderId="6" xfId="13" applyFont="1" applyFill="1" applyBorder="1" applyAlignment="1">
      <alignment horizontal="left" vertical="center"/>
    </xf>
    <xf numFmtId="0" fontId="0" fillId="0" borderId="7" xfId="13" applyFont="1" applyFill="1" applyBorder="1" applyAlignment="1">
      <alignment horizontal="left" vertical="center"/>
    </xf>
    <xf numFmtId="10" fontId="0" fillId="13" borderId="63" xfId="14" applyNumberFormat="1" applyFont="1" applyFill="1" applyBorder="1" applyAlignment="1" applyProtection="1">
      <alignment horizontal="center" vertical="center"/>
      <protection locked="0"/>
    </xf>
    <xf numFmtId="10" fontId="0" fillId="13" borderId="42" xfId="14" applyNumberFormat="1" applyFont="1" applyFill="1" applyBorder="1" applyAlignment="1" applyProtection="1">
      <alignment horizontal="center" vertical="center"/>
      <protection locked="0"/>
    </xf>
    <xf numFmtId="10" fontId="4" fillId="0" borderId="65" xfId="14" applyNumberFormat="1" applyFont="1" applyBorder="1" applyAlignment="1">
      <alignment horizontal="center" vertical="center"/>
    </xf>
    <xf numFmtId="10" fontId="4" fillId="0" borderId="66" xfId="14" applyNumberFormat="1" applyFont="1" applyBorder="1" applyAlignment="1">
      <alignment horizontal="center" vertical="center"/>
    </xf>
    <xf numFmtId="10" fontId="4" fillId="0" borderId="2" xfId="14" applyNumberFormat="1" applyFont="1" applyBorder="1" applyAlignment="1">
      <alignment horizontal="center" vertical="center"/>
    </xf>
    <xf numFmtId="10" fontId="4" fillId="0" borderId="4" xfId="14" applyNumberFormat="1" applyFont="1" applyBorder="1" applyAlignment="1">
      <alignment horizontal="center" vertical="center"/>
    </xf>
    <xf numFmtId="0" fontId="5" fillId="0" borderId="47" xfId="13" applyFont="1" applyFill="1" applyBorder="1" applyAlignment="1">
      <alignment horizontal="justify" vertical="center" wrapText="1"/>
    </xf>
    <xf numFmtId="0" fontId="5" fillId="0" borderId="59" xfId="13" applyFont="1" applyFill="1" applyBorder="1" applyAlignment="1">
      <alignment horizontal="justify" vertical="center" wrapText="1"/>
    </xf>
    <xf numFmtId="49" fontId="36" fillId="11" borderId="16" xfId="13" applyNumberFormat="1" applyFont="1" applyFill="1" applyBorder="1" applyAlignment="1">
      <alignment horizontal="center" vertical="center" wrapText="1"/>
    </xf>
    <xf numFmtId="49" fontId="36" fillId="11" borderId="17" xfId="13" applyNumberFormat="1" applyFont="1" applyFill="1" applyBorder="1" applyAlignment="1">
      <alignment horizontal="center" vertical="center" wrapText="1"/>
    </xf>
    <xf numFmtId="49" fontId="36" fillId="11" borderId="18" xfId="13" applyNumberFormat="1" applyFont="1" applyFill="1" applyBorder="1" applyAlignment="1">
      <alignment horizontal="center" vertical="center" wrapText="1"/>
    </xf>
    <xf numFmtId="10" fontId="12" fillId="0" borderId="62" xfId="14" applyNumberFormat="1" applyFont="1" applyBorder="1" applyAlignment="1">
      <alignment horizontal="center" vertical="center" wrapText="1"/>
    </xf>
    <xf numFmtId="10" fontId="12" fillId="0" borderId="55" xfId="14" applyNumberFormat="1" applyFont="1" applyBorder="1" applyAlignment="1">
      <alignment horizontal="center" vertical="center" wrapText="1"/>
    </xf>
    <xf numFmtId="0" fontId="37" fillId="0" borderId="6" xfId="13" applyFont="1" applyBorder="1" applyAlignment="1">
      <alignment horizontal="center" vertical="center" wrapText="1"/>
    </xf>
    <xf numFmtId="0" fontId="37" fillId="0" borderId="38" xfId="13" applyFont="1" applyBorder="1" applyAlignment="1">
      <alignment horizontal="center" vertical="center" wrapText="1"/>
    </xf>
    <xf numFmtId="0" fontId="37" fillId="0" borderId="63" xfId="13" applyFont="1" applyBorder="1" applyAlignment="1">
      <alignment horizontal="center" vertical="center" wrapText="1"/>
    </xf>
    <xf numFmtId="0" fontId="37" fillId="0" borderId="56" xfId="13" applyFont="1" applyBorder="1" applyAlignment="1">
      <alignment horizontal="center" vertical="center" wrapText="1"/>
    </xf>
    <xf numFmtId="10" fontId="0" fillId="0" borderId="2" xfId="14" applyNumberFormat="1" applyFont="1" applyBorder="1" applyAlignment="1">
      <alignment horizontal="center" vertical="center"/>
    </xf>
    <xf numFmtId="10" fontId="0" fillId="0" borderId="4" xfId="14" applyNumberFormat="1" applyFont="1" applyBorder="1" applyAlignment="1">
      <alignment horizontal="center" vertical="center"/>
    </xf>
    <xf numFmtId="10" fontId="4" fillId="0" borderId="57" xfId="14" applyNumberFormat="1" applyFont="1" applyBorder="1" applyAlignment="1">
      <alignment horizontal="center" vertical="center"/>
    </xf>
    <xf numFmtId="10" fontId="4" fillId="0" borderId="58" xfId="14" applyNumberFormat="1" applyFont="1" applyBorder="1" applyAlignment="1">
      <alignment horizontal="center" vertical="center"/>
    </xf>
    <xf numFmtId="10" fontId="0" fillId="0" borderId="57" xfId="14" applyNumberFormat="1" applyFont="1" applyBorder="1" applyAlignment="1">
      <alignment horizontal="center" vertical="center"/>
    </xf>
    <xf numFmtId="10" fontId="0" fillId="0" borderId="58" xfId="14" applyNumberFormat="1" applyFont="1" applyBorder="1" applyAlignment="1">
      <alignment horizontal="center" vertical="center"/>
    </xf>
    <xf numFmtId="0" fontId="0" fillId="0" borderId="33" xfId="13" applyFont="1" applyBorder="1" applyAlignment="1">
      <alignment horizontal="center" vertical="center"/>
    </xf>
    <xf numFmtId="0" fontId="0" fillId="0" borderId="44" xfId="13" applyFont="1" applyBorder="1" applyAlignment="1">
      <alignment horizontal="center" vertical="center"/>
    </xf>
    <xf numFmtId="10" fontId="4" fillId="0" borderId="47" xfId="14" applyNumberFormat="1" applyFont="1" applyBorder="1" applyAlignment="1">
      <alignment horizontal="center" vertical="center"/>
    </xf>
    <xf numFmtId="10" fontId="4" fillId="0" borderId="60" xfId="14" applyNumberFormat="1" applyFont="1" applyBorder="1" applyAlignment="1">
      <alignment horizontal="center" vertical="center"/>
    </xf>
    <xf numFmtId="10" fontId="0" fillId="0" borderId="47" xfId="14" applyNumberFormat="1" applyFont="1" applyBorder="1" applyAlignment="1">
      <alignment horizontal="center" vertical="center"/>
    </xf>
    <xf numFmtId="10" fontId="0" fillId="0" borderId="60" xfId="14" applyNumberFormat="1" applyFont="1" applyBorder="1" applyAlignment="1">
      <alignment horizontal="center" vertical="center"/>
    </xf>
    <xf numFmtId="0" fontId="0" fillId="0" borderId="33" xfId="13" applyFont="1" applyBorder="1" applyAlignment="1">
      <alignment vertical="center"/>
    </xf>
    <xf numFmtId="0" fontId="0" fillId="0" borderId="44" xfId="13" applyFont="1" applyBorder="1" applyAlignment="1">
      <alignment vertical="center"/>
    </xf>
    <xf numFmtId="0" fontId="35" fillId="0" borderId="47" xfId="13" applyFont="1" applyBorder="1" applyAlignment="1">
      <alignment horizontal="center"/>
    </xf>
    <xf numFmtId="0" fontId="35" fillId="0" borderId="60" xfId="13" applyFont="1" applyBorder="1" applyAlignment="1">
      <alignment horizontal="center"/>
    </xf>
    <xf numFmtId="49" fontId="8" fillId="11" borderId="33" xfId="13" applyNumberFormat="1" applyFont="1" applyFill="1" applyBorder="1" applyAlignment="1">
      <alignment horizontal="center" vertical="center"/>
    </xf>
    <xf numFmtId="49" fontId="8" fillId="11" borderId="44" xfId="13" applyNumberFormat="1" applyFont="1" applyFill="1" applyBorder="1" applyAlignment="1">
      <alignment horizontal="center" vertical="center"/>
    </xf>
    <xf numFmtId="49" fontId="8" fillId="11" borderId="34" xfId="13" applyNumberFormat="1" applyFont="1" applyFill="1" applyBorder="1" applyAlignment="1">
      <alignment horizontal="center" vertical="center"/>
    </xf>
    <xf numFmtId="49" fontId="36" fillId="11" borderId="45" xfId="13" applyNumberFormat="1" applyFont="1" applyFill="1" applyBorder="1" applyAlignment="1">
      <alignment horizontal="center" vertical="center" wrapText="1"/>
    </xf>
    <xf numFmtId="49" fontId="36" fillId="11" borderId="46" xfId="13" applyNumberFormat="1" applyFont="1" applyFill="1" applyBorder="1" applyAlignment="1">
      <alignment horizontal="center" vertical="center" wrapText="1"/>
    </xf>
    <xf numFmtId="49" fontId="36" fillId="11" borderId="47" xfId="13" applyNumberFormat="1" applyFont="1" applyFill="1" applyBorder="1" applyAlignment="1">
      <alignment horizontal="center" vertical="center" wrapText="1"/>
    </xf>
    <xf numFmtId="49" fontId="36" fillId="11" borderId="48" xfId="13" applyNumberFormat="1" applyFont="1" applyFill="1" applyBorder="1" applyAlignment="1">
      <alignment horizontal="center" vertical="center" wrapText="1"/>
    </xf>
    <xf numFmtId="49" fontId="36" fillId="11" borderId="21" xfId="13" applyNumberFormat="1" applyFont="1" applyFill="1" applyBorder="1" applyAlignment="1">
      <alignment horizontal="center" vertical="center" wrapText="1"/>
    </xf>
    <xf numFmtId="49" fontId="36" fillId="11" borderId="1" xfId="13" applyNumberFormat="1" applyFont="1" applyFill="1" applyBorder="1" applyAlignment="1">
      <alignment horizontal="center" vertical="center" wrapText="1"/>
    </xf>
    <xf numFmtId="49" fontId="36" fillId="11" borderId="2" xfId="13" applyNumberFormat="1" applyFont="1" applyFill="1" applyBorder="1" applyAlignment="1">
      <alignment horizontal="center" vertical="center" wrapText="1"/>
    </xf>
    <xf numFmtId="49" fontId="36" fillId="11" borderId="22" xfId="13" applyNumberFormat="1" applyFont="1" applyFill="1" applyBorder="1" applyAlignment="1">
      <alignment horizontal="center" vertical="center" wrapText="1"/>
    </xf>
    <xf numFmtId="49" fontId="36" fillId="11" borderId="52" xfId="13" applyNumberFormat="1" applyFont="1" applyFill="1" applyBorder="1" applyAlignment="1">
      <alignment horizontal="center" vertical="center" wrapText="1"/>
    </xf>
    <xf numFmtId="49" fontId="36" fillId="11" borderId="53" xfId="13" applyNumberFormat="1" applyFont="1" applyFill="1" applyBorder="1" applyAlignment="1">
      <alignment horizontal="center" vertical="center" wrapText="1"/>
    </xf>
    <xf numFmtId="49" fontId="36" fillId="11" borderId="54" xfId="13" applyNumberFormat="1" applyFont="1" applyFill="1" applyBorder="1" applyAlignment="1">
      <alignment horizontal="center" vertical="center" wrapText="1"/>
    </xf>
    <xf numFmtId="0" fontId="36" fillId="0" borderId="49" xfId="13" applyFont="1" applyFill="1" applyBorder="1" applyAlignment="1">
      <alignment horizontal="center" vertical="center"/>
    </xf>
    <xf numFmtId="0" fontId="36" fillId="0" borderId="55" xfId="13" applyFont="1" applyFill="1" applyBorder="1" applyAlignment="1">
      <alignment horizontal="center" vertical="center"/>
    </xf>
    <xf numFmtId="0" fontId="36" fillId="0" borderId="50" xfId="13" applyFont="1" applyFill="1" applyBorder="1" applyAlignment="1">
      <alignment horizontal="center" vertical="center"/>
    </xf>
    <xf numFmtId="0" fontId="36" fillId="0" borderId="38" xfId="13" applyFont="1" applyFill="1" applyBorder="1" applyAlignment="1">
      <alignment horizontal="center" vertical="center"/>
    </xf>
    <xf numFmtId="0" fontId="36" fillId="0" borderId="51" xfId="13" applyFont="1" applyFill="1" applyBorder="1" applyAlignment="1">
      <alignment horizontal="center" vertical="center"/>
    </xf>
    <xf numFmtId="0" fontId="36" fillId="0" borderId="56" xfId="13" applyFont="1" applyFill="1" applyBorder="1" applyAlignment="1">
      <alignment horizontal="center" vertical="center"/>
    </xf>
    <xf numFmtId="0" fontId="36" fillId="5" borderId="57" xfId="13" applyFont="1" applyFill="1" applyBorder="1" applyAlignment="1">
      <alignment horizontal="center" vertical="center"/>
    </xf>
    <xf numFmtId="0" fontId="36" fillId="5" borderId="58" xfId="13" applyFont="1" applyFill="1" applyBorder="1" applyAlignment="1">
      <alignment horizontal="center" vertical="center"/>
    </xf>
    <xf numFmtId="0" fontId="33" fillId="0" borderId="0" xfId="12" applyAlignment="1">
      <alignment horizontal="center"/>
    </xf>
    <xf numFmtId="0" fontId="9" fillId="0" borderId="16" xfId="12" applyFont="1" applyBorder="1" applyAlignment="1">
      <alignment horizontal="center" vertical="center"/>
    </xf>
    <xf numFmtId="0" fontId="9" fillId="0" borderId="17" xfId="12" applyFont="1" applyBorder="1" applyAlignment="1">
      <alignment horizontal="center" vertical="center"/>
    </xf>
    <xf numFmtId="0" fontId="9" fillId="0" borderId="18" xfId="12" applyFont="1" applyBorder="1" applyAlignment="1">
      <alignment horizontal="center" vertical="center"/>
    </xf>
    <xf numFmtId="0" fontId="9" fillId="0" borderId="19" xfId="12" applyFont="1" applyBorder="1" applyAlignment="1">
      <alignment horizontal="center" vertical="center"/>
    </xf>
    <xf numFmtId="0" fontId="9" fillId="0" borderId="0" xfId="12" applyFont="1" applyBorder="1" applyAlignment="1">
      <alignment horizontal="center" vertical="center"/>
    </xf>
    <xf numFmtId="0" fontId="9" fillId="0" borderId="20" xfId="12" applyFont="1" applyBorder="1" applyAlignment="1">
      <alignment horizontal="center" vertical="center"/>
    </xf>
    <xf numFmtId="0" fontId="5" fillId="0" borderId="2" xfId="12" applyFont="1" applyBorder="1" applyAlignment="1">
      <alignment horizontal="center" vertical="center" wrapText="1"/>
    </xf>
    <xf numFmtId="0" fontId="5" fillId="0" borderId="3" xfId="12" applyFont="1" applyBorder="1" applyAlignment="1">
      <alignment horizontal="center" vertical="center" wrapText="1"/>
    </xf>
    <xf numFmtId="0" fontId="5" fillId="0" borderId="4" xfId="12" applyFont="1" applyBorder="1" applyAlignment="1">
      <alignment horizontal="center" vertical="center" wrapText="1"/>
    </xf>
    <xf numFmtId="0" fontId="10" fillId="0" borderId="30" xfId="12" applyFont="1" applyBorder="1" applyAlignment="1">
      <alignment horizontal="left" vertical="center" wrapText="1"/>
    </xf>
    <xf numFmtId="0" fontId="10" fillId="0" borderId="35" xfId="12" applyFont="1" applyBorder="1" applyAlignment="1">
      <alignment horizontal="left" vertical="center" wrapText="1"/>
    </xf>
    <xf numFmtId="0" fontId="6" fillId="0" borderId="37" xfId="16" applyFont="1" applyFill="1" applyBorder="1" applyAlignment="1">
      <alignment horizontal="center" vertical="center"/>
    </xf>
    <xf numFmtId="0" fontId="6" fillId="0" borderId="24" xfId="16" applyFont="1" applyFill="1" applyBorder="1" applyAlignment="1">
      <alignment horizontal="center" vertical="center"/>
    </xf>
    <xf numFmtId="0" fontId="10" fillId="0" borderId="29" xfId="15" applyFont="1" applyFill="1" applyBorder="1" applyAlignment="1">
      <alignment horizontal="center" vertical="center" wrapText="1"/>
    </xf>
    <xf numFmtId="0" fontId="10" fillId="0" borderId="26" xfId="15" applyFont="1" applyFill="1" applyBorder="1" applyAlignment="1">
      <alignment horizontal="center" vertical="center" wrapText="1"/>
    </xf>
    <xf numFmtId="0" fontId="10" fillId="0" borderId="69" xfId="15" applyFont="1" applyFill="1" applyBorder="1" applyAlignment="1">
      <alignment horizontal="center" vertical="center" wrapText="1"/>
    </xf>
    <xf numFmtId="0" fontId="10" fillId="0" borderId="52" xfId="15" applyFont="1" applyFill="1" applyBorder="1" applyAlignment="1">
      <alignment horizontal="center" vertical="center" wrapText="1"/>
    </xf>
    <xf numFmtId="0" fontId="10" fillId="0" borderId="53" xfId="15" applyFont="1" applyFill="1" applyBorder="1" applyAlignment="1">
      <alignment horizontal="center" vertical="center" wrapText="1"/>
    </xf>
    <xf numFmtId="0" fontId="10" fillId="0" borderId="54" xfId="15" applyFont="1" applyFill="1" applyBorder="1" applyAlignment="1">
      <alignment horizontal="center" vertical="center" wrapText="1"/>
    </xf>
    <xf numFmtId="0" fontId="6" fillId="0" borderId="27" xfId="16" applyFont="1" applyFill="1" applyBorder="1" applyAlignment="1">
      <alignment horizontal="center" vertical="center"/>
    </xf>
    <xf numFmtId="0" fontId="6" fillId="0" borderId="3" xfId="16" applyFont="1" applyFill="1" applyBorder="1" applyAlignment="1">
      <alignment horizontal="center" vertical="center"/>
    </xf>
    <xf numFmtId="0" fontId="6" fillId="0" borderId="28" xfId="16" applyFont="1" applyFill="1" applyBorder="1" applyAlignment="1">
      <alignment horizontal="center" vertical="center"/>
    </xf>
    <xf numFmtId="0" fontId="6" fillId="0" borderId="2" xfId="16" applyFont="1" applyFill="1" applyBorder="1" applyAlignment="1">
      <alignment horizontal="center" vertical="center"/>
    </xf>
    <xf numFmtId="0" fontId="6" fillId="0" borderId="4" xfId="16" applyFont="1" applyFill="1" applyBorder="1" applyAlignment="1">
      <alignment horizontal="center" vertical="center"/>
    </xf>
    <xf numFmtId="0" fontId="10" fillId="0" borderId="27" xfId="16" applyFont="1" applyFill="1" applyBorder="1" applyAlignment="1">
      <alignment horizontal="center"/>
    </xf>
    <xf numFmtId="0" fontId="10" fillId="0" borderId="3" xfId="16" applyFont="1" applyFill="1" applyBorder="1" applyAlignment="1">
      <alignment horizontal="center"/>
    </xf>
    <xf numFmtId="0" fontId="10" fillId="0" borderId="28" xfId="16" applyFont="1" applyFill="1" applyBorder="1" applyAlignment="1">
      <alignment horizontal="center"/>
    </xf>
    <xf numFmtId="0" fontId="6" fillId="0" borderId="21" xfId="16" applyFont="1" applyFill="1" applyBorder="1" applyAlignment="1">
      <alignment horizontal="center" vertical="center"/>
    </xf>
    <xf numFmtId="0" fontId="6" fillId="0" borderId="1" xfId="16" applyFont="1" applyFill="1" applyBorder="1" applyAlignment="1">
      <alignment horizontal="center" vertical="center"/>
    </xf>
    <xf numFmtId="167" fontId="6" fillId="0" borderId="1" xfId="16" applyNumberFormat="1" applyFont="1" applyFill="1" applyBorder="1" applyAlignment="1">
      <alignment horizontal="center" vertical="center"/>
    </xf>
    <xf numFmtId="167" fontId="6" fillId="0" borderId="22" xfId="16" applyNumberFormat="1" applyFont="1" applyFill="1" applyBorder="1" applyAlignment="1">
      <alignment horizontal="center" vertical="center"/>
    </xf>
  </cellXfs>
  <cellStyles count="19">
    <cellStyle name="Moeda" xfId="6" builtinId="4"/>
    <cellStyle name="Moeda 2" xfId="4"/>
    <cellStyle name="Normal" xfId="0" builtinId="0"/>
    <cellStyle name="Normal 11" xfId="15"/>
    <cellStyle name="Normal 2" xfId="1"/>
    <cellStyle name="Normal 2 2" xfId="16"/>
    <cellStyle name="Normal 3" xfId="7"/>
    <cellStyle name="Normal 4" xfId="12"/>
    <cellStyle name="Normal 6" xfId="10"/>
    <cellStyle name="Normal 6 2" xfId="13"/>
    <cellStyle name="Normal_Pesquisa no referencial 10 de maio de 2013" xfId="9"/>
    <cellStyle name="Porcentagem" xfId="5" builtinId="5"/>
    <cellStyle name="Porcentagem 2" xfId="17"/>
    <cellStyle name="Separador de milhares" xfId="2" builtinId="3"/>
    <cellStyle name="Separador de milhares 2" xfId="3"/>
    <cellStyle name="Separador de milhares 2 2" xfId="18"/>
    <cellStyle name="Vírgula 2" xfId="8"/>
    <cellStyle name="Vírgula 6" xfId="11"/>
    <cellStyle name="Vírgula 6 2" xfId="14"/>
  </cellStyles>
  <dxfs count="649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1847850</xdr:colOff>
      <xdr:row>0</xdr:row>
      <xdr:rowOff>133350</xdr:rowOff>
    </xdr:from>
    <xdr:to>
      <xdr:col>5</xdr:col>
      <xdr:colOff>113665</xdr:colOff>
      <xdr:row>6</xdr:row>
      <xdr:rowOff>142875</xdr:rowOff>
    </xdr:to>
    <xdr:pic>
      <xdr:nvPicPr>
        <xdr:cNvPr id="2" name="Imagem 1" descr="construtora magn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57450" y="133350"/>
          <a:ext cx="5447665" cy="1057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57175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70815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=""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GRD/UEP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showGridLines="0" tabSelected="1" view="pageBreakPreview" zoomScale="112" zoomScaleSheetLayoutView="112" workbookViewId="0">
      <selection activeCell="A26" sqref="A26:C27"/>
    </sheetView>
  </sheetViews>
  <sheetFormatPr defaultRowHeight="12.75"/>
  <cols>
    <col min="1" max="1" width="8.140625" style="2" customWidth="1"/>
    <col min="2" max="2" width="9.140625" style="2" customWidth="1"/>
    <col min="3" max="3" width="62.42578125" style="2" customWidth="1"/>
    <col min="4" max="4" width="7.28515625" style="2" customWidth="1"/>
    <col min="5" max="5" width="12.85546875" style="4" customWidth="1"/>
    <col min="6" max="6" width="11" style="4" customWidth="1"/>
    <col min="7" max="7" width="14.7109375" style="5" customWidth="1"/>
    <col min="8" max="8" width="8.42578125" style="2" hidden="1" customWidth="1"/>
    <col min="9" max="9" width="11.42578125" style="2" hidden="1" customWidth="1"/>
    <col min="10" max="13" width="10.28515625" style="2" hidden="1" customWidth="1"/>
    <col min="14" max="14" width="0" style="2" hidden="1" customWidth="1"/>
    <col min="15" max="16384" width="9.140625" style="2"/>
  </cols>
  <sheetData>
    <row r="1" spans="1:13">
      <c r="A1" s="3"/>
      <c r="B1" s="3"/>
      <c r="C1" s="3"/>
      <c r="D1" s="3"/>
      <c r="E1" s="60"/>
      <c r="F1" s="60"/>
      <c r="G1" s="114"/>
    </row>
    <row r="2" spans="1:13">
      <c r="A2" s="3"/>
      <c r="B2" s="3"/>
      <c r="C2" s="3"/>
      <c r="D2" s="3"/>
      <c r="E2" s="60"/>
      <c r="F2" s="60"/>
      <c r="G2" s="114"/>
    </row>
    <row r="3" spans="1:13" s="7" customFormat="1" ht="12.75" customHeight="1">
      <c r="A3" s="31"/>
      <c r="B3" s="12"/>
      <c r="C3" s="261"/>
      <c r="D3" s="261"/>
      <c r="E3" s="261"/>
      <c r="F3" s="261"/>
      <c r="G3" s="262"/>
    </row>
    <row r="4" spans="1:13" s="7" customFormat="1" ht="12.75" customHeight="1">
      <c r="A4" s="31"/>
      <c r="B4" s="12"/>
      <c r="C4" s="263"/>
      <c r="D4" s="263"/>
      <c r="E4" s="263"/>
      <c r="F4" s="263"/>
      <c r="G4" s="264"/>
    </row>
    <row r="5" spans="1:13" s="11" customFormat="1" ht="13.5" customHeight="1">
      <c r="A5" s="32"/>
      <c r="B5" s="33"/>
      <c r="C5" s="33"/>
      <c r="D5" s="34"/>
      <c r="E5" s="10"/>
      <c r="F5" s="9"/>
      <c r="G5" s="35"/>
    </row>
    <row r="6" spans="1:13" customFormat="1" ht="38.25" customHeight="1" thickBot="1">
      <c r="A6" s="252" t="s">
        <v>246</v>
      </c>
      <c r="B6" s="253"/>
      <c r="C6" s="253"/>
      <c r="D6" s="253"/>
      <c r="E6" s="253"/>
      <c r="F6" s="253"/>
      <c r="G6" s="254"/>
    </row>
    <row r="7" spans="1:13" customFormat="1" ht="21.95" customHeight="1" thickTop="1">
      <c r="A7" s="32"/>
      <c r="B7" s="36"/>
      <c r="C7" s="33"/>
      <c r="D7" s="284" t="s">
        <v>22</v>
      </c>
      <c r="E7" s="285"/>
      <c r="F7" s="285"/>
      <c r="G7" s="46">
        <f>CPUs!G6</f>
        <v>23.34</v>
      </c>
    </row>
    <row r="8" spans="1:13" customFormat="1" ht="21.95" customHeight="1">
      <c r="A8" s="37"/>
      <c r="B8" s="36"/>
      <c r="C8" s="38"/>
      <c r="D8" s="289" t="s">
        <v>23</v>
      </c>
      <c r="E8" s="290"/>
      <c r="F8" s="290"/>
      <c r="G8" s="47">
        <f>CPUs!G7</f>
        <v>114.47</v>
      </c>
    </row>
    <row r="9" spans="1:13" customFormat="1" ht="33" customHeight="1" thickBot="1">
      <c r="A9" s="45"/>
      <c r="B9" s="28"/>
      <c r="C9" s="28"/>
      <c r="D9" s="286" t="s">
        <v>124</v>
      </c>
      <c r="E9" s="287"/>
      <c r="F9" s="287"/>
      <c r="G9" s="288"/>
    </row>
    <row r="10" spans="1:13" customFormat="1" ht="8.25" customHeight="1" thickTop="1">
      <c r="A10" s="45"/>
      <c r="B10" s="28"/>
      <c r="C10" s="28"/>
      <c r="D10" s="48"/>
      <c r="E10" s="48"/>
      <c r="F10" s="48"/>
      <c r="G10" s="48"/>
    </row>
    <row r="11" spans="1:13" ht="18">
      <c r="A11" s="275" t="s">
        <v>14</v>
      </c>
      <c r="B11" s="276"/>
      <c r="C11" s="276"/>
      <c r="D11" s="276"/>
      <c r="E11" s="276"/>
      <c r="F11" s="276"/>
      <c r="G11" s="277"/>
    </row>
    <row r="12" spans="1:13" ht="20.100000000000001" customHeight="1">
      <c r="A12" s="39" t="s">
        <v>50</v>
      </c>
      <c r="B12" s="265" t="s">
        <v>0</v>
      </c>
      <c r="C12" s="266"/>
      <c r="D12" s="14" t="s">
        <v>1</v>
      </c>
      <c r="E12" s="15" t="s">
        <v>111</v>
      </c>
      <c r="F12" s="15" t="s">
        <v>2</v>
      </c>
      <c r="G12" s="40" t="s">
        <v>3</v>
      </c>
    </row>
    <row r="13" spans="1:13" ht="7.5" customHeight="1">
      <c r="A13" s="270"/>
      <c r="B13" s="271"/>
      <c r="C13" s="271"/>
      <c r="D13" s="271"/>
      <c r="E13" s="271"/>
      <c r="F13" s="271"/>
      <c r="G13" s="272"/>
    </row>
    <row r="14" spans="1:13" ht="20.100000000000001" customHeight="1">
      <c r="A14" s="49">
        <v>1</v>
      </c>
      <c r="B14" s="273" t="s">
        <v>4</v>
      </c>
      <c r="C14" s="274"/>
      <c r="D14" s="267"/>
      <c r="E14" s="268"/>
      <c r="F14" s="268"/>
      <c r="G14" s="269"/>
    </row>
    <row r="15" spans="1:13" ht="18" customHeight="1">
      <c r="A15" s="41" t="s">
        <v>52</v>
      </c>
      <c r="B15" s="58" t="str">
        <f>CPUs!A10</f>
        <v>CPU - 01</v>
      </c>
      <c r="C15" s="16" t="s">
        <v>115</v>
      </c>
      <c r="D15" s="24" t="s">
        <v>109</v>
      </c>
      <c r="E15" s="56">
        <v>1</v>
      </c>
      <c r="F15" s="56">
        <f>CPUs!G22</f>
        <v>9431.880000000001</v>
      </c>
      <c r="G15" s="42">
        <f t="shared" ref="G15:G22" si="0">ROUND(E15*F15,2)</f>
        <v>9431.8799999999992</v>
      </c>
      <c r="H15" s="57"/>
      <c r="I15" s="2">
        <f>K15-J15</f>
        <v>33044.550000000003</v>
      </c>
      <c r="J15" s="2">
        <f>K15*30%</f>
        <v>14161.949999999999</v>
      </c>
      <c r="K15" s="101">
        <v>47206.5</v>
      </c>
      <c r="L15" s="101"/>
      <c r="M15" s="101"/>
    </row>
    <row r="16" spans="1:13" ht="18" customHeight="1">
      <c r="A16" s="41" t="s">
        <v>53</v>
      </c>
      <c r="B16" s="58" t="str">
        <f>CPUs!A24</f>
        <v>CPU - 02</v>
      </c>
      <c r="C16" s="16" t="s">
        <v>114</v>
      </c>
      <c r="D16" s="24" t="s">
        <v>12</v>
      </c>
      <c r="E16" s="56">
        <v>6</v>
      </c>
      <c r="F16" s="56">
        <f>CPUs!G38</f>
        <v>452.03</v>
      </c>
      <c r="G16" s="42">
        <f t="shared" si="0"/>
        <v>2712.18</v>
      </c>
      <c r="I16" s="2">
        <f>K16-J16</f>
        <v>1462.02</v>
      </c>
      <c r="J16" s="2">
        <f>K16*30%</f>
        <v>626.57999999999993</v>
      </c>
      <c r="K16" s="2">
        <v>2088.6</v>
      </c>
    </row>
    <row r="17" spans="1:13" ht="18" customHeight="1">
      <c r="A17" s="41" t="s">
        <v>70</v>
      </c>
      <c r="B17" s="58" t="str">
        <f>CPUs!A40</f>
        <v>CPU - 03</v>
      </c>
      <c r="C17" s="16" t="s">
        <v>113</v>
      </c>
      <c r="D17" s="24" t="s">
        <v>72</v>
      </c>
      <c r="E17" s="56">
        <f>Mobilização!F27</f>
        <v>1868.5</v>
      </c>
      <c r="F17" s="56">
        <f>CPUs!G50</f>
        <v>1.1200000000000001</v>
      </c>
      <c r="G17" s="42">
        <f t="shared" si="0"/>
        <v>2092.7199999999998</v>
      </c>
      <c r="I17" s="2">
        <f>K17-J17</f>
        <v>5095.9673999999995</v>
      </c>
      <c r="J17" s="2">
        <f>K17*31%</f>
        <v>2289.4926</v>
      </c>
      <c r="K17" s="2">
        <v>7385.46</v>
      </c>
    </row>
    <row r="18" spans="1:13" ht="18" customHeight="1">
      <c r="A18" s="41" t="s">
        <v>71</v>
      </c>
      <c r="B18" s="58" t="str">
        <f>CPUs!A40</f>
        <v>CPU - 03</v>
      </c>
      <c r="C18" s="16" t="s">
        <v>112</v>
      </c>
      <c r="D18" s="24" t="s">
        <v>72</v>
      </c>
      <c r="E18" s="56">
        <f>Mobilização!F27</f>
        <v>1868.5</v>
      </c>
      <c r="F18" s="56">
        <f>F17</f>
        <v>1.1200000000000001</v>
      </c>
      <c r="G18" s="42">
        <f t="shared" si="0"/>
        <v>2092.7199999999998</v>
      </c>
      <c r="I18" s="2">
        <f>K18-J18</f>
        <v>5095.9673999999995</v>
      </c>
      <c r="J18" s="2">
        <f>K18*31%</f>
        <v>2289.4926</v>
      </c>
      <c r="K18" s="2">
        <v>7385.46</v>
      </c>
      <c r="M18" s="4"/>
    </row>
    <row r="19" spans="1:13" ht="18" customHeight="1">
      <c r="A19" s="278"/>
      <c r="B19" s="279"/>
      <c r="C19" s="280"/>
      <c r="D19" s="291" t="s">
        <v>56</v>
      </c>
      <c r="E19" s="291"/>
      <c r="F19" s="291"/>
      <c r="G19" s="43">
        <f>SUM(G15:G18)</f>
        <v>16329.499999999998</v>
      </c>
      <c r="J19" s="102"/>
      <c r="K19" s="102"/>
      <c r="L19" s="102"/>
      <c r="M19" s="102"/>
    </row>
    <row r="20" spans="1:13" ht="18" customHeight="1">
      <c r="A20" s="49">
        <v>2</v>
      </c>
      <c r="B20" s="273" t="s">
        <v>106</v>
      </c>
      <c r="C20" s="274"/>
      <c r="D20" s="267"/>
      <c r="E20" s="268"/>
      <c r="F20" s="268"/>
      <c r="G20" s="269"/>
      <c r="J20" s="57"/>
      <c r="K20" s="57"/>
      <c r="L20" s="57"/>
      <c r="M20" s="57"/>
    </row>
    <row r="21" spans="1:13" ht="18" customHeight="1">
      <c r="A21" s="41" t="s">
        <v>54</v>
      </c>
      <c r="B21" s="13" t="s">
        <v>131</v>
      </c>
      <c r="C21" s="16" t="s">
        <v>58</v>
      </c>
      <c r="D21" s="24" t="s">
        <v>12</v>
      </c>
      <c r="E21" s="56">
        <v>18720</v>
      </c>
      <c r="F21" s="56">
        <f>CPUs!G63</f>
        <v>3.72</v>
      </c>
      <c r="G21" s="42">
        <f t="shared" si="0"/>
        <v>69638.399999999994</v>
      </c>
      <c r="I21" s="2">
        <f>K21-J21</f>
        <v>77292.600000000006</v>
      </c>
      <c r="J21" s="2">
        <f>K21*30%</f>
        <v>33125.4</v>
      </c>
      <c r="K21" s="2">
        <v>110418</v>
      </c>
    </row>
    <row r="22" spans="1:13" ht="27" customHeight="1">
      <c r="A22" s="41" t="s">
        <v>64</v>
      </c>
      <c r="B22" s="13" t="s">
        <v>69</v>
      </c>
      <c r="C22" s="16" t="s">
        <v>59</v>
      </c>
      <c r="D22" s="24" t="s">
        <v>12</v>
      </c>
      <c r="E22" s="56">
        <v>78072</v>
      </c>
      <c r="F22" s="56">
        <f>CPUs!G74</f>
        <v>0.42</v>
      </c>
      <c r="G22" s="42">
        <f t="shared" si="0"/>
        <v>32790.239999999998</v>
      </c>
      <c r="H22" s="4"/>
      <c r="I22" s="2">
        <f>K22-J22</f>
        <v>23598</v>
      </c>
      <c r="J22" s="2">
        <f>K22*31%</f>
        <v>10602</v>
      </c>
      <c r="K22" s="2">
        <v>34200</v>
      </c>
    </row>
    <row r="23" spans="1:13" ht="20.100000000000001" customHeight="1">
      <c r="A23" s="278"/>
      <c r="B23" s="279"/>
      <c r="C23" s="280"/>
      <c r="D23" s="291" t="s">
        <v>55</v>
      </c>
      <c r="E23" s="291"/>
      <c r="F23" s="291"/>
      <c r="G23" s="43">
        <f>SUM(G21:G22)</f>
        <v>102428.63999999998</v>
      </c>
      <c r="H23" s="4"/>
    </row>
    <row r="24" spans="1:13" ht="20.100000000000001" customHeight="1">
      <c r="A24" s="49">
        <v>5</v>
      </c>
      <c r="B24" s="273" t="s">
        <v>125</v>
      </c>
      <c r="C24" s="274"/>
      <c r="D24" s="267"/>
      <c r="E24" s="268"/>
      <c r="F24" s="268"/>
      <c r="G24" s="269"/>
    </row>
    <row r="25" spans="1:13" ht="37.5" customHeight="1">
      <c r="A25" s="41" t="s">
        <v>65</v>
      </c>
      <c r="B25" s="13">
        <v>100761</v>
      </c>
      <c r="C25" s="16" t="s">
        <v>123</v>
      </c>
      <c r="D25" s="24" t="s">
        <v>12</v>
      </c>
      <c r="E25" s="56">
        <v>22</v>
      </c>
      <c r="F25" s="56">
        <f>45.3*1.2334</f>
        <v>55.873019999999997</v>
      </c>
      <c r="G25" s="42">
        <f>ROUND(E25*F25,2)</f>
        <v>1229.21</v>
      </c>
      <c r="I25" s="2">
        <f>K25-J25</f>
        <v>1865.8979999999999</v>
      </c>
      <c r="J25" s="2">
        <f>K25*31%</f>
        <v>838.30199999999991</v>
      </c>
      <c r="K25" s="2">
        <v>2704.2</v>
      </c>
    </row>
    <row r="26" spans="1:13" ht="20.100000000000001" customHeight="1">
      <c r="A26" s="255"/>
      <c r="B26" s="256"/>
      <c r="C26" s="257"/>
      <c r="D26" s="291" t="s">
        <v>110</v>
      </c>
      <c r="E26" s="291"/>
      <c r="F26" s="291"/>
      <c r="G26" s="43">
        <f>SUM(G25)</f>
        <v>1229.21</v>
      </c>
    </row>
    <row r="27" spans="1:13" ht="21" customHeight="1" thickBot="1">
      <c r="A27" s="258"/>
      <c r="B27" s="259"/>
      <c r="C27" s="260"/>
      <c r="D27" s="292" t="s">
        <v>49</v>
      </c>
      <c r="E27" s="292"/>
      <c r="F27" s="292"/>
      <c r="G27" s="44">
        <f>SUM(G19,G23,G26)</f>
        <v>119987.34999999999</v>
      </c>
      <c r="I27" s="104">
        <f>G30-G27</f>
        <v>530061.33000000007</v>
      </c>
      <c r="J27" s="104"/>
      <c r="K27" s="4"/>
      <c r="L27" s="105"/>
    </row>
    <row r="28" spans="1:13" ht="30" hidden="1" customHeight="1">
      <c r="A28" s="283" t="s">
        <v>120</v>
      </c>
      <c r="B28" s="283"/>
      <c r="C28" s="283"/>
      <c r="D28" s="283"/>
      <c r="E28" s="283"/>
      <c r="G28" s="2"/>
    </row>
    <row r="29" spans="1:13" ht="29.25" hidden="1" customHeight="1">
      <c r="A29" s="281" t="s">
        <v>121</v>
      </c>
      <c r="B29" s="281"/>
      <c r="C29" s="282"/>
      <c r="D29" s="282"/>
      <c r="E29" s="282"/>
      <c r="F29" s="282"/>
      <c r="G29" s="282"/>
      <c r="I29" s="4">
        <f>G27-G32</f>
        <v>-338296.96940000006</v>
      </c>
    </row>
    <row r="30" spans="1:13" hidden="1">
      <c r="G30" s="5">
        <v>650048.68000000005</v>
      </c>
    </row>
    <row r="31" spans="1:13" hidden="1">
      <c r="G31" s="5">
        <f>G30*29.5%</f>
        <v>191764.36060000001</v>
      </c>
    </row>
    <row r="32" spans="1:13" hidden="1">
      <c r="G32" s="113">
        <f>G30-G31</f>
        <v>458284.31940000004</v>
      </c>
    </row>
    <row r="33" hidden="1"/>
    <row r="34" hidden="1"/>
    <row r="35" hidden="1"/>
  </sheetData>
  <mergeCells count="24">
    <mergeCell ref="A29:G29"/>
    <mergeCell ref="A28:E28"/>
    <mergeCell ref="D7:F7"/>
    <mergeCell ref="D9:G9"/>
    <mergeCell ref="D8:F8"/>
    <mergeCell ref="B24:C24"/>
    <mergeCell ref="D24:G24"/>
    <mergeCell ref="D19:F19"/>
    <mergeCell ref="B20:C20"/>
    <mergeCell ref="D20:G20"/>
    <mergeCell ref="D23:F23"/>
    <mergeCell ref="D26:F26"/>
    <mergeCell ref="A23:C23"/>
    <mergeCell ref="D27:F27"/>
    <mergeCell ref="A6:G6"/>
    <mergeCell ref="A26:C27"/>
    <mergeCell ref="C3:G3"/>
    <mergeCell ref="C4:G4"/>
    <mergeCell ref="B12:C12"/>
    <mergeCell ref="D14:G14"/>
    <mergeCell ref="A13:G13"/>
    <mergeCell ref="B14:C14"/>
    <mergeCell ref="A11:G11"/>
    <mergeCell ref="A19:C19"/>
  </mergeCells>
  <phoneticPr fontId="11" type="noConversion"/>
  <conditionalFormatting sqref="G28:G29">
    <cfRule type="expression" dxfId="648" priority="53" stopIfTrue="1">
      <formula>LEFT($C28,5)="Total"</formula>
    </cfRule>
  </conditionalFormatting>
  <conditionalFormatting sqref="C29 C24:C25 C15:C21">
    <cfRule type="expression" dxfId="647" priority="52" stopIfTrue="1">
      <formula>OR(RIGHT($A15,2)="00",$A15="")</formula>
    </cfRule>
  </conditionalFormatting>
  <conditionalFormatting sqref="G24:G27 G15:G22">
    <cfRule type="expression" dxfId="646" priority="51" stopIfTrue="1">
      <formula>OR(RIGHT($A15,2)="00",LEFT($C15,5)="Total")</formula>
    </cfRule>
  </conditionalFormatting>
  <conditionalFormatting sqref="A29:B29 A28 A22:B22 B15:B22 A19:B19 A14:A26">
    <cfRule type="expression" dxfId="645" priority="50" stopIfTrue="1">
      <formula>RIGHT(A14,2)="00"</formula>
    </cfRule>
  </conditionalFormatting>
  <conditionalFormatting sqref="C16:C20">
    <cfRule type="expression" dxfId="644" priority="55" stopIfTrue="1">
      <formula>OR(RIGHT(#REF!,2)="00",#REF!="")</formula>
    </cfRule>
  </conditionalFormatting>
  <conditionalFormatting sqref="G23">
    <cfRule type="expression" dxfId="643" priority="41" stopIfTrue="1">
      <formula>OR(RIGHT($A23,2)="00",LEFT($C23,5)="Total")</formula>
    </cfRule>
  </conditionalFormatting>
  <conditionalFormatting sqref="G26">
    <cfRule type="expression" dxfId="642" priority="35" stopIfTrue="1">
      <formula>OR(RIGHT($A26,2)="00",LEFT($C26,5)="Total")</formula>
    </cfRule>
  </conditionalFormatting>
  <conditionalFormatting sqref="G16:G20">
    <cfRule type="expression" dxfId="641" priority="33" stopIfTrue="1">
      <formula>OR(RIGHT(#REF!,2)="00",LEFT($C16,5)="Total")</formula>
    </cfRule>
  </conditionalFormatting>
  <conditionalFormatting sqref="G23">
    <cfRule type="expression" dxfId="640" priority="75" stopIfTrue="1">
      <formula>OR(RIGHT(#REF!,2)="00",LEFT($C23,5)="Total")</formula>
    </cfRule>
  </conditionalFormatting>
  <conditionalFormatting sqref="G26">
    <cfRule type="expression" dxfId="639" priority="24" stopIfTrue="1">
      <formula>OR(RIGHT($A26,2)="00",LEFT($C26,5)="Total")</formula>
    </cfRule>
  </conditionalFormatting>
  <conditionalFormatting sqref="G26">
    <cfRule type="expression" dxfId="638" priority="22" stopIfTrue="1">
      <formula>OR(RIGHT($A26,2)="00",LEFT($C26,5)="Total")</formula>
    </cfRule>
  </conditionalFormatting>
  <conditionalFormatting sqref="G26">
    <cfRule type="expression" dxfId="637" priority="21" stopIfTrue="1">
      <formula>OR(RIGHT($A26,2)="00",LEFT($C26,5)="Total")</formula>
    </cfRule>
  </conditionalFormatting>
  <conditionalFormatting sqref="G26">
    <cfRule type="expression" dxfId="636" priority="20" stopIfTrue="1">
      <formula>OR(RIGHT(#REF!,2)="00",LEFT($C26,5)="Total")</formula>
    </cfRule>
  </conditionalFormatting>
  <conditionalFormatting sqref="G19">
    <cfRule type="expression" dxfId="635" priority="14" stopIfTrue="1">
      <formula>OR(RIGHT($A19,2)="00",LEFT($C19,5)="Total")</formula>
    </cfRule>
  </conditionalFormatting>
  <conditionalFormatting sqref="G19">
    <cfRule type="expression" dxfId="634" priority="13" stopIfTrue="1">
      <formula>OR(RIGHT($A19,2)="00",LEFT($C19,5)="Total")</formula>
    </cfRule>
  </conditionalFormatting>
  <conditionalFormatting sqref="G19">
    <cfRule type="expression" dxfId="633" priority="12" stopIfTrue="1">
      <formula>OR(RIGHT(#REF!,2)="00",LEFT($C19,5)="Total")</formula>
    </cfRule>
  </conditionalFormatting>
  <conditionalFormatting sqref="C17:C18">
    <cfRule type="expression" dxfId="632" priority="11" stopIfTrue="1">
      <formula>OR(RIGHT($A17,2)="00",$A17="")</formula>
    </cfRule>
  </conditionalFormatting>
  <conditionalFormatting sqref="G26">
    <cfRule type="expression" dxfId="631" priority="109" stopIfTrue="1">
      <formula>OR(RIGHT(#REF!,2)="00",LEFT($C26,5)="Total")</formula>
    </cfRule>
  </conditionalFormatting>
  <conditionalFormatting sqref="G19">
    <cfRule type="expression" dxfId="630" priority="123" stopIfTrue="1">
      <formula>OR(RIGHT($A16,2)="00",LEFT($C19,5)="Total")</formula>
    </cfRule>
  </conditionalFormatting>
  <printOptions horizontalCentered="1"/>
  <pageMargins left="0" right="0" top="0" bottom="0" header="0.51181102362204722" footer="0.59055118110236227"/>
  <pageSetup paperSize="9" scale="82" orientation="portrait" r:id="rId1"/>
  <headerFooter alignWithMargins="0">
    <oddFooter>Página &amp;P&amp;R4. Planilha Orçamentária_2022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showGridLines="0" view="pageBreakPreview" topLeftCell="A19" zoomScaleSheetLayoutView="100" workbookViewId="0">
      <selection activeCell="D36" sqref="D36"/>
    </sheetView>
  </sheetViews>
  <sheetFormatPr defaultRowHeight="12.75"/>
  <cols>
    <col min="2" max="2" width="53.85546875" customWidth="1"/>
    <col min="3" max="3" width="19.28515625" customWidth="1"/>
    <col min="4" max="4" width="18.7109375" customWidth="1"/>
    <col min="5" max="5" width="15.85546875" customWidth="1"/>
    <col min="6" max="6" width="16.28515625" customWidth="1"/>
    <col min="7" max="7" width="15.7109375" customWidth="1"/>
  </cols>
  <sheetData>
    <row r="1" spans="1:10">
      <c r="A1" s="8"/>
      <c r="B1" s="8"/>
      <c r="C1" s="8"/>
      <c r="D1" s="8"/>
      <c r="E1" s="8"/>
      <c r="F1" s="8"/>
      <c r="G1" s="8"/>
    </row>
    <row r="2" spans="1:10">
      <c r="A2" s="8"/>
      <c r="B2" s="8"/>
      <c r="C2" s="8"/>
      <c r="D2" s="8"/>
      <c r="E2" s="8"/>
      <c r="F2" s="8"/>
      <c r="G2" s="8"/>
    </row>
    <row r="3" spans="1:10">
      <c r="A3" s="8"/>
      <c r="B3" s="8"/>
      <c r="C3" s="8"/>
      <c r="D3" s="8"/>
      <c r="E3" s="8"/>
      <c r="F3" s="8"/>
      <c r="G3" s="8"/>
    </row>
    <row r="4" spans="1:10">
      <c r="A4" s="8"/>
      <c r="B4" s="8"/>
      <c r="C4" s="8"/>
      <c r="D4" s="8"/>
      <c r="E4" s="8"/>
      <c r="F4" s="8"/>
      <c r="G4" s="8"/>
    </row>
    <row r="5" spans="1:10" s="7" customFormat="1" ht="15.75" customHeight="1">
      <c r="A5" s="12"/>
      <c r="B5" s="306"/>
      <c r="C5" s="306"/>
      <c r="D5" s="306"/>
      <c r="E5" s="306"/>
      <c r="F5" s="306"/>
      <c r="G5" s="306"/>
    </row>
    <row r="6" spans="1:10" s="7" customFormat="1" ht="15.75" customHeight="1">
      <c r="A6" s="31"/>
      <c r="B6" s="306"/>
      <c r="C6" s="306"/>
      <c r="D6" s="306"/>
      <c r="E6" s="306"/>
      <c r="F6" s="306"/>
      <c r="G6" s="307"/>
    </row>
    <row r="7" spans="1:10" s="7" customFormat="1" ht="15.75">
      <c r="A7" s="31"/>
      <c r="B7" s="306"/>
      <c r="C7" s="306"/>
      <c r="D7" s="306"/>
      <c r="E7" s="306"/>
      <c r="F7" s="306"/>
      <c r="G7" s="307"/>
    </row>
    <row r="8" spans="1:10">
      <c r="A8" s="86"/>
      <c r="B8" s="8"/>
      <c r="C8" s="87"/>
      <c r="D8" s="87"/>
      <c r="E8" s="8"/>
      <c r="F8" s="8"/>
      <c r="G8" s="88"/>
    </row>
    <row r="9" spans="1:10" s="11" customFormat="1" ht="40.5" customHeight="1">
      <c r="A9" s="303" t="str">
        <f>Planilha!A6</f>
        <v>OBJETO: EXECUÇÃO DE SERVIÇOS DE LIMPEZA E MANUTENÇÃO DA BARRAGEM DO POVOADO DE AÇUDE, ZONA RURAL DO MUNICÍPIO DE MACAÚBAS/BA</v>
      </c>
      <c r="B9" s="304"/>
      <c r="C9" s="304"/>
      <c r="D9" s="304"/>
      <c r="E9" s="304"/>
      <c r="F9" s="304"/>
      <c r="G9" s="305"/>
    </row>
    <row r="10" spans="1:10" ht="20.25">
      <c r="A10" s="300" t="s">
        <v>6</v>
      </c>
      <c r="B10" s="301"/>
      <c r="C10" s="301"/>
      <c r="D10" s="301"/>
      <c r="E10" s="301"/>
      <c r="F10" s="301"/>
      <c r="G10" s="302"/>
    </row>
    <row r="11" spans="1:10">
      <c r="A11" s="86"/>
      <c r="B11" s="8"/>
      <c r="C11" s="87"/>
      <c r="D11" s="87"/>
      <c r="E11" s="8"/>
      <c r="F11" s="8"/>
      <c r="G11" s="88"/>
    </row>
    <row r="12" spans="1:10" ht="12.75" customHeight="1">
      <c r="A12" s="299" t="s">
        <v>7</v>
      </c>
      <c r="B12" s="298" t="s">
        <v>8</v>
      </c>
      <c r="C12" s="298" t="s">
        <v>18</v>
      </c>
      <c r="D12" s="298" t="s">
        <v>13</v>
      </c>
      <c r="E12" s="298" t="s">
        <v>19</v>
      </c>
      <c r="F12" s="298" t="s">
        <v>20</v>
      </c>
      <c r="G12" s="296" t="s">
        <v>57</v>
      </c>
      <c r="H12" s="297"/>
      <c r="I12" s="297"/>
      <c r="J12" s="297"/>
    </row>
    <row r="13" spans="1:10" ht="12.75" customHeight="1">
      <c r="A13" s="299"/>
      <c r="B13" s="298"/>
      <c r="C13" s="298"/>
      <c r="D13" s="298"/>
      <c r="E13" s="298"/>
      <c r="F13" s="298"/>
      <c r="G13" s="296"/>
      <c r="H13" s="297"/>
      <c r="I13" s="297"/>
      <c r="J13" s="297"/>
    </row>
    <row r="14" spans="1:10" ht="21.95" customHeight="1">
      <c r="A14" s="89">
        <f>Planilha!A14</f>
        <v>1</v>
      </c>
      <c r="B14" s="50" t="str">
        <f>Planilha!B14</f>
        <v>SERVIÇOS PRELIMINARES</v>
      </c>
      <c r="C14" s="51">
        <f>Planilha!G19</f>
        <v>16329.499999999998</v>
      </c>
      <c r="D14" s="19">
        <f>ROUND(C14*0.4,2)</f>
        <v>6531.8</v>
      </c>
      <c r="E14" s="19">
        <f>ROUND(C14*0.15,2)</f>
        <v>2449.4299999999998</v>
      </c>
      <c r="F14" s="19">
        <f>ROUND(C14*0.15,2)</f>
        <v>2449.4299999999998</v>
      </c>
      <c r="G14" s="90">
        <f>ROUND(C14*0.3,2)</f>
        <v>4898.8500000000004</v>
      </c>
      <c r="H14" s="8"/>
      <c r="I14" s="8"/>
      <c r="J14" s="8"/>
    </row>
    <row r="15" spans="1:10" ht="21.95" customHeight="1">
      <c r="A15" s="91"/>
      <c r="B15" s="18"/>
      <c r="C15" s="52"/>
      <c r="D15" s="54">
        <f>D14/C14</f>
        <v>0.40000000000000008</v>
      </c>
      <c r="E15" s="54">
        <f>E14/C14</f>
        <v>0.15000030619431093</v>
      </c>
      <c r="F15" s="54">
        <f>F14/C14</f>
        <v>0.15000030619431093</v>
      </c>
      <c r="G15" s="92">
        <f>G14/C14</f>
        <v>0.30000000000000004</v>
      </c>
      <c r="H15" s="8"/>
      <c r="I15" s="8"/>
      <c r="J15" s="8"/>
    </row>
    <row r="16" spans="1:10" ht="21.95" customHeight="1">
      <c r="A16" s="89">
        <f>Planilha!A20</f>
        <v>2</v>
      </c>
      <c r="B16" s="50" t="str">
        <f>Planilha!B20</f>
        <v>LIMPEZA GERAL</v>
      </c>
      <c r="C16" s="51">
        <f>Planilha!G23</f>
        <v>102428.63999999998</v>
      </c>
      <c r="D16" s="19">
        <f>ROUND(C16*0.25,2)</f>
        <v>25607.16</v>
      </c>
      <c r="E16" s="19">
        <f>ROUND(C16*0.25,2)</f>
        <v>25607.16</v>
      </c>
      <c r="F16" s="19">
        <f>ROUND(C16*0.25,2)</f>
        <v>25607.16</v>
      </c>
      <c r="G16" s="90">
        <f>ROUND(C16*0.25,2)</f>
        <v>25607.16</v>
      </c>
      <c r="H16" s="8"/>
      <c r="I16" s="8"/>
      <c r="J16" s="8"/>
    </row>
    <row r="17" spans="1:10" ht="21.95" customHeight="1">
      <c r="A17" s="91"/>
      <c r="B17" s="18"/>
      <c r="C17" s="52"/>
      <c r="D17" s="54">
        <f>D16/C16</f>
        <v>0.25000000000000006</v>
      </c>
      <c r="E17" s="54">
        <f>E16/C16</f>
        <v>0.25000000000000006</v>
      </c>
      <c r="F17" s="54">
        <f>F16/C16</f>
        <v>0.25000000000000006</v>
      </c>
      <c r="G17" s="92">
        <f>G16/C16</f>
        <v>0.25000000000000006</v>
      </c>
      <c r="H17" s="8"/>
      <c r="I17" s="8"/>
      <c r="J17" s="8"/>
    </row>
    <row r="18" spans="1:10" ht="21.95" customHeight="1">
      <c r="A18" s="89" t="e">
        <f>Planilha!#REF!</f>
        <v>#REF!</v>
      </c>
      <c r="B18" s="50" t="e">
        <f>Planilha!#REF!</f>
        <v>#REF!</v>
      </c>
      <c r="C18" s="51" t="e">
        <f>Planilha!#REF!</f>
        <v>#REF!</v>
      </c>
      <c r="D18" s="19" t="e">
        <f>ROUND(C18*0.25,2)</f>
        <v>#REF!</v>
      </c>
      <c r="E18" s="19" t="e">
        <f>ROUND(C18*0.25,2)</f>
        <v>#REF!</v>
      </c>
      <c r="F18" s="19" t="e">
        <f>ROUND(C18*0.25,2)</f>
        <v>#REF!</v>
      </c>
      <c r="G18" s="90" t="e">
        <f>ROUND(C18*0.25,2)</f>
        <v>#REF!</v>
      </c>
      <c r="H18" s="8"/>
      <c r="I18" s="8"/>
      <c r="J18" s="8"/>
    </row>
    <row r="19" spans="1:10" ht="21.95" customHeight="1">
      <c r="A19" s="91"/>
      <c r="B19" s="18"/>
      <c r="C19" s="51"/>
      <c r="D19" s="54" t="e">
        <f>D18/C18</f>
        <v>#REF!</v>
      </c>
      <c r="E19" s="54" t="e">
        <f>E18/C18</f>
        <v>#REF!</v>
      </c>
      <c r="F19" s="54" t="e">
        <f>F18/C18</f>
        <v>#REF!</v>
      </c>
      <c r="G19" s="92" t="e">
        <f>G18/C18</f>
        <v>#REF!</v>
      </c>
      <c r="H19" s="8"/>
      <c r="I19" s="8"/>
      <c r="J19" s="8"/>
    </row>
    <row r="20" spans="1:10" ht="21.95" customHeight="1">
      <c r="A20" s="89" t="e">
        <f>Planilha!#REF!</f>
        <v>#REF!</v>
      </c>
      <c r="B20" s="50" t="e">
        <f>Planilha!#REF!</f>
        <v>#REF!</v>
      </c>
      <c r="C20" s="51" t="e">
        <f>Planilha!#REF!</f>
        <v>#REF!</v>
      </c>
      <c r="D20" s="19" t="e">
        <f>ROUND(C20*0.25,2)</f>
        <v>#REF!</v>
      </c>
      <c r="E20" s="19" t="e">
        <f>ROUND(C20*0.25,2)</f>
        <v>#REF!</v>
      </c>
      <c r="F20" s="19" t="e">
        <f>ROUND(C20*0.25,2)</f>
        <v>#REF!</v>
      </c>
      <c r="G20" s="90" t="e">
        <f>ROUND(C20*0.25,2)</f>
        <v>#REF!</v>
      </c>
      <c r="H20" s="8"/>
      <c r="I20" s="8"/>
      <c r="J20" s="8"/>
    </row>
    <row r="21" spans="1:10" ht="21.95" customHeight="1">
      <c r="A21" s="91"/>
      <c r="B21" s="18"/>
      <c r="C21" s="51"/>
      <c r="D21" s="54" t="e">
        <f>D20/C20</f>
        <v>#REF!</v>
      </c>
      <c r="E21" s="54" t="e">
        <f>E20/C20</f>
        <v>#REF!</v>
      </c>
      <c r="F21" s="54" t="e">
        <f>F20/C20</f>
        <v>#REF!</v>
      </c>
      <c r="G21" s="92" t="e">
        <f>G20/C20</f>
        <v>#REF!</v>
      </c>
      <c r="H21" s="8"/>
      <c r="I21" s="8"/>
      <c r="J21" s="8"/>
    </row>
    <row r="22" spans="1:10" ht="21.95" customHeight="1">
      <c r="A22" s="89">
        <f>Planilha!A24</f>
        <v>5</v>
      </c>
      <c r="B22" s="50" t="str">
        <f>Planilha!B24</f>
        <v>PINTURA  - Estrutura da tomada dágua</v>
      </c>
      <c r="C22" s="51">
        <f>Planilha!G26</f>
        <v>1229.21</v>
      </c>
      <c r="D22" s="19">
        <f>ROUND(C22*0.25,2)</f>
        <v>307.3</v>
      </c>
      <c r="E22" s="19">
        <f>ROUND(C22*0.25,2)</f>
        <v>307.3</v>
      </c>
      <c r="F22" s="19">
        <f>ROUND(C22*0.25,2)</f>
        <v>307.3</v>
      </c>
      <c r="G22" s="90">
        <f>ROUND(C22*0.25,2)</f>
        <v>307.3</v>
      </c>
      <c r="H22" s="8"/>
      <c r="I22" s="8"/>
      <c r="J22" s="8"/>
    </row>
    <row r="23" spans="1:10" ht="21.95" customHeight="1">
      <c r="A23" s="91"/>
      <c r="B23" s="18"/>
      <c r="C23" s="51"/>
      <c r="D23" s="54">
        <f>D22/C22</f>
        <v>0.24999796617339592</v>
      </c>
      <c r="E23" s="54">
        <f>E22/C22</f>
        <v>0.24999796617339592</v>
      </c>
      <c r="F23" s="54">
        <f>F22/C22</f>
        <v>0.24999796617339592</v>
      </c>
      <c r="G23" s="92">
        <f>G22/C22</f>
        <v>0.24999796617339592</v>
      </c>
      <c r="H23" s="8"/>
      <c r="I23" s="8"/>
      <c r="J23" s="8"/>
    </row>
    <row r="24" spans="1:10" ht="21.95" customHeight="1">
      <c r="A24" s="93"/>
      <c r="B24" s="23"/>
      <c r="C24" s="51"/>
      <c r="D24" s="19"/>
      <c r="E24" s="19"/>
      <c r="F24" s="19"/>
      <c r="G24" s="90"/>
      <c r="H24" s="8"/>
      <c r="I24" s="8"/>
      <c r="J24" s="8"/>
    </row>
    <row r="25" spans="1:10" ht="21.95" customHeight="1">
      <c r="A25" s="94"/>
      <c r="B25" s="20" t="s">
        <v>5</v>
      </c>
      <c r="C25" s="53" t="e">
        <f>SUM(C14,C16,C18,C20,C22)</f>
        <v>#REF!</v>
      </c>
      <c r="D25" s="21" t="e">
        <f>SUM(D14,D16,D18,D20,D22)</f>
        <v>#REF!</v>
      </c>
      <c r="E25" s="21" t="e">
        <f>SUM(E14,E16,E18,E20,E22)</f>
        <v>#REF!</v>
      </c>
      <c r="F25" s="21" t="e">
        <f>SUM(F14,F16,F18,F20,F22)</f>
        <v>#REF!</v>
      </c>
      <c r="G25" s="95" t="e">
        <f>SUM(G14,G16,G18,G20,G22)</f>
        <v>#REF!</v>
      </c>
      <c r="H25" s="8"/>
      <c r="I25" s="8"/>
      <c r="J25" s="8"/>
    </row>
    <row r="26" spans="1:10" ht="21.95" customHeight="1">
      <c r="A26" s="94"/>
      <c r="B26" s="20"/>
      <c r="C26" s="293"/>
      <c r="D26" s="21"/>
      <c r="E26" s="21"/>
      <c r="F26" s="21"/>
      <c r="G26" s="95"/>
      <c r="H26" s="8"/>
      <c r="I26" s="8"/>
      <c r="J26" s="8"/>
    </row>
    <row r="27" spans="1:10" ht="21.95" customHeight="1">
      <c r="A27" s="89">
        <v>5</v>
      </c>
      <c r="B27" s="50" t="s">
        <v>9</v>
      </c>
      <c r="C27" s="294"/>
      <c r="D27" s="54" t="e">
        <f>D25/C25</f>
        <v>#REF!</v>
      </c>
      <c r="E27" s="54" t="e">
        <f>E25/C25</f>
        <v>#REF!</v>
      </c>
      <c r="F27" s="54" t="e">
        <f>F25/C25</f>
        <v>#REF!</v>
      </c>
      <c r="G27" s="92" t="e">
        <f>G25/C25</f>
        <v>#REF!</v>
      </c>
      <c r="H27" s="8"/>
      <c r="I27" s="8"/>
      <c r="J27" s="8"/>
    </row>
    <row r="28" spans="1:10" ht="21.95" customHeight="1">
      <c r="A28" s="89">
        <v>6</v>
      </c>
      <c r="B28" s="50" t="s">
        <v>10</v>
      </c>
      <c r="C28" s="294"/>
      <c r="D28" s="55" t="e">
        <f>D25</f>
        <v>#REF!</v>
      </c>
      <c r="E28" s="55" t="e">
        <f>D28+E25</f>
        <v>#REF!</v>
      </c>
      <c r="F28" s="55" t="e">
        <f>F25+E28</f>
        <v>#REF!</v>
      </c>
      <c r="G28" s="96" t="e">
        <f>G25+F28</f>
        <v>#REF!</v>
      </c>
      <c r="H28" s="8"/>
      <c r="I28" s="8"/>
      <c r="J28" s="8"/>
    </row>
    <row r="29" spans="1:10" ht="21.95" customHeight="1" thickBot="1">
      <c r="A29" s="97">
        <v>7</v>
      </c>
      <c r="B29" s="98" t="s">
        <v>11</v>
      </c>
      <c r="C29" s="295"/>
      <c r="D29" s="99" t="e">
        <f>D27</f>
        <v>#REF!</v>
      </c>
      <c r="E29" s="99" t="e">
        <f>D29+E27</f>
        <v>#REF!</v>
      </c>
      <c r="F29" s="99" t="e">
        <f>E29+F27</f>
        <v>#REF!</v>
      </c>
      <c r="G29" s="100" t="e">
        <f>F29+G27</f>
        <v>#REF!</v>
      </c>
      <c r="H29" s="8"/>
      <c r="I29" s="8"/>
      <c r="J29" s="8"/>
    </row>
    <row r="30" spans="1:10">
      <c r="A30" s="1"/>
      <c r="B30" s="6"/>
      <c r="C30" s="22"/>
      <c r="D30" s="22"/>
      <c r="E30" s="6"/>
    </row>
    <row r="31" spans="1:10" ht="15.75">
      <c r="B31" s="115" t="s">
        <v>120</v>
      </c>
      <c r="C31" s="17"/>
      <c r="D31" s="17"/>
    </row>
  </sheetData>
  <mergeCells count="16">
    <mergeCell ref="A10:G10"/>
    <mergeCell ref="A9:G9"/>
    <mergeCell ref="B5:G5"/>
    <mergeCell ref="B6:G6"/>
    <mergeCell ref="B7:G7"/>
    <mergeCell ref="A12:A13"/>
    <mergeCell ref="B12:B13"/>
    <mergeCell ref="C12:C13"/>
    <mergeCell ref="D12:D13"/>
    <mergeCell ref="E12:E13"/>
    <mergeCell ref="C26:C29"/>
    <mergeCell ref="G12:G13"/>
    <mergeCell ref="H12:H13"/>
    <mergeCell ref="I12:I13"/>
    <mergeCell ref="J12:J13"/>
    <mergeCell ref="F12:F13"/>
  </mergeCells>
  <phoneticPr fontId="11" type="noConversion"/>
  <pageMargins left="0.51181102362204722" right="0.51181102362204722" top="1.4960629921259843" bottom="0.78740157480314965" header="0.31496062992125984" footer="0.31496062992125984"/>
  <pageSetup scale="70" orientation="landscape" horizontalDpi="300" verticalDpi="300" r:id="rId1"/>
  <headerFooter>
    <oddFooter>&amp;C
Av. José de Carvalho Neves  nº 1000 –Amaralina– CEP 47.600-000 – Bom Jesus da Lapa – Bahia – Fone/Fax: (77) 3481-1227 / 9961-1045
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7"/>
  <sheetViews>
    <sheetView view="pageLayout" topLeftCell="A28" zoomScaleSheetLayoutView="110" workbookViewId="0">
      <selection activeCell="C20" sqref="C20"/>
    </sheetView>
  </sheetViews>
  <sheetFormatPr defaultRowHeight="12.75"/>
  <cols>
    <col min="2" max="2" width="16.28515625" customWidth="1"/>
  </cols>
  <sheetData>
    <row r="1" spans="1:16" ht="49.5" customHeight="1">
      <c r="A1" s="29"/>
      <c r="B1" s="3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1"/>
    </row>
    <row r="2" spans="1:16" ht="49.5" customHeight="1">
      <c r="A2" s="31"/>
      <c r="B2" s="12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7"/>
    </row>
    <row r="3" spans="1:16" ht="49.5" customHeight="1">
      <c r="A3" s="31"/>
      <c r="B3" s="12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7"/>
    </row>
    <row r="4" spans="1:16">
      <c r="A4" s="59"/>
      <c r="B4" s="3"/>
      <c r="C4" s="3"/>
      <c r="D4" s="60"/>
      <c r="E4" s="60"/>
      <c r="F4" s="61"/>
      <c r="G4" s="62"/>
      <c r="H4" s="62"/>
      <c r="I4" s="62"/>
      <c r="J4" s="62"/>
      <c r="K4" s="62"/>
      <c r="L4" s="62"/>
      <c r="M4" s="62"/>
      <c r="N4" s="62"/>
      <c r="O4" s="62"/>
      <c r="P4" s="63"/>
    </row>
    <row r="5" spans="1:16" ht="42.75" customHeight="1">
      <c r="A5" s="312" t="str">
        <f>Planilha!A6</f>
        <v>OBJETO: EXECUÇÃO DE SERVIÇOS DE LIMPEZA E MANUTENÇÃO DA BARRAGEM DO POVOADO DE AÇUDE, ZONA RURAL DO MUNICÍPIO DE MACAÚBAS/BA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4"/>
    </row>
    <row r="6" spans="1:16">
      <c r="A6" s="32"/>
      <c r="B6" s="33"/>
      <c r="C6" s="33"/>
      <c r="D6" s="34"/>
      <c r="E6" s="10"/>
      <c r="F6" s="9"/>
      <c r="G6" s="9"/>
      <c r="H6" s="9"/>
      <c r="I6" s="9"/>
      <c r="J6" s="62"/>
      <c r="K6" s="62"/>
      <c r="L6" s="62"/>
      <c r="M6" s="62"/>
      <c r="N6" s="62"/>
      <c r="O6" s="62"/>
      <c r="P6" s="63"/>
    </row>
    <row r="7" spans="1:16">
      <c r="A7" s="315" t="s">
        <v>77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7"/>
    </row>
    <row r="8" spans="1:16">
      <c r="A8" s="315"/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7"/>
    </row>
    <row r="9" spans="1:16" ht="23.25">
      <c r="A9" s="64"/>
      <c r="B9" s="65"/>
      <c r="C9" s="65"/>
      <c r="D9" s="65"/>
      <c r="E9" s="65"/>
      <c r="F9" s="65"/>
      <c r="G9" s="62"/>
      <c r="H9" s="62"/>
      <c r="I9" s="62"/>
      <c r="J9" s="62"/>
      <c r="K9" s="62"/>
      <c r="L9" s="62"/>
      <c r="M9" s="62"/>
      <c r="N9" s="62"/>
      <c r="O9" s="62"/>
      <c r="P9" s="63"/>
    </row>
    <row r="10" spans="1:16">
      <c r="A10" s="66" t="s">
        <v>78</v>
      </c>
      <c r="B10" s="67"/>
      <c r="C10" s="68" t="s">
        <v>95</v>
      </c>
      <c r="D10" s="67"/>
      <c r="E10" s="69"/>
      <c r="F10" s="69"/>
      <c r="G10" s="62"/>
      <c r="H10" s="62"/>
      <c r="I10" s="62"/>
      <c r="J10" s="62"/>
      <c r="K10" s="62"/>
      <c r="L10" s="62"/>
      <c r="M10" s="62"/>
      <c r="N10" s="62"/>
      <c r="O10" s="62"/>
      <c r="P10" s="63"/>
    </row>
    <row r="11" spans="1:16">
      <c r="A11" s="70" t="s">
        <v>79</v>
      </c>
      <c r="B11" s="71"/>
      <c r="C11" s="318" t="s">
        <v>80</v>
      </c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62"/>
      <c r="O11" s="62"/>
      <c r="P11" s="63"/>
    </row>
    <row r="12" spans="1:16">
      <c r="A12" s="70" t="s">
        <v>81</v>
      </c>
      <c r="B12" s="71"/>
      <c r="C12" s="72">
        <v>173</v>
      </c>
      <c r="D12" s="71" t="s">
        <v>82</v>
      </c>
      <c r="E12" s="62"/>
      <c r="F12" s="62"/>
      <c r="G12" s="62"/>
      <c r="H12" s="62"/>
      <c r="I12" s="62"/>
      <c r="J12" s="62"/>
      <c r="K12" s="62"/>
      <c r="L12" s="3"/>
      <c r="M12" s="62"/>
      <c r="N12" s="62"/>
      <c r="O12" s="62"/>
      <c r="P12" s="63"/>
    </row>
    <row r="13" spans="1:16">
      <c r="A13" s="70" t="s">
        <v>83</v>
      </c>
      <c r="B13" s="71"/>
      <c r="C13" s="72">
        <v>12</v>
      </c>
      <c r="D13" s="71" t="s">
        <v>82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</row>
    <row r="14" spans="1:16">
      <c r="A14" s="70"/>
      <c r="B14" s="71"/>
      <c r="C14" s="73"/>
      <c r="D14" s="71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</row>
    <row r="15" spans="1:16">
      <c r="A15" s="70" t="s">
        <v>84</v>
      </c>
      <c r="B15" s="71"/>
      <c r="C15" s="74">
        <f>C13+C12</f>
        <v>185</v>
      </c>
      <c r="D15" s="71" t="s">
        <v>82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3"/>
    </row>
    <row r="16" spans="1:16">
      <c r="A16" s="70"/>
      <c r="B16" s="71"/>
      <c r="C16" s="71"/>
      <c r="D16" s="71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3"/>
    </row>
    <row r="17" spans="1:16">
      <c r="A17" s="70" t="s">
        <v>85</v>
      </c>
      <c r="B17" s="71"/>
      <c r="C17" s="71"/>
      <c r="D17" s="71"/>
      <c r="E17" s="71" t="s">
        <v>86</v>
      </c>
      <c r="F17" s="71"/>
      <c r="G17" s="71"/>
      <c r="H17" s="72">
        <v>0</v>
      </c>
      <c r="I17" s="71" t="s">
        <v>87</v>
      </c>
      <c r="J17" s="62"/>
      <c r="K17" s="62"/>
      <c r="L17" s="62"/>
      <c r="M17" s="62"/>
      <c r="N17" s="62"/>
      <c r="O17" s="62"/>
      <c r="P17" s="63"/>
    </row>
    <row r="18" spans="1:16">
      <c r="A18" s="75"/>
      <c r="B18" s="62"/>
      <c r="C18" s="62"/>
      <c r="D18" s="62"/>
      <c r="E18" s="71" t="s">
        <v>88</v>
      </c>
      <c r="F18" s="71"/>
      <c r="G18" s="71"/>
      <c r="H18" s="72">
        <v>10.1</v>
      </c>
      <c r="I18" s="71" t="s">
        <v>87</v>
      </c>
      <c r="J18" s="62"/>
      <c r="K18" s="62"/>
      <c r="L18" s="62"/>
      <c r="M18" s="62"/>
      <c r="N18" s="62"/>
      <c r="O18" s="62"/>
      <c r="P18" s="63"/>
    </row>
    <row r="19" spans="1:16">
      <c r="A19" s="75"/>
      <c r="B19" s="62"/>
      <c r="C19" s="62"/>
      <c r="D19" s="62"/>
      <c r="E19" s="71" t="s">
        <v>89</v>
      </c>
      <c r="F19" s="71"/>
      <c r="G19" s="71"/>
      <c r="H19" s="72">
        <v>0</v>
      </c>
      <c r="I19" s="71" t="s">
        <v>87</v>
      </c>
      <c r="J19" s="62"/>
      <c r="K19" s="62"/>
      <c r="L19" s="62"/>
      <c r="M19" s="62"/>
      <c r="N19" s="62"/>
      <c r="O19" s="62"/>
      <c r="P19" s="63"/>
    </row>
    <row r="20" spans="1:16">
      <c r="A20" s="75"/>
      <c r="B20" s="62"/>
      <c r="C20" s="62"/>
      <c r="D20" s="62"/>
      <c r="E20" s="71" t="s">
        <v>90</v>
      </c>
      <c r="F20" s="71"/>
      <c r="G20" s="71"/>
      <c r="H20" s="72">
        <v>0</v>
      </c>
      <c r="I20" s="71" t="s">
        <v>87</v>
      </c>
      <c r="J20" s="62"/>
      <c r="K20" s="62"/>
      <c r="L20" s="62"/>
      <c r="M20" s="62"/>
      <c r="N20" s="62"/>
      <c r="O20" s="62"/>
      <c r="P20" s="63"/>
    </row>
    <row r="21" spans="1:16">
      <c r="A21" s="75"/>
      <c r="B21" s="62"/>
      <c r="C21" s="62"/>
      <c r="D21" s="62"/>
      <c r="E21" s="71" t="s">
        <v>91</v>
      </c>
      <c r="F21" s="71"/>
      <c r="G21" s="71"/>
      <c r="H21" s="72">
        <v>0</v>
      </c>
      <c r="I21" s="71" t="s">
        <v>87</v>
      </c>
      <c r="J21" s="62"/>
      <c r="K21" s="62"/>
      <c r="L21" s="62"/>
      <c r="M21" s="62"/>
      <c r="N21" s="62"/>
      <c r="O21" s="62"/>
      <c r="P21" s="63"/>
    </row>
    <row r="22" spans="1:16">
      <c r="A22" s="75"/>
      <c r="B22" s="62"/>
      <c r="C22" s="62"/>
      <c r="D22" s="62"/>
      <c r="E22" s="71" t="s">
        <v>92</v>
      </c>
      <c r="F22" s="71"/>
      <c r="G22" s="71"/>
      <c r="H22" s="72">
        <v>0</v>
      </c>
      <c r="I22" s="71" t="s">
        <v>87</v>
      </c>
      <c r="J22" s="62"/>
      <c r="K22" s="62"/>
      <c r="L22" s="62"/>
      <c r="M22" s="62"/>
      <c r="N22" s="62"/>
      <c r="O22" s="62"/>
      <c r="P22" s="63"/>
    </row>
    <row r="23" spans="1:16">
      <c r="A23" s="75"/>
      <c r="B23" s="62"/>
      <c r="C23" s="62"/>
      <c r="D23" s="62"/>
      <c r="E23" s="71"/>
      <c r="F23" s="71"/>
      <c r="G23" s="71"/>
      <c r="H23" s="73"/>
      <c r="I23" s="71"/>
      <c r="J23" s="62"/>
      <c r="K23" s="62"/>
      <c r="L23" s="62"/>
      <c r="M23" s="76"/>
      <c r="N23" s="62"/>
      <c r="O23" s="62"/>
      <c r="P23" s="63"/>
    </row>
    <row r="24" spans="1:16">
      <c r="A24" s="75"/>
      <c r="B24" s="62"/>
      <c r="C24" s="62"/>
      <c r="D24" s="62"/>
      <c r="E24" s="77" t="s">
        <v>93</v>
      </c>
      <c r="F24" s="71"/>
      <c r="G24" s="71"/>
      <c r="H24" s="74">
        <f>SUM(H17:H23)</f>
        <v>10.1</v>
      </c>
      <c r="I24" s="71" t="s">
        <v>87</v>
      </c>
      <c r="J24" s="62"/>
      <c r="K24" s="62"/>
      <c r="L24" s="62"/>
      <c r="M24" s="76"/>
      <c r="N24" s="62"/>
      <c r="O24" s="62"/>
      <c r="P24" s="78"/>
    </row>
    <row r="25" spans="1:16">
      <c r="A25" s="75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3"/>
    </row>
    <row r="26" spans="1:16" ht="13.5" thickBot="1">
      <c r="A26" s="75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3"/>
    </row>
    <row r="27" spans="1:16" ht="16.5" thickBot="1">
      <c r="A27" s="79" t="str">
        <f>"Momento de transporte  =  "&amp;TEXT(H24,"0,00")&amp;"  x  "&amp;TEXT(C15,"0,00")&amp;"            =&gt;"</f>
        <v>Momento de transporte  =  10,10  x  185,00            =&gt;</v>
      </c>
      <c r="B27" s="80"/>
      <c r="C27" s="80"/>
      <c r="D27" s="80"/>
      <c r="E27" s="80"/>
      <c r="F27" s="308">
        <f>ROUND(C15*H24,2)</f>
        <v>1868.5</v>
      </c>
      <c r="G27" s="309"/>
      <c r="H27" s="81" t="s">
        <v>94</v>
      </c>
      <c r="I27" s="80"/>
      <c r="J27" s="80"/>
      <c r="K27" s="80"/>
      <c r="L27" s="80"/>
      <c r="M27" s="80"/>
      <c r="N27" s="80"/>
      <c r="O27" s="80"/>
      <c r="P27" s="82"/>
    </row>
  </sheetData>
  <mergeCells count="7">
    <mergeCell ref="F27:G27"/>
    <mergeCell ref="C1:P1"/>
    <mergeCell ref="C2:P2"/>
    <mergeCell ref="C3:P3"/>
    <mergeCell ref="A5:P5"/>
    <mergeCell ref="A7:P8"/>
    <mergeCell ref="C11:M11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8"/>
  <sheetViews>
    <sheetView view="pageLayout" topLeftCell="A10" zoomScaleSheetLayoutView="130" workbookViewId="0">
      <selection activeCell="E11" sqref="E11"/>
    </sheetView>
  </sheetViews>
  <sheetFormatPr defaultRowHeight="12.75"/>
  <cols>
    <col min="1" max="1" width="16.7109375" customWidth="1"/>
    <col min="2" max="2" width="13.7109375" customWidth="1"/>
    <col min="3" max="3" width="12.5703125" customWidth="1"/>
    <col min="4" max="5" width="18.5703125" customWidth="1"/>
    <col min="6" max="6" width="11.28515625" customWidth="1"/>
    <col min="7" max="7" width="13.7109375" customWidth="1"/>
    <col min="8" max="8" width="13.85546875" customWidth="1"/>
    <col min="9" max="10" width="11.85546875" customWidth="1"/>
    <col min="11" max="11" width="14.85546875" customWidth="1"/>
  </cols>
  <sheetData>
    <row r="1" spans="1:11" ht="15.75">
      <c r="A1" s="12"/>
      <c r="B1" s="12"/>
      <c r="C1" s="12"/>
      <c r="D1" s="306"/>
      <c r="E1" s="306"/>
      <c r="F1" s="306"/>
      <c r="G1" s="306"/>
      <c r="H1" s="306"/>
      <c r="I1" s="306"/>
      <c r="J1" s="306"/>
      <c r="K1" s="306"/>
    </row>
    <row r="2" spans="1:11" ht="59.25" customHeight="1">
      <c r="A2" s="12"/>
      <c r="B2" s="12"/>
      <c r="C2" s="12"/>
      <c r="D2" s="306"/>
      <c r="E2" s="306"/>
      <c r="F2" s="306"/>
      <c r="G2" s="306"/>
      <c r="H2" s="306"/>
      <c r="I2" s="306"/>
      <c r="J2" s="306"/>
      <c r="K2" s="306"/>
    </row>
    <row r="3" spans="1:11" ht="15.75">
      <c r="A3" s="12"/>
      <c r="B3" s="12"/>
      <c r="C3" s="12"/>
      <c r="D3" s="306"/>
      <c r="E3" s="306"/>
      <c r="F3" s="306"/>
      <c r="G3" s="306"/>
      <c r="H3" s="306"/>
      <c r="I3" s="306"/>
      <c r="J3" s="306"/>
      <c r="K3" s="306"/>
    </row>
    <row r="4" spans="1:11" ht="21.75" customHeight="1">
      <c r="A4" s="321" t="s">
        <v>96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</row>
    <row r="5" spans="1:11" ht="42" customHeight="1">
      <c r="A5" s="253" t="str">
        <f>Planilha!A6</f>
        <v>OBJETO: EXECUÇÃO DE SERVIÇOS DE LIMPEZA E MANUTENÇÃO DA BARRAGEM DO POVOADO DE AÇUDE, ZONA RURAL DO MUNICÍPIO DE MACAÚBAS/BA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</row>
    <row r="6" spans="1:11" ht="33.75">
      <c r="A6" s="83" t="s">
        <v>97</v>
      </c>
      <c r="B6" s="83" t="s">
        <v>129</v>
      </c>
      <c r="C6" s="83" t="s">
        <v>130</v>
      </c>
      <c r="D6" s="83" t="s">
        <v>98</v>
      </c>
      <c r="E6" s="83" t="s">
        <v>99</v>
      </c>
      <c r="F6" s="83" t="s">
        <v>100</v>
      </c>
      <c r="G6" s="83" t="s">
        <v>101</v>
      </c>
      <c r="H6" s="83" t="s">
        <v>102</v>
      </c>
      <c r="I6" s="83" t="s">
        <v>103</v>
      </c>
      <c r="J6" s="83" t="s">
        <v>104</v>
      </c>
      <c r="K6" s="83" t="s">
        <v>105</v>
      </c>
    </row>
    <row r="7" spans="1:11">
      <c r="A7" s="319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1" ht="28.5" customHeight="1">
      <c r="A8" s="84" t="s">
        <v>107</v>
      </c>
      <c r="B8" s="120">
        <v>18720</v>
      </c>
      <c r="C8" s="120">
        <v>78072</v>
      </c>
      <c r="D8" s="85"/>
      <c r="E8" s="85"/>
      <c r="F8" s="56"/>
      <c r="G8" s="56"/>
      <c r="H8" s="85"/>
      <c r="I8" s="56"/>
      <c r="J8" s="56"/>
      <c r="K8" s="56"/>
    </row>
  </sheetData>
  <mergeCells count="6">
    <mergeCell ref="A7:K7"/>
    <mergeCell ref="D1:K1"/>
    <mergeCell ref="D2:K2"/>
    <mergeCell ref="D3:K3"/>
    <mergeCell ref="A4:K4"/>
    <mergeCell ref="A5:K5"/>
  </mergeCells>
  <pageMargins left="0.51181102362204722" right="0.51181102362204722" top="2.3622047244094491" bottom="0.78740157480314965" header="0.31496062992125984" footer="0.31496062992125984"/>
  <pageSetup paperSize="9" scale="88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view="pageLayout" topLeftCell="A50" zoomScaleSheetLayoutView="100" workbookViewId="0">
      <selection activeCell="A53" sqref="A53:G63"/>
    </sheetView>
  </sheetViews>
  <sheetFormatPr defaultRowHeight="12.75"/>
  <cols>
    <col min="1" max="1" width="12.42578125" bestFit="1" customWidth="1"/>
    <col min="2" max="2" width="12.28515625" style="116" customWidth="1"/>
    <col min="3" max="3" width="61.140625" customWidth="1"/>
    <col min="4" max="4" width="8.140625" customWidth="1"/>
    <col min="5" max="5" width="17.140625" bestFit="1" customWidth="1"/>
    <col min="6" max="6" width="19.7109375" style="6" bestFit="1" customWidth="1"/>
    <col min="7" max="7" width="14.5703125" bestFit="1" customWidth="1"/>
    <col min="8" max="8" width="19" customWidth="1"/>
    <col min="9" max="13" width="0" hidden="1" customWidth="1"/>
    <col min="14" max="14" width="21.85546875" customWidth="1"/>
  </cols>
  <sheetData>
    <row r="1" spans="1:10" ht="18" customHeight="1">
      <c r="A1" s="139"/>
      <c r="B1" s="140"/>
      <c r="C1" s="328"/>
      <c r="D1" s="328"/>
      <c r="E1" s="328"/>
      <c r="F1" s="328"/>
      <c r="G1" s="329"/>
    </row>
    <row r="2" spans="1:10" ht="10.5" customHeight="1">
      <c r="A2" s="141"/>
      <c r="B2" s="142"/>
      <c r="C2" s="330"/>
      <c r="D2" s="330"/>
      <c r="E2" s="330"/>
      <c r="F2" s="330"/>
      <c r="G2" s="331"/>
    </row>
    <row r="3" spans="1:10" ht="20.25">
      <c r="A3" s="141"/>
      <c r="B3" s="142"/>
      <c r="C3" s="142"/>
      <c r="D3" s="142"/>
      <c r="E3" s="142"/>
      <c r="F3" s="142"/>
      <c r="G3" s="143"/>
    </row>
    <row r="4" spans="1:10" ht="30" customHeight="1">
      <c r="A4" s="332" t="s">
        <v>21</v>
      </c>
      <c r="B4" s="333"/>
      <c r="C4" s="333"/>
      <c r="D4" s="333"/>
      <c r="E4" s="333"/>
      <c r="F4" s="333"/>
      <c r="G4" s="334"/>
    </row>
    <row r="5" spans="1:10" ht="6.75" customHeight="1" thickBot="1">
      <c r="A5" s="144"/>
      <c r="B5" s="145"/>
      <c r="C5" s="145"/>
      <c r="D5" s="145"/>
      <c r="E5" s="145"/>
      <c r="F5" s="145"/>
      <c r="G5" s="146"/>
    </row>
    <row r="6" spans="1:10" ht="20.100000000000001" customHeight="1" thickBot="1">
      <c r="A6" s="86"/>
      <c r="B6" s="147"/>
      <c r="C6" s="148"/>
      <c r="D6" s="149"/>
      <c r="E6" s="335" t="s">
        <v>22</v>
      </c>
      <c r="F6" s="336"/>
      <c r="G6" s="136">
        <v>23.34</v>
      </c>
      <c r="I6" s="112">
        <f>(G7/100)+1</f>
        <v>2.1447000000000003</v>
      </c>
    </row>
    <row r="7" spans="1:10" ht="20.100000000000001" customHeight="1">
      <c r="A7" s="86"/>
      <c r="B7" s="150"/>
      <c r="C7" s="137"/>
      <c r="D7" s="138"/>
      <c r="E7" s="325" t="s">
        <v>23</v>
      </c>
      <c r="F7" s="326"/>
      <c r="G7" s="123">
        <v>114.47</v>
      </c>
      <c r="J7" s="103"/>
    </row>
    <row r="8" spans="1:10" ht="27" customHeight="1" thickBot="1">
      <c r="A8" s="86"/>
      <c r="B8" s="151"/>
      <c r="C8" s="152"/>
      <c r="D8" s="153"/>
      <c r="E8" s="287" t="s">
        <v>124</v>
      </c>
      <c r="F8" s="287"/>
      <c r="G8" s="327"/>
    </row>
    <row r="9" spans="1:10" ht="8.25" customHeight="1">
      <c r="A9" s="86"/>
      <c r="B9" s="121">
        <v>1</v>
      </c>
      <c r="C9" s="8"/>
      <c r="D9" s="8"/>
      <c r="E9" s="8"/>
      <c r="F9" s="122"/>
      <c r="G9" s="88"/>
    </row>
    <row r="10" spans="1:10" ht="27" customHeight="1">
      <c r="A10" s="124" t="s">
        <v>66</v>
      </c>
      <c r="B10" s="117" t="s">
        <v>108</v>
      </c>
      <c r="C10" s="26" t="s">
        <v>51</v>
      </c>
      <c r="D10" s="25" t="s">
        <v>109</v>
      </c>
      <c r="E10" s="27" t="s">
        <v>25</v>
      </c>
      <c r="F10" s="118" t="s">
        <v>26</v>
      </c>
      <c r="G10" s="125" t="s">
        <v>27</v>
      </c>
    </row>
    <row r="11" spans="1:10" ht="27" customHeight="1">
      <c r="A11" s="126" t="s">
        <v>31</v>
      </c>
      <c r="B11" s="117">
        <v>4069</v>
      </c>
      <c r="C11" s="109" t="s">
        <v>67</v>
      </c>
      <c r="D11" s="108" t="s">
        <v>43</v>
      </c>
      <c r="E11" s="110">
        <v>75</v>
      </c>
      <c r="F11" s="119">
        <f>ROUND(45.68/I6,2)</f>
        <v>21.3</v>
      </c>
      <c r="G11" s="127">
        <f>ROUND(E11*F11,2)</f>
        <v>1597.5</v>
      </c>
    </row>
    <row r="12" spans="1:10" ht="27" customHeight="1">
      <c r="A12" s="126" t="s">
        <v>31</v>
      </c>
      <c r="B12" s="117">
        <v>253</v>
      </c>
      <c r="C12" s="109" t="s">
        <v>68</v>
      </c>
      <c r="D12" s="108" t="s">
        <v>43</v>
      </c>
      <c r="E12" s="110">
        <v>16</v>
      </c>
      <c r="F12" s="119">
        <f>ROUND(24.83/I6,2)</f>
        <v>11.58</v>
      </c>
      <c r="G12" s="127">
        <f>ROUND(E12*F12,2)</f>
        <v>185.28</v>
      </c>
    </row>
    <row r="13" spans="1:10" ht="20.100000000000001" customHeight="1">
      <c r="A13" s="86"/>
      <c r="B13" s="121"/>
      <c r="C13" s="8"/>
      <c r="D13" s="322" t="s">
        <v>116</v>
      </c>
      <c r="E13" s="323"/>
      <c r="F13" s="324"/>
      <c r="G13" s="128">
        <f>SUM(G11:G12)</f>
        <v>1782.78</v>
      </c>
    </row>
    <row r="14" spans="1:10" ht="20.100000000000001" customHeight="1">
      <c r="A14" s="86"/>
      <c r="B14" s="121"/>
      <c r="C14" s="8"/>
      <c r="D14" s="322" t="str">
        <f>"Encargos Sociais ( " &amp;TEXT($G$7,"0,00") &amp;" ) %:"</f>
        <v>Encargos Sociais ( 114,47 ) %:</v>
      </c>
      <c r="E14" s="323"/>
      <c r="F14" s="324"/>
      <c r="G14" s="129">
        <f>ROUND(G13*($G$7/100),2)</f>
        <v>2040.75</v>
      </c>
    </row>
    <row r="15" spans="1:10" ht="20.100000000000001" customHeight="1">
      <c r="A15" s="86"/>
      <c r="B15" s="121"/>
      <c r="C15" s="8"/>
      <c r="D15" s="322" t="s">
        <v>117</v>
      </c>
      <c r="E15" s="323"/>
      <c r="F15" s="324"/>
      <c r="G15" s="130">
        <f>SUM(G13:G14)</f>
        <v>3823.5299999999997</v>
      </c>
    </row>
    <row r="16" spans="1:10" ht="20.100000000000001" customHeight="1">
      <c r="A16" s="126"/>
      <c r="B16" s="117"/>
      <c r="C16" s="109"/>
      <c r="D16" s="108"/>
      <c r="E16" s="110"/>
      <c r="F16" s="119"/>
      <c r="G16" s="131">
        <f>ROUND(E16*F16,2)</f>
        <v>0</v>
      </c>
    </row>
    <row r="17" spans="1:11" ht="20.100000000000001" customHeight="1">
      <c r="A17" s="126"/>
      <c r="B17" s="117"/>
      <c r="C17" s="109"/>
      <c r="D17" s="108"/>
      <c r="E17" s="110"/>
      <c r="F17" s="119"/>
      <c r="G17" s="131">
        <f>ROUND(E17*F17,2)</f>
        <v>0</v>
      </c>
    </row>
    <row r="18" spans="1:11" ht="20.100000000000001" customHeight="1">
      <c r="A18" s="86"/>
      <c r="B18" s="121"/>
      <c r="C18" s="8"/>
      <c r="D18" s="322" t="s">
        <v>118</v>
      </c>
      <c r="E18" s="323"/>
      <c r="F18" s="324"/>
      <c r="G18" s="130">
        <f>SUM(G16:G17)</f>
        <v>0</v>
      </c>
    </row>
    <row r="19" spans="1:11" ht="20.100000000000001" customHeight="1">
      <c r="A19" s="86"/>
      <c r="B19" s="121"/>
      <c r="C19" s="8"/>
      <c r="D19" s="322" t="s">
        <v>119</v>
      </c>
      <c r="E19" s="323"/>
      <c r="F19" s="324"/>
      <c r="G19" s="129">
        <f>SUM(G15,G18)</f>
        <v>3823.5299999999997</v>
      </c>
      <c r="I19" s="107"/>
    </row>
    <row r="20" spans="1:11" ht="21.95" customHeight="1">
      <c r="A20" s="86"/>
      <c r="B20" s="121"/>
      <c r="C20" s="8"/>
      <c r="D20" s="322" t="s">
        <v>122</v>
      </c>
      <c r="E20" s="323"/>
      <c r="F20" s="324"/>
      <c r="G20" s="128">
        <f>ROUND(G19*2,2)</f>
        <v>7647.06</v>
      </c>
      <c r="I20" s="107"/>
    </row>
    <row r="21" spans="1:11" ht="21.95" customHeight="1">
      <c r="A21" s="86"/>
      <c r="B21" s="121"/>
      <c r="C21" s="8"/>
      <c r="D21" s="322" t="str">
        <f>"BDI ( " &amp;TEXT($G$6,"0,00") &amp;" ) %:"</f>
        <v>BDI ( 23,34 ) %:</v>
      </c>
      <c r="E21" s="323"/>
      <c r="F21" s="324"/>
      <c r="G21" s="129">
        <f>ROUND(G20*($G$6/100),2)</f>
        <v>1784.82</v>
      </c>
      <c r="I21" s="107"/>
    </row>
    <row r="22" spans="1:11" ht="21.95" customHeight="1">
      <c r="A22" s="86"/>
      <c r="B22" s="121"/>
      <c r="C22" s="8"/>
      <c r="D22" s="322" t="s">
        <v>33</v>
      </c>
      <c r="E22" s="323"/>
      <c r="F22" s="324"/>
      <c r="G22" s="132">
        <f>SUM(G20:G21)</f>
        <v>9431.880000000001</v>
      </c>
      <c r="I22" s="107"/>
    </row>
    <row r="23" spans="1:11" ht="12" customHeight="1">
      <c r="A23" s="86"/>
      <c r="B23" s="133">
        <v>2</v>
      </c>
      <c r="C23" s="8"/>
      <c r="D23" s="8"/>
      <c r="E23" s="8"/>
      <c r="F23" s="122"/>
      <c r="G23" s="88"/>
      <c r="I23" s="107"/>
    </row>
    <row r="24" spans="1:11" ht="29.25" customHeight="1">
      <c r="A24" s="124" t="s">
        <v>15</v>
      </c>
      <c r="B24" s="117" t="s">
        <v>34</v>
      </c>
      <c r="C24" s="26" t="s">
        <v>128</v>
      </c>
      <c r="D24" s="25" t="s">
        <v>24</v>
      </c>
      <c r="E24" s="27" t="s">
        <v>25</v>
      </c>
      <c r="F24" s="118" t="s">
        <v>26</v>
      </c>
      <c r="G24" s="125" t="s">
        <v>27</v>
      </c>
      <c r="I24" s="107"/>
    </row>
    <row r="25" spans="1:11" ht="27" customHeight="1">
      <c r="A25" s="126" t="s">
        <v>31</v>
      </c>
      <c r="B25" s="117">
        <v>1213</v>
      </c>
      <c r="C25" s="109" t="s">
        <v>42</v>
      </c>
      <c r="D25" s="108" t="s">
        <v>43</v>
      </c>
      <c r="E25" s="110" t="s">
        <v>36</v>
      </c>
      <c r="F25" s="119">
        <f>ROUND(19.58/I6,2)</f>
        <v>9.1300000000000008</v>
      </c>
      <c r="G25" s="134">
        <f>ROUND(E25*F25,2)</f>
        <v>9.1300000000000008</v>
      </c>
      <c r="I25" s="107"/>
      <c r="K25">
        <f>1676.7/220</f>
        <v>7.621363636363637</v>
      </c>
    </row>
    <row r="26" spans="1:11" ht="27" customHeight="1">
      <c r="A26" s="126" t="s">
        <v>31</v>
      </c>
      <c r="B26" s="117">
        <v>88316</v>
      </c>
      <c r="C26" s="109" t="s">
        <v>44</v>
      </c>
      <c r="D26" s="108" t="s">
        <v>43</v>
      </c>
      <c r="E26" s="110" t="s">
        <v>45</v>
      </c>
      <c r="F26" s="119">
        <f>ROUND(12.11/I6,2)</f>
        <v>5.65</v>
      </c>
      <c r="G26" s="134">
        <f>ROUND(E26*F26,2)</f>
        <v>11.3</v>
      </c>
      <c r="I26" s="107"/>
      <c r="K26">
        <f>1043.75/220</f>
        <v>4.7443181818181817</v>
      </c>
    </row>
    <row r="27" spans="1:11" ht="20.100000000000001" customHeight="1">
      <c r="A27" s="86"/>
      <c r="B27" s="121"/>
      <c r="C27" s="8"/>
      <c r="D27" s="322" t="s">
        <v>116</v>
      </c>
      <c r="E27" s="323"/>
      <c r="F27" s="324"/>
      <c r="G27" s="128">
        <f>SUM(G25:G26)</f>
        <v>20.43</v>
      </c>
      <c r="I27" s="107"/>
    </row>
    <row r="28" spans="1:11" ht="20.100000000000001" customHeight="1">
      <c r="A28" s="86"/>
      <c r="B28" s="121"/>
      <c r="C28" s="8"/>
      <c r="D28" s="322" t="str">
        <f>"Encargos Sociais ( " &amp;TEXT($G$7,"0,00") &amp;" ) %:"</f>
        <v>Encargos Sociais ( 114,47 ) %:</v>
      </c>
      <c r="E28" s="323"/>
      <c r="F28" s="324"/>
      <c r="G28" s="129">
        <f>ROUND(G27*($G$7/100),2)</f>
        <v>23.39</v>
      </c>
      <c r="I28" s="107"/>
    </row>
    <row r="29" spans="1:11" ht="20.100000000000001" customHeight="1">
      <c r="A29" s="86"/>
      <c r="B29" s="121"/>
      <c r="C29" s="8"/>
      <c r="D29" s="322" t="s">
        <v>117</v>
      </c>
      <c r="E29" s="323"/>
      <c r="F29" s="324"/>
      <c r="G29" s="130">
        <f>SUM(G27:G28)</f>
        <v>43.82</v>
      </c>
      <c r="I29" s="107"/>
    </row>
    <row r="30" spans="1:11" ht="27" customHeight="1">
      <c r="A30" s="126" t="s">
        <v>28</v>
      </c>
      <c r="B30" s="117">
        <v>4415</v>
      </c>
      <c r="C30" s="109" t="s">
        <v>35</v>
      </c>
      <c r="D30" s="108" t="s">
        <v>30</v>
      </c>
      <c r="E30" s="110" t="s">
        <v>36</v>
      </c>
      <c r="F30" s="119">
        <v>6.53</v>
      </c>
      <c r="G30" s="134">
        <f>ROUND(E30*F30,2)</f>
        <v>6.53</v>
      </c>
      <c r="I30" s="107"/>
      <c r="J30">
        <f>K30*30%</f>
        <v>1.1819999999999999</v>
      </c>
      <c r="K30" s="106">
        <v>3.94</v>
      </c>
    </row>
    <row r="31" spans="1:11" ht="27" customHeight="1">
      <c r="A31" s="126" t="s">
        <v>28</v>
      </c>
      <c r="B31" s="117">
        <v>4491</v>
      </c>
      <c r="C31" s="109" t="s">
        <v>29</v>
      </c>
      <c r="D31" s="108" t="s">
        <v>30</v>
      </c>
      <c r="E31" s="110" t="s">
        <v>37</v>
      </c>
      <c r="F31" s="119">
        <v>9.35</v>
      </c>
      <c r="G31" s="134">
        <f>ROUND(E31*F31,2)</f>
        <v>37.4</v>
      </c>
      <c r="I31" s="107"/>
      <c r="J31">
        <f t="shared" ref="J31:J34" si="0">K31*30%</f>
        <v>1.377</v>
      </c>
      <c r="K31" s="106">
        <v>4.59</v>
      </c>
    </row>
    <row r="32" spans="1:11" ht="27" customHeight="1">
      <c r="A32" s="126" t="s">
        <v>28</v>
      </c>
      <c r="B32" s="117">
        <v>4813</v>
      </c>
      <c r="C32" s="109" t="s">
        <v>38</v>
      </c>
      <c r="D32" s="108" t="s">
        <v>24</v>
      </c>
      <c r="E32" s="110" t="s">
        <v>36</v>
      </c>
      <c r="F32" s="119">
        <v>272.5</v>
      </c>
      <c r="G32" s="134">
        <f>ROUND(E32*F32,2)</f>
        <v>272.5</v>
      </c>
      <c r="I32" s="107"/>
      <c r="J32">
        <f t="shared" si="0"/>
        <v>60</v>
      </c>
      <c r="K32" s="106">
        <v>200</v>
      </c>
    </row>
    <row r="33" spans="1:12" ht="27" customHeight="1">
      <c r="A33" s="126" t="s">
        <v>28</v>
      </c>
      <c r="B33" s="117">
        <v>5075</v>
      </c>
      <c r="C33" s="109" t="s">
        <v>39</v>
      </c>
      <c r="D33" s="108" t="s">
        <v>40</v>
      </c>
      <c r="E33" s="110" t="s">
        <v>41</v>
      </c>
      <c r="F33" s="119">
        <v>22.23</v>
      </c>
      <c r="G33" s="134">
        <f>ROUND(E33*F33,2)</f>
        <v>2.4500000000000002</v>
      </c>
      <c r="I33" s="107"/>
      <c r="J33">
        <f t="shared" si="0"/>
        <v>2.8410000000000002</v>
      </c>
      <c r="K33" s="106">
        <v>9.4700000000000006</v>
      </c>
    </row>
    <row r="34" spans="1:12" ht="36">
      <c r="A34" s="126" t="s">
        <v>31</v>
      </c>
      <c r="B34" s="117">
        <v>94962</v>
      </c>
      <c r="C34" s="109" t="s">
        <v>46</v>
      </c>
      <c r="D34" s="108" t="s">
        <v>32</v>
      </c>
      <c r="E34" s="110" t="s">
        <v>47</v>
      </c>
      <c r="F34" s="119">
        <v>378.63</v>
      </c>
      <c r="G34" s="134">
        <f>ROUND(E34*F34,2)</f>
        <v>3.79</v>
      </c>
      <c r="I34" s="107"/>
      <c r="J34">
        <f t="shared" si="0"/>
        <v>81.542999999999992</v>
      </c>
      <c r="K34" s="106">
        <v>271.81</v>
      </c>
    </row>
    <row r="35" spans="1:12" ht="27" customHeight="1">
      <c r="A35" s="86"/>
      <c r="B35" s="121"/>
      <c r="C35" s="8"/>
      <c r="D35" s="322" t="s">
        <v>118</v>
      </c>
      <c r="E35" s="323"/>
      <c r="F35" s="324"/>
      <c r="G35" s="130">
        <f>SUM(G30:G34)</f>
        <v>322.67</v>
      </c>
      <c r="I35" s="107"/>
    </row>
    <row r="36" spans="1:12" ht="18" customHeight="1">
      <c r="A36" s="86"/>
      <c r="B36" s="121"/>
      <c r="C36" s="8"/>
      <c r="D36" s="322" t="s">
        <v>119</v>
      </c>
      <c r="E36" s="323"/>
      <c r="F36" s="324"/>
      <c r="G36" s="129">
        <f>SUM(G29,G35)</f>
        <v>366.49</v>
      </c>
      <c r="H36" s="7"/>
      <c r="I36" s="107"/>
    </row>
    <row r="37" spans="1:12" ht="18" customHeight="1">
      <c r="A37" s="86"/>
      <c r="B37" s="121"/>
      <c r="C37" s="8"/>
      <c r="D37" s="322" t="str">
        <f>"BDI ( " &amp;TEXT($G$6,"0,00") &amp;" ) %:"</f>
        <v>BDI ( 23,34 ) %:</v>
      </c>
      <c r="E37" s="323"/>
      <c r="F37" s="324"/>
      <c r="G37" s="129">
        <f>ROUND(G36*($G$6/100),2)</f>
        <v>85.54</v>
      </c>
      <c r="I37" s="107"/>
    </row>
    <row r="38" spans="1:12" ht="18" customHeight="1">
      <c r="A38" s="86"/>
      <c r="B38" s="121"/>
      <c r="C38" s="8"/>
      <c r="D38" s="322" t="s">
        <v>33</v>
      </c>
      <c r="E38" s="323"/>
      <c r="F38" s="324"/>
      <c r="G38" s="132">
        <f>ROUND(SUM(G36:G37),2)</f>
        <v>452.03</v>
      </c>
      <c r="I38" s="107"/>
    </row>
    <row r="39" spans="1:12" ht="15">
      <c r="A39" s="86"/>
      <c r="B39" s="133">
        <v>3</v>
      </c>
      <c r="C39" s="8"/>
      <c r="D39" s="8"/>
      <c r="E39" s="8"/>
      <c r="F39" s="122"/>
      <c r="G39" s="88"/>
      <c r="I39" s="107"/>
    </row>
    <row r="40" spans="1:12" ht="33" customHeight="1">
      <c r="A40" s="124" t="s">
        <v>16</v>
      </c>
      <c r="B40" s="117">
        <v>72840</v>
      </c>
      <c r="C40" s="26" t="s">
        <v>74</v>
      </c>
      <c r="D40" s="25" t="s">
        <v>73</v>
      </c>
      <c r="E40" s="27" t="s">
        <v>25</v>
      </c>
      <c r="F40" s="118" t="s">
        <v>26</v>
      </c>
      <c r="G40" s="125" t="s">
        <v>27</v>
      </c>
      <c r="I40" s="107"/>
    </row>
    <row r="41" spans="1:12" ht="18" customHeight="1">
      <c r="A41" s="126"/>
      <c r="B41" s="117"/>
      <c r="C41" s="109"/>
      <c r="D41" s="108"/>
      <c r="E41" s="110"/>
      <c r="F41" s="119"/>
      <c r="G41" s="131">
        <f>ROUND(E41*F41,2)</f>
        <v>0</v>
      </c>
      <c r="I41" s="107"/>
    </row>
    <row r="42" spans="1:12" ht="18" customHeight="1">
      <c r="A42" s="126"/>
      <c r="B42" s="117"/>
      <c r="C42" s="109"/>
      <c r="D42" s="108"/>
      <c r="E42" s="110"/>
      <c r="F42" s="119"/>
      <c r="G42" s="131">
        <f>ROUND(E42*F42,2)</f>
        <v>0</v>
      </c>
      <c r="I42" s="107"/>
    </row>
    <row r="43" spans="1:12" ht="20.100000000000001" customHeight="1">
      <c r="A43" s="86"/>
      <c r="B43" s="121"/>
      <c r="C43" s="8"/>
      <c r="D43" s="322" t="s">
        <v>116</v>
      </c>
      <c r="E43" s="323"/>
      <c r="F43" s="324"/>
      <c r="G43" s="128">
        <f>SUM(G41:G42)</f>
        <v>0</v>
      </c>
      <c r="I43" s="107"/>
    </row>
    <row r="44" spans="1:12" ht="20.100000000000001" customHeight="1">
      <c r="A44" s="86"/>
      <c r="B44" s="121"/>
      <c r="C44" s="8"/>
      <c r="D44" s="322" t="str">
        <f>"Encargos Sociais ( " &amp;TEXT($G$7,"0,00") &amp;" ) %:"</f>
        <v>Encargos Sociais ( 114,47 ) %:</v>
      </c>
      <c r="E44" s="323"/>
      <c r="F44" s="324"/>
      <c r="G44" s="129">
        <f>ROUND(G43*($G$7/100),2)</f>
        <v>0</v>
      </c>
      <c r="I44" s="107"/>
    </row>
    <row r="45" spans="1:12" ht="20.100000000000001" customHeight="1">
      <c r="A45" s="86"/>
      <c r="B45" s="121"/>
      <c r="C45" s="8"/>
      <c r="D45" s="322" t="s">
        <v>117</v>
      </c>
      <c r="E45" s="323"/>
      <c r="F45" s="324"/>
      <c r="G45" s="130">
        <f>SUM(G43:G44)</f>
        <v>0</v>
      </c>
      <c r="I45" s="107"/>
    </row>
    <row r="46" spans="1:12" ht="60">
      <c r="A46" s="126" t="s">
        <v>31</v>
      </c>
      <c r="B46" s="117">
        <v>5824</v>
      </c>
      <c r="C46" s="109" t="s">
        <v>75</v>
      </c>
      <c r="D46" s="108" t="s">
        <v>17</v>
      </c>
      <c r="E46" s="111" t="s">
        <v>76</v>
      </c>
      <c r="F46" s="119">
        <v>202.04</v>
      </c>
      <c r="G46" s="134">
        <f>ROUND(E46*F46,2)</f>
        <v>0.91</v>
      </c>
      <c r="I46" s="107"/>
      <c r="K46">
        <f>L46*29%</f>
        <v>40.098300000000002</v>
      </c>
      <c r="L46" s="106">
        <v>138.27000000000001</v>
      </c>
    </row>
    <row r="47" spans="1:12" ht="21.95" customHeight="1">
      <c r="A47" s="86"/>
      <c r="B47" s="121"/>
      <c r="C47" s="8"/>
      <c r="D47" s="322" t="s">
        <v>118</v>
      </c>
      <c r="E47" s="323"/>
      <c r="F47" s="324"/>
      <c r="G47" s="130">
        <f>SUM(G46)</f>
        <v>0.91</v>
      </c>
      <c r="H47" s="7"/>
      <c r="I47" s="107"/>
    </row>
    <row r="48" spans="1:12" ht="21.95" customHeight="1">
      <c r="A48" s="86"/>
      <c r="B48" s="121"/>
      <c r="C48" s="8"/>
      <c r="D48" s="322" t="s">
        <v>119</v>
      </c>
      <c r="E48" s="323"/>
      <c r="F48" s="324"/>
      <c r="G48" s="129">
        <f>SUM(G45,G47)</f>
        <v>0.91</v>
      </c>
      <c r="H48" s="7"/>
      <c r="I48" s="107"/>
    </row>
    <row r="49" spans="1:9" ht="21.95" customHeight="1">
      <c r="A49" s="86"/>
      <c r="B49" s="121"/>
      <c r="C49" s="8"/>
      <c r="D49" s="322" t="str">
        <f>"BDI ( " &amp;TEXT($G$6,"0,00") &amp;" ) %:"</f>
        <v>BDI ( 23,34 ) %:</v>
      </c>
      <c r="E49" s="323"/>
      <c r="F49" s="324"/>
      <c r="G49" s="129">
        <f>ROUND(G48*($G$6/100),2)</f>
        <v>0.21</v>
      </c>
      <c r="I49" s="107"/>
    </row>
    <row r="50" spans="1:9" ht="21.95" customHeight="1">
      <c r="A50" s="86"/>
      <c r="B50" s="121"/>
      <c r="C50" s="8"/>
      <c r="D50" s="322" t="s">
        <v>33</v>
      </c>
      <c r="E50" s="323"/>
      <c r="F50" s="324"/>
      <c r="G50" s="132">
        <f>ROUND(SUM(G48:G49),2)</f>
        <v>1.1200000000000001</v>
      </c>
      <c r="I50" s="107"/>
    </row>
    <row r="51" spans="1:9">
      <c r="A51" s="86"/>
      <c r="B51" s="121"/>
      <c r="C51" s="8"/>
      <c r="D51" s="8"/>
      <c r="E51" s="8"/>
      <c r="F51" s="122"/>
      <c r="G51" s="88"/>
      <c r="I51" s="107"/>
    </row>
    <row r="52" spans="1:9" ht="15">
      <c r="A52" s="86"/>
      <c r="B52" s="133">
        <v>4</v>
      </c>
      <c r="C52" s="8"/>
      <c r="D52" s="8"/>
      <c r="E52" s="8"/>
      <c r="F52" s="122"/>
      <c r="G52" s="88"/>
      <c r="I52" s="107"/>
    </row>
    <row r="53" spans="1:9" ht="32.25" customHeight="1">
      <c r="A53" s="124" t="s">
        <v>131</v>
      </c>
      <c r="B53" s="117"/>
      <c r="C53" s="26" t="s">
        <v>60</v>
      </c>
      <c r="D53" s="25" t="s">
        <v>24</v>
      </c>
      <c r="E53" s="27" t="s">
        <v>25</v>
      </c>
      <c r="F53" s="118" t="s">
        <v>26</v>
      </c>
      <c r="G53" s="125" t="s">
        <v>27</v>
      </c>
      <c r="I53" s="107"/>
    </row>
    <row r="54" spans="1:9" ht="20.100000000000001" customHeight="1">
      <c r="A54" s="126" t="s">
        <v>31</v>
      </c>
      <c r="B54" s="117">
        <v>88316</v>
      </c>
      <c r="C54" s="109" t="s">
        <v>44</v>
      </c>
      <c r="D54" s="108" t="s">
        <v>43</v>
      </c>
      <c r="E54" s="111" t="s">
        <v>62</v>
      </c>
      <c r="F54" s="119">
        <f>F26</f>
        <v>5.65</v>
      </c>
      <c r="G54" s="135">
        <f>ROUND(E54*F54,2)</f>
        <v>1.41</v>
      </c>
      <c r="I54" s="107"/>
    </row>
    <row r="55" spans="1:9" ht="20.100000000000001" customHeight="1">
      <c r="A55" s="86"/>
      <c r="B55" s="121"/>
      <c r="C55" s="8"/>
      <c r="D55" s="322" t="s">
        <v>116</v>
      </c>
      <c r="E55" s="323"/>
      <c r="F55" s="324"/>
      <c r="G55" s="128">
        <f>SUM(G54)</f>
        <v>1.41</v>
      </c>
      <c r="I55" s="107"/>
    </row>
    <row r="56" spans="1:9" ht="20.100000000000001" customHeight="1">
      <c r="A56" s="86"/>
      <c r="B56" s="121"/>
      <c r="C56" s="8"/>
      <c r="D56" s="322" t="str">
        <f>"Encargos Sociais ( " &amp;TEXT($G$7,"0,00") &amp;" ) %:"</f>
        <v>Encargos Sociais ( 114,47 ) %:</v>
      </c>
      <c r="E56" s="323"/>
      <c r="F56" s="324"/>
      <c r="G56" s="129">
        <f>ROUND(G55*($G$7/100),2)</f>
        <v>1.61</v>
      </c>
      <c r="I56" s="107"/>
    </row>
    <row r="57" spans="1:9" ht="20.100000000000001" customHeight="1">
      <c r="A57" s="86"/>
      <c r="B57" s="121"/>
      <c r="C57" s="8"/>
      <c r="D57" s="322" t="s">
        <v>117</v>
      </c>
      <c r="E57" s="323"/>
      <c r="F57" s="324"/>
      <c r="G57" s="130">
        <f>SUM(G55:G56)</f>
        <v>3.02</v>
      </c>
      <c r="I57" s="107"/>
    </row>
    <row r="58" spans="1:9" ht="20.100000000000001" customHeight="1">
      <c r="A58" s="126"/>
      <c r="B58" s="117"/>
      <c r="C58" s="109"/>
      <c r="D58" s="108"/>
      <c r="E58" s="110"/>
      <c r="F58" s="119"/>
      <c r="G58" s="131">
        <f>ROUND(E58*F58,2)</f>
        <v>0</v>
      </c>
      <c r="I58" s="107"/>
    </row>
    <row r="59" spans="1:9" ht="20.100000000000001" customHeight="1">
      <c r="A59" s="126"/>
      <c r="B59" s="117"/>
      <c r="C59" s="109"/>
      <c r="D59" s="108"/>
      <c r="E59" s="110"/>
      <c r="F59" s="119"/>
      <c r="G59" s="131">
        <f>ROUND(E59*F59,2)</f>
        <v>0</v>
      </c>
      <c r="I59" s="107"/>
    </row>
    <row r="60" spans="1:9" ht="20.100000000000001" customHeight="1">
      <c r="A60" s="86"/>
      <c r="B60" s="121"/>
      <c r="C60" s="8"/>
      <c r="D60" s="322" t="s">
        <v>118</v>
      </c>
      <c r="E60" s="323"/>
      <c r="F60" s="324"/>
      <c r="G60" s="130">
        <f>SUM(G58:G59)</f>
        <v>0</v>
      </c>
      <c r="I60" s="107"/>
    </row>
    <row r="61" spans="1:9" ht="20.100000000000001" customHeight="1">
      <c r="A61" s="86"/>
      <c r="B61" s="121"/>
      <c r="C61" s="8"/>
      <c r="D61" s="322" t="s">
        <v>119</v>
      </c>
      <c r="E61" s="323"/>
      <c r="F61" s="324"/>
      <c r="G61" s="129">
        <f>SUM(G57,G60)</f>
        <v>3.02</v>
      </c>
      <c r="H61" s="7"/>
      <c r="I61" s="107"/>
    </row>
    <row r="62" spans="1:9" ht="20.100000000000001" customHeight="1">
      <c r="A62" s="86"/>
      <c r="B62" s="121"/>
      <c r="C62" s="8"/>
      <c r="D62" s="322" t="str">
        <f>"BDI ( " &amp;TEXT($G$6,"0,00") &amp;" ) %:"</f>
        <v>BDI ( 23,34 ) %:</v>
      </c>
      <c r="E62" s="323"/>
      <c r="F62" s="324"/>
      <c r="G62" s="129">
        <f>ROUND(G61*($G$6/100),2)</f>
        <v>0.7</v>
      </c>
      <c r="I62" s="107"/>
    </row>
    <row r="63" spans="1:9" ht="20.100000000000001" customHeight="1">
      <c r="A63" s="86"/>
      <c r="B63" s="121"/>
      <c r="C63" s="8"/>
      <c r="D63" s="322" t="s">
        <v>33</v>
      </c>
      <c r="E63" s="323"/>
      <c r="F63" s="324"/>
      <c r="G63" s="132">
        <f>ROUND(SUM(G61:G62),2)</f>
        <v>3.72</v>
      </c>
      <c r="I63" s="107"/>
    </row>
    <row r="64" spans="1:9" ht="15">
      <c r="A64" s="86"/>
      <c r="B64" s="133">
        <v>5</v>
      </c>
      <c r="C64" s="8"/>
      <c r="D64" s="8"/>
      <c r="E64" s="8"/>
      <c r="F64" s="122"/>
      <c r="G64" s="88"/>
      <c r="I64" s="107"/>
    </row>
    <row r="65" spans="1:11" ht="44.25" customHeight="1">
      <c r="A65" s="124" t="s">
        <v>69</v>
      </c>
      <c r="B65" s="117">
        <v>73672</v>
      </c>
      <c r="C65" s="26" t="s">
        <v>127</v>
      </c>
      <c r="D65" s="25" t="s">
        <v>24</v>
      </c>
      <c r="E65" s="27" t="s">
        <v>25</v>
      </c>
      <c r="F65" s="118" t="s">
        <v>26</v>
      </c>
      <c r="G65" s="125" t="s">
        <v>27</v>
      </c>
      <c r="I65" s="107"/>
    </row>
    <row r="66" spans="1:11" ht="18" customHeight="1">
      <c r="A66" s="126" t="s">
        <v>31</v>
      </c>
      <c r="B66" s="117" t="s">
        <v>61</v>
      </c>
      <c r="C66" s="109" t="s">
        <v>44</v>
      </c>
      <c r="D66" s="108" t="s">
        <v>43</v>
      </c>
      <c r="E66" s="111" t="s">
        <v>63</v>
      </c>
      <c r="F66" s="119">
        <f>F26</f>
        <v>5.65</v>
      </c>
      <c r="G66" s="134">
        <f>ROUND(E66*F66,2)</f>
        <v>0.01</v>
      </c>
      <c r="I66" s="107"/>
    </row>
    <row r="67" spans="1:11" ht="20.100000000000001" customHeight="1">
      <c r="A67" s="86"/>
      <c r="B67" s="121"/>
      <c r="C67" s="8"/>
      <c r="D67" s="322" t="s">
        <v>116</v>
      </c>
      <c r="E67" s="323"/>
      <c r="F67" s="324"/>
      <c r="G67" s="128">
        <f>SUM(G66)</f>
        <v>0.01</v>
      </c>
      <c r="I67" s="107"/>
    </row>
    <row r="68" spans="1:11" ht="20.100000000000001" customHeight="1">
      <c r="A68" s="86"/>
      <c r="B68" s="121"/>
      <c r="C68" s="8"/>
      <c r="D68" s="322" t="str">
        <f>"Encargos Sociais ( " &amp;TEXT($G$7,"0,00") &amp;" ) %:"</f>
        <v>Encargos Sociais ( 114,47 ) %:</v>
      </c>
      <c r="E68" s="323"/>
      <c r="F68" s="324"/>
      <c r="G68" s="129">
        <f>ROUND(G67*($G$7/100),2)</f>
        <v>0.01</v>
      </c>
      <c r="I68" s="107"/>
    </row>
    <row r="69" spans="1:11" ht="20.100000000000001" customHeight="1">
      <c r="A69" s="86"/>
      <c r="B69" s="121"/>
      <c r="C69" s="8"/>
      <c r="D69" s="322" t="s">
        <v>117</v>
      </c>
      <c r="E69" s="323"/>
      <c r="F69" s="324"/>
      <c r="G69" s="130">
        <f>SUM(G67:G68)</f>
        <v>0.02</v>
      </c>
      <c r="I69" s="107"/>
    </row>
    <row r="70" spans="1:11" ht="60">
      <c r="A70" s="126" t="s">
        <v>31</v>
      </c>
      <c r="B70" s="117">
        <v>5678</v>
      </c>
      <c r="C70" s="109" t="s">
        <v>126</v>
      </c>
      <c r="D70" s="108" t="s">
        <v>17</v>
      </c>
      <c r="E70" s="111" t="s">
        <v>48</v>
      </c>
      <c r="F70" s="119">
        <v>158.78</v>
      </c>
      <c r="G70" s="134">
        <f>ROUND(E70*F70,2)</f>
        <v>0.32</v>
      </c>
      <c r="I70" s="107"/>
      <c r="J70">
        <f>K70*32%</f>
        <v>54.448</v>
      </c>
      <c r="K70" s="106">
        <v>170.15</v>
      </c>
    </row>
    <row r="71" spans="1:11" ht="20.100000000000001" customHeight="1">
      <c r="A71" s="86"/>
      <c r="B71" s="121"/>
      <c r="C71" s="8"/>
      <c r="D71" s="322" t="s">
        <v>118</v>
      </c>
      <c r="E71" s="323"/>
      <c r="F71" s="324"/>
      <c r="G71" s="130">
        <f>SUM(G70)</f>
        <v>0.32</v>
      </c>
      <c r="H71" s="7"/>
      <c r="I71" s="107"/>
    </row>
    <row r="72" spans="1:11" ht="20.100000000000001" customHeight="1">
      <c r="A72" s="86"/>
      <c r="B72" s="121"/>
      <c r="C72" s="8"/>
      <c r="D72" s="322" t="s">
        <v>119</v>
      </c>
      <c r="E72" s="323"/>
      <c r="F72" s="324"/>
      <c r="G72" s="129">
        <f>SUM(G69,G71)</f>
        <v>0.34</v>
      </c>
      <c r="H72" s="7"/>
      <c r="I72" s="107"/>
    </row>
    <row r="73" spans="1:11" ht="20.100000000000001" customHeight="1">
      <c r="A73" s="86"/>
      <c r="B73" s="121"/>
      <c r="C73" s="8"/>
      <c r="D73" s="322" t="str">
        <f>"BDI ( " &amp;TEXT($G$6,"0,00") &amp;" ) %:"</f>
        <v>BDI ( 23,34 ) %:</v>
      </c>
      <c r="E73" s="323"/>
      <c r="F73" s="324"/>
      <c r="G73" s="129">
        <f>ROUND(G72*($G$6/100),2)</f>
        <v>0.08</v>
      </c>
      <c r="I73" s="107"/>
    </row>
    <row r="74" spans="1:11" ht="20.100000000000001" customHeight="1">
      <c r="A74" s="86"/>
      <c r="B74" s="121"/>
      <c r="C74" s="8"/>
      <c r="D74" s="322" t="s">
        <v>33</v>
      </c>
      <c r="E74" s="323"/>
      <c r="F74" s="324"/>
      <c r="G74" s="132">
        <f>ROUND(SUM(G72:G73),2)</f>
        <v>0.42</v>
      </c>
      <c r="I74" s="107"/>
    </row>
    <row r="75" spans="1:11">
      <c r="A75" s="86"/>
      <c r="B75" s="121"/>
      <c r="C75" s="8"/>
      <c r="D75" s="8"/>
      <c r="E75" s="8"/>
      <c r="F75" s="122"/>
      <c r="G75" s="88"/>
      <c r="I75" s="107"/>
    </row>
    <row r="76" spans="1:11">
      <c r="I76" s="107"/>
    </row>
    <row r="77" spans="1:11">
      <c r="I77" s="107"/>
    </row>
    <row r="78" spans="1:11">
      <c r="I78" s="107"/>
    </row>
    <row r="79" spans="1:11">
      <c r="I79" s="107"/>
    </row>
    <row r="80" spans="1:11">
      <c r="I80" s="107"/>
    </row>
    <row r="81" spans="9:9">
      <c r="I81" s="107"/>
    </row>
    <row r="82" spans="9:9">
      <c r="I82" s="107"/>
    </row>
    <row r="83" spans="9:9">
      <c r="I83" s="107"/>
    </row>
    <row r="84" spans="9:9">
      <c r="I84" s="107"/>
    </row>
    <row r="85" spans="9:9">
      <c r="I85" s="107"/>
    </row>
    <row r="86" spans="9:9">
      <c r="I86" s="107"/>
    </row>
  </sheetData>
  <autoFilter ref="A9:G75"/>
  <mergeCells count="42">
    <mergeCell ref="D69:F69"/>
    <mergeCell ref="D20:F20"/>
    <mergeCell ref="D21:F21"/>
    <mergeCell ref="D22:F22"/>
    <mergeCell ref="D37:F37"/>
    <mergeCell ref="D38:F38"/>
    <mergeCell ref="D35:F35"/>
    <mergeCell ref="D36:F36"/>
    <mergeCell ref="D13:F13"/>
    <mergeCell ref="D49:F49"/>
    <mergeCell ref="D61:F61"/>
    <mergeCell ref="D60:F60"/>
    <mergeCell ref="D67:F67"/>
    <mergeCell ref="D45:F45"/>
    <mergeCell ref="D48:F48"/>
    <mergeCell ref="D55:F55"/>
    <mergeCell ref="D47:F47"/>
    <mergeCell ref="D14:F14"/>
    <mergeCell ref="D15:F15"/>
    <mergeCell ref="D18:F18"/>
    <mergeCell ref="E7:F7"/>
    <mergeCell ref="E8:G8"/>
    <mergeCell ref="C1:G1"/>
    <mergeCell ref="C2:G2"/>
    <mergeCell ref="A4:G4"/>
    <mergeCell ref="E6:F6"/>
    <mergeCell ref="D74:F74"/>
    <mergeCell ref="D71:F71"/>
    <mergeCell ref="D72:F72"/>
    <mergeCell ref="D73:F73"/>
    <mergeCell ref="D19:F19"/>
    <mergeCell ref="D27:F27"/>
    <mergeCell ref="D28:F28"/>
    <mergeCell ref="D29:F29"/>
    <mergeCell ref="D68:F68"/>
    <mergeCell ref="D62:F62"/>
    <mergeCell ref="D63:F63"/>
    <mergeCell ref="D50:F50"/>
    <mergeCell ref="D56:F56"/>
    <mergeCell ref="D57:F57"/>
    <mergeCell ref="D43:F43"/>
    <mergeCell ref="D44:F44"/>
  </mergeCells>
  <conditionalFormatting sqref="A65:C70 D65:E66 D70:E70 A24:G26 A30:G34 A10:G12">
    <cfRule type="expression" dxfId="629" priority="23769" stopIfTrue="1">
      <formula>AND($A10&lt;&gt;"COMPOSICAO",$A10&lt;&gt;"INSUMO",$A10&lt;&gt;"")</formula>
    </cfRule>
    <cfRule type="expression" dxfId="628" priority="23770" stopIfTrue="1">
      <formula>AND(OR($A10="COMPOSICAO",$A10="INSUMO",$A10&lt;&gt;""),$A10&lt;&gt;"")</formula>
    </cfRule>
  </conditionalFormatting>
  <conditionalFormatting sqref="A11">
    <cfRule type="expression" dxfId="627" priority="23195" stopIfTrue="1">
      <formula>AND($A11&lt;&gt;"COMPOSICAO",$A11&lt;&gt;"INSUMO",$A11&lt;&gt;"")</formula>
    </cfRule>
    <cfRule type="expression" dxfId="626" priority="23196" stopIfTrue="1">
      <formula>AND(OR($A11="COMPOSICAO",$A11="INSUMO",$A11&lt;&gt;""),$A11&lt;&gt;"")</formula>
    </cfRule>
  </conditionalFormatting>
  <conditionalFormatting sqref="A12">
    <cfRule type="expression" dxfId="625" priority="23193" stopIfTrue="1">
      <formula>AND($A12&lt;&gt;"COMPOSICAO",$A12&lt;&gt;"INSUMO",$A12&lt;&gt;"")</formula>
    </cfRule>
    <cfRule type="expression" dxfId="624" priority="23194" stopIfTrue="1">
      <formula>AND(OR($A12="COMPOSICAO",$A12="INSUMO",$A12&lt;&gt;""),$A12&lt;&gt;"")</formula>
    </cfRule>
  </conditionalFormatting>
  <conditionalFormatting sqref="A53:C60 D53:E54 D58:E59">
    <cfRule type="expression" dxfId="623" priority="22885" stopIfTrue="1">
      <formula>AND($A53&lt;&gt;"COMPOSICAO",$A53&lt;&gt;"INSUMO",$A53&lt;&gt;"")</formula>
    </cfRule>
    <cfRule type="expression" dxfId="622" priority="22886" stopIfTrue="1">
      <formula>AND(OR($A53="COMPOSICAO",$A53="INSUMO",$A53&lt;&gt;""),$A53&lt;&gt;"")</formula>
    </cfRule>
  </conditionalFormatting>
  <conditionalFormatting sqref="E53">
    <cfRule type="expression" dxfId="621" priority="22883" stopIfTrue="1">
      <formula>AND($A53&lt;&gt;"COMPOSICAO",$A53&lt;&gt;"INSUMO",$A53&lt;&gt;"")</formula>
    </cfRule>
    <cfRule type="expression" dxfId="620" priority="22884" stopIfTrue="1">
      <formula>AND(OR($A53="COMPOSICAO",$A53="INSUMO",$A53&lt;&gt;""),$A53&lt;&gt;"")</formula>
    </cfRule>
  </conditionalFormatting>
  <conditionalFormatting sqref="E53">
    <cfRule type="expression" dxfId="619" priority="22881" stopIfTrue="1">
      <formula>AND($A53&lt;&gt;"COMPOSICAO",$A53&lt;&gt;"INSUMO",$A53&lt;&gt;"")</formula>
    </cfRule>
    <cfRule type="expression" dxfId="618" priority="22882" stopIfTrue="1">
      <formula>AND(OR($A53="COMPOSICAO",$A53="INSUMO",$A53&lt;&gt;""),$A53&lt;&gt;"")</formula>
    </cfRule>
  </conditionalFormatting>
  <conditionalFormatting sqref="E53:G53">
    <cfRule type="expression" dxfId="617" priority="22879" stopIfTrue="1">
      <formula>AND($A53&lt;&gt;"COMPOSICAO",$A53&lt;&gt;"INSUMO",$A53&lt;&gt;"")</formula>
    </cfRule>
    <cfRule type="expression" dxfId="616" priority="22880" stopIfTrue="1">
      <formula>AND(OR($A53="COMPOSICAO",$A53="INSUMO",$A53&lt;&gt;""),$A53&lt;&gt;"")</formula>
    </cfRule>
  </conditionalFormatting>
  <conditionalFormatting sqref="E53">
    <cfRule type="expression" dxfId="615" priority="22877" stopIfTrue="1">
      <formula>AND($A53&lt;&gt;"COMPOSICAO",$A53&lt;&gt;"INSUMO",$A53&lt;&gt;"")</formula>
    </cfRule>
    <cfRule type="expression" dxfId="614" priority="22878" stopIfTrue="1">
      <formula>AND(OR($A53="COMPOSICAO",$A53="INSUMO",$A53&lt;&gt;""),$A53&lt;&gt;"")</formula>
    </cfRule>
  </conditionalFormatting>
  <conditionalFormatting sqref="E53">
    <cfRule type="expression" dxfId="613" priority="22875" stopIfTrue="1">
      <formula>AND($A53&lt;&gt;"COMPOSICAO",$A53&lt;&gt;"INSUMO",$A53&lt;&gt;"")</formula>
    </cfRule>
    <cfRule type="expression" dxfId="612" priority="22876" stopIfTrue="1">
      <formula>AND(OR($A53="COMPOSICAO",$A53="INSUMO",$A53&lt;&gt;""),$A53&lt;&gt;"")</formula>
    </cfRule>
  </conditionalFormatting>
  <conditionalFormatting sqref="E53">
    <cfRule type="expression" dxfId="611" priority="22873" stopIfTrue="1">
      <formula>AND($A53&lt;&gt;"COMPOSICAO",$A53&lt;&gt;"INSUMO",$A53&lt;&gt;"")</formula>
    </cfRule>
    <cfRule type="expression" dxfId="610" priority="22874" stopIfTrue="1">
      <formula>AND(OR($A53="COMPOSICAO",$A53="INSUMO",$A53&lt;&gt;""),$A53&lt;&gt;"")</formula>
    </cfRule>
  </conditionalFormatting>
  <conditionalFormatting sqref="E53">
    <cfRule type="expression" dxfId="609" priority="22871" stopIfTrue="1">
      <formula>AND($A53&lt;&gt;"COMPOSICAO",$A53&lt;&gt;"INSUMO",$A53&lt;&gt;"")</formula>
    </cfRule>
    <cfRule type="expression" dxfId="608" priority="22872" stopIfTrue="1">
      <formula>AND(OR($A53="COMPOSICAO",$A53="INSUMO",$A53&lt;&gt;""),$A53&lt;&gt;"")</formula>
    </cfRule>
  </conditionalFormatting>
  <conditionalFormatting sqref="E53">
    <cfRule type="expression" dxfId="607" priority="22869" stopIfTrue="1">
      <formula>AND($A53&lt;&gt;"COMPOSICAO",$A53&lt;&gt;"INSUMO",$A53&lt;&gt;"")</formula>
    </cfRule>
    <cfRule type="expression" dxfId="606" priority="22870" stopIfTrue="1">
      <formula>AND(OR($A53="COMPOSICAO",$A53="INSUMO",$A53&lt;&gt;""),$A53&lt;&gt;"")</formula>
    </cfRule>
  </conditionalFormatting>
  <conditionalFormatting sqref="E53">
    <cfRule type="expression" dxfId="605" priority="22867" stopIfTrue="1">
      <formula>AND($A53&lt;&gt;"COMPOSICAO",$A53&lt;&gt;"INSUMO",$A53&lt;&gt;"")</formula>
    </cfRule>
    <cfRule type="expression" dxfId="604" priority="22868" stopIfTrue="1">
      <formula>AND(OR($A53="COMPOSICAO",$A53="INSUMO",$A53&lt;&gt;""),$A53&lt;&gt;"")</formula>
    </cfRule>
  </conditionalFormatting>
  <conditionalFormatting sqref="E53">
    <cfRule type="expression" dxfId="603" priority="22865" stopIfTrue="1">
      <formula>AND($A53&lt;&gt;"COMPOSICAO",$A53&lt;&gt;"INSUMO",$A53&lt;&gt;"")</formula>
    </cfRule>
    <cfRule type="expression" dxfId="602" priority="22866" stopIfTrue="1">
      <formula>AND(OR($A53="COMPOSICAO",$A53="INSUMO",$A53&lt;&gt;""),$A53&lt;&gt;"")</formula>
    </cfRule>
  </conditionalFormatting>
  <conditionalFormatting sqref="E53:F53">
    <cfRule type="expression" dxfId="601" priority="22863" stopIfTrue="1">
      <formula>AND($A53&lt;&gt;"COMPOSICAO",$A53&lt;&gt;"INSUMO",$A53&lt;&gt;"")</formula>
    </cfRule>
    <cfRule type="expression" dxfId="600" priority="22864" stopIfTrue="1">
      <formula>AND(OR($A53="COMPOSICAO",$A53="INSUMO",$A53&lt;&gt;""),$A53&lt;&gt;"")</formula>
    </cfRule>
  </conditionalFormatting>
  <conditionalFormatting sqref="E53">
    <cfRule type="expression" dxfId="599" priority="22861" stopIfTrue="1">
      <formula>AND($A53&lt;&gt;"COMPOSICAO",$A53&lt;&gt;"INSUMO",$A53&lt;&gt;"")</formula>
    </cfRule>
    <cfRule type="expression" dxfId="598" priority="22862" stopIfTrue="1">
      <formula>AND(OR($A53="COMPOSICAO",$A53="INSUMO",$A53&lt;&gt;""),$A53&lt;&gt;"")</formula>
    </cfRule>
  </conditionalFormatting>
  <conditionalFormatting sqref="E53">
    <cfRule type="expression" dxfId="597" priority="22859" stopIfTrue="1">
      <formula>AND($A53&lt;&gt;"COMPOSICAO",$A53&lt;&gt;"INSUMO",$A53&lt;&gt;"")</formula>
    </cfRule>
    <cfRule type="expression" dxfId="596" priority="22860" stopIfTrue="1">
      <formula>AND(OR($A53="COMPOSICAO",$A53="INSUMO",$A53&lt;&gt;""),$A53&lt;&gt;"")</formula>
    </cfRule>
  </conditionalFormatting>
  <conditionalFormatting sqref="E53">
    <cfRule type="expression" dxfId="595" priority="22857" stopIfTrue="1">
      <formula>AND($A53&lt;&gt;"COMPOSICAO",$A53&lt;&gt;"INSUMO",$A53&lt;&gt;"")</formula>
    </cfRule>
    <cfRule type="expression" dxfId="594" priority="22858" stopIfTrue="1">
      <formula>AND(OR($A53="COMPOSICAO",$A53="INSUMO",$A53&lt;&gt;""),$A53&lt;&gt;"")</formula>
    </cfRule>
  </conditionalFormatting>
  <conditionalFormatting sqref="E53">
    <cfRule type="expression" dxfId="593" priority="22855" stopIfTrue="1">
      <formula>AND($A53&lt;&gt;"COMPOSICAO",$A53&lt;&gt;"INSUMO",$A53&lt;&gt;"")</formula>
    </cfRule>
    <cfRule type="expression" dxfId="592" priority="22856" stopIfTrue="1">
      <formula>AND(OR($A53="COMPOSICAO",$A53="INSUMO",$A53&lt;&gt;""),$A53&lt;&gt;"")</formula>
    </cfRule>
  </conditionalFormatting>
  <conditionalFormatting sqref="E53">
    <cfRule type="expression" dxfId="591" priority="22853" stopIfTrue="1">
      <formula>AND($A53&lt;&gt;"COMPOSICAO",$A53&lt;&gt;"INSUMO",$A53&lt;&gt;"")</formula>
    </cfRule>
    <cfRule type="expression" dxfId="590" priority="22854" stopIfTrue="1">
      <formula>AND(OR($A53="COMPOSICAO",$A53="INSUMO",$A53&lt;&gt;""),$A53&lt;&gt;"")</formula>
    </cfRule>
  </conditionalFormatting>
  <conditionalFormatting sqref="E53">
    <cfRule type="expression" dxfId="589" priority="22851" stopIfTrue="1">
      <formula>AND($A53&lt;&gt;"COMPOSICAO",$A53&lt;&gt;"INSUMO",$A53&lt;&gt;"")</formula>
    </cfRule>
    <cfRule type="expression" dxfId="588" priority="22852" stopIfTrue="1">
      <formula>AND(OR($A53="COMPOSICAO",$A53="INSUMO",$A53&lt;&gt;""),$A53&lt;&gt;"")</formula>
    </cfRule>
  </conditionalFormatting>
  <conditionalFormatting sqref="E53">
    <cfRule type="expression" dxfId="587" priority="22849" stopIfTrue="1">
      <formula>AND($A53&lt;&gt;"COMPOSICAO",$A53&lt;&gt;"INSUMO",$A53&lt;&gt;"")</formula>
    </cfRule>
    <cfRule type="expression" dxfId="586" priority="22850" stopIfTrue="1">
      <formula>AND(OR($A53="COMPOSICAO",$A53="INSUMO",$A53&lt;&gt;""),$A53&lt;&gt;"")</formula>
    </cfRule>
  </conditionalFormatting>
  <conditionalFormatting sqref="E53">
    <cfRule type="expression" dxfId="585" priority="22847" stopIfTrue="1">
      <formula>AND($A53&lt;&gt;"COMPOSICAO",$A53&lt;&gt;"INSUMO",$A53&lt;&gt;"")</formula>
    </cfRule>
    <cfRule type="expression" dxfId="584" priority="22848" stopIfTrue="1">
      <formula>AND(OR($A53="COMPOSICAO",$A53="INSUMO",$A53&lt;&gt;""),$A53&lt;&gt;"")</formula>
    </cfRule>
  </conditionalFormatting>
  <conditionalFormatting sqref="E53">
    <cfRule type="expression" dxfId="583" priority="22845" stopIfTrue="1">
      <formula>AND($A53&lt;&gt;"COMPOSICAO",$A53&lt;&gt;"INSUMO",$A53&lt;&gt;"")</formula>
    </cfRule>
    <cfRule type="expression" dxfId="582" priority="22846" stopIfTrue="1">
      <formula>AND(OR($A53="COMPOSICAO",$A53="INSUMO",$A53&lt;&gt;""),$A53&lt;&gt;"")</formula>
    </cfRule>
  </conditionalFormatting>
  <conditionalFormatting sqref="E53">
    <cfRule type="expression" dxfId="581" priority="22843" stopIfTrue="1">
      <formula>AND($A53&lt;&gt;"COMPOSICAO",$A53&lt;&gt;"INSUMO",$A53&lt;&gt;"")</formula>
    </cfRule>
    <cfRule type="expression" dxfId="580" priority="22844" stopIfTrue="1">
      <formula>AND(OR($A53="COMPOSICAO",$A53="INSUMO",$A53&lt;&gt;""),$A53&lt;&gt;"")</formula>
    </cfRule>
  </conditionalFormatting>
  <conditionalFormatting sqref="E53">
    <cfRule type="expression" dxfId="579" priority="22841" stopIfTrue="1">
      <formula>AND($A53&lt;&gt;"COMPOSICAO",$A53&lt;&gt;"INSUMO",$A53&lt;&gt;"")</formula>
    </cfRule>
    <cfRule type="expression" dxfId="578" priority="22842" stopIfTrue="1">
      <formula>AND(OR($A53="COMPOSICAO",$A53="INSUMO",$A53&lt;&gt;""),$A53&lt;&gt;"")</formula>
    </cfRule>
  </conditionalFormatting>
  <conditionalFormatting sqref="E53">
    <cfRule type="expression" dxfId="577" priority="22839" stopIfTrue="1">
      <formula>AND($A53&lt;&gt;"COMPOSICAO",$A53&lt;&gt;"INSUMO",$A53&lt;&gt;"")</formula>
    </cfRule>
    <cfRule type="expression" dxfId="576" priority="22840" stopIfTrue="1">
      <formula>AND(OR($A53="COMPOSICAO",$A53="INSUMO",$A53&lt;&gt;""),$A53&lt;&gt;"")</formula>
    </cfRule>
  </conditionalFormatting>
  <conditionalFormatting sqref="E53">
    <cfRule type="expression" dxfId="575" priority="22837" stopIfTrue="1">
      <formula>AND($A53&lt;&gt;"COMPOSICAO",$A53&lt;&gt;"INSUMO",$A53&lt;&gt;"")</formula>
    </cfRule>
    <cfRule type="expression" dxfId="574" priority="22838" stopIfTrue="1">
      <formula>AND(OR($A53="COMPOSICAO",$A53="INSUMO",$A53&lt;&gt;""),$A53&lt;&gt;"")</formula>
    </cfRule>
  </conditionalFormatting>
  <conditionalFormatting sqref="E53">
    <cfRule type="expression" dxfId="573" priority="22835" stopIfTrue="1">
      <formula>AND($A53&lt;&gt;"COMPOSICAO",$A53&lt;&gt;"INSUMO",$A53&lt;&gt;"")</formula>
    </cfRule>
    <cfRule type="expression" dxfId="572" priority="22836" stopIfTrue="1">
      <formula>AND(OR($A53="COMPOSICAO",$A53="INSUMO",$A53&lt;&gt;""),$A53&lt;&gt;"")</formula>
    </cfRule>
  </conditionalFormatting>
  <conditionalFormatting sqref="F54:G54 F58:G59">
    <cfRule type="expression" dxfId="571" priority="22833" stopIfTrue="1">
      <formula>AND($A54&lt;&gt;"COMPOSICAO",$A54&lt;&gt;"INSUMO",$A54&lt;&gt;"")</formula>
    </cfRule>
    <cfRule type="expression" dxfId="570" priority="22834" stopIfTrue="1">
      <formula>AND(OR($A54="COMPOSICAO",$A54="INSUMO",$A54&lt;&gt;""),$A54&lt;&gt;"")</formula>
    </cfRule>
  </conditionalFormatting>
  <conditionalFormatting sqref="G54 G58:G59">
    <cfRule type="expression" dxfId="569" priority="22831" stopIfTrue="1">
      <formula>AND($A54&lt;&gt;"COMPOSICAO",$A54&lt;&gt;"INSUMO",$A54&lt;&gt;"")</formula>
    </cfRule>
    <cfRule type="expression" dxfId="568" priority="22832" stopIfTrue="1">
      <formula>AND(OR($A54="COMPOSICAO",$A54="INSUMO",$A54&lt;&gt;""),$A54&lt;&gt;"")</formula>
    </cfRule>
  </conditionalFormatting>
  <conditionalFormatting sqref="G54 G58:G59">
    <cfRule type="expression" dxfId="567" priority="22829" stopIfTrue="1">
      <formula>AND($A54&lt;&gt;"COMPOSICAO",$A54&lt;&gt;"INSUMO",$A54&lt;&gt;"")</formula>
    </cfRule>
    <cfRule type="expression" dxfId="566" priority="22830" stopIfTrue="1">
      <formula>AND(OR($A54="COMPOSICAO",$A54="INSUMO",$A54&lt;&gt;""),$A54&lt;&gt;"")</formula>
    </cfRule>
  </conditionalFormatting>
  <conditionalFormatting sqref="G54 G58:G59">
    <cfRule type="expression" dxfId="565" priority="22827" stopIfTrue="1">
      <formula>AND($A54&lt;&gt;"COMPOSICAO",$A54&lt;&gt;"INSUMO",$A54&lt;&gt;"")</formula>
    </cfRule>
    <cfRule type="expression" dxfId="564" priority="22828" stopIfTrue="1">
      <formula>AND(OR($A54="COMPOSICAO",$A54="INSUMO",$A54&lt;&gt;""),$A54&lt;&gt;"")</formula>
    </cfRule>
  </conditionalFormatting>
  <conditionalFormatting sqref="E65:E66">
    <cfRule type="expression" dxfId="563" priority="22823" stopIfTrue="1">
      <formula>AND($A65&lt;&gt;"COMPOSICAO",$A65&lt;&gt;"INSUMO",$A65&lt;&gt;"")</formula>
    </cfRule>
    <cfRule type="expression" dxfId="562" priority="22824" stopIfTrue="1">
      <formula>AND(OR($A65="COMPOSICAO",$A65="INSUMO",$A65&lt;&gt;""),$A65&lt;&gt;"")</formula>
    </cfRule>
  </conditionalFormatting>
  <conditionalFormatting sqref="E65:E66">
    <cfRule type="expression" dxfId="561" priority="22821" stopIfTrue="1">
      <formula>AND($A65&lt;&gt;"COMPOSICAO",$A65&lt;&gt;"INSUMO",$A65&lt;&gt;"")</formula>
    </cfRule>
    <cfRule type="expression" dxfId="560" priority="22822" stopIfTrue="1">
      <formula>AND(OR($A65="COMPOSICAO",$A65="INSUMO",$A65&lt;&gt;""),$A65&lt;&gt;"")</formula>
    </cfRule>
  </conditionalFormatting>
  <conditionalFormatting sqref="E65:E66">
    <cfRule type="expression" dxfId="559" priority="22819" stopIfTrue="1">
      <formula>AND($A65&lt;&gt;"COMPOSICAO",$A65&lt;&gt;"INSUMO",$A65&lt;&gt;"")</formula>
    </cfRule>
    <cfRule type="expression" dxfId="558" priority="22820" stopIfTrue="1">
      <formula>AND(OR($A65="COMPOSICAO",$A65="INSUMO",$A65&lt;&gt;""),$A65&lt;&gt;"")</formula>
    </cfRule>
  </conditionalFormatting>
  <conditionalFormatting sqref="E65:G66">
    <cfRule type="expression" dxfId="557" priority="22817" stopIfTrue="1">
      <formula>AND($A65&lt;&gt;"COMPOSICAO",$A65&lt;&gt;"INSUMO",$A65&lt;&gt;"")</formula>
    </cfRule>
    <cfRule type="expression" dxfId="556" priority="22818" stopIfTrue="1">
      <formula>AND(OR($A65="COMPOSICAO",$A65="INSUMO",$A65&lt;&gt;""),$A65&lt;&gt;"")</formula>
    </cfRule>
  </conditionalFormatting>
  <conditionalFormatting sqref="E65:E66">
    <cfRule type="expression" dxfId="555" priority="22815" stopIfTrue="1">
      <formula>AND($A65&lt;&gt;"COMPOSICAO",$A65&lt;&gt;"INSUMO",$A65&lt;&gt;"")</formula>
    </cfRule>
    <cfRule type="expression" dxfId="554" priority="22816" stopIfTrue="1">
      <formula>AND(OR($A65="COMPOSICAO",$A65="INSUMO",$A65&lt;&gt;""),$A65&lt;&gt;"")</formula>
    </cfRule>
  </conditionalFormatting>
  <conditionalFormatting sqref="E65:E66">
    <cfRule type="expression" dxfId="553" priority="22813" stopIfTrue="1">
      <formula>AND($A65&lt;&gt;"COMPOSICAO",$A65&lt;&gt;"INSUMO",$A65&lt;&gt;"")</formula>
    </cfRule>
    <cfRule type="expression" dxfId="552" priority="22814" stopIfTrue="1">
      <formula>AND(OR($A65="COMPOSICAO",$A65="INSUMO",$A65&lt;&gt;""),$A65&lt;&gt;"")</formula>
    </cfRule>
  </conditionalFormatting>
  <conditionalFormatting sqref="E65:E66">
    <cfRule type="expression" dxfId="551" priority="22811" stopIfTrue="1">
      <formula>AND($A65&lt;&gt;"COMPOSICAO",$A65&lt;&gt;"INSUMO",$A65&lt;&gt;"")</formula>
    </cfRule>
    <cfRule type="expression" dxfId="550" priority="22812" stopIfTrue="1">
      <formula>AND(OR($A65="COMPOSICAO",$A65="INSUMO",$A65&lt;&gt;""),$A65&lt;&gt;"")</formula>
    </cfRule>
  </conditionalFormatting>
  <conditionalFormatting sqref="E65:E66">
    <cfRule type="expression" dxfId="549" priority="22809" stopIfTrue="1">
      <formula>AND($A65&lt;&gt;"COMPOSICAO",$A65&lt;&gt;"INSUMO",$A65&lt;&gt;"")</formula>
    </cfRule>
    <cfRule type="expression" dxfId="548" priority="22810" stopIfTrue="1">
      <formula>AND(OR($A65="COMPOSICAO",$A65="INSUMO",$A65&lt;&gt;""),$A65&lt;&gt;"")</formula>
    </cfRule>
  </conditionalFormatting>
  <conditionalFormatting sqref="E65:E66">
    <cfRule type="expression" dxfId="547" priority="22807" stopIfTrue="1">
      <formula>AND($A65&lt;&gt;"COMPOSICAO",$A65&lt;&gt;"INSUMO",$A65&lt;&gt;"")</formula>
    </cfRule>
    <cfRule type="expression" dxfId="546" priority="22808" stopIfTrue="1">
      <formula>AND(OR($A65="COMPOSICAO",$A65="INSUMO",$A65&lt;&gt;""),$A65&lt;&gt;"")</formula>
    </cfRule>
  </conditionalFormatting>
  <conditionalFormatting sqref="E65:E66">
    <cfRule type="expression" dxfId="545" priority="22805" stopIfTrue="1">
      <formula>AND($A65&lt;&gt;"COMPOSICAO",$A65&lt;&gt;"INSUMO",$A65&lt;&gt;"")</formula>
    </cfRule>
    <cfRule type="expression" dxfId="544" priority="22806" stopIfTrue="1">
      <formula>AND(OR($A65="COMPOSICAO",$A65="INSUMO",$A65&lt;&gt;""),$A65&lt;&gt;"")</formula>
    </cfRule>
  </conditionalFormatting>
  <conditionalFormatting sqref="E65:E66">
    <cfRule type="expression" dxfId="543" priority="22803" stopIfTrue="1">
      <formula>AND($A65&lt;&gt;"COMPOSICAO",$A65&lt;&gt;"INSUMO",$A65&lt;&gt;"")</formula>
    </cfRule>
    <cfRule type="expression" dxfId="542" priority="22804" stopIfTrue="1">
      <formula>AND(OR($A65="COMPOSICAO",$A65="INSUMO",$A65&lt;&gt;""),$A65&lt;&gt;"")</formula>
    </cfRule>
  </conditionalFormatting>
  <conditionalFormatting sqref="E65:F66">
    <cfRule type="expression" dxfId="541" priority="22801" stopIfTrue="1">
      <formula>AND($A65&lt;&gt;"COMPOSICAO",$A65&lt;&gt;"INSUMO",$A65&lt;&gt;"")</formula>
    </cfRule>
    <cfRule type="expression" dxfId="540" priority="22802" stopIfTrue="1">
      <formula>AND(OR($A65="COMPOSICAO",$A65="INSUMO",$A65&lt;&gt;""),$A65&lt;&gt;"")</formula>
    </cfRule>
  </conditionalFormatting>
  <conditionalFormatting sqref="E65:E66">
    <cfRule type="expression" dxfId="539" priority="22799" stopIfTrue="1">
      <formula>AND($A65&lt;&gt;"COMPOSICAO",$A65&lt;&gt;"INSUMO",$A65&lt;&gt;"")</formula>
    </cfRule>
    <cfRule type="expression" dxfId="538" priority="22800" stopIfTrue="1">
      <formula>AND(OR($A65="COMPOSICAO",$A65="INSUMO",$A65&lt;&gt;""),$A65&lt;&gt;"")</formula>
    </cfRule>
  </conditionalFormatting>
  <conditionalFormatting sqref="E65:E66">
    <cfRule type="expression" dxfId="537" priority="22797" stopIfTrue="1">
      <formula>AND($A65&lt;&gt;"COMPOSICAO",$A65&lt;&gt;"INSUMO",$A65&lt;&gt;"")</formula>
    </cfRule>
    <cfRule type="expression" dxfId="536" priority="22798" stopIfTrue="1">
      <formula>AND(OR($A65="COMPOSICAO",$A65="INSUMO",$A65&lt;&gt;""),$A65&lt;&gt;"")</formula>
    </cfRule>
  </conditionalFormatting>
  <conditionalFormatting sqref="E65:E66">
    <cfRule type="expression" dxfId="535" priority="22795" stopIfTrue="1">
      <formula>AND($A65&lt;&gt;"COMPOSICAO",$A65&lt;&gt;"INSUMO",$A65&lt;&gt;"")</formula>
    </cfRule>
    <cfRule type="expression" dxfId="534" priority="22796" stopIfTrue="1">
      <formula>AND(OR($A65="COMPOSICAO",$A65="INSUMO",$A65&lt;&gt;""),$A65&lt;&gt;"")</formula>
    </cfRule>
  </conditionalFormatting>
  <conditionalFormatting sqref="E65:E66">
    <cfRule type="expression" dxfId="533" priority="22793" stopIfTrue="1">
      <formula>AND($A65&lt;&gt;"COMPOSICAO",$A65&lt;&gt;"INSUMO",$A65&lt;&gt;"")</formula>
    </cfRule>
    <cfRule type="expression" dxfId="532" priority="22794" stopIfTrue="1">
      <formula>AND(OR($A65="COMPOSICAO",$A65="INSUMO",$A65&lt;&gt;""),$A65&lt;&gt;"")</formula>
    </cfRule>
  </conditionalFormatting>
  <conditionalFormatting sqref="E65:E66">
    <cfRule type="expression" dxfId="531" priority="22791" stopIfTrue="1">
      <formula>AND($A65&lt;&gt;"COMPOSICAO",$A65&lt;&gt;"INSUMO",$A65&lt;&gt;"")</formula>
    </cfRule>
    <cfRule type="expression" dxfId="530" priority="22792" stopIfTrue="1">
      <formula>AND(OR($A65="COMPOSICAO",$A65="INSUMO",$A65&lt;&gt;""),$A65&lt;&gt;"")</formula>
    </cfRule>
  </conditionalFormatting>
  <conditionalFormatting sqref="E65:E66">
    <cfRule type="expression" dxfId="529" priority="22789" stopIfTrue="1">
      <formula>AND($A65&lt;&gt;"COMPOSICAO",$A65&lt;&gt;"INSUMO",$A65&lt;&gt;"")</formula>
    </cfRule>
    <cfRule type="expression" dxfId="528" priority="22790" stopIfTrue="1">
      <formula>AND(OR($A65="COMPOSICAO",$A65="INSUMO",$A65&lt;&gt;""),$A65&lt;&gt;"")</formula>
    </cfRule>
  </conditionalFormatting>
  <conditionalFormatting sqref="E65:E66">
    <cfRule type="expression" dxfId="527" priority="22787" stopIfTrue="1">
      <formula>AND($A65&lt;&gt;"COMPOSICAO",$A65&lt;&gt;"INSUMO",$A65&lt;&gt;"")</formula>
    </cfRule>
    <cfRule type="expression" dxfId="526" priority="22788" stopIfTrue="1">
      <formula>AND(OR($A65="COMPOSICAO",$A65="INSUMO",$A65&lt;&gt;""),$A65&lt;&gt;"")</formula>
    </cfRule>
  </conditionalFormatting>
  <conditionalFormatting sqref="E65:E66">
    <cfRule type="expression" dxfId="525" priority="22785" stopIfTrue="1">
      <formula>AND($A65&lt;&gt;"COMPOSICAO",$A65&lt;&gt;"INSUMO",$A65&lt;&gt;"")</formula>
    </cfRule>
    <cfRule type="expression" dxfId="524" priority="22786" stopIfTrue="1">
      <formula>AND(OR($A65="COMPOSICAO",$A65="INSUMO",$A65&lt;&gt;""),$A65&lt;&gt;"")</formula>
    </cfRule>
  </conditionalFormatting>
  <conditionalFormatting sqref="E65:E66">
    <cfRule type="expression" dxfId="523" priority="22783" stopIfTrue="1">
      <formula>AND($A65&lt;&gt;"COMPOSICAO",$A65&lt;&gt;"INSUMO",$A65&lt;&gt;"")</formula>
    </cfRule>
    <cfRule type="expression" dxfId="522" priority="22784" stopIfTrue="1">
      <formula>AND(OR($A65="COMPOSICAO",$A65="INSUMO",$A65&lt;&gt;""),$A65&lt;&gt;"")</formula>
    </cfRule>
  </conditionalFormatting>
  <conditionalFormatting sqref="E65:E66">
    <cfRule type="expression" dxfId="521" priority="22781" stopIfTrue="1">
      <formula>AND($A65&lt;&gt;"COMPOSICAO",$A65&lt;&gt;"INSUMO",$A65&lt;&gt;"")</formula>
    </cfRule>
    <cfRule type="expression" dxfId="520" priority="22782" stopIfTrue="1">
      <formula>AND(OR($A65="COMPOSICAO",$A65="INSUMO",$A65&lt;&gt;""),$A65&lt;&gt;"")</formula>
    </cfRule>
  </conditionalFormatting>
  <conditionalFormatting sqref="E65:E66">
    <cfRule type="expression" dxfId="519" priority="22779" stopIfTrue="1">
      <formula>AND($A65&lt;&gt;"COMPOSICAO",$A65&lt;&gt;"INSUMO",$A65&lt;&gt;"")</formula>
    </cfRule>
    <cfRule type="expression" dxfId="518" priority="22780" stopIfTrue="1">
      <formula>AND(OR($A65="COMPOSICAO",$A65="INSUMO",$A65&lt;&gt;""),$A65&lt;&gt;"")</formula>
    </cfRule>
  </conditionalFormatting>
  <conditionalFormatting sqref="E65:E66">
    <cfRule type="expression" dxfId="517" priority="22777" stopIfTrue="1">
      <formula>AND($A65&lt;&gt;"COMPOSICAO",$A65&lt;&gt;"INSUMO",$A65&lt;&gt;"")</formula>
    </cfRule>
    <cfRule type="expression" dxfId="516" priority="22778" stopIfTrue="1">
      <formula>AND(OR($A65="COMPOSICAO",$A65="INSUMO",$A65&lt;&gt;""),$A65&lt;&gt;"")</formula>
    </cfRule>
  </conditionalFormatting>
  <conditionalFormatting sqref="E65:E66">
    <cfRule type="expression" dxfId="515" priority="22775" stopIfTrue="1">
      <formula>AND($A65&lt;&gt;"COMPOSICAO",$A65&lt;&gt;"INSUMO",$A65&lt;&gt;"")</formula>
    </cfRule>
    <cfRule type="expression" dxfId="514" priority="22776" stopIfTrue="1">
      <formula>AND(OR($A65="COMPOSICAO",$A65="INSUMO",$A65&lt;&gt;""),$A65&lt;&gt;"")</formula>
    </cfRule>
  </conditionalFormatting>
  <conditionalFormatting sqref="E65:E66">
    <cfRule type="expression" dxfId="513" priority="22773" stopIfTrue="1">
      <formula>AND($A65&lt;&gt;"COMPOSICAO",$A65&lt;&gt;"INSUMO",$A65&lt;&gt;"")</formula>
    </cfRule>
    <cfRule type="expression" dxfId="512" priority="22774" stopIfTrue="1">
      <formula>AND(OR($A65="COMPOSICAO",$A65="INSUMO",$A65&lt;&gt;""),$A65&lt;&gt;"")</formula>
    </cfRule>
  </conditionalFormatting>
  <conditionalFormatting sqref="F70:G70">
    <cfRule type="expression" dxfId="511" priority="22771" stopIfTrue="1">
      <formula>AND($A70&lt;&gt;"COMPOSICAO",$A70&lt;&gt;"INSUMO",$A70&lt;&gt;"")</formula>
    </cfRule>
    <cfRule type="expression" dxfId="510" priority="22772" stopIfTrue="1">
      <formula>AND(OR($A70="COMPOSICAO",$A70="INSUMO",$A70&lt;&gt;""),$A70&lt;&gt;"")</formula>
    </cfRule>
  </conditionalFormatting>
  <conditionalFormatting sqref="G70">
    <cfRule type="expression" dxfId="509" priority="22769" stopIfTrue="1">
      <formula>AND($A70&lt;&gt;"COMPOSICAO",$A70&lt;&gt;"INSUMO",$A70&lt;&gt;"")</formula>
    </cfRule>
    <cfRule type="expression" dxfId="508" priority="22770" stopIfTrue="1">
      <formula>AND(OR($A70="COMPOSICAO",$A70="INSUMO",$A70&lt;&gt;""),$A70&lt;&gt;"")</formula>
    </cfRule>
  </conditionalFormatting>
  <conditionalFormatting sqref="G70">
    <cfRule type="expression" dxfId="507" priority="22767" stopIfTrue="1">
      <formula>AND($A70&lt;&gt;"COMPOSICAO",$A70&lt;&gt;"INSUMO",$A70&lt;&gt;"")</formula>
    </cfRule>
    <cfRule type="expression" dxfId="506" priority="22768" stopIfTrue="1">
      <formula>AND(OR($A70="COMPOSICAO",$A70="INSUMO",$A70&lt;&gt;""),$A70&lt;&gt;"")</formula>
    </cfRule>
  </conditionalFormatting>
  <conditionalFormatting sqref="G70">
    <cfRule type="expression" dxfId="505" priority="22765" stopIfTrue="1">
      <formula>AND($A70&lt;&gt;"COMPOSICAO",$A70&lt;&gt;"INSUMO",$A70&lt;&gt;"")</formula>
    </cfRule>
    <cfRule type="expression" dxfId="504" priority="22766" stopIfTrue="1">
      <formula>AND(OR($A70="COMPOSICAO",$A70="INSUMO",$A70&lt;&gt;""),$A70&lt;&gt;"")</formula>
    </cfRule>
  </conditionalFormatting>
  <conditionalFormatting sqref="F54 F58:F59">
    <cfRule type="expression" dxfId="503" priority="22033" stopIfTrue="1">
      <formula>AND($A54&lt;&gt;"COMPOSICAO",$A54&lt;&gt;"INSUMO",$A54&lt;&gt;"")</formula>
    </cfRule>
    <cfRule type="expression" dxfId="502" priority="22034" stopIfTrue="1">
      <formula>AND(OR($A54="COMPOSICAO",$A54="INSUMO",$A54&lt;&gt;""),$A54&lt;&gt;"")</formula>
    </cfRule>
  </conditionalFormatting>
  <conditionalFormatting sqref="F70">
    <cfRule type="expression" dxfId="501" priority="22027" stopIfTrue="1">
      <formula>AND($A70&lt;&gt;"COMPOSICAO",$A70&lt;&gt;"INSUMO",$A70&lt;&gt;"")</formula>
    </cfRule>
    <cfRule type="expression" dxfId="500" priority="22028" stopIfTrue="1">
      <formula>AND(OR($A70="COMPOSICAO",$A70="INSUMO",$A70&lt;&gt;""),$A70&lt;&gt;"")</formula>
    </cfRule>
  </conditionalFormatting>
  <conditionalFormatting sqref="F70">
    <cfRule type="expression" dxfId="499" priority="22025" stopIfTrue="1">
      <formula>AND($A70&lt;&gt;"COMPOSICAO",$A70&lt;&gt;"INSUMO",$A70&lt;&gt;"")</formula>
    </cfRule>
    <cfRule type="expression" dxfId="498" priority="22026" stopIfTrue="1">
      <formula>AND(OR($A70="COMPOSICAO",$A70="INSUMO",$A70&lt;&gt;""),$A70&lt;&gt;"")</formula>
    </cfRule>
  </conditionalFormatting>
  <conditionalFormatting sqref="F70">
    <cfRule type="expression" dxfId="497" priority="22023" stopIfTrue="1">
      <formula>AND($A70&lt;&gt;"COMPOSICAO",$A70&lt;&gt;"INSUMO",$A70&lt;&gt;"")</formula>
    </cfRule>
    <cfRule type="expression" dxfId="496" priority="22024" stopIfTrue="1">
      <formula>AND(OR($A70="COMPOSICAO",$A70="INSUMO",$A70&lt;&gt;""),$A70&lt;&gt;"")</formula>
    </cfRule>
  </conditionalFormatting>
  <conditionalFormatting sqref="A53">
    <cfRule type="expression" dxfId="495" priority="22021" stopIfTrue="1">
      <formula>AND($A53&lt;&gt;"COMPOSICAO",$A53&lt;&gt;"INSUMO",$A53&lt;&gt;"")</formula>
    </cfRule>
    <cfRule type="expression" dxfId="494" priority="22022" stopIfTrue="1">
      <formula>AND(OR($A53="COMPOSICAO",$A53="INSUMO",$A53&lt;&gt;""),$A53&lt;&gt;"")</formula>
    </cfRule>
  </conditionalFormatting>
  <conditionalFormatting sqref="A53">
    <cfRule type="expression" dxfId="493" priority="22019" stopIfTrue="1">
      <formula>AND($A53&lt;&gt;"COMPOSICAO",$A53&lt;&gt;"INSUMO",$A53&lt;&gt;"")</formula>
    </cfRule>
    <cfRule type="expression" dxfId="492" priority="22020" stopIfTrue="1">
      <formula>AND(OR($A53="COMPOSICAO",$A53="INSUMO",$A53&lt;&gt;""),$A53&lt;&gt;"")</formula>
    </cfRule>
  </conditionalFormatting>
  <conditionalFormatting sqref="A53">
    <cfRule type="expression" dxfId="491" priority="22017" stopIfTrue="1">
      <formula>AND($A53&lt;&gt;"COMPOSICAO",$A53&lt;&gt;"INSUMO",$A53&lt;&gt;"")</formula>
    </cfRule>
    <cfRule type="expression" dxfId="490" priority="22018" stopIfTrue="1">
      <formula>AND(OR($A53="COMPOSICAO",$A53="INSUMO",$A53&lt;&gt;""),$A53&lt;&gt;"")</formula>
    </cfRule>
  </conditionalFormatting>
  <conditionalFormatting sqref="A53">
    <cfRule type="expression" dxfId="489" priority="22015" stopIfTrue="1">
      <formula>AND($A53&lt;&gt;"COMPOSICAO",$A53&lt;&gt;"INSUMO",$A53&lt;&gt;"")</formula>
    </cfRule>
    <cfRule type="expression" dxfId="488" priority="22016" stopIfTrue="1">
      <formula>AND(OR($A53="COMPOSICAO",$A53="INSUMO",$A53&lt;&gt;""),$A53&lt;&gt;"")</formula>
    </cfRule>
  </conditionalFormatting>
  <conditionalFormatting sqref="A53">
    <cfRule type="expression" dxfId="487" priority="22013" stopIfTrue="1">
      <formula>AND($A53&lt;&gt;"COMPOSICAO",$A53&lt;&gt;"INSUMO",$A53&lt;&gt;"")</formula>
    </cfRule>
    <cfRule type="expression" dxfId="486" priority="22014" stopIfTrue="1">
      <formula>AND(OR($A53="COMPOSICAO",$A53="INSUMO",$A53&lt;&gt;""),$A53&lt;&gt;"")</formula>
    </cfRule>
  </conditionalFormatting>
  <conditionalFormatting sqref="A65:A69">
    <cfRule type="expression" dxfId="485" priority="22011" stopIfTrue="1">
      <formula>AND($A65&lt;&gt;"COMPOSICAO",$A65&lt;&gt;"INSUMO",$A65&lt;&gt;"")</formula>
    </cfRule>
    <cfRule type="expression" dxfId="484" priority="22012" stopIfTrue="1">
      <formula>AND(OR($A65="COMPOSICAO",$A65="INSUMO",$A65&lt;&gt;""),$A65&lt;&gt;"")</formula>
    </cfRule>
  </conditionalFormatting>
  <conditionalFormatting sqref="A65:A69">
    <cfRule type="expression" dxfId="483" priority="22009" stopIfTrue="1">
      <formula>AND($A65&lt;&gt;"COMPOSICAO",$A65&lt;&gt;"INSUMO",$A65&lt;&gt;"")</formula>
    </cfRule>
    <cfRule type="expression" dxfId="482" priority="22010" stopIfTrue="1">
      <formula>AND(OR($A65="COMPOSICAO",$A65="INSUMO",$A65&lt;&gt;""),$A65&lt;&gt;"")</formula>
    </cfRule>
  </conditionalFormatting>
  <conditionalFormatting sqref="A65:A69">
    <cfRule type="expression" dxfId="481" priority="22007" stopIfTrue="1">
      <formula>AND($A65&lt;&gt;"COMPOSICAO",$A65&lt;&gt;"INSUMO",$A65&lt;&gt;"")</formula>
    </cfRule>
    <cfRule type="expression" dxfId="480" priority="22008" stopIfTrue="1">
      <formula>AND(OR($A65="COMPOSICAO",$A65="INSUMO",$A65&lt;&gt;""),$A65&lt;&gt;"")</formula>
    </cfRule>
  </conditionalFormatting>
  <conditionalFormatting sqref="A65:A69">
    <cfRule type="expression" dxfId="479" priority="22005" stopIfTrue="1">
      <formula>AND($A65&lt;&gt;"COMPOSICAO",$A65&lt;&gt;"INSUMO",$A65&lt;&gt;"")</formula>
    </cfRule>
    <cfRule type="expression" dxfId="478" priority="22006" stopIfTrue="1">
      <formula>AND(OR($A65="COMPOSICAO",$A65="INSUMO",$A65&lt;&gt;""),$A65&lt;&gt;"")</formula>
    </cfRule>
  </conditionalFormatting>
  <conditionalFormatting sqref="A65:A69">
    <cfRule type="expression" dxfId="477" priority="22003" stopIfTrue="1">
      <formula>AND($A65&lt;&gt;"COMPOSICAO",$A65&lt;&gt;"INSUMO",$A65&lt;&gt;"")</formula>
    </cfRule>
    <cfRule type="expression" dxfId="476" priority="22004" stopIfTrue="1">
      <formula>AND(OR($A65="COMPOSICAO",$A65="INSUMO",$A65&lt;&gt;""),$A65&lt;&gt;"")</formula>
    </cfRule>
  </conditionalFormatting>
  <conditionalFormatting sqref="A65:A69">
    <cfRule type="expression" dxfId="475" priority="22001" stopIfTrue="1">
      <formula>AND($A65&lt;&gt;"COMPOSICAO",$A65&lt;&gt;"INSUMO",$A65&lt;&gt;"")</formula>
    </cfRule>
    <cfRule type="expression" dxfId="474" priority="22002" stopIfTrue="1">
      <formula>AND(OR($A65="COMPOSICAO",$A65="INSUMO",$A65&lt;&gt;""),$A65&lt;&gt;"")</formula>
    </cfRule>
  </conditionalFormatting>
  <conditionalFormatting sqref="A11">
    <cfRule type="expression" dxfId="473" priority="21079" stopIfTrue="1">
      <formula>AND($A11&lt;&gt;"COMPOSICAO",$A11&lt;&gt;"INSUMO",$A11&lt;&gt;"")</formula>
    </cfRule>
    <cfRule type="expression" dxfId="472" priority="21080" stopIfTrue="1">
      <formula>AND(OR($A11="COMPOSICAO",$A11="INSUMO",$A11&lt;&gt;""),$A11&lt;&gt;"")</formula>
    </cfRule>
  </conditionalFormatting>
  <conditionalFormatting sqref="A12">
    <cfRule type="expression" dxfId="471" priority="21077" stopIfTrue="1">
      <formula>AND($A12&lt;&gt;"COMPOSICAO",$A12&lt;&gt;"INSUMO",$A12&lt;&gt;"")</formula>
    </cfRule>
    <cfRule type="expression" dxfId="470" priority="21078" stopIfTrue="1">
      <formula>AND(OR($A12="COMPOSICAO",$A12="INSUMO",$A12&lt;&gt;""),$A12&lt;&gt;"")</formula>
    </cfRule>
  </conditionalFormatting>
  <conditionalFormatting sqref="A11:A12">
    <cfRule type="expression" dxfId="469" priority="21071" stopIfTrue="1">
      <formula>AND($A11&lt;&gt;"COMPOSICAO",$A11&lt;&gt;"INSUMO",$A11&lt;&gt;"")</formula>
    </cfRule>
    <cfRule type="expression" dxfId="468" priority="21072" stopIfTrue="1">
      <formula>AND(OR($A11="COMPOSICAO",$A11="INSUMO",$A11&lt;&gt;""),$A11&lt;&gt;"")</formula>
    </cfRule>
  </conditionalFormatting>
  <conditionalFormatting sqref="A40:C46 D40:E42 D46:E46">
    <cfRule type="expression" dxfId="467" priority="19979" stopIfTrue="1">
      <formula>AND($A40&lt;&gt;"COMPOSICAO",$A40&lt;&gt;"INSUMO",$A40&lt;&gt;"")</formula>
    </cfRule>
    <cfRule type="expression" dxfId="466" priority="19980" stopIfTrue="1">
      <formula>AND(OR($A40="COMPOSICAO",$A40="INSUMO",$A40&lt;&gt;""),$A40&lt;&gt;"")</formula>
    </cfRule>
  </conditionalFormatting>
  <conditionalFormatting sqref="E40:E42">
    <cfRule type="expression" dxfId="465" priority="19977" stopIfTrue="1">
      <formula>AND($A40&lt;&gt;"COMPOSICAO",$A40&lt;&gt;"INSUMO",$A40&lt;&gt;"")</formula>
    </cfRule>
    <cfRule type="expression" dxfId="464" priority="19978" stopIfTrue="1">
      <formula>AND(OR($A40="COMPOSICAO",$A40="INSUMO",$A40&lt;&gt;""),$A40&lt;&gt;"")</formula>
    </cfRule>
  </conditionalFormatting>
  <conditionalFormatting sqref="E40:G42">
    <cfRule type="expression" dxfId="463" priority="19975" stopIfTrue="1">
      <formula>AND($A40&lt;&gt;"COMPOSICAO",$A40&lt;&gt;"INSUMO",$A40&lt;&gt;"")</formula>
    </cfRule>
    <cfRule type="expression" dxfId="462" priority="19976" stopIfTrue="1">
      <formula>AND(OR($A40="COMPOSICAO",$A40="INSUMO",$A40&lt;&gt;""),$A40&lt;&gt;"")</formula>
    </cfRule>
  </conditionalFormatting>
  <conditionalFormatting sqref="F46:G46">
    <cfRule type="expression" dxfId="461" priority="19973" stopIfTrue="1">
      <formula>AND($A46&lt;&gt;"COMPOSICAO",$A46&lt;&gt;"INSUMO",$A46&lt;&gt;"")</formula>
    </cfRule>
    <cfRule type="expression" dxfId="460" priority="19974" stopIfTrue="1">
      <formula>AND(OR($A46="COMPOSICAO",$A46="INSUMO",$A46&lt;&gt;""),$A46&lt;&gt;"")</formula>
    </cfRule>
  </conditionalFormatting>
  <conditionalFormatting sqref="G46">
    <cfRule type="expression" dxfId="459" priority="19971" stopIfTrue="1">
      <formula>AND($A46&lt;&gt;"COMPOSICAO",$A46&lt;&gt;"INSUMO",$A46&lt;&gt;"")</formula>
    </cfRule>
    <cfRule type="expression" dxfId="458" priority="19972" stopIfTrue="1">
      <formula>AND(OR($A46="COMPOSICAO",$A46="INSUMO",$A46&lt;&gt;""),$A46&lt;&gt;"")</formula>
    </cfRule>
  </conditionalFormatting>
  <conditionalFormatting sqref="G46">
    <cfRule type="expression" dxfId="457" priority="19969" stopIfTrue="1">
      <formula>AND($A46&lt;&gt;"COMPOSICAO",$A46&lt;&gt;"INSUMO",$A46&lt;&gt;"")</formula>
    </cfRule>
    <cfRule type="expression" dxfId="456" priority="19970" stopIfTrue="1">
      <formula>AND(OR($A46="COMPOSICAO",$A46="INSUMO",$A46&lt;&gt;""),$A46&lt;&gt;"")</formula>
    </cfRule>
  </conditionalFormatting>
  <conditionalFormatting sqref="G46">
    <cfRule type="expression" dxfId="455" priority="19967" stopIfTrue="1">
      <formula>AND($A46&lt;&gt;"COMPOSICAO",$A46&lt;&gt;"INSUMO",$A46&lt;&gt;"")</formula>
    </cfRule>
    <cfRule type="expression" dxfId="454" priority="19968" stopIfTrue="1">
      <formula>AND(OR($A46="COMPOSICAO",$A46="INSUMO",$A46&lt;&gt;""),$A46&lt;&gt;"")</formula>
    </cfRule>
  </conditionalFormatting>
  <conditionalFormatting sqref="A40:C46">
    <cfRule type="expression" dxfId="453" priority="19965" stopIfTrue="1">
      <formula>AND($A40&lt;&gt;"COMPOSICAO",$A40&lt;&gt;"INSUMO",$A40&lt;&gt;"")</formula>
    </cfRule>
    <cfRule type="expression" dxfId="452" priority="19966" stopIfTrue="1">
      <formula>AND(OR($A40="COMPOSICAO",$A40="INSUMO",$A40&lt;&gt;""),$A40&lt;&gt;"")</formula>
    </cfRule>
  </conditionalFormatting>
  <conditionalFormatting sqref="A40:C46 D40:E42 D46:E46">
    <cfRule type="expression" dxfId="451" priority="19963" stopIfTrue="1">
      <formula>AND($A40&lt;&gt;"COMPOSICAO",$A40&lt;&gt;"INSUMO",$A40&lt;&gt;"")</formula>
    </cfRule>
    <cfRule type="expression" dxfId="450" priority="19964" stopIfTrue="1">
      <formula>AND(OR($A40="COMPOSICAO",$A40="INSUMO",$A40&lt;&gt;""),$A40&lt;&gt;"")</formula>
    </cfRule>
  </conditionalFormatting>
  <conditionalFormatting sqref="E40:E42">
    <cfRule type="expression" dxfId="449" priority="19961" stopIfTrue="1">
      <formula>AND($A40&lt;&gt;"COMPOSICAO",$A40&lt;&gt;"INSUMO",$A40&lt;&gt;"")</formula>
    </cfRule>
    <cfRule type="expression" dxfId="448" priority="19962" stopIfTrue="1">
      <formula>AND(OR($A40="COMPOSICAO",$A40="INSUMO",$A40&lt;&gt;""),$A40&lt;&gt;"")</formula>
    </cfRule>
  </conditionalFormatting>
  <conditionalFormatting sqref="E40:E42">
    <cfRule type="expression" dxfId="447" priority="19959" stopIfTrue="1">
      <formula>AND($A40&lt;&gt;"COMPOSICAO",$A40&lt;&gt;"INSUMO",$A40&lt;&gt;"")</formula>
    </cfRule>
    <cfRule type="expression" dxfId="446" priority="19960" stopIfTrue="1">
      <formula>AND(OR($A40="COMPOSICAO",$A40="INSUMO",$A40&lt;&gt;""),$A40&lt;&gt;"")</formula>
    </cfRule>
  </conditionalFormatting>
  <conditionalFormatting sqref="A40:C46 D40:E42 D46:E46">
    <cfRule type="expression" dxfId="445" priority="19957" stopIfTrue="1">
      <formula>AND($A40&lt;&gt;"COMPOSICAO",$A40&lt;&gt;"INSUMO",$A40&lt;&gt;"")</formula>
    </cfRule>
    <cfRule type="expression" dxfId="444" priority="19958" stopIfTrue="1">
      <formula>AND(OR($A40="COMPOSICAO",$A40="INSUMO",$A40&lt;&gt;""),$A40&lt;&gt;"")</formula>
    </cfRule>
  </conditionalFormatting>
  <conditionalFormatting sqref="A40:C46 D40:E42 D46:E46">
    <cfRule type="expression" dxfId="443" priority="19955" stopIfTrue="1">
      <formula>AND($A40&lt;&gt;"COMPOSICAO",$A40&lt;&gt;"INSUMO",$A40&lt;&gt;"")</formula>
    </cfRule>
    <cfRule type="expression" dxfId="442" priority="19956" stopIfTrue="1">
      <formula>AND(OR($A40="COMPOSICAO",$A40="INSUMO",$A40&lt;&gt;""),$A40&lt;&gt;"")</formula>
    </cfRule>
  </conditionalFormatting>
  <conditionalFormatting sqref="E40:E42">
    <cfRule type="expression" dxfId="441" priority="19953" stopIfTrue="1">
      <formula>AND($A40&lt;&gt;"COMPOSICAO",$A40&lt;&gt;"INSUMO",$A40&lt;&gt;"")</formula>
    </cfRule>
    <cfRule type="expression" dxfId="440" priority="19954" stopIfTrue="1">
      <formula>AND(OR($A40="COMPOSICAO",$A40="INSUMO",$A40&lt;&gt;""),$A40&lt;&gt;"")</formula>
    </cfRule>
  </conditionalFormatting>
  <conditionalFormatting sqref="E40:E42">
    <cfRule type="expression" dxfId="439" priority="19951" stopIfTrue="1">
      <formula>AND($A40&lt;&gt;"COMPOSICAO",$A40&lt;&gt;"INSUMO",$A40&lt;&gt;"")</formula>
    </cfRule>
    <cfRule type="expression" dxfId="438" priority="19952" stopIfTrue="1">
      <formula>AND(OR($A40="COMPOSICAO",$A40="INSUMO",$A40&lt;&gt;""),$A40&lt;&gt;"")</formula>
    </cfRule>
  </conditionalFormatting>
  <conditionalFormatting sqref="E40:F42">
    <cfRule type="expression" dxfId="437" priority="19949" stopIfTrue="1">
      <formula>AND($A40&lt;&gt;"COMPOSICAO",$A40&lt;&gt;"INSUMO",$A40&lt;&gt;"")</formula>
    </cfRule>
    <cfRule type="expression" dxfId="436" priority="19950" stopIfTrue="1">
      <formula>AND(OR($A40="COMPOSICAO",$A40="INSUMO",$A40&lt;&gt;""),$A40&lt;&gt;"")</formula>
    </cfRule>
  </conditionalFormatting>
  <conditionalFormatting sqref="B40:C46 D40:E42 D46:E46">
    <cfRule type="expression" dxfId="435" priority="19947" stopIfTrue="1">
      <formula>AND($A40&lt;&gt;"COMPOSICAO",$A40&lt;&gt;"INSUMO",$A40&lt;&gt;"")</formula>
    </cfRule>
    <cfRule type="expression" dxfId="434" priority="19948" stopIfTrue="1">
      <formula>AND(OR($A40="COMPOSICAO",$A40="INSUMO",$A40&lt;&gt;""),$A40&lt;&gt;"")</formula>
    </cfRule>
  </conditionalFormatting>
  <conditionalFormatting sqref="E40:E42">
    <cfRule type="expression" dxfId="433" priority="19945" stopIfTrue="1">
      <formula>AND($A40&lt;&gt;"COMPOSICAO",$A40&lt;&gt;"INSUMO",$A40&lt;&gt;"")</formula>
    </cfRule>
    <cfRule type="expression" dxfId="432" priority="19946" stopIfTrue="1">
      <formula>AND(OR($A40="COMPOSICAO",$A40="INSUMO",$A40&lt;&gt;""),$A40&lt;&gt;"")</formula>
    </cfRule>
  </conditionalFormatting>
  <conditionalFormatting sqref="E40:E42">
    <cfRule type="expression" dxfId="431" priority="19943" stopIfTrue="1">
      <formula>AND($A40&lt;&gt;"COMPOSICAO",$A40&lt;&gt;"INSUMO",$A40&lt;&gt;"")</formula>
    </cfRule>
    <cfRule type="expression" dxfId="430" priority="19944" stopIfTrue="1">
      <formula>AND(OR($A40="COMPOSICAO",$A40="INSUMO",$A40&lt;&gt;""),$A40&lt;&gt;"")</formula>
    </cfRule>
  </conditionalFormatting>
  <conditionalFormatting sqref="E40:E42">
    <cfRule type="expression" dxfId="429" priority="19941" stopIfTrue="1">
      <formula>AND($A40&lt;&gt;"COMPOSICAO",$A40&lt;&gt;"INSUMO",$A40&lt;&gt;"")</formula>
    </cfRule>
    <cfRule type="expression" dxfId="428" priority="19942" stopIfTrue="1">
      <formula>AND(OR($A40="COMPOSICAO",$A40="INSUMO",$A40&lt;&gt;""),$A40&lt;&gt;"")</formula>
    </cfRule>
  </conditionalFormatting>
  <conditionalFormatting sqref="E40:E42">
    <cfRule type="expression" dxfId="427" priority="19939" stopIfTrue="1">
      <formula>AND($A40&lt;&gt;"COMPOSICAO",$A40&lt;&gt;"INSUMO",$A40&lt;&gt;"")</formula>
    </cfRule>
    <cfRule type="expression" dxfId="426" priority="19940" stopIfTrue="1">
      <formula>AND(OR($A40="COMPOSICAO",$A40="INSUMO",$A40&lt;&gt;""),$A40&lt;&gt;"")</formula>
    </cfRule>
  </conditionalFormatting>
  <conditionalFormatting sqref="E40:E42">
    <cfRule type="expression" dxfId="425" priority="19937" stopIfTrue="1">
      <formula>AND($A40&lt;&gt;"COMPOSICAO",$A40&lt;&gt;"INSUMO",$A40&lt;&gt;"")</formula>
    </cfRule>
    <cfRule type="expression" dxfId="424" priority="19938" stopIfTrue="1">
      <formula>AND(OR($A40="COMPOSICAO",$A40="INSUMO",$A40&lt;&gt;""),$A40&lt;&gt;"")</formula>
    </cfRule>
  </conditionalFormatting>
  <conditionalFormatting sqref="E40:E42">
    <cfRule type="expression" dxfId="423" priority="19935" stopIfTrue="1">
      <formula>AND($A40&lt;&gt;"COMPOSICAO",$A40&lt;&gt;"INSUMO",$A40&lt;&gt;"")</formula>
    </cfRule>
    <cfRule type="expression" dxfId="422" priority="19936" stopIfTrue="1">
      <formula>AND(OR($A40="COMPOSICAO",$A40="INSUMO",$A40&lt;&gt;""),$A40&lt;&gt;"")</formula>
    </cfRule>
  </conditionalFormatting>
  <conditionalFormatting sqref="E40:E42">
    <cfRule type="expression" dxfId="421" priority="19933" stopIfTrue="1">
      <formula>AND($A40&lt;&gt;"COMPOSICAO",$A40&lt;&gt;"INSUMO",$A40&lt;&gt;"")</formula>
    </cfRule>
    <cfRule type="expression" dxfId="420" priority="19934" stopIfTrue="1">
      <formula>AND(OR($A40="COMPOSICAO",$A40="INSUMO",$A40&lt;&gt;""),$A40&lt;&gt;"")</formula>
    </cfRule>
  </conditionalFormatting>
  <conditionalFormatting sqref="E40:E42">
    <cfRule type="expression" dxfId="419" priority="19931" stopIfTrue="1">
      <formula>AND($A40&lt;&gt;"COMPOSICAO",$A40&lt;&gt;"INSUMO",$A40&lt;&gt;"")</formula>
    </cfRule>
    <cfRule type="expression" dxfId="418" priority="19932" stopIfTrue="1">
      <formula>AND(OR($A40="COMPOSICAO",$A40="INSUMO",$A40&lt;&gt;""),$A40&lt;&gt;"")</formula>
    </cfRule>
  </conditionalFormatting>
  <conditionalFormatting sqref="E40:E42">
    <cfRule type="expression" dxfId="417" priority="19929" stopIfTrue="1">
      <formula>AND($A40&lt;&gt;"COMPOSICAO",$A40&lt;&gt;"INSUMO",$A40&lt;&gt;"")</formula>
    </cfRule>
    <cfRule type="expression" dxfId="416" priority="19930" stopIfTrue="1">
      <formula>AND(OR($A40="COMPOSICAO",$A40="INSUMO",$A40&lt;&gt;""),$A40&lt;&gt;"")</formula>
    </cfRule>
  </conditionalFormatting>
  <conditionalFormatting sqref="E40:E42">
    <cfRule type="expression" dxfId="415" priority="19927" stopIfTrue="1">
      <formula>AND($A40&lt;&gt;"COMPOSICAO",$A40&lt;&gt;"INSUMO",$A40&lt;&gt;"")</formula>
    </cfRule>
    <cfRule type="expression" dxfId="414" priority="19928" stopIfTrue="1">
      <formula>AND(OR($A40="COMPOSICAO",$A40="INSUMO",$A40&lt;&gt;""),$A40&lt;&gt;"")</formula>
    </cfRule>
  </conditionalFormatting>
  <conditionalFormatting sqref="E40:E42">
    <cfRule type="expression" dxfId="413" priority="19925" stopIfTrue="1">
      <formula>AND($A40&lt;&gt;"COMPOSICAO",$A40&lt;&gt;"INSUMO",$A40&lt;&gt;"")</formula>
    </cfRule>
    <cfRule type="expression" dxfId="412" priority="19926" stopIfTrue="1">
      <formula>AND(OR($A40="COMPOSICAO",$A40="INSUMO",$A40&lt;&gt;""),$A40&lt;&gt;"")</formula>
    </cfRule>
  </conditionalFormatting>
  <conditionalFormatting sqref="E40:E42">
    <cfRule type="expression" dxfId="411" priority="19923" stopIfTrue="1">
      <formula>AND($A40&lt;&gt;"COMPOSICAO",$A40&lt;&gt;"INSUMO",$A40&lt;&gt;"")</formula>
    </cfRule>
    <cfRule type="expression" dxfId="410" priority="19924" stopIfTrue="1">
      <formula>AND(OR($A40="COMPOSICAO",$A40="INSUMO",$A40&lt;&gt;""),$A40&lt;&gt;"")</formula>
    </cfRule>
  </conditionalFormatting>
  <conditionalFormatting sqref="E40:E42">
    <cfRule type="expression" dxfId="409" priority="19921" stopIfTrue="1">
      <formula>AND($A40&lt;&gt;"COMPOSICAO",$A40&lt;&gt;"INSUMO",$A40&lt;&gt;"")</formula>
    </cfRule>
    <cfRule type="expression" dxfId="408" priority="19922" stopIfTrue="1">
      <formula>AND(OR($A40="COMPOSICAO",$A40="INSUMO",$A40&lt;&gt;""),$A40&lt;&gt;"")</formula>
    </cfRule>
  </conditionalFormatting>
  <conditionalFormatting sqref="A40:C46 D40:E42 D46:E46">
    <cfRule type="expression" dxfId="407" priority="19911" stopIfTrue="1">
      <formula>AND($A40&lt;&gt;"COMPOSICAO",$A40&lt;&gt;"INSUMO",$A40&lt;&gt;"")</formula>
    </cfRule>
    <cfRule type="expression" dxfId="406" priority="19912" stopIfTrue="1">
      <formula>AND(OR($A40="COMPOSICAO",$A40="INSUMO",$A40&lt;&gt;""),$A40&lt;&gt;"")</formula>
    </cfRule>
  </conditionalFormatting>
  <conditionalFormatting sqref="E40:E42">
    <cfRule type="expression" dxfId="405" priority="19909" stopIfTrue="1">
      <formula>AND($A40&lt;&gt;"COMPOSICAO",$A40&lt;&gt;"INSUMO",$A40&lt;&gt;"")</formula>
    </cfRule>
    <cfRule type="expression" dxfId="404" priority="19910" stopIfTrue="1">
      <formula>AND(OR($A40="COMPOSICAO",$A40="INSUMO",$A40&lt;&gt;""),$A40&lt;&gt;"")</formula>
    </cfRule>
  </conditionalFormatting>
  <conditionalFormatting sqref="E40:E42">
    <cfRule type="expression" dxfId="403" priority="19907" stopIfTrue="1">
      <formula>AND($A40&lt;&gt;"COMPOSICAO",$A40&lt;&gt;"INSUMO",$A40&lt;&gt;"")</formula>
    </cfRule>
    <cfRule type="expression" dxfId="402" priority="19908" stopIfTrue="1">
      <formula>AND(OR($A40="COMPOSICAO",$A40="INSUMO",$A40&lt;&gt;""),$A40&lt;&gt;"")</formula>
    </cfRule>
  </conditionalFormatting>
  <conditionalFormatting sqref="E40:E42">
    <cfRule type="expression" dxfId="401" priority="19905" stopIfTrue="1">
      <formula>AND($A40&lt;&gt;"COMPOSICAO",$A40&lt;&gt;"INSUMO",$A40&lt;&gt;"")</formula>
    </cfRule>
    <cfRule type="expression" dxfId="400" priority="19906" stopIfTrue="1">
      <formula>AND(OR($A40="COMPOSICAO",$A40="INSUMO",$A40&lt;&gt;""),$A40&lt;&gt;"")</formula>
    </cfRule>
  </conditionalFormatting>
  <conditionalFormatting sqref="A40:A45">
    <cfRule type="expression" dxfId="399" priority="19897" stopIfTrue="1">
      <formula>AND($A40&lt;&gt;"COMPOSICAO",$A40&lt;&gt;"INSUMO",$A40&lt;&gt;"")</formula>
    </cfRule>
    <cfRule type="expression" dxfId="398" priority="19898" stopIfTrue="1">
      <formula>AND(OR($A40="COMPOSICAO",$A40="INSUMO",$A40&lt;&gt;""),$A40&lt;&gt;"")</formula>
    </cfRule>
  </conditionalFormatting>
  <conditionalFormatting sqref="A40:A45">
    <cfRule type="expression" dxfId="397" priority="19895" stopIfTrue="1">
      <formula>AND($A40&lt;&gt;"COMPOSICAO",$A40&lt;&gt;"INSUMO",$A40&lt;&gt;"")</formula>
    </cfRule>
    <cfRule type="expression" dxfId="396" priority="19896" stopIfTrue="1">
      <formula>AND(OR($A40="COMPOSICAO",$A40="INSUMO",$A40&lt;&gt;""),$A40&lt;&gt;"")</formula>
    </cfRule>
  </conditionalFormatting>
  <conditionalFormatting sqref="A40:A45">
    <cfRule type="expression" dxfId="395" priority="19893" stopIfTrue="1">
      <formula>AND($A40&lt;&gt;"COMPOSICAO",$A40&lt;&gt;"INSUMO",$A40&lt;&gt;"")</formula>
    </cfRule>
    <cfRule type="expression" dxfId="394" priority="19894" stopIfTrue="1">
      <formula>AND(OR($A40="COMPOSICAO",$A40="INSUMO",$A40&lt;&gt;""),$A40&lt;&gt;"")</formula>
    </cfRule>
  </conditionalFormatting>
  <conditionalFormatting sqref="A53">
    <cfRule type="expression" dxfId="393" priority="19471" stopIfTrue="1">
      <formula>AND($A53&lt;&gt;"COMPOSICAO",$A53&lt;&gt;"INSUMO",$A53&lt;&gt;"")</formula>
    </cfRule>
    <cfRule type="expression" dxfId="392" priority="19472" stopIfTrue="1">
      <formula>AND(OR($A53="COMPOSICAO",$A53="INSUMO",$A53&lt;&gt;""),$A53&lt;&gt;"")</formula>
    </cfRule>
  </conditionalFormatting>
  <conditionalFormatting sqref="A53">
    <cfRule type="expression" dxfId="391" priority="19469" stopIfTrue="1">
      <formula>AND($A53&lt;&gt;"COMPOSICAO",$A53&lt;&gt;"INSUMO",$A53&lt;&gt;"")</formula>
    </cfRule>
    <cfRule type="expression" dxfId="390" priority="19470" stopIfTrue="1">
      <formula>AND(OR($A53="COMPOSICAO",$A53="INSUMO",$A53&lt;&gt;""),$A53&lt;&gt;"")</formula>
    </cfRule>
  </conditionalFormatting>
  <conditionalFormatting sqref="A53">
    <cfRule type="expression" dxfId="389" priority="19467" stopIfTrue="1">
      <formula>AND($A53&lt;&gt;"COMPOSICAO",$A53&lt;&gt;"INSUMO",$A53&lt;&gt;"")</formula>
    </cfRule>
    <cfRule type="expression" dxfId="388" priority="19468" stopIfTrue="1">
      <formula>AND(OR($A53="COMPOSICAO",$A53="INSUMO",$A53&lt;&gt;""),$A53&lt;&gt;"")</formula>
    </cfRule>
  </conditionalFormatting>
  <conditionalFormatting sqref="A53">
    <cfRule type="expression" dxfId="387" priority="19465" stopIfTrue="1">
      <formula>AND($A53&lt;&gt;"COMPOSICAO",$A53&lt;&gt;"INSUMO",$A53&lt;&gt;"")</formula>
    </cfRule>
    <cfRule type="expression" dxfId="386" priority="19466" stopIfTrue="1">
      <formula>AND(OR($A53="COMPOSICAO",$A53="INSUMO",$A53&lt;&gt;""),$A53&lt;&gt;"")</formula>
    </cfRule>
  </conditionalFormatting>
  <conditionalFormatting sqref="A53">
    <cfRule type="expression" dxfId="385" priority="19463" stopIfTrue="1">
      <formula>AND($A53&lt;&gt;"COMPOSICAO",$A53&lt;&gt;"INSUMO",$A53&lt;&gt;"")</formula>
    </cfRule>
    <cfRule type="expression" dxfId="384" priority="19464" stopIfTrue="1">
      <formula>AND(OR($A53="COMPOSICAO",$A53="INSUMO",$A53&lt;&gt;""),$A53&lt;&gt;"")</formula>
    </cfRule>
  </conditionalFormatting>
  <conditionalFormatting sqref="A53">
    <cfRule type="expression" dxfId="383" priority="19461" stopIfTrue="1">
      <formula>AND($A53&lt;&gt;"COMPOSICAO",$A53&lt;&gt;"INSUMO",$A53&lt;&gt;"")</formula>
    </cfRule>
    <cfRule type="expression" dxfId="382" priority="19462" stopIfTrue="1">
      <formula>AND(OR($A53="COMPOSICAO",$A53="INSUMO",$A53&lt;&gt;""),$A53&lt;&gt;"")</formula>
    </cfRule>
  </conditionalFormatting>
  <conditionalFormatting sqref="A53">
    <cfRule type="expression" dxfId="381" priority="19459" stopIfTrue="1">
      <formula>AND($A53&lt;&gt;"COMPOSICAO",$A53&lt;&gt;"INSUMO",$A53&lt;&gt;"")</formula>
    </cfRule>
    <cfRule type="expression" dxfId="380" priority="19460" stopIfTrue="1">
      <formula>AND(OR($A53="COMPOSICAO",$A53="INSUMO",$A53&lt;&gt;""),$A53&lt;&gt;"")</formula>
    </cfRule>
  </conditionalFormatting>
  <conditionalFormatting sqref="A53">
    <cfRule type="expression" dxfId="379" priority="19457" stopIfTrue="1">
      <formula>AND($A53&lt;&gt;"COMPOSICAO",$A53&lt;&gt;"INSUMO",$A53&lt;&gt;"")</formula>
    </cfRule>
    <cfRule type="expression" dxfId="378" priority="19458" stopIfTrue="1">
      <formula>AND(OR($A53="COMPOSICAO",$A53="INSUMO",$A53&lt;&gt;""),$A53&lt;&gt;"")</formula>
    </cfRule>
  </conditionalFormatting>
  <conditionalFormatting sqref="A53">
    <cfRule type="expression" dxfId="377" priority="19455" stopIfTrue="1">
      <formula>AND($A53&lt;&gt;"COMPOSICAO",$A53&lt;&gt;"INSUMO",$A53&lt;&gt;"")</formula>
    </cfRule>
    <cfRule type="expression" dxfId="376" priority="19456" stopIfTrue="1">
      <formula>AND(OR($A53="COMPOSICAO",$A53="INSUMO",$A53&lt;&gt;""),$A53&lt;&gt;"")</formula>
    </cfRule>
  </conditionalFormatting>
  <conditionalFormatting sqref="A53">
    <cfRule type="expression" dxfId="375" priority="19453" stopIfTrue="1">
      <formula>AND($A53&lt;&gt;"COMPOSICAO",$A53&lt;&gt;"INSUMO",$A53&lt;&gt;"")</formula>
    </cfRule>
    <cfRule type="expression" dxfId="374" priority="19454" stopIfTrue="1">
      <formula>AND(OR($A53="COMPOSICAO",$A53="INSUMO",$A53&lt;&gt;""),$A53&lt;&gt;"")</formula>
    </cfRule>
  </conditionalFormatting>
  <conditionalFormatting sqref="A16:G17">
    <cfRule type="expression" dxfId="373" priority="19243" stopIfTrue="1">
      <formula>AND($A16&lt;&gt;"COMPOSICAO",$A16&lt;&gt;"INSUMO",$A16&lt;&gt;"")</formula>
    </cfRule>
    <cfRule type="expression" dxfId="372" priority="19244" stopIfTrue="1">
      <formula>AND(OR($A16="COMPOSICAO",$A16="INSUMO",$A16&lt;&gt;""),$A16&lt;&gt;"")</formula>
    </cfRule>
  </conditionalFormatting>
  <conditionalFormatting sqref="A16:A17">
    <cfRule type="expression" dxfId="371" priority="19241" stopIfTrue="1">
      <formula>AND($A16&lt;&gt;"COMPOSICAO",$A16&lt;&gt;"INSUMO",$A16&lt;&gt;"")</formula>
    </cfRule>
    <cfRule type="expression" dxfId="370" priority="19242" stopIfTrue="1">
      <formula>AND(OR($A16="COMPOSICAO",$A16="INSUMO",$A16&lt;&gt;""),$A16&lt;&gt;"")</formula>
    </cfRule>
  </conditionalFormatting>
  <conditionalFormatting sqref="A16:G17">
    <cfRule type="expression" dxfId="369" priority="19239" stopIfTrue="1">
      <formula>AND($A16&lt;&gt;"COMPOSICAO",$A16&lt;&gt;"INSUMO",$A16&lt;&gt;"")</formula>
    </cfRule>
    <cfRule type="expression" dxfId="368" priority="19240" stopIfTrue="1">
      <formula>AND(OR($A16="COMPOSICAO",$A16="INSUMO",$A16&lt;&gt;""),$A16&lt;&gt;"")</formula>
    </cfRule>
  </conditionalFormatting>
  <conditionalFormatting sqref="A16:A17">
    <cfRule type="expression" dxfId="367" priority="19237" stopIfTrue="1">
      <formula>AND($A16&lt;&gt;"COMPOSICAO",$A16&lt;&gt;"INSUMO",$A16&lt;&gt;"")</formula>
    </cfRule>
    <cfRule type="expression" dxfId="366" priority="19238" stopIfTrue="1">
      <formula>AND(OR($A16="COMPOSICAO",$A16="INSUMO",$A16&lt;&gt;""),$A16&lt;&gt;"")</formula>
    </cfRule>
  </conditionalFormatting>
  <conditionalFormatting sqref="A16:G17">
    <cfRule type="expression" dxfId="365" priority="19235" stopIfTrue="1">
      <formula>AND($A16&lt;&gt;"COMPOSICAO",$A16&lt;&gt;"INSUMO",$A16&lt;&gt;"")</formula>
    </cfRule>
    <cfRule type="expression" dxfId="364" priority="19236" stopIfTrue="1">
      <formula>AND(OR($A16="COMPOSICAO",$A16="INSUMO",$A16&lt;&gt;""),$A16&lt;&gt;"")</formula>
    </cfRule>
  </conditionalFormatting>
  <conditionalFormatting sqref="A16:A17">
    <cfRule type="expression" dxfId="363" priority="19233" stopIfTrue="1">
      <formula>AND($A16&lt;&gt;"COMPOSICAO",$A16&lt;&gt;"INSUMO",$A16&lt;&gt;"")</formula>
    </cfRule>
    <cfRule type="expression" dxfId="362" priority="19234" stopIfTrue="1">
      <formula>AND(OR($A16="COMPOSICAO",$A16="INSUMO",$A16&lt;&gt;""),$A16&lt;&gt;"")</formula>
    </cfRule>
  </conditionalFormatting>
  <conditionalFormatting sqref="G16">
    <cfRule type="expression" dxfId="361" priority="19231" stopIfTrue="1">
      <formula>AND($A16&lt;&gt;"COMPOSICAO",$A16&lt;&gt;"INSUMO",$A16&lt;&gt;"")</formula>
    </cfRule>
    <cfRule type="expression" dxfId="360" priority="19232" stopIfTrue="1">
      <formula>AND(OR($A16="COMPOSICAO",$A16="INSUMO",$A16&lt;&gt;""),$A16&lt;&gt;"")</formula>
    </cfRule>
  </conditionalFormatting>
  <conditionalFormatting sqref="G16">
    <cfRule type="expression" dxfId="359" priority="19229" stopIfTrue="1">
      <formula>AND($A16&lt;&gt;"COMPOSICAO",$A16&lt;&gt;"INSUMO",$A16&lt;&gt;"")</formula>
    </cfRule>
    <cfRule type="expression" dxfId="358" priority="19230" stopIfTrue="1">
      <formula>AND(OR($A16="COMPOSICAO",$A16="INSUMO",$A16&lt;&gt;""),$A16&lt;&gt;"")</formula>
    </cfRule>
  </conditionalFormatting>
  <conditionalFormatting sqref="G16">
    <cfRule type="expression" dxfId="357" priority="19227" stopIfTrue="1">
      <formula>AND($A16&lt;&gt;"COMPOSICAO",$A16&lt;&gt;"INSUMO",$A16&lt;&gt;"")</formula>
    </cfRule>
    <cfRule type="expression" dxfId="356" priority="19228" stopIfTrue="1">
      <formula>AND(OR($A16="COMPOSICAO",$A16="INSUMO",$A16&lt;&gt;""),$A16&lt;&gt;"")</formula>
    </cfRule>
  </conditionalFormatting>
  <conditionalFormatting sqref="G17">
    <cfRule type="expression" dxfId="355" priority="19225" stopIfTrue="1">
      <formula>AND($A17&lt;&gt;"COMPOSICAO",$A17&lt;&gt;"INSUMO",$A17&lt;&gt;"")</formula>
    </cfRule>
    <cfRule type="expression" dxfId="354" priority="19226" stopIfTrue="1">
      <formula>AND(OR($A17="COMPOSICAO",$A17="INSUMO",$A17&lt;&gt;""),$A17&lt;&gt;"")</formula>
    </cfRule>
  </conditionalFormatting>
  <conditionalFormatting sqref="G17">
    <cfRule type="expression" dxfId="353" priority="19223" stopIfTrue="1">
      <formula>AND($A17&lt;&gt;"COMPOSICAO",$A17&lt;&gt;"INSUMO",$A17&lt;&gt;"")</formula>
    </cfRule>
    <cfRule type="expression" dxfId="352" priority="19224" stopIfTrue="1">
      <formula>AND(OR($A17="COMPOSICAO",$A17="INSUMO",$A17&lt;&gt;""),$A17&lt;&gt;"")</formula>
    </cfRule>
  </conditionalFormatting>
  <conditionalFormatting sqref="G17">
    <cfRule type="expression" dxfId="351" priority="19221" stopIfTrue="1">
      <formula>AND($A17&lt;&gt;"COMPOSICAO",$A17&lt;&gt;"INSUMO",$A17&lt;&gt;"")</formula>
    </cfRule>
    <cfRule type="expression" dxfId="350" priority="19222" stopIfTrue="1">
      <formula>AND(OR($A17="COMPOSICAO",$A17="INSUMO",$A17&lt;&gt;""),$A17&lt;&gt;"")</formula>
    </cfRule>
  </conditionalFormatting>
  <conditionalFormatting sqref="A25:E26">
    <cfRule type="expression" dxfId="349" priority="19219" stopIfTrue="1">
      <formula>AND($A25&lt;&gt;"COMPOSICAO",$A25&lt;&gt;"INSUMO",$A25&lt;&gt;"")</formula>
    </cfRule>
    <cfRule type="expression" dxfId="348" priority="19220" stopIfTrue="1">
      <formula>AND(OR($A25="COMPOSICAO",$A25="INSUMO",$A25&lt;&gt;""),$A25&lt;&gt;"")</formula>
    </cfRule>
  </conditionalFormatting>
  <conditionalFormatting sqref="A41:G42">
    <cfRule type="expression" dxfId="347" priority="19217" stopIfTrue="1">
      <formula>AND($A41&lt;&gt;"COMPOSICAO",$A41&lt;&gt;"INSUMO",$A41&lt;&gt;"")</formula>
    </cfRule>
    <cfRule type="expression" dxfId="346" priority="19218" stopIfTrue="1">
      <formula>AND(OR($A41="COMPOSICAO",$A41="INSUMO",$A41&lt;&gt;""),$A41&lt;&gt;"")</formula>
    </cfRule>
  </conditionalFormatting>
  <conditionalFormatting sqref="A41:E42">
    <cfRule type="expression" dxfId="345" priority="19215" stopIfTrue="1">
      <formula>AND($A41&lt;&gt;"COMPOSICAO",$A41&lt;&gt;"INSUMO",$A41&lt;&gt;"")</formula>
    </cfRule>
    <cfRule type="expression" dxfId="344" priority="19216" stopIfTrue="1">
      <formula>AND(OR($A41="COMPOSICAO",$A41="INSUMO",$A41&lt;&gt;""),$A41&lt;&gt;"")</formula>
    </cfRule>
  </conditionalFormatting>
  <conditionalFormatting sqref="G41">
    <cfRule type="expression" dxfId="343" priority="19213" stopIfTrue="1">
      <formula>AND($A41&lt;&gt;"COMPOSICAO",$A41&lt;&gt;"INSUMO",$A41&lt;&gt;"")</formula>
    </cfRule>
    <cfRule type="expression" dxfId="342" priority="19214" stopIfTrue="1">
      <formula>AND(OR($A41="COMPOSICAO",$A41="INSUMO",$A41&lt;&gt;""),$A41&lt;&gt;"")</formula>
    </cfRule>
  </conditionalFormatting>
  <conditionalFormatting sqref="G41">
    <cfRule type="expression" dxfId="341" priority="19211" stopIfTrue="1">
      <formula>AND($A41&lt;&gt;"COMPOSICAO",$A41&lt;&gt;"INSUMO",$A41&lt;&gt;"")</formula>
    </cfRule>
    <cfRule type="expression" dxfId="340" priority="19212" stopIfTrue="1">
      <formula>AND(OR($A41="COMPOSICAO",$A41="INSUMO",$A41&lt;&gt;""),$A41&lt;&gt;"")</formula>
    </cfRule>
  </conditionalFormatting>
  <conditionalFormatting sqref="G41">
    <cfRule type="expression" dxfId="339" priority="19209" stopIfTrue="1">
      <formula>AND($A41&lt;&gt;"COMPOSICAO",$A41&lt;&gt;"INSUMO",$A41&lt;&gt;"")</formula>
    </cfRule>
    <cfRule type="expression" dxfId="338" priority="19210" stopIfTrue="1">
      <formula>AND(OR($A41="COMPOSICAO",$A41="INSUMO",$A41&lt;&gt;""),$A41&lt;&gt;"")</formula>
    </cfRule>
  </conditionalFormatting>
  <conditionalFormatting sqref="G41">
    <cfRule type="expression" dxfId="337" priority="19207" stopIfTrue="1">
      <formula>AND($A41&lt;&gt;"COMPOSICAO",$A41&lt;&gt;"INSUMO",$A41&lt;&gt;"")</formula>
    </cfRule>
    <cfRule type="expression" dxfId="336" priority="19208" stopIfTrue="1">
      <formula>AND(OR($A41="COMPOSICAO",$A41="INSUMO",$A41&lt;&gt;""),$A41&lt;&gt;"")</formula>
    </cfRule>
  </conditionalFormatting>
  <conditionalFormatting sqref="G41">
    <cfRule type="expression" dxfId="335" priority="19205" stopIfTrue="1">
      <formula>AND($A41&lt;&gt;"COMPOSICAO",$A41&lt;&gt;"INSUMO",$A41&lt;&gt;"")</formula>
    </cfRule>
    <cfRule type="expression" dxfId="334" priority="19206" stopIfTrue="1">
      <formula>AND(OR($A41="COMPOSICAO",$A41="INSUMO",$A41&lt;&gt;""),$A41&lt;&gt;"")</formula>
    </cfRule>
  </conditionalFormatting>
  <conditionalFormatting sqref="G41">
    <cfRule type="expression" dxfId="333" priority="19203" stopIfTrue="1">
      <formula>AND($A41&lt;&gt;"COMPOSICAO",$A41&lt;&gt;"INSUMO",$A41&lt;&gt;"")</formula>
    </cfRule>
    <cfRule type="expression" dxfId="332" priority="19204" stopIfTrue="1">
      <formula>AND(OR($A41="COMPOSICAO",$A41="INSUMO",$A41&lt;&gt;""),$A41&lt;&gt;"")</formula>
    </cfRule>
  </conditionalFormatting>
  <conditionalFormatting sqref="G42">
    <cfRule type="expression" dxfId="331" priority="19201" stopIfTrue="1">
      <formula>AND($A42&lt;&gt;"COMPOSICAO",$A42&lt;&gt;"INSUMO",$A42&lt;&gt;"")</formula>
    </cfRule>
    <cfRule type="expression" dxfId="330" priority="19202" stopIfTrue="1">
      <formula>AND(OR($A42="COMPOSICAO",$A42="INSUMO",$A42&lt;&gt;""),$A42&lt;&gt;"")</formula>
    </cfRule>
  </conditionalFormatting>
  <conditionalFormatting sqref="G42">
    <cfRule type="expression" dxfId="329" priority="19199" stopIfTrue="1">
      <formula>AND($A42&lt;&gt;"COMPOSICAO",$A42&lt;&gt;"INSUMO",$A42&lt;&gt;"")</formula>
    </cfRule>
    <cfRule type="expression" dxfId="328" priority="19200" stopIfTrue="1">
      <formula>AND(OR($A42="COMPOSICAO",$A42="INSUMO",$A42&lt;&gt;""),$A42&lt;&gt;"")</formula>
    </cfRule>
  </conditionalFormatting>
  <conditionalFormatting sqref="G42">
    <cfRule type="expression" dxfId="327" priority="19197" stopIfTrue="1">
      <formula>AND($A42&lt;&gt;"COMPOSICAO",$A42&lt;&gt;"INSUMO",$A42&lt;&gt;"")</formula>
    </cfRule>
    <cfRule type="expression" dxfId="326" priority="19198" stopIfTrue="1">
      <formula>AND(OR($A42="COMPOSICAO",$A42="INSUMO",$A42&lt;&gt;""),$A42&lt;&gt;"")</formula>
    </cfRule>
  </conditionalFormatting>
  <conditionalFormatting sqref="G42">
    <cfRule type="expression" dxfId="325" priority="19195" stopIfTrue="1">
      <formula>AND($A42&lt;&gt;"COMPOSICAO",$A42&lt;&gt;"INSUMO",$A42&lt;&gt;"")</formula>
    </cfRule>
    <cfRule type="expression" dxfId="324" priority="19196" stopIfTrue="1">
      <formula>AND(OR($A42="COMPOSICAO",$A42="INSUMO",$A42&lt;&gt;""),$A42&lt;&gt;"")</formula>
    </cfRule>
  </conditionalFormatting>
  <conditionalFormatting sqref="G42">
    <cfRule type="expression" dxfId="323" priority="19193" stopIfTrue="1">
      <formula>AND($A42&lt;&gt;"COMPOSICAO",$A42&lt;&gt;"INSUMO",$A42&lt;&gt;"")</formula>
    </cfRule>
    <cfRule type="expression" dxfId="322" priority="19194" stopIfTrue="1">
      <formula>AND(OR($A42="COMPOSICAO",$A42="INSUMO",$A42&lt;&gt;""),$A42&lt;&gt;"")</formula>
    </cfRule>
  </conditionalFormatting>
  <conditionalFormatting sqref="G42">
    <cfRule type="expression" dxfId="321" priority="19191" stopIfTrue="1">
      <formula>AND($A42&lt;&gt;"COMPOSICAO",$A42&lt;&gt;"INSUMO",$A42&lt;&gt;"")</formula>
    </cfRule>
    <cfRule type="expression" dxfId="320" priority="19192" stopIfTrue="1">
      <formula>AND(OR($A42="COMPOSICAO",$A42="INSUMO",$A42&lt;&gt;""),$A42&lt;&gt;"")</formula>
    </cfRule>
  </conditionalFormatting>
  <conditionalFormatting sqref="A55:C60">
    <cfRule type="expression" dxfId="319" priority="19161" stopIfTrue="1">
      <formula>AND($A55&lt;&gt;"COMPOSICAO",$A55&lt;&gt;"INSUMO",$A55&lt;&gt;"")</formula>
    </cfRule>
    <cfRule type="expression" dxfId="318" priority="19162" stopIfTrue="1">
      <formula>AND(OR($A55="COMPOSICAO",$A55="INSUMO",$A55&lt;&gt;""),$A55&lt;&gt;"")</formula>
    </cfRule>
  </conditionalFormatting>
  <conditionalFormatting sqref="A55:C60">
    <cfRule type="expression" dxfId="317" priority="19159" stopIfTrue="1">
      <formula>AND($A55&lt;&gt;"COMPOSICAO",$A55&lt;&gt;"INSUMO",$A55&lt;&gt;"")</formula>
    </cfRule>
    <cfRule type="expression" dxfId="316" priority="19160" stopIfTrue="1">
      <formula>AND(OR($A55="COMPOSICAO",$A55="INSUMO",$A55&lt;&gt;""),$A55&lt;&gt;"")</formula>
    </cfRule>
  </conditionalFormatting>
  <conditionalFormatting sqref="A55:C60">
    <cfRule type="expression" dxfId="315" priority="19157" stopIfTrue="1">
      <formula>AND($A55&lt;&gt;"COMPOSICAO",$A55&lt;&gt;"INSUMO",$A55&lt;&gt;"")</formula>
    </cfRule>
    <cfRule type="expression" dxfId="314" priority="19158" stopIfTrue="1">
      <formula>AND(OR($A55="COMPOSICAO",$A55="INSUMO",$A55&lt;&gt;""),$A55&lt;&gt;"")</formula>
    </cfRule>
  </conditionalFormatting>
  <conditionalFormatting sqref="A55:C60">
    <cfRule type="expression" dxfId="313" priority="19155" stopIfTrue="1">
      <formula>AND($A55&lt;&gt;"COMPOSICAO",$A55&lt;&gt;"INSUMO",$A55&lt;&gt;"")</formula>
    </cfRule>
    <cfRule type="expression" dxfId="312" priority="19156" stopIfTrue="1">
      <formula>AND(OR($A55="COMPOSICAO",$A55="INSUMO",$A55&lt;&gt;""),$A55&lt;&gt;"")</formula>
    </cfRule>
  </conditionalFormatting>
  <conditionalFormatting sqref="A55:C60">
    <cfRule type="expression" dxfId="311" priority="19153" stopIfTrue="1">
      <formula>AND($A55&lt;&gt;"COMPOSICAO",$A55&lt;&gt;"INSUMO",$A55&lt;&gt;"")</formula>
    </cfRule>
    <cfRule type="expression" dxfId="310" priority="19154" stopIfTrue="1">
      <formula>AND(OR($A55="COMPOSICAO",$A55="INSUMO",$A55&lt;&gt;""),$A55&lt;&gt;"")</formula>
    </cfRule>
  </conditionalFormatting>
  <conditionalFormatting sqref="A55:C60">
    <cfRule type="expression" dxfId="309" priority="19151" stopIfTrue="1">
      <formula>AND($A55&lt;&gt;"COMPOSICAO",$A55&lt;&gt;"INSUMO",$A55&lt;&gt;"")</formula>
    </cfRule>
    <cfRule type="expression" dxfId="308" priority="19152" stopIfTrue="1">
      <formula>AND(OR($A55="COMPOSICAO",$A55="INSUMO",$A55&lt;&gt;""),$A55&lt;&gt;"")</formula>
    </cfRule>
  </conditionalFormatting>
  <conditionalFormatting sqref="B55:C60">
    <cfRule type="expression" dxfId="307" priority="19149" stopIfTrue="1">
      <formula>AND($A55&lt;&gt;"COMPOSICAO",$A55&lt;&gt;"INSUMO",$A55&lt;&gt;"")</formula>
    </cfRule>
    <cfRule type="expression" dxfId="306" priority="19150" stopIfTrue="1">
      <formula>AND(OR($A55="COMPOSICAO",$A55="INSUMO",$A55&lt;&gt;""),$A55&lt;&gt;"")</formula>
    </cfRule>
  </conditionalFormatting>
  <conditionalFormatting sqref="A55:C60">
    <cfRule type="expression" dxfId="305" priority="19147" stopIfTrue="1">
      <formula>AND($A55&lt;&gt;"COMPOSICAO",$A55&lt;&gt;"INSUMO",$A55&lt;&gt;"")</formula>
    </cfRule>
    <cfRule type="expression" dxfId="304" priority="19148" stopIfTrue="1">
      <formula>AND(OR($A55="COMPOSICAO",$A55="INSUMO",$A55&lt;&gt;""),$A55&lt;&gt;"")</formula>
    </cfRule>
  </conditionalFormatting>
  <conditionalFormatting sqref="A55:A60">
    <cfRule type="expression" dxfId="303" priority="19145" stopIfTrue="1">
      <formula>AND($A55&lt;&gt;"COMPOSICAO",$A55&lt;&gt;"INSUMO",$A55&lt;&gt;"")</formula>
    </cfRule>
    <cfRule type="expression" dxfId="302" priority="19146" stopIfTrue="1">
      <formula>AND(OR($A55="COMPOSICAO",$A55="INSUMO",$A55&lt;&gt;""),$A55&lt;&gt;"")</formula>
    </cfRule>
  </conditionalFormatting>
  <conditionalFormatting sqref="A55:A60">
    <cfRule type="expression" dxfId="301" priority="19143" stopIfTrue="1">
      <formula>AND($A55&lt;&gt;"COMPOSICAO",$A55&lt;&gt;"INSUMO",$A55&lt;&gt;"")</formula>
    </cfRule>
    <cfRule type="expression" dxfId="300" priority="19144" stopIfTrue="1">
      <formula>AND(OR($A55="COMPOSICAO",$A55="INSUMO",$A55&lt;&gt;""),$A55&lt;&gt;"")</formula>
    </cfRule>
  </conditionalFormatting>
  <conditionalFormatting sqref="A55:A60">
    <cfRule type="expression" dxfId="299" priority="19141" stopIfTrue="1">
      <formula>AND($A55&lt;&gt;"COMPOSICAO",$A55&lt;&gt;"INSUMO",$A55&lt;&gt;"")</formula>
    </cfRule>
    <cfRule type="expression" dxfId="298" priority="19142" stopIfTrue="1">
      <formula>AND(OR($A55="COMPOSICAO",$A55="INSUMO",$A55&lt;&gt;""),$A55&lt;&gt;"")</formula>
    </cfRule>
  </conditionalFormatting>
  <conditionalFormatting sqref="A55:A60">
    <cfRule type="expression" dxfId="297" priority="19139" stopIfTrue="1">
      <formula>AND($A55&lt;&gt;"COMPOSICAO",$A55&lt;&gt;"INSUMO",$A55&lt;&gt;"")</formula>
    </cfRule>
    <cfRule type="expression" dxfId="296" priority="19140" stopIfTrue="1">
      <formula>AND(OR($A55="COMPOSICAO",$A55="INSUMO",$A55&lt;&gt;""),$A55&lt;&gt;"")</formula>
    </cfRule>
  </conditionalFormatting>
  <conditionalFormatting sqref="A55:A60">
    <cfRule type="expression" dxfId="295" priority="19137" stopIfTrue="1">
      <formula>AND($A55&lt;&gt;"COMPOSICAO",$A55&lt;&gt;"INSUMO",$A55&lt;&gt;"")</formula>
    </cfRule>
    <cfRule type="expression" dxfId="294" priority="19138" stopIfTrue="1">
      <formula>AND(OR($A55="COMPOSICAO",$A55="INSUMO",$A55&lt;&gt;""),$A55&lt;&gt;"")</formula>
    </cfRule>
  </conditionalFormatting>
  <conditionalFormatting sqref="A55:A60">
    <cfRule type="expression" dxfId="293" priority="19135" stopIfTrue="1">
      <formula>AND($A55&lt;&gt;"COMPOSICAO",$A55&lt;&gt;"INSUMO",$A55&lt;&gt;"")</formula>
    </cfRule>
    <cfRule type="expression" dxfId="292" priority="19136" stopIfTrue="1">
      <formula>AND(OR($A55="COMPOSICAO",$A55="INSUMO",$A55&lt;&gt;""),$A55&lt;&gt;"")</formula>
    </cfRule>
  </conditionalFormatting>
  <conditionalFormatting sqref="A55:A60">
    <cfRule type="expression" dxfId="291" priority="19133" stopIfTrue="1">
      <formula>AND($A55&lt;&gt;"COMPOSICAO",$A55&lt;&gt;"INSUMO",$A55&lt;&gt;"")</formula>
    </cfRule>
    <cfRule type="expression" dxfId="290" priority="19134" stopIfTrue="1">
      <formula>AND(OR($A55="COMPOSICAO",$A55="INSUMO",$A55&lt;&gt;""),$A55&lt;&gt;"")</formula>
    </cfRule>
  </conditionalFormatting>
  <conditionalFormatting sqref="A55:A60">
    <cfRule type="expression" dxfId="289" priority="19131" stopIfTrue="1">
      <formula>AND($A55&lt;&gt;"COMPOSICAO",$A55&lt;&gt;"INSUMO",$A55&lt;&gt;"")</formula>
    </cfRule>
    <cfRule type="expression" dxfId="288" priority="19132" stopIfTrue="1">
      <formula>AND(OR($A55="COMPOSICAO",$A55="INSUMO",$A55&lt;&gt;""),$A55&lt;&gt;"")</formula>
    </cfRule>
  </conditionalFormatting>
  <conditionalFormatting sqref="A55:A60">
    <cfRule type="expression" dxfId="287" priority="19129" stopIfTrue="1">
      <formula>AND($A55&lt;&gt;"COMPOSICAO",$A55&lt;&gt;"INSUMO",$A55&lt;&gt;"")</formula>
    </cfRule>
    <cfRule type="expression" dxfId="286" priority="19130" stopIfTrue="1">
      <formula>AND(OR($A55="COMPOSICAO",$A55="INSUMO",$A55&lt;&gt;""),$A55&lt;&gt;"")</formula>
    </cfRule>
  </conditionalFormatting>
  <conditionalFormatting sqref="A55:A60">
    <cfRule type="expression" dxfId="285" priority="19126" stopIfTrue="1">
      <formula>AND($A55&lt;&gt;"COMPOSICAO",$A55&lt;&gt;"INSUMO",$A55&lt;&gt;"")</formula>
    </cfRule>
    <cfRule type="expression" dxfId="284" priority="19127" stopIfTrue="1">
      <formula>AND(OR($A55="COMPOSICAO",$A55="INSUMO",$A55&lt;&gt;""),$A55&lt;&gt;"")</formula>
    </cfRule>
  </conditionalFormatting>
  <conditionalFormatting sqref="A55:A60">
    <cfRule type="expression" dxfId="283" priority="19124" stopIfTrue="1">
      <formula>AND($A55&lt;&gt;"COMPOSICAO",$A55&lt;&gt;"INSUMO",$A55&lt;&gt;"")</formula>
    </cfRule>
    <cfRule type="expression" dxfId="282" priority="19125" stopIfTrue="1">
      <formula>AND(OR($A55="COMPOSICAO",$A55="INSUMO",$A55&lt;&gt;""),$A55&lt;&gt;"")</formula>
    </cfRule>
  </conditionalFormatting>
  <conditionalFormatting sqref="A55:A60">
    <cfRule type="expression" dxfId="281" priority="19122" stopIfTrue="1">
      <formula>AND($A55&lt;&gt;"COMPOSICAO",$A55&lt;&gt;"INSUMO",$A55&lt;&gt;"")</formula>
    </cfRule>
    <cfRule type="expression" dxfId="280" priority="19123" stopIfTrue="1">
      <formula>AND(OR($A55="COMPOSICAO",$A55="INSUMO",$A55&lt;&gt;""),$A55&lt;&gt;"")</formula>
    </cfRule>
  </conditionalFormatting>
  <conditionalFormatting sqref="A55:C60">
    <cfRule type="expression" dxfId="279" priority="19120" stopIfTrue="1">
      <formula>AND($A55&lt;&gt;"COMPOSICAO",$A55&lt;&gt;"INSUMO",$A55&lt;&gt;"")</formula>
    </cfRule>
    <cfRule type="expression" dxfId="278" priority="19121" stopIfTrue="1">
      <formula>AND(OR($A55="COMPOSICAO",$A55="INSUMO",$A55&lt;&gt;""),$A55&lt;&gt;"")</formula>
    </cfRule>
  </conditionalFormatting>
  <conditionalFormatting sqref="A55:C60">
    <cfRule type="expression" dxfId="277" priority="19118" stopIfTrue="1">
      <formula>AND($A55&lt;&gt;"COMPOSICAO",$A55&lt;&gt;"INSUMO",$A55&lt;&gt;"")</formula>
    </cfRule>
    <cfRule type="expression" dxfId="276" priority="19119" stopIfTrue="1">
      <formula>AND(OR($A55="COMPOSICAO",$A55="INSUMO",$A55&lt;&gt;""),$A55&lt;&gt;"")</formula>
    </cfRule>
  </conditionalFormatting>
  <conditionalFormatting sqref="A55:C60">
    <cfRule type="expression" dxfId="275" priority="19116" stopIfTrue="1">
      <formula>AND($A55&lt;&gt;"COMPOSICAO",$A55&lt;&gt;"INSUMO",$A55&lt;&gt;"")</formula>
    </cfRule>
    <cfRule type="expression" dxfId="274" priority="19117" stopIfTrue="1">
      <formula>AND(OR($A55="COMPOSICAO",$A55="INSUMO",$A55&lt;&gt;""),$A55&lt;&gt;"")</formula>
    </cfRule>
  </conditionalFormatting>
  <conditionalFormatting sqref="A55:C60">
    <cfRule type="expression" dxfId="273" priority="19114" stopIfTrue="1">
      <formula>AND($A55&lt;&gt;"COMPOSICAO",$A55&lt;&gt;"INSUMO",$A55&lt;&gt;"")</formula>
    </cfRule>
    <cfRule type="expression" dxfId="272" priority="19115" stopIfTrue="1">
      <formula>AND(OR($A55="COMPOSICAO",$A55="INSUMO",$A55&lt;&gt;""),$A55&lt;&gt;"")</formula>
    </cfRule>
  </conditionalFormatting>
  <conditionalFormatting sqref="A55:C60">
    <cfRule type="expression" dxfId="271" priority="19112" stopIfTrue="1">
      <formula>AND($A55&lt;&gt;"COMPOSICAO",$A55&lt;&gt;"INSUMO",$A55&lt;&gt;"")</formula>
    </cfRule>
    <cfRule type="expression" dxfId="270" priority="19113" stopIfTrue="1">
      <formula>AND(OR($A55="COMPOSICAO",$A55="INSUMO",$A55&lt;&gt;""),$A55&lt;&gt;"")</formula>
    </cfRule>
  </conditionalFormatting>
  <conditionalFormatting sqref="B55:C60">
    <cfRule type="expression" dxfId="269" priority="19110" stopIfTrue="1">
      <formula>AND($A55&lt;&gt;"COMPOSICAO",$A55&lt;&gt;"INSUMO",$A55&lt;&gt;"")</formula>
    </cfRule>
    <cfRule type="expression" dxfId="268" priority="19111" stopIfTrue="1">
      <formula>AND(OR($A55="COMPOSICAO",$A55="INSUMO",$A55&lt;&gt;""),$A55&lt;&gt;"")</formula>
    </cfRule>
  </conditionalFormatting>
  <conditionalFormatting sqref="A55:C60">
    <cfRule type="expression" dxfId="267" priority="19108" stopIfTrue="1">
      <formula>AND($A55&lt;&gt;"COMPOSICAO",$A55&lt;&gt;"INSUMO",$A55&lt;&gt;"")</formula>
    </cfRule>
    <cfRule type="expression" dxfId="266" priority="19109" stopIfTrue="1">
      <formula>AND(OR($A55="COMPOSICAO",$A55="INSUMO",$A55&lt;&gt;""),$A55&lt;&gt;"")</formula>
    </cfRule>
  </conditionalFormatting>
  <conditionalFormatting sqref="A55:A60">
    <cfRule type="expression" dxfId="265" priority="19106" stopIfTrue="1">
      <formula>AND($A55&lt;&gt;"COMPOSICAO",$A55&lt;&gt;"INSUMO",$A55&lt;&gt;"")</formula>
    </cfRule>
    <cfRule type="expression" dxfId="264" priority="19107" stopIfTrue="1">
      <formula>AND(OR($A55="COMPOSICAO",$A55="INSUMO",$A55&lt;&gt;""),$A55&lt;&gt;"")</formula>
    </cfRule>
  </conditionalFormatting>
  <conditionalFormatting sqref="A55:A60">
    <cfRule type="expression" dxfId="263" priority="19104" stopIfTrue="1">
      <formula>AND($A55&lt;&gt;"COMPOSICAO",$A55&lt;&gt;"INSUMO",$A55&lt;&gt;"")</formula>
    </cfRule>
    <cfRule type="expression" dxfId="262" priority="19105" stopIfTrue="1">
      <formula>AND(OR($A55="COMPOSICAO",$A55="INSUMO",$A55&lt;&gt;""),$A55&lt;&gt;"")</formula>
    </cfRule>
  </conditionalFormatting>
  <conditionalFormatting sqref="A55:A60">
    <cfRule type="expression" dxfId="261" priority="19102" stopIfTrue="1">
      <formula>AND($A55&lt;&gt;"COMPOSICAO",$A55&lt;&gt;"INSUMO",$A55&lt;&gt;"")</formula>
    </cfRule>
    <cfRule type="expression" dxfId="260" priority="19103" stopIfTrue="1">
      <formula>AND(OR($A55="COMPOSICAO",$A55="INSUMO",$A55&lt;&gt;""),$A55&lt;&gt;"")</formula>
    </cfRule>
  </conditionalFormatting>
  <conditionalFormatting sqref="A58:E59">
    <cfRule type="expression" dxfId="259" priority="19100" stopIfTrue="1">
      <formula>AND($A58&lt;&gt;"COMPOSICAO",$A58&lt;&gt;"INSUMO",$A58&lt;&gt;"")</formula>
    </cfRule>
    <cfRule type="expression" dxfId="258" priority="19101" stopIfTrue="1">
      <formula>AND(OR($A58="COMPOSICAO",$A58="INSUMO",$A58&lt;&gt;""),$A58&lt;&gt;"")</formula>
    </cfRule>
  </conditionalFormatting>
  <conditionalFormatting sqref="E58:E59">
    <cfRule type="expression" dxfId="257" priority="19098" stopIfTrue="1">
      <formula>AND($A58&lt;&gt;"COMPOSICAO",$A58&lt;&gt;"INSUMO",$A58&lt;&gt;"")</formula>
    </cfRule>
    <cfRule type="expression" dxfId="256" priority="19099" stopIfTrue="1">
      <formula>AND(OR($A58="COMPOSICAO",$A58="INSUMO",$A58&lt;&gt;""),$A58&lt;&gt;"")</formula>
    </cfRule>
  </conditionalFormatting>
  <conditionalFormatting sqref="E58:G59">
    <cfRule type="expression" dxfId="255" priority="19096" stopIfTrue="1">
      <formula>AND($A58&lt;&gt;"COMPOSICAO",$A58&lt;&gt;"INSUMO",$A58&lt;&gt;"")</formula>
    </cfRule>
    <cfRule type="expression" dxfId="254" priority="19097" stopIfTrue="1">
      <formula>AND(OR($A58="COMPOSICAO",$A58="INSUMO",$A58&lt;&gt;""),$A58&lt;&gt;"")</formula>
    </cfRule>
  </conditionalFormatting>
  <conditionalFormatting sqref="A58:C59">
    <cfRule type="expression" dxfId="253" priority="19094" stopIfTrue="1">
      <formula>AND($A58&lt;&gt;"COMPOSICAO",$A58&lt;&gt;"INSUMO",$A58&lt;&gt;"")</formula>
    </cfRule>
    <cfRule type="expression" dxfId="252" priority="19095" stopIfTrue="1">
      <formula>AND(OR($A58="COMPOSICAO",$A58="INSUMO",$A58&lt;&gt;""),$A58&lt;&gt;"")</formula>
    </cfRule>
  </conditionalFormatting>
  <conditionalFormatting sqref="A58:E59">
    <cfRule type="expression" dxfId="251" priority="19092" stopIfTrue="1">
      <formula>AND($A58&lt;&gt;"COMPOSICAO",$A58&lt;&gt;"INSUMO",$A58&lt;&gt;"")</formula>
    </cfRule>
    <cfRule type="expression" dxfId="250" priority="19093" stopIfTrue="1">
      <formula>AND(OR($A58="COMPOSICAO",$A58="INSUMO",$A58&lt;&gt;""),$A58&lt;&gt;"")</formula>
    </cfRule>
  </conditionalFormatting>
  <conditionalFormatting sqref="E58:E59">
    <cfRule type="expression" dxfId="249" priority="19090" stopIfTrue="1">
      <formula>AND($A58&lt;&gt;"COMPOSICAO",$A58&lt;&gt;"INSUMO",$A58&lt;&gt;"")</formula>
    </cfRule>
    <cfRule type="expression" dxfId="248" priority="19091" stopIfTrue="1">
      <formula>AND(OR($A58="COMPOSICAO",$A58="INSUMO",$A58&lt;&gt;""),$A58&lt;&gt;"")</formula>
    </cfRule>
  </conditionalFormatting>
  <conditionalFormatting sqref="E58:E59">
    <cfRule type="expression" dxfId="247" priority="19088" stopIfTrue="1">
      <formula>AND($A58&lt;&gt;"COMPOSICAO",$A58&lt;&gt;"INSUMO",$A58&lt;&gt;"")</formula>
    </cfRule>
    <cfRule type="expression" dxfId="246" priority="19089" stopIfTrue="1">
      <formula>AND(OR($A58="COMPOSICAO",$A58="INSUMO",$A58&lt;&gt;""),$A58&lt;&gt;"")</formula>
    </cfRule>
  </conditionalFormatting>
  <conditionalFormatting sqref="A58:E59">
    <cfRule type="expression" dxfId="245" priority="19086" stopIfTrue="1">
      <formula>AND($A58&lt;&gt;"COMPOSICAO",$A58&lt;&gt;"INSUMO",$A58&lt;&gt;"")</formula>
    </cfRule>
    <cfRule type="expression" dxfId="244" priority="19087" stopIfTrue="1">
      <formula>AND(OR($A58="COMPOSICAO",$A58="INSUMO",$A58&lt;&gt;""),$A58&lt;&gt;"")</formula>
    </cfRule>
  </conditionalFormatting>
  <conditionalFormatting sqref="A58:E59">
    <cfRule type="expression" dxfId="243" priority="19084" stopIfTrue="1">
      <formula>AND($A58&lt;&gt;"COMPOSICAO",$A58&lt;&gt;"INSUMO",$A58&lt;&gt;"")</formula>
    </cfRule>
    <cfRule type="expression" dxfId="242" priority="19085" stopIfTrue="1">
      <formula>AND(OR($A58="COMPOSICAO",$A58="INSUMO",$A58&lt;&gt;""),$A58&lt;&gt;"")</formula>
    </cfRule>
  </conditionalFormatting>
  <conditionalFormatting sqref="E58:E59">
    <cfRule type="expression" dxfId="241" priority="19082" stopIfTrue="1">
      <formula>AND($A58&lt;&gt;"COMPOSICAO",$A58&lt;&gt;"INSUMO",$A58&lt;&gt;"")</formula>
    </cfRule>
    <cfRule type="expression" dxfId="240" priority="19083" stopIfTrue="1">
      <formula>AND(OR($A58="COMPOSICAO",$A58="INSUMO",$A58&lt;&gt;""),$A58&lt;&gt;"")</formula>
    </cfRule>
  </conditionalFormatting>
  <conditionalFormatting sqref="E58:E59">
    <cfRule type="expression" dxfId="239" priority="19080" stopIfTrue="1">
      <formula>AND($A58&lt;&gt;"COMPOSICAO",$A58&lt;&gt;"INSUMO",$A58&lt;&gt;"")</formula>
    </cfRule>
    <cfRule type="expression" dxfId="238" priority="19081" stopIfTrue="1">
      <formula>AND(OR($A58="COMPOSICAO",$A58="INSUMO",$A58&lt;&gt;""),$A58&lt;&gt;"")</formula>
    </cfRule>
  </conditionalFormatting>
  <conditionalFormatting sqref="E58:F59">
    <cfRule type="expression" dxfId="237" priority="19078" stopIfTrue="1">
      <formula>AND($A58&lt;&gt;"COMPOSICAO",$A58&lt;&gt;"INSUMO",$A58&lt;&gt;"")</formula>
    </cfRule>
    <cfRule type="expression" dxfId="236" priority="19079" stopIfTrue="1">
      <formula>AND(OR($A58="COMPOSICAO",$A58="INSUMO",$A58&lt;&gt;""),$A58&lt;&gt;"")</formula>
    </cfRule>
  </conditionalFormatting>
  <conditionalFormatting sqref="B58:E59">
    <cfRule type="expression" dxfId="235" priority="19076" stopIfTrue="1">
      <formula>AND($A58&lt;&gt;"COMPOSICAO",$A58&lt;&gt;"INSUMO",$A58&lt;&gt;"")</formula>
    </cfRule>
    <cfRule type="expression" dxfId="234" priority="19077" stopIfTrue="1">
      <formula>AND(OR($A58="COMPOSICAO",$A58="INSUMO",$A58&lt;&gt;""),$A58&lt;&gt;"")</formula>
    </cfRule>
  </conditionalFormatting>
  <conditionalFormatting sqref="E58:E59">
    <cfRule type="expression" dxfId="233" priority="19074" stopIfTrue="1">
      <formula>AND($A58&lt;&gt;"COMPOSICAO",$A58&lt;&gt;"INSUMO",$A58&lt;&gt;"")</formula>
    </cfRule>
    <cfRule type="expression" dxfId="232" priority="19075" stopIfTrue="1">
      <formula>AND(OR($A58="COMPOSICAO",$A58="INSUMO",$A58&lt;&gt;""),$A58&lt;&gt;"")</formula>
    </cfRule>
  </conditionalFormatting>
  <conditionalFormatting sqref="E58:E59">
    <cfRule type="expression" dxfId="231" priority="19072" stopIfTrue="1">
      <formula>AND($A58&lt;&gt;"COMPOSICAO",$A58&lt;&gt;"INSUMO",$A58&lt;&gt;"")</formula>
    </cfRule>
    <cfRule type="expression" dxfId="230" priority="19073" stopIfTrue="1">
      <formula>AND(OR($A58="COMPOSICAO",$A58="INSUMO",$A58&lt;&gt;""),$A58&lt;&gt;"")</formula>
    </cfRule>
  </conditionalFormatting>
  <conditionalFormatting sqref="E58:E59">
    <cfRule type="expression" dxfId="229" priority="19070" stopIfTrue="1">
      <formula>AND($A58&lt;&gt;"COMPOSICAO",$A58&lt;&gt;"INSUMO",$A58&lt;&gt;"")</formula>
    </cfRule>
    <cfRule type="expression" dxfId="228" priority="19071" stopIfTrue="1">
      <formula>AND(OR($A58="COMPOSICAO",$A58="INSUMO",$A58&lt;&gt;""),$A58&lt;&gt;"")</formula>
    </cfRule>
  </conditionalFormatting>
  <conditionalFormatting sqref="E58:E59">
    <cfRule type="expression" dxfId="227" priority="19068" stopIfTrue="1">
      <formula>AND($A58&lt;&gt;"COMPOSICAO",$A58&lt;&gt;"INSUMO",$A58&lt;&gt;"")</formula>
    </cfRule>
    <cfRule type="expression" dxfId="226" priority="19069" stopIfTrue="1">
      <formula>AND(OR($A58="COMPOSICAO",$A58="INSUMO",$A58&lt;&gt;""),$A58&lt;&gt;"")</formula>
    </cfRule>
  </conditionalFormatting>
  <conditionalFormatting sqref="E58:E59">
    <cfRule type="expression" dxfId="225" priority="19066" stopIfTrue="1">
      <formula>AND($A58&lt;&gt;"COMPOSICAO",$A58&lt;&gt;"INSUMO",$A58&lt;&gt;"")</formula>
    </cfRule>
    <cfRule type="expression" dxfId="224" priority="19067" stopIfTrue="1">
      <formula>AND(OR($A58="COMPOSICAO",$A58="INSUMO",$A58&lt;&gt;""),$A58&lt;&gt;"")</formula>
    </cfRule>
  </conditionalFormatting>
  <conditionalFormatting sqref="E58:E59">
    <cfRule type="expression" dxfId="223" priority="19064" stopIfTrue="1">
      <formula>AND($A58&lt;&gt;"COMPOSICAO",$A58&lt;&gt;"INSUMO",$A58&lt;&gt;"")</formula>
    </cfRule>
    <cfRule type="expression" dxfId="222" priority="19065" stopIfTrue="1">
      <formula>AND(OR($A58="COMPOSICAO",$A58="INSUMO",$A58&lt;&gt;""),$A58&lt;&gt;"")</formula>
    </cfRule>
  </conditionalFormatting>
  <conditionalFormatting sqref="E58:E59">
    <cfRule type="expression" dxfId="221" priority="19062" stopIfTrue="1">
      <formula>AND($A58&lt;&gt;"COMPOSICAO",$A58&lt;&gt;"INSUMO",$A58&lt;&gt;"")</formula>
    </cfRule>
    <cfRule type="expression" dxfId="220" priority="19063" stopIfTrue="1">
      <formula>AND(OR($A58="COMPOSICAO",$A58="INSUMO",$A58&lt;&gt;""),$A58&lt;&gt;"")</formula>
    </cfRule>
  </conditionalFormatting>
  <conditionalFormatting sqref="E58:E59">
    <cfRule type="expression" dxfId="219" priority="19060" stopIfTrue="1">
      <formula>AND($A58&lt;&gt;"COMPOSICAO",$A58&lt;&gt;"INSUMO",$A58&lt;&gt;"")</formula>
    </cfRule>
    <cfRule type="expression" dxfId="218" priority="19061" stopIfTrue="1">
      <formula>AND(OR($A58="COMPOSICAO",$A58="INSUMO",$A58&lt;&gt;""),$A58&lt;&gt;"")</formula>
    </cfRule>
  </conditionalFormatting>
  <conditionalFormatting sqref="E58:E59">
    <cfRule type="expression" dxfId="217" priority="19058" stopIfTrue="1">
      <formula>AND($A58&lt;&gt;"COMPOSICAO",$A58&lt;&gt;"INSUMO",$A58&lt;&gt;"")</formula>
    </cfRule>
    <cfRule type="expression" dxfId="216" priority="19059" stopIfTrue="1">
      <formula>AND(OR($A58="COMPOSICAO",$A58="INSUMO",$A58&lt;&gt;""),$A58&lt;&gt;"")</formula>
    </cfRule>
  </conditionalFormatting>
  <conditionalFormatting sqref="E58:E59">
    <cfRule type="expression" dxfId="215" priority="19056" stopIfTrue="1">
      <formula>AND($A58&lt;&gt;"COMPOSICAO",$A58&lt;&gt;"INSUMO",$A58&lt;&gt;"")</formula>
    </cfRule>
    <cfRule type="expression" dxfId="214" priority="19057" stopIfTrue="1">
      <formula>AND(OR($A58="COMPOSICAO",$A58="INSUMO",$A58&lt;&gt;""),$A58&lt;&gt;"")</formula>
    </cfRule>
  </conditionalFormatting>
  <conditionalFormatting sqref="E58:E59">
    <cfRule type="expression" dxfId="213" priority="19054" stopIfTrue="1">
      <formula>AND($A58&lt;&gt;"COMPOSICAO",$A58&lt;&gt;"INSUMO",$A58&lt;&gt;"")</formula>
    </cfRule>
    <cfRule type="expression" dxfId="212" priority="19055" stopIfTrue="1">
      <formula>AND(OR($A58="COMPOSICAO",$A58="INSUMO",$A58&lt;&gt;""),$A58&lt;&gt;"")</formula>
    </cfRule>
  </conditionalFormatting>
  <conditionalFormatting sqref="E58:E59">
    <cfRule type="expression" dxfId="211" priority="19052" stopIfTrue="1">
      <formula>AND($A58&lt;&gt;"COMPOSICAO",$A58&lt;&gt;"INSUMO",$A58&lt;&gt;"")</formula>
    </cfRule>
    <cfRule type="expression" dxfId="210" priority="19053" stopIfTrue="1">
      <formula>AND(OR($A58="COMPOSICAO",$A58="INSUMO",$A58&lt;&gt;""),$A58&lt;&gt;"")</formula>
    </cfRule>
  </conditionalFormatting>
  <conditionalFormatting sqref="E58:E59">
    <cfRule type="expression" dxfId="209" priority="19050" stopIfTrue="1">
      <formula>AND($A58&lt;&gt;"COMPOSICAO",$A58&lt;&gt;"INSUMO",$A58&lt;&gt;"")</formula>
    </cfRule>
    <cfRule type="expression" dxfId="208" priority="19051" stopIfTrue="1">
      <formula>AND(OR($A58="COMPOSICAO",$A58="INSUMO",$A58&lt;&gt;""),$A58&lt;&gt;"")</formula>
    </cfRule>
  </conditionalFormatting>
  <conditionalFormatting sqref="A58:E59">
    <cfRule type="expression" dxfId="207" priority="19048" stopIfTrue="1">
      <formula>AND($A58&lt;&gt;"COMPOSICAO",$A58&lt;&gt;"INSUMO",$A58&lt;&gt;"")</formula>
    </cfRule>
    <cfRule type="expression" dxfId="206" priority="19049" stopIfTrue="1">
      <formula>AND(OR($A58="COMPOSICAO",$A58="INSUMO",$A58&lt;&gt;""),$A58&lt;&gt;"")</formula>
    </cfRule>
  </conditionalFormatting>
  <conditionalFormatting sqref="E58:E59">
    <cfRule type="expression" dxfId="205" priority="19046" stopIfTrue="1">
      <formula>AND($A58&lt;&gt;"COMPOSICAO",$A58&lt;&gt;"INSUMO",$A58&lt;&gt;"")</formula>
    </cfRule>
    <cfRule type="expression" dxfId="204" priority="19047" stopIfTrue="1">
      <formula>AND(OR($A58="COMPOSICAO",$A58="INSUMO",$A58&lt;&gt;""),$A58&lt;&gt;"")</formula>
    </cfRule>
  </conditionalFormatting>
  <conditionalFormatting sqref="E58:E59">
    <cfRule type="expression" dxfId="203" priority="19044" stopIfTrue="1">
      <formula>AND($A58&lt;&gt;"COMPOSICAO",$A58&lt;&gt;"INSUMO",$A58&lt;&gt;"")</formula>
    </cfRule>
    <cfRule type="expression" dxfId="202" priority="19045" stopIfTrue="1">
      <formula>AND(OR($A58="COMPOSICAO",$A58="INSUMO",$A58&lt;&gt;""),$A58&lt;&gt;"")</formula>
    </cfRule>
  </conditionalFormatting>
  <conditionalFormatting sqref="E58:E59">
    <cfRule type="expression" dxfId="201" priority="19042" stopIfTrue="1">
      <formula>AND($A58&lt;&gt;"COMPOSICAO",$A58&lt;&gt;"INSUMO",$A58&lt;&gt;"")</formula>
    </cfRule>
    <cfRule type="expression" dxfId="200" priority="19043" stopIfTrue="1">
      <formula>AND(OR($A58="COMPOSICAO",$A58="INSUMO",$A58&lt;&gt;""),$A58&lt;&gt;"")</formula>
    </cfRule>
  </conditionalFormatting>
  <conditionalFormatting sqref="A58:A59">
    <cfRule type="expression" dxfId="199" priority="19040" stopIfTrue="1">
      <formula>AND($A58&lt;&gt;"COMPOSICAO",$A58&lt;&gt;"INSUMO",$A58&lt;&gt;"")</formula>
    </cfRule>
    <cfRule type="expression" dxfId="198" priority="19041" stopIfTrue="1">
      <formula>AND(OR($A58="COMPOSICAO",$A58="INSUMO",$A58&lt;&gt;""),$A58&lt;&gt;"")</formula>
    </cfRule>
  </conditionalFormatting>
  <conditionalFormatting sqref="A58:A59">
    <cfRule type="expression" dxfId="197" priority="19038" stopIfTrue="1">
      <formula>AND($A58&lt;&gt;"COMPOSICAO",$A58&lt;&gt;"INSUMO",$A58&lt;&gt;"")</formula>
    </cfRule>
    <cfRule type="expression" dxfId="196" priority="19039" stopIfTrue="1">
      <formula>AND(OR($A58="COMPOSICAO",$A58="INSUMO",$A58&lt;&gt;""),$A58&lt;&gt;"")</formula>
    </cfRule>
  </conditionalFormatting>
  <conditionalFormatting sqref="A58:A59">
    <cfRule type="expression" dxfId="195" priority="19036" stopIfTrue="1">
      <formula>AND($A58&lt;&gt;"COMPOSICAO",$A58&lt;&gt;"INSUMO",$A58&lt;&gt;"")</formula>
    </cfRule>
    <cfRule type="expression" dxfId="194" priority="19037" stopIfTrue="1">
      <formula>AND(OR($A58="COMPOSICAO",$A58="INSUMO",$A58&lt;&gt;""),$A58&lt;&gt;"")</formula>
    </cfRule>
  </conditionalFormatting>
  <conditionalFormatting sqref="A58:G59">
    <cfRule type="expression" dxfId="193" priority="19034" stopIfTrue="1">
      <formula>AND($A58&lt;&gt;"COMPOSICAO",$A58&lt;&gt;"INSUMO",$A58&lt;&gt;"")</formula>
    </cfRule>
    <cfRule type="expression" dxfId="192" priority="19035" stopIfTrue="1">
      <formula>AND(OR($A58="COMPOSICAO",$A58="INSUMO",$A58&lt;&gt;""),$A58&lt;&gt;"")</formula>
    </cfRule>
  </conditionalFormatting>
  <conditionalFormatting sqref="A58:E59">
    <cfRule type="expression" dxfId="191" priority="19032" stopIfTrue="1">
      <formula>AND($A58&lt;&gt;"COMPOSICAO",$A58&lt;&gt;"INSUMO",$A58&lt;&gt;"")</formula>
    </cfRule>
    <cfRule type="expression" dxfId="190" priority="19033" stopIfTrue="1">
      <formula>AND(OR($A58="COMPOSICAO",$A58="INSUMO",$A58&lt;&gt;""),$A58&lt;&gt;"")</formula>
    </cfRule>
  </conditionalFormatting>
  <conditionalFormatting sqref="G58:G59">
    <cfRule type="expression" dxfId="189" priority="19030" stopIfTrue="1">
      <formula>AND($A58&lt;&gt;"COMPOSICAO",$A58&lt;&gt;"INSUMO",$A58&lt;&gt;"")</formula>
    </cfRule>
    <cfRule type="expression" dxfId="188" priority="19031" stopIfTrue="1">
      <formula>AND(OR($A58="COMPOSICAO",$A58="INSUMO",$A58&lt;&gt;""),$A58&lt;&gt;"")</formula>
    </cfRule>
  </conditionalFormatting>
  <conditionalFormatting sqref="G58:G59">
    <cfRule type="expression" dxfId="187" priority="19028" stopIfTrue="1">
      <formula>AND($A58&lt;&gt;"COMPOSICAO",$A58&lt;&gt;"INSUMO",$A58&lt;&gt;"")</formula>
    </cfRule>
    <cfRule type="expression" dxfId="186" priority="19029" stopIfTrue="1">
      <formula>AND(OR($A58="COMPOSICAO",$A58="INSUMO",$A58&lt;&gt;""),$A58&lt;&gt;"")</formula>
    </cfRule>
  </conditionalFormatting>
  <conditionalFormatting sqref="G58:G59">
    <cfRule type="expression" dxfId="185" priority="19026" stopIfTrue="1">
      <formula>AND($A58&lt;&gt;"COMPOSICAO",$A58&lt;&gt;"INSUMO",$A58&lt;&gt;"")</formula>
    </cfRule>
    <cfRule type="expression" dxfId="184" priority="19027" stopIfTrue="1">
      <formula>AND(OR($A58="COMPOSICAO",$A58="INSUMO",$A58&lt;&gt;""),$A58&lt;&gt;"")</formula>
    </cfRule>
  </conditionalFormatting>
  <conditionalFormatting sqref="G58:G59">
    <cfRule type="expression" dxfId="183" priority="19024" stopIfTrue="1">
      <formula>AND($A58&lt;&gt;"COMPOSICAO",$A58&lt;&gt;"INSUMO",$A58&lt;&gt;"")</formula>
    </cfRule>
    <cfRule type="expression" dxfId="182" priority="19025" stopIfTrue="1">
      <formula>AND(OR($A58="COMPOSICAO",$A58="INSUMO",$A58&lt;&gt;""),$A58&lt;&gt;"")</formula>
    </cfRule>
  </conditionalFormatting>
  <conditionalFormatting sqref="G58:G59">
    <cfRule type="expression" dxfId="181" priority="19022" stopIfTrue="1">
      <formula>AND($A58&lt;&gt;"COMPOSICAO",$A58&lt;&gt;"INSUMO",$A58&lt;&gt;"")</formula>
    </cfRule>
    <cfRule type="expression" dxfId="180" priority="19023" stopIfTrue="1">
      <formula>AND(OR($A58="COMPOSICAO",$A58="INSUMO",$A58&lt;&gt;""),$A58&lt;&gt;"")</formula>
    </cfRule>
  </conditionalFormatting>
  <conditionalFormatting sqref="G58:G59">
    <cfRule type="expression" dxfId="179" priority="19019" stopIfTrue="1">
      <formula>AND($A58&lt;&gt;"COMPOSICAO",$A58&lt;&gt;"INSUMO",$A58&lt;&gt;"")</formula>
    </cfRule>
    <cfRule type="expression" dxfId="178" priority="19020" stopIfTrue="1">
      <formula>AND(OR($A58="COMPOSICAO",$A58="INSUMO",$A58&lt;&gt;""),$A58&lt;&gt;"")</formula>
    </cfRule>
  </conditionalFormatting>
  <conditionalFormatting sqref="F66:G66">
    <cfRule type="expression" dxfId="177" priority="19017" stopIfTrue="1">
      <formula>AND($A66&lt;&gt;"COMPOSICAO",$A66&lt;&gt;"INSUMO",$A66&lt;&gt;"")</formula>
    </cfRule>
    <cfRule type="expression" dxfId="176" priority="19018" stopIfTrue="1">
      <formula>AND(OR($A66="COMPOSICAO",$A66="INSUMO",$A66&lt;&gt;""),$A66&lt;&gt;"")</formula>
    </cfRule>
  </conditionalFormatting>
  <conditionalFormatting sqref="G66">
    <cfRule type="expression" dxfId="175" priority="19015" stopIfTrue="1">
      <formula>AND($A66&lt;&gt;"COMPOSICAO",$A66&lt;&gt;"INSUMO",$A66&lt;&gt;"")</formula>
    </cfRule>
    <cfRule type="expression" dxfId="174" priority="19016" stopIfTrue="1">
      <formula>AND(OR($A66="COMPOSICAO",$A66="INSUMO",$A66&lt;&gt;""),$A66&lt;&gt;"")</formula>
    </cfRule>
  </conditionalFormatting>
  <conditionalFormatting sqref="G66">
    <cfRule type="expression" dxfId="173" priority="19013" stopIfTrue="1">
      <formula>AND($A66&lt;&gt;"COMPOSICAO",$A66&lt;&gt;"INSUMO",$A66&lt;&gt;"")</formula>
    </cfRule>
    <cfRule type="expression" dxfId="172" priority="19014" stopIfTrue="1">
      <formula>AND(OR($A66="COMPOSICAO",$A66="INSUMO",$A66&lt;&gt;""),$A66&lt;&gt;"")</formula>
    </cfRule>
  </conditionalFormatting>
  <conditionalFormatting sqref="G66">
    <cfRule type="expression" dxfId="171" priority="19011" stopIfTrue="1">
      <formula>AND($A66&lt;&gt;"COMPOSICAO",$A66&lt;&gt;"INSUMO",$A66&lt;&gt;"")</formula>
    </cfRule>
    <cfRule type="expression" dxfId="170" priority="19012" stopIfTrue="1">
      <formula>AND(OR($A66="COMPOSICAO",$A66="INSUMO",$A66&lt;&gt;""),$A66&lt;&gt;"")</formula>
    </cfRule>
  </conditionalFormatting>
  <conditionalFormatting sqref="F66">
    <cfRule type="expression" dxfId="169" priority="19009" stopIfTrue="1">
      <formula>AND($A66&lt;&gt;"COMPOSICAO",$A66&lt;&gt;"INSUMO",$A66&lt;&gt;"")</formula>
    </cfRule>
    <cfRule type="expression" dxfId="168" priority="19010" stopIfTrue="1">
      <formula>AND(OR($A66="COMPOSICAO",$A66="INSUMO",$A66&lt;&gt;""),$A66&lt;&gt;"")</formula>
    </cfRule>
  </conditionalFormatting>
  <conditionalFormatting sqref="F66">
    <cfRule type="expression" dxfId="167" priority="19007" stopIfTrue="1">
      <formula>AND($A66&lt;&gt;"COMPOSICAO",$A66&lt;&gt;"INSUMO",$A66&lt;&gt;"")</formula>
    </cfRule>
    <cfRule type="expression" dxfId="166" priority="19008" stopIfTrue="1">
      <formula>AND(OR($A66="COMPOSICAO",$A66="INSUMO",$A66&lt;&gt;""),$A66&lt;&gt;"")</formula>
    </cfRule>
  </conditionalFormatting>
  <conditionalFormatting sqref="A67:C69">
    <cfRule type="expression" dxfId="165" priority="19005" stopIfTrue="1">
      <formula>AND($A67&lt;&gt;"COMPOSICAO",$A67&lt;&gt;"INSUMO",$A67&lt;&gt;"")</formula>
    </cfRule>
    <cfRule type="expression" dxfId="164" priority="19006" stopIfTrue="1">
      <formula>AND(OR($A67="COMPOSICAO",$A67="INSUMO",$A67&lt;&gt;""),$A67&lt;&gt;"")</formula>
    </cfRule>
  </conditionalFormatting>
  <conditionalFormatting sqref="A67:C69">
    <cfRule type="expression" dxfId="163" priority="19003" stopIfTrue="1">
      <formula>AND($A67&lt;&gt;"COMPOSICAO",$A67&lt;&gt;"INSUMO",$A67&lt;&gt;"")</formula>
    </cfRule>
    <cfRule type="expression" dxfId="162" priority="19004" stopIfTrue="1">
      <formula>AND(OR($A67="COMPOSICAO",$A67="INSUMO",$A67&lt;&gt;""),$A67&lt;&gt;"")</formula>
    </cfRule>
  </conditionalFormatting>
  <conditionalFormatting sqref="A67:C69">
    <cfRule type="expression" dxfId="161" priority="19001" stopIfTrue="1">
      <formula>AND($A67&lt;&gt;"COMPOSICAO",$A67&lt;&gt;"INSUMO",$A67&lt;&gt;"")</formula>
    </cfRule>
    <cfRule type="expression" dxfId="160" priority="19002" stopIfTrue="1">
      <formula>AND(OR($A67="COMPOSICAO",$A67="INSUMO",$A67&lt;&gt;""),$A67&lt;&gt;"")</formula>
    </cfRule>
  </conditionalFormatting>
  <conditionalFormatting sqref="A67:C69">
    <cfRule type="expression" dxfId="159" priority="18999" stopIfTrue="1">
      <formula>AND($A67&lt;&gt;"COMPOSICAO",$A67&lt;&gt;"INSUMO",$A67&lt;&gt;"")</formula>
    </cfRule>
    <cfRule type="expression" dxfId="158" priority="19000" stopIfTrue="1">
      <formula>AND(OR($A67="COMPOSICAO",$A67="INSUMO",$A67&lt;&gt;""),$A67&lt;&gt;"")</formula>
    </cfRule>
  </conditionalFormatting>
  <conditionalFormatting sqref="A67:C69">
    <cfRule type="expression" dxfId="157" priority="18997" stopIfTrue="1">
      <formula>AND($A67&lt;&gt;"COMPOSICAO",$A67&lt;&gt;"INSUMO",$A67&lt;&gt;"")</formula>
    </cfRule>
    <cfRule type="expression" dxfId="156" priority="18998" stopIfTrue="1">
      <formula>AND(OR($A67="COMPOSICAO",$A67="INSUMO",$A67&lt;&gt;""),$A67&lt;&gt;"")</formula>
    </cfRule>
  </conditionalFormatting>
  <conditionalFormatting sqref="A67:C69">
    <cfRule type="expression" dxfId="155" priority="18995" stopIfTrue="1">
      <formula>AND($A67&lt;&gt;"COMPOSICAO",$A67&lt;&gt;"INSUMO",$A67&lt;&gt;"")</formula>
    </cfRule>
    <cfRule type="expression" dxfId="154" priority="18996" stopIfTrue="1">
      <formula>AND(OR($A67="COMPOSICAO",$A67="INSUMO",$A67&lt;&gt;""),$A67&lt;&gt;"")</formula>
    </cfRule>
  </conditionalFormatting>
  <conditionalFormatting sqref="A67:C69">
    <cfRule type="expression" dxfId="153" priority="18993" stopIfTrue="1">
      <formula>AND($A67&lt;&gt;"COMPOSICAO",$A67&lt;&gt;"INSUMO",$A67&lt;&gt;"")</formula>
    </cfRule>
    <cfRule type="expression" dxfId="152" priority="18994" stopIfTrue="1">
      <formula>AND(OR($A67="COMPOSICAO",$A67="INSUMO",$A67&lt;&gt;""),$A67&lt;&gt;"")</formula>
    </cfRule>
  </conditionalFormatting>
  <conditionalFormatting sqref="B67:C69">
    <cfRule type="expression" dxfId="151" priority="18991" stopIfTrue="1">
      <formula>AND($A67&lt;&gt;"COMPOSICAO",$A67&lt;&gt;"INSUMO",$A67&lt;&gt;"")</formula>
    </cfRule>
    <cfRule type="expression" dxfId="150" priority="18992" stopIfTrue="1">
      <formula>AND(OR($A67="COMPOSICAO",$A67="INSUMO",$A67&lt;&gt;""),$A67&lt;&gt;"")</formula>
    </cfRule>
  </conditionalFormatting>
  <conditionalFormatting sqref="A67:C69">
    <cfRule type="expression" dxfId="149" priority="18989" stopIfTrue="1">
      <formula>AND($A67&lt;&gt;"COMPOSICAO",$A67&lt;&gt;"INSUMO",$A67&lt;&gt;"")</formula>
    </cfRule>
    <cfRule type="expression" dxfId="148" priority="18990" stopIfTrue="1">
      <formula>AND(OR($A67="COMPOSICAO",$A67="INSUMO",$A67&lt;&gt;""),$A67&lt;&gt;"")</formula>
    </cfRule>
  </conditionalFormatting>
  <conditionalFormatting sqref="A67:A69">
    <cfRule type="expression" dxfId="147" priority="18987" stopIfTrue="1">
      <formula>AND($A67&lt;&gt;"COMPOSICAO",$A67&lt;&gt;"INSUMO",$A67&lt;&gt;"")</formula>
    </cfRule>
    <cfRule type="expression" dxfId="146" priority="18988" stopIfTrue="1">
      <formula>AND(OR($A67="COMPOSICAO",$A67="INSUMO",$A67&lt;&gt;""),$A67&lt;&gt;"")</formula>
    </cfRule>
  </conditionalFormatting>
  <conditionalFormatting sqref="A67:A69">
    <cfRule type="expression" dxfId="145" priority="18985" stopIfTrue="1">
      <formula>AND($A67&lt;&gt;"COMPOSICAO",$A67&lt;&gt;"INSUMO",$A67&lt;&gt;"")</formula>
    </cfRule>
    <cfRule type="expression" dxfId="144" priority="18986" stopIfTrue="1">
      <formula>AND(OR($A67="COMPOSICAO",$A67="INSUMO",$A67&lt;&gt;""),$A67&lt;&gt;"")</formula>
    </cfRule>
  </conditionalFormatting>
  <conditionalFormatting sqref="A67:A69">
    <cfRule type="expression" dxfId="143" priority="18983" stopIfTrue="1">
      <formula>AND($A67&lt;&gt;"COMPOSICAO",$A67&lt;&gt;"INSUMO",$A67&lt;&gt;"")</formula>
    </cfRule>
    <cfRule type="expression" dxfId="142" priority="18984" stopIfTrue="1">
      <formula>AND(OR($A67="COMPOSICAO",$A67="INSUMO",$A67&lt;&gt;""),$A67&lt;&gt;"")</formula>
    </cfRule>
  </conditionalFormatting>
  <conditionalFormatting sqref="A67:A69">
    <cfRule type="expression" dxfId="141" priority="18981" stopIfTrue="1">
      <formula>AND($A67&lt;&gt;"COMPOSICAO",$A67&lt;&gt;"INSUMO",$A67&lt;&gt;"")</formula>
    </cfRule>
    <cfRule type="expression" dxfId="140" priority="18982" stopIfTrue="1">
      <formula>AND(OR($A67="COMPOSICAO",$A67="INSUMO",$A67&lt;&gt;""),$A67&lt;&gt;"")</formula>
    </cfRule>
  </conditionalFormatting>
  <conditionalFormatting sqref="A67:A69">
    <cfRule type="expression" dxfId="139" priority="18979" stopIfTrue="1">
      <formula>AND($A67&lt;&gt;"COMPOSICAO",$A67&lt;&gt;"INSUMO",$A67&lt;&gt;"")</formula>
    </cfRule>
    <cfRule type="expression" dxfId="138" priority="18980" stopIfTrue="1">
      <formula>AND(OR($A67="COMPOSICAO",$A67="INSUMO",$A67&lt;&gt;""),$A67&lt;&gt;"")</formula>
    </cfRule>
  </conditionalFormatting>
  <conditionalFormatting sqref="A67:A69">
    <cfRule type="expression" dxfId="137" priority="18977" stopIfTrue="1">
      <formula>AND($A67&lt;&gt;"COMPOSICAO",$A67&lt;&gt;"INSUMO",$A67&lt;&gt;"")</formula>
    </cfRule>
    <cfRule type="expression" dxfId="136" priority="18978" stopIfTrue="1">
      <formula>AND(OR($A67="COMPOSICAO",$A67="INSUMO",$A67&lt;&gt;""),$A67&lt;&gt;"")</formula>
    </cfRule>
  </conditionalFormatting>
  <conditionalFormatting sqref="A67:A69">
    <cfRule type="expression" dxfId="135" priority="18975" stopIfTrue="1">
      <formula>AND($A67&lt;&gt;"COMPOSICAO",$A67&lt;&gt;"INSUMO",$A67&lt;&gt;"")</formula>
    </cfRule>
    <cfRule type="expression" dxfId="134" priority="18976" stopIfTrue="1">
      <formula>AND(OR($A67="COMPOSICAO",$A67="INSUMO",$A67&lt;&gt;""),$A67&lt;&gt;"")</formula>
    </cfRule>
  </conditionalFormatting>
  <conditionalFormatting sqref="A67:A69">
    <cfRule type="expression" dxfId="133" priority="18973" stopIfTrue="1">
      <formula>AND($A67&lt;&gt;"COMPOSICAO",$A67&lt;&gt;"INSUMO",$A67&lt;&gt;"")</formula>
    </cfRule>
    <cfRule type="expression" dxfId="132" priority="18974" stopIfTrue="1">
      <formula>AND(OR($A67="COMPOSICAO",$A67="INSUMO",$A67&lt;&gt;""),$A67&lt;&gt;"")</formula>
    </cfRule>
  </conditionalFormatting>
  <conditionalFormatting sqref="A67:A69">
    <cfRule type="expression" dxfId="131" priority="18971" stopIfTrue="1">
      <formula>AND($A67&lt;&gt;"COMPOSICAO",$A67&lt;&gt;"INSUMO",$A67&lt;&gt;"")</formula>
    </cfRule>
    <cfRule type="expression" dxfId="130" priority="18972" stopIfTrue="1">
      <formula>AND(OR($A67="COMPOSICAO",$A67="INSUMO",$A67&lt;&gt;""),$A67&lt;&gt;"")</formula>
    </cfRule>
  </conditionalFormatting>
  <conditionalFormatting sqref="A67:A69">
    <cfRule type="expression" dxfId="129" priority="18969" stopIfTrue="1">
      <formula>AND($A67&lt;&gt;"COMPOSICAO",$A67&lt;&gt;"INSUMO",$A67&lt;&gt;"")</formula>
    </cfRule>
    <cfRule type="expression" dxfId="128" priority="18970" stopIfTrue="1">
      <formula>AND(OR($A67="COMPOSICAO",$A67="INSUMO",$A67&lt;&gt;""),$A67&lt;&gt;"")</formula>
    </cfRule>
  </conditionalFormatting>
  <conditionalFormatting sqref="A67:A69">
    <cfRule type="expression" dxfId="127" priority="18967" stopIfTrue="1">
      <formula>AND($A67&lt;&gt;"COMPOSICAO",$A67&lt;&gt;"INSUMO",$A67&lt;&gt;"")</formula>
    </cfRule>
    <cfRule type="expression" dxfId="126" priority="18968" stopIfTrue="1">
      <formula>AND(OR($A67="COMPOSICAO",$A67="INSUMO",$A67&lt;&gt;""),$A67&lt;&gt;"")</formula>
    </cfRule>
  </conditionalFormatting>
  <conditionalFormatting sqref="A67:A69">
    <cfRule type="expression" dxfId="125" priority="18965" stopIfTrue="1">
      <formula>AND($A67&lt;&gt;"COMPOSICAO",$A67&lt;&gt;"INSUMO",$A67&lt;&gt;"")</formula>
    </cfRule>
    <cfRule type="expression" dxfId="124" priority="18966" stopIfTrue="1">
      <formula>AND(OR($A67="COMPOSICAO",$A67="INSUMO",$A67&lt;&gt;""),$A67&lt;&gt;"")</formula>
    </cfRule>
  </conditionalFormatting>
  <conditionalFormatting sqref="A67:C69">
    <cfRule type="expression" dxfId="123" priority="18963" stopIfTrue="1">
      <formula>AND($A67&lt;&gt;"COMPOSICAO",$A67&lt;&gt;"INSUMO",$A67&lt;&gt;"")</formula>
    </cfRule>
    <cfRule type="expression" dxfId="122" priority="18964" stopIfTrue="1">
      <formula>AND(OR($A67="COMPOSICAO",$A67="INSUMO",$A67&lt;&gt;""),$A67&lt;&gt;"")</formula>
    </cfRule>
  </conditionalFormatting>
  <conditionalFormatting sqref="A67:C69">
    <cfRule type="expression" dxfId="121" priority="18961" stopIfTrue="1">
      <formula>AND($A67&lt;&gt;"COMPOSICAO",$A67&lt;&gt;"INSUMO",$A67&lt;&gt;"")</formula>
    </cfRule>
    <cfRule type="expression" dxfId="120" priority="18962" stopIfTrue="1">
      <formula>AND(OR($A67="COMPOSICAO",$A67="INSUMO",$A67&lt;&gt;""),$A67&lt;&gt;"")</formula>
    </cfRule>
  </conditionalFormatting>
  <conditionalFormatting sqref="A67:C69">
    <cfRule type="expression" dxfId="119" priority="18959" stopIfTrue="1">
      <formula>AND($A67&lt;&gt;"COMPOSICAO",$A67&lt;&gt;"INSUMO",$A67&lt;&gt;"")</formula>
    </cfRule>
    <cfRule type="expression" dxfId="118" priority="18960" stopIfTrue="1">
      <formula>AND(OR($A67="COMPOSICAO",$A67="INSUMO",$A67&lt;&gt;""),$A67&lt;&gt;"")</formula>
    </cfRule>
  </conditionalFormatting>
  <conditionalFormatting sqref="A67:C69">
    <cfRule type="expression" dxfId="117" priority="18957" stopIfTrue="1">
      <formula>AND($A67&lt;&gt;"COMPOSICAO",$A67&lt;&gt;"INSUMO",$A67&lt;&gt;"")</formula>
    </cfRule>
    <cfRule type="expression" dxfId="116" priority="18958" stopIfTrue="1">
      <formula>AND(OR($A67="COMPOSICAO",$A67="INSUMO",$A67&lt;&gt;""),$A67&lt;&gt;"")</formula>
    </cfRule>
  </conditionalFormatting>
  <conditionalFormatting sqref="A67:C69">
    <cfRule type="expression" dxfId="115" priority="18955" stopIfTrue="1">
      <formula>AND($A67&lt;&gt;"COMPOSICAO",$A67&lt;&gt;"INSUMO",$A67&lt;&gt;"")</formula>
    </cfRule>
    <cfRule type="expression" dxfId="114" priority="18956" stopIfTrue="1">
      <formula>AND(OR($A67="COMPOSICAO",$A67="INSUMO",$A67&lt;&gt;""),$A67&lt;&gt;"")</formula>
    </cfRule>
  </conditionalFormatting>
  <conditionalFormatting sqref="B67:C69">
    <cfRule type="expression" dxfId="113" priority="18953" stopIfTrue="1">
      <formula>AND($A67&lt;&gt;"COMPOSICAO",$A67&lt;&gt;"INSUMO",$A67&lt;&gt;"")</formula>
    </cfRule>
    <cfRule type="expression" dxfId="112" priority="18954" stopIfTrue="1">
      <formula>AND(OR($A67="COMPOSICAO",$A67="INSUMO",$A67&lt;&gt;""),$A67&lt;&gt;"")</formula>
    </cfRule>
  </conditionalFormatting>
  <conditionalFormatting sqref="A67:C69">
    <cfRule type="expression" dxfId="111" priority="18951" stopIfTrue="1">
      <formula>AND($A67&lt;&gt;"COMPOSICAO",$A67&lt;&gt;"INSUMO",$A67&lt;&gt;"")</formula>
    </cfRule>
    <cfRule type="expression" dxfId="110" priority="18952" stopIfTrue="1">
      <formula>AND(OR($A67="COMPOSICAO",$A67="INSUMO",$A67&lt;&gt;""),$A67&lt;&gt;"")</formula>
    </cfRule>
  </conditionalFormatting>
  <conditionalFormatting sqref="A67:A69">
    <cfRule type="expression" dxfId="109" priority="18949" stopIfTrue="1">
      <formula>AND($A67&lt;&gt;"COMPOSICAO",$A67&lt;&gt;"INSUMO",$A67&lt;&gt;"")</formula>
    </cfRule>
    <cfRule type="expression" dxfId="108" priority="18950" stopIfTrue="1">
      <formula>AND(OR($A67="COMPOSICAO",$A67="INSUMO",$A67&lt;&gt;""),$A67&lt;&gt;"")</formula>
    </cfRule>
  </conditionalFormatting>
  <conditionalFormatting sqref="A67:A69">
    <cfRule type="expression" dxfId="107" priority="18947" stopIfTrue="1">
      <formula>AND($A67&lt;&gt;"COMPOSICAO",$A67&lt;&gt;"INSUMO",$A67&lt;&gt;"")</formula>
    </cfRule>
    <cfRule type="expression" dxfId="106" priority="18948" stopIfTrue="1">
      <formula>AND(OR($A67="COMPOSICAO",$A67="INSUMO",$A67&lt;&gt;""),$A67&lt;&gt;"")</formula>
    </cfRule>
  </conditionalFormatting>
  <conditionalFormatting sqref="A67:A69">
    <cfRule type="expression" dxfId="105" priority="18945" stopIfTrue="1">
      <formula>AND($A67&lt;&gt;"COMPOSICAO",$A67&lt;&gt;"INSUMO",$A67&lt;&gt;"")</formula>
    </cfRule>
    <cfRule type="expression" dxfId="104" priority="18946" stopIfTrue="1">
      <formula>AND(OR($A67="COMPOSICAO",$A67="INSUMO",$A67&lt;&gt;""),$A67&lt;&gt;"")</formula>
    </cfRule>
  </conditionalFormatting>
  <conditionalFormatting sqref="A58:E59">
    <cfRule type="expression" dxfId="103" priority="18347" stopIfTrue="1">
      <formula>AND($A58&lt;&gt;"COMPOSICAO",$A58&lt;&gt;"INSUMO",$A58&lt;&gt;"")</formula>
    </cfRule>
    <cfRule type="expression" dxfId="102" priority="18348" stopIfTrue="1">
      <formula>AND(OR($A58="COMPOSICAO",$A58="INSUMO",$A58&lt;&gt;""),$A58&lt;&gt;"")</formula>
    </cfRule>
  </conditionalFormatting>
  <conditionalFormatting sqref="E58:E59">
    <cfRule type="expression" dxfId="101" priority="18345" stopIfTrue="1">
      <formula>AND($A58&lt;&gt;"COMPOSICAO",$A58&lt;&gt;"INSUMO",$A58&lt;&gt;"")</formula>
    </cfRule>
    <cfRule type="expression" dxfId="100" priority="18346" stopIfTrue="1">
      <formula>AND(OR($A58="COMPOSICAO",$A58="INSUMO",$A58&lt;&gt;""),$A58&lt;&gt;"")</formula>
    </cfRule>
  </conditionalFormatting>
  <conditionalFormatting sqref="E58:G59">
    <cfRule type="expression" dxfId="99" priority="18343" stopIfTrue="1">
      <formula>AND($A58&lt;&gt;"COMPOSICAO",$A58&lt;&gt;"INSUMO",$A58&lt;&gt;"")</formula>
    </cfRule>
    <cfRule type="expression" dxfId="98" priority="18344" stopIfTrue="1">
      <formula>AND(OR($A58="COMPOSICAO",$A58="INSUMO",$A58&lt;&gt;""),$A58&lt;&gt;"")</formula>
    </cfRule>
  </conditionalFormatting>
  <conditionalFormatting sqref="A58:C59">
    <cfRule type="expression" dxfId="97" priority="18341" stopIfTrue="1">
      <formula>AND($A58&lt;&gt;"COMPOSICAO",$A58&lt;&gt;"INSUMO",$A58&lt;&gt;"")</formula>
    </cfRule>
    <cfRule type="expression" dxfId="96" priority="18342" stopIfTrue="1">
      <formula>AND(OR($A58="COMPOSICAO",$A58="INSUMO",$A58&lt;&gt;""),$A58&lt;&gt;"")</formula>
    </cfRule>
  </conditionalFormatting>
  <conditionalFormatting sqref="A58:E59">
    <cfRule type="expression" dxfId="95" priority="18339" stopIfTrue="1">
      <formula>AND($A58&lt;&gt;"COMPOSICAO",$A58&lt;&gt;"INSUMO",$A58&lt;&gt;"")</formula>
    </cfRule>
    <cfRule type="expression" dxfId="94" priority="18340" stopIfTrue="1">
      <formula>AND(OR($A58="COMPOSICAO",$A58="INSUMO",$A58&lt;&gt;""),$A58&lt;&gt;"")</formula>
    </cfRule>
  </conditionalFormatting>
  <conditionalFormatting sqref="E58:E59">
    <cfRule type="expression" dxfId="93" priority="18337" stopIfTrue="1">
      <formula>AND($A58&lt;&gt;"COMPOSICAO",$A58&lt;&gt;"INSUMO",$A58&lt;&gt;"")</formula>
    </cfRule>
    <cfRule type="expression" dxfId="92" priority="18338" stopIfTrue="1">
      <formula>AND(OR($A58="COMPOSICAO",$A58="INSUMO",$A58&lt;&gt;""),$A58&lt;&gt;"")</formula>
    </cfRule>
  </conditionalFormatting>
  <conditionalFormatting sqref="E58:E59">
    <cfRule type="expression" dxfId="91" priority="18335" stopIfTrue="1">
      <formula>AND($A58&lt;&gt;"COMPOSICAO",$A58&lt;&gt;"INSUMO",$A58&lt;&gt;"")</formula>
    </cfRule>
    <cfRule type="expression" dxfId="90" priority="18336" stopIfTrue="1">
      <formula>AND(OR($A58="COMPOSICAO",$A58="INSUMO",$A58&lt;&gt;""),$A58&lt;&gt;"")</formula>
    </cfRule>
  </conditionalFormatting>
  <conditionalFormatting sqref="A58:E59">
    <cfRule type="expression" dxfId="89" priority="18333" stopIfTrue="1">
      <formula>AND($A58&lt;&gt;"COMPOSICAO",$A58&lt;&gt;"INSUMO",$A58&lt;&gt;"")</formula>
    </cfRule>
    <cfRule type="expression" dxfId="88" priority="18334" stopIfTrue="1">
      <formula>AND(OR($A58="COMPOSICAO",$A58="INSUMO",$A58&lt;&gt;""),$A58&lt;&gt;"")</formula>
    </cfRule>
  </conditionalFormatting>
  <conditionalFormatting sqref="A58:E59">
    <cfRule type="expression" dxfId="87" priority="18331" stopIfTrue="1">
      <formula>AND($A58&lt;&gt;"COMPOSICAO",$A58&lt;&gt;"INSUMO",$A58&lt;&gt;"")</formula>
    </cfRule>
    <cfRule type="expression" dxfId="86" priority="18332" stopIfTrue="1">
      <formula>AND(OR($A58="COMPOSICAO",$A58="INSUMO",$A58&lt;&gt;""),$A58&lt;&gt;"")</formula>
    </cfRule>
  </conditionalFormatting>
  <conditionalFormatting sqref="E58:E59">
    <cfRule type="expression" dxfId="85" priority="18329" stopIfTrue="1">
      <formula>AND($A58&lt;&gt;"COMPOSICAO",$A58&lt;&gt;"INSUMO",$A58&lt;&gt;"")</formula>
    </cfRule>
    <cfRule type="expression" dxfId="84" priority="18330" stopIfTrue="1">
      <formula>AND(OR($A58="COMPOSICAO",$A58="INSUMO",$A58&lt;&gt;""),$A58&lt;&gt;"")</formula>
    </cfRule>
  </conditionalFormatting>
  <conditionalFormatting sqref="E58:E59">
    <cfRule type="expression" dxfId="83" priority="18327" stopIfTrue="1">
      <formula>AND($A58&lt;&gt;"COMPOSICAO",$A58&lt;&gt;"INSUMO",$A58&lt;&gt;"")</formula>
    </cfRule>
    <cfRule type="expression" dxfId="82" priority="18328" stopIfTrue="1">
      <formula>AND(OR($A58="COMPOSICAO",$A58="INSUMO",$A58&lt;&gt;""),$A58&lt;&gt;"")</formula>
    </cfRule>
  </conditionalFormatting>
  <conditionalFormatting sqref="E58:F59">
    <cfRule type="expression" dxfId="81" priority="18325" stopIfTrue="1">
      <formula>AND($A58&lt;&gt;"COMPOSICAO",$A58&lt;&gt;"INSUMO",$A58&lt;&gt;"")</formula>
    </cfRule>
    <cfRule type="expression" dxfId="80" priority="18326" stopIfTrue="1">
      <formula>AND(OR($A58="COMPOSICAO",$A58="INSUMO",$A58&lt;&gt;""),$A58&lt;&gt;"")</formula>
    </cfRule>
  </conditionalFormatting>
  <conditionalFormatting sqref="B58:E59">
    <cfRule type="expression" dxfId="79" priority="18323" stopIfTrue="1">
      <formula>AND($A58&lt;&gt;"COMPOSICAO",$A58&lt;&gt;"INSUMO",$A58&lt;&gt;"")</formula>
    </cfRule>
    <cfRule type="expression" dxfId="78" priority="18324" stopIfTrue="1">
      <formula>AND(OR($A58="COMPOSICAO",$A58="INSUMO",$A58&lt;&gt;""),$A58&lt;&gt;"")</formula>
    </cfRule>
  </conditionalFormatting>
  <conditionalFormatting sqref="E58:E59">
    <cfRule type="expression" dxfId="77" priority="18321" stopIfTrue="1">
      <formula>AND($A58&lt;&gt;"COMPOSICAO",$A58&lt;&gt;"INSUMO",$A58&lt;&gt;"")</formula>
    </cfRule>
    <cfRule type="expression" dxfId="76" priority="18322" stopIfTrue="1">
      <formula>AND(OR($A58="COMPOSICAO",$A58="INSUMO",$A58&lt;&gt;""),$A58&lt;&gt;"")</formula>
    </cfRule>
  </conditionalFormatting>
  <conditionalFormatting sqref="E58:E59">
    <cfRule type="expression" dxfId="75" priority="18319" stopIfTrue="1">
      <formula>AND($A58&lt;&gt;"COMPOSICAO",$A58&lt;&gt;"INSUMO",$A58&lt;&gt;"")</formula>
    </cfRule>
    <cfRule type="expression" dxfId="74" priority="18320" stopIfTrue="1">
      <formula>AND(OR($A58="COMPOSICAO",$A58="INSUMO",$A58&lt;&gt;""),$A58&lt;&gt;"")</formula>
    </cfRule>
  </conditionalFormatting>
  <conditionalFormatting sqref="E58:E59">
    <cfRule type="expression" dxfId="73" priority="18317" stopIfTrue="1">
      <formula>AND($A58&lt;&gt;"COMPOSICAO",$A58&lt;&gt;"INSUMO",$A58&lt;&gt;"")</formula>
    </cfRule>
    <cfRule type="expression" dxfId="72" priority="18318" stopIfTrue="1">
      <formula>AND(OR($A58="COMPOSICAO",$A58="INSUMO",$A58&lt;&gt;""),$A58&lt;&gt;"")</formula>
    </cfRule>
  </conditionalFormatting>
  <conditionalFormatting sqref="E58:E59">
    <cfRule type="expression" dxfId="71" priority="18315" stopIfTrue="1">
      <formula>AND($A58&lt;&gt;"COMPOSICAO",$A58&lt;&gt;"INSUMO",$A58&lt;&gt;"")</formula>
    </cfRule>
    <cfRule type="expression" dxfId="70" priority="18316" stopIfTrue="1">
      <formula>AND(OR($A58="COMPOSICAO",$A58="INSUMO",$A58&lt;&gt;""),$A58&lt;&gt;"")</formula>
    </cfRule>
  </conditionalFormatting>
  <conditionalFormatting sqref="E58:E59">
    <cfRule type="expression" dxfId="69" priority="18313" stopIfTrue="1">
      <formula>AND($A58&lt;&gt;"COMPOSICAO",$A58&lt;&gt;"INSUMO",$A58&lt;&gt;"")</formula>
    </cfRule>
    <cfRule type="expression" dxfId="68" priority="18314" stopIfTrue="1">
      <formula>AND(OR($A58="COMPOSICAO",$A58="INSUMO",$A58&lt;&gt;""),$A58&lt;&gt;"")</formula>
    </cfRule>
  </conditionalFormatting>
  <conditionalFormatting sqref="E58:E59">
    <cfRule type="expression" dxfId="67" priority="18311" stopIfTrue="1">
      <formula>AND($A58&lt;&gt;"COMPOSICAO",$A58&lt;&gt;"INSUMO",$A58&lt;&gt;"")</formula>
    </cfRule>
    <cfRule type="expression" dxfId="66" priority="18312" stopIfTrue="1">
      <formula>AND(OR($A58="COMPOSICAO",$A58="INSUMO",$A58&lt;&gt;""),$A58&lt;&gt;"")</formula>
    </cfRule>
  </conditionalFormatting>
  <conditionalFormatting sqref="E58:E59">
    <cfRule type="expression" dxfId="65" priority="18309" stopIfTrue="1">
      <formula>AND($A58&lt;&gt;"COMPOSICAO",$A58&lt;&gt;"INSUMO",$A58&lt;&gt;"")</formula>
    </cfRule>
    <cfRule type="expression" dxfId="64" priority="18310" stopIfTrue="1">
      <formula>AND(OR($A58="COMPOSICAO",$A58="INSUMO",$A58&lt;&gt;""),$A58&lt;&gt;"")</formula>
    </cfRule>
  </conditionalFormatting>
  <conditionalFormatting sqref="E58:E59">
    <cfRule type="expression" dxfId="63" priority="18307" stopIfTrue="1">
      <formula>AND($A58&lt;&gt;"COMPOSICAO",$A58&lt;&gt;"INSUMO",$A58&lt;&gt;"")</formula>
    </cfRule>
    <cfRule type="expression" dxfId="62" priority="18308" stopIfTrue="1">
      <formula>AND(OR($A58="COMPOSICAO",$A58="INSUMO",$A58&lt;&gt;""),$A58&lt;&gt;"")</formula>
    </cfRule>
  </conditionalFormatting>
  <conditionalFormatting sqref="E58:E59">
    <cfRule type="expression" dxfId="61" priority="18305" stopIfTrue="1">
      <formula>AND($A58&lt;&gt;"COMPOSICAO",$A58&lt;&gt;"INSUMO",$A58&lt;&gt;"")</formula>
    </cfRule>
    <cfRule type="expression" dxfId="60" priority="18306" stopIfTrue="1">
      <formula>AND(OR($A58="COMPOSICAO",$A58="INSUMO",$A58&lt;&gt;""),$A58&lt;&gt;"")</formula>
    </cfRule>
  </conditionalFormatting>
  <conditionalFormatting sqref="E58:E59">
    <cfRule type="expression" dxfId="59" priority="18303" stopIfTrue="1">
      <formula>AND($A58&lt;&gt;"COMPOSICAO",$A58&lt;&gt;"INSUMO",$A58&lt;&gt;"")</formula>
    </cfRule>
    <cfRule type="expression" dxfId="58" priority="18304" stopIfTrue="1">
      <formula>AND(OR($A58="COMPOSICAO",$A58="INSUMO",$A58&lt;&gt;""),$A58&lt;&gt;"")</formula>
    </cfRule>
  </conditionalFormatting>
  <conditionalFormatting sqref="E58:E59">
    <cfRule type="expression" dxfId="57" priority="18301" stopIfTrue="1">
      <formula>AND($A58&lt;&gt;"COMPOSICAO",$A58&lt;&gt;"INSUMO",$A58&lt;&gt;"")</formula>
    </cfRule>
    <cfRule type="expression" dxfId="56" priority="18302" stopIfTrue="1">
      <formula>AND(OR($A58="COMPOSICAO",$A58="INSUMO",$A58&lt;&gt;""),$A58&lt;&gt;"")</formula>
    </cfRule>
  </conditionalFormatting>
  <conditionalFormatting sqref="E58:E59">
    <cfRule type="expression" dxfId="55" priority="18299" stopIfTrue="1">
      <formula>AND($A58&lt;&gt;"COMPOSICAO",$A58&lt;&gt;"INSUMO",$A58&lt;&gt;"")</formula>
    </cfRule>
    <cfRule type="expression" dxfId="54" priority="18300" stopIfTrue="1">
      <formula>AND(OR($A58="COMPOSICAO",$A58="INSUMO",$A58&lt;&gt;""),$A58&lt;&gt;"")</formula>
    </cfRule>
  </conditionalFormatting>
  <conditionalFormatting sqref="E58:E59">
    <cfRule type="expression" dxfId="53" priority="18297" stopIfTrue="1">
      <formula>AND($A58&lt;&gt;"COMPOSICAO",$A58&lt;&gt;"INSUMO",$A58&lt;&gt;"")</formula>
    </cfRule>
    <cfRule type="expression" dxfId="52" priority="18298" stopIfTrue="1">
      <formula>AND(OR($A58="COMPOSICAO",$A58="INSUMO",$A58&lt;&gt;""),$A58&lt;&gt;"")</formula>
    </cfRule>
  </conditionalFormatting>
  <conditionalFormatting sqref="A58:E59">
    <cfRule type="expression" dxfId="51" priority="18295" stopIfTrue="1">
      <formula>AND($A58&lt;&gt;"COMPOSICAO",$A58&lt;&gt;"INSUMO",$A58&lt;&gt;"")</formula>
    </cfRule>
    <cfRule type="expression" dxfId="50" priority="18296" stopIfTrue="1">
      <formula>AND(OR($A58="COMPOSICAO",$A58="INSUMO",$A58&lt;&gt;""),$A58&lt;&gt;"")</formula>
    </cfRule>
  </conditionalFormatting>
  <conditionalFormatting sqref="E58:E59">
    <cfRule type="expression" dxfId="49" priority="18293" stopIfTrue="1">
      <formula>AND($A58&lt;&gt;"COMPOSICAO",$A58&lt;&gt;"INSUMO",$A58&lt;&gt;"")</formula>
    </cfRule>
    <cfRule type="expression" dxfId="48" priority="18294" stopIfTrue="1">
      <formula>AND(OR($A58="COMPOSICAO",$A58="INSUMO",$A58&lt;&gt;""),$A58&lt;&gt;"")</formula>
    </cfRule>
  </conditionalFormatting>
  <conditionalFormatting sqref="E58:E59">
    <cfRule type="expression" dxfId="47" priority="18291" stopIfTrue="1">
      <formula>AND($A58&lt;&gt;"COMPOSICAO",$A58&lt;&gt;"INSUMO",$A58&lt;&gt;"")</formula>
    </cfRule>
    <cfRule type="expression" dxfId="46" priority="18292" stopIfTrue="1">
      <formula>AND(OR($A58="COMPOSICAO",$A58="INSUMO",$A58&lt;&gt;""),$A58&lt;&gt;"")</formula>
    </cfRule>
  </conditionalFormatting>
  <conditionalFormatting sqref="E58:E59">
    <cfRule type="expression" dxfId="45" priority="18289" stopIfTrue="1">
      <formula>AND($A58&lt;&gt;"COMPOSICAO",$A58&lt;&gt;"INSUMO",$A58&lt;&gt;"")</formula>
    </cfRule>
    <cfRule type="expression" dxfId="44" priority="18290" stopIfTrue="1">
      <formula>AND(OR($A58="COMPOSICAO",$A58="INSUMO",$A58&lt;&gt;""),$A58&lt;&gt;"")</formula>
    </cfRule>
  </conditionalFormatting>
  <conditionalFormatting sqref="A58:A59">
    <cfRule type="expression" dxfId="43" priority="18287" stopIfTrue="1">
      <formula>AND($A58&lt;&gt;"COMPOSICAO",$A58&lt;&gt;"INSUMO",$A58&lt;&gt;"")</formula>
    </cfRule>
    <cfRule type="expression" dxfId="42" priority="18288" stopIfTrue="1">
      <formula>AND(OR($A58="COMPOSICAO",$A58="INSUMO",$A58&lt;&gt;""),$A58&lt;&gt;"")</formula>
    </cfRule>
  </conditionalFormatting>
  <conditionalFormatting sqref="A58:A59">
    <cfRule type="expression" dxfId="41" priority="18285" stopIfTrue="1">
      <formula>AND($A58&lt;&gt;"COMPOSICAO",$A58&lt;&gt;"INSUMO",$A58&lt;&gt;"")</formula>
    </cfRule>
    <cfRule type="expression" dxfId="40" priority="18286" stopIfTrue="1">
      <formula>AND(OR($A58="COMPOSICAO",$A58="INSUMO",$A58&lt;&gt;""),$A58&lt;&gt;"")</formula>
    </cfRule>
  </conditionalFormatting>
  <conditionalFormatting sqref="A58:A59">
    <cfRule type="expression" dxfId="39" priority="18283" stopIfTrue="1">
      <formula>AND($A58&lt;&gt;"COMPOSICAO",$A58&lt;&gt;"INSUMO",$A58&lt;&gt;"")</formula>
    </cfRule>
    <cfRule type="expression" dxfId="38" priority="18284" stopIfTrue="1">
      <formula>AND(OR($A58="COMPOSICAO",$A58="INSUMO",$A58&lt;&gt;""),$A58&lt;&gt;"")</formula>
    </cfRule>
  </conditionalFormatting>
  <conditionalFormatting sqref="A58:G59">
    <cfRule type="expression" dxfId="37" priority="18281" stopIfTrue="1">
      <formula>AND($A58&lt;&gt;"COMPOSICAO",$A58&lt;&gt;"INSUMO",$A58&lt;&gt;"")</formula>
    </cfRule>
    <cfRule type="expression" dxfId="36" priority="18282" stopIfTrue="1">
      <formula>AND(OR($A58="COMPOSICAO",$A58="INSUMO",$A58&lt;&gt;""),$A58&lt;&gt;"")</formula>
    </cfRule>
  </conditionalFormatting>
  <conditionalFormatting sqref="A58:E59">
    <cfRule type="expression" dxfId="35" priority="18279" stopIfTrue="1">
      <formula>AND($A58&lt;&gt;"COMPOSICAO",$A58&lt;&gt;"INSUMO",$A58&lt;&gt;"")</formula>
    </cfRule>
    <cfRule type="expression" dxfId="34" priority="18280" stopIfTrue="1">
      <formula>AND(OR($A58="COMPOSICAO",$A58="INSUMO",$A58&lt;&gt;""),$A58&lt;&gt;"")</formula>
    </cfRule>
  </conditionalFormatting>
  <conditionalFormatting sqref="G58:G59">
    <cfRule type="expression" dxfId="33" priority="18277" stopIfTrue="1">
      <formula>AND($A58&lt;&gt;"COMPOSICAO",$A58&lt;&gt;"INSUMO",$A58&lt;&gt;"")</formula>
    </cfRule>
    <cfRule type="expression" dxfId="32" priority="18278" stopIfTrue="1">
      <formula>AND(OR($A58="COMPOSICAO",$A58="INSUMO",$A58&lt;&gt;""),$A58&lt;&gt;"")</formula>
    </cfRule>
  </conditionalFormatting>
  <conditionalFormatting sqref="G58:G59">
    <cfRule type="expression" dxfId="31" priority="18275" stopIfTrue="1">
      <formula>AND($A58&lt;&gt;"COMPOSICAO",$A58&lt;&gt;"INSUMO",$A58&lt;&gt;"")</formula>
    </cfRule>
    <cfRule type="expression" dxfId="30" priority="18276" stopIfTrue="1">
      <formula>AND(OR($A58="COMPOSICAO",$A58="INSUMO",$A58&lt;&gt;""),$A58&lt;&gt;"")</formula>
    </cfRule>
  </conditionalFormatting>
  <conditionalFormatting sqref="G58:G59">
    <cfRule type="expression" dxfId="29" priority="18273" stopIfTrue="1">
      <formula>AND($A58&lt;&gt;"COMPOSICAO",$A58&lt;&gt;"INSUMO",$A58&lt;&gt;"")</formula>
    </cfRule>
    <cfRule type="expression" dxfId="28" priority="18274" stopIfTrue="1">
      <formula>AND(OR($A58="COMPOSICAO",$A58="INSUMO",$A58&lt;&gt;""),$A58&lt;&gt;"")</formula>
    </cfRule>
  </conditionalFormatting>
  <conditionalFormatting sqref="G58:G59">
    <cfRule type="expression" dxfId="27" priority="18271" stopIfTrue="1">
      <formula>AND($A58&lt;&gt;"COMPOSICAO",$A58&lt;&gt;"INSUMO",$A58&lt;&gt;"")</formula>
    </cfRule>
    <cfRule type="expression" dxfId="26" priority="18272" stopIfTrue="1">
      <formula>AND(OR($A58="COMPOSICAO",$A58="INSUMO",$A58&lt;&gt;""),$A58&lt;&gt;"")</formula>
    </cfRule>
  </conditionalFormatting>
  <conditionalFormatting sqref="G58:G59">
    <cfRule type="expression" dxfId="25" priority="18269" stopIfTrue="1">
      <formula>AND($A58&lt;&gt;"COMPOSICAO",$A58&lt;&gt;"INSUMO",$A58&lt;&gt;"")</formula>
    </cfRule>
    <cfRule type="expression" dxfId="24" priority="18270" stopIfTrue="1">
      <formula>AND(OR($A58="COMPOSICAO",$A58="INSUMO",$A58&lt;&gt;""),$A58&lt;&gt;"")</formula>
    </cfRule>
  </conditionalFormatting>
  <conditionalFormatting sqref="G58:G59">
    <cfRule type="expression" dxfId="23" priority="18267" stopIfTrue="1">
      <formula>AND($A58&lt;&gt;"COMPOSICAO",$A58&lt;&gt;"INSUMO",$A58&lt;&gt;"")</formula>
    </cfRule>
    <cfRule type="expression" dxfId="22" priority="18268" stopIfTrue="1">
      <formula>AND(OR($A58="COMPOSICAO",$A58="INSUMO",$A58&lt;&gt;""),$A58&lt;&gt;"")</formula>
    </cfRule>
  </conditionalFormatting>
  <conditionalFormatting sqref="A24:G24">
    <cfRule type="expression" dxfId="21" priority="6215" stopIfTrue="1">
      <formula>AND($A24&lt;&gt;"COMPOSICAO",$A24&lt;&gt;"INSUMO",$A24&lt;&gt;"")</formula>
    </cfRule>
    <cfRule type="expression" dxfId="20" priority="6216" stopIfTrue="1">
      <formula>AND(OR($A24="COMPOSICAO",$A24="INSUMO",$A24&lt;&gt;""),$A24&lt;&gt;"")</formula>
    </cfRule>
  </conditionalFormatting>
  <conditionalFormatting sqref="A24:G24">
    <cfRule type="expression" dxfId="19" priority="6213" stopIfTrue="1">
      <formula>AND($A24&lt;&gt;"COMPOSICAO",$A24&lt;&gt;"INSUMO",$A24&lt;&gt;"")</formula>
    </cfRule>
    <cfRule type="expression" dxfId="18" priority="6214" stopIfTrue="1">
      <formula>AND(OR($A24="COMPOSICAO",$A24="INSUMO",$A24&lt;&gt;""),$A24&lt;&gt;"")</formula>
    </cfRule>
  </conditionalFormatting>
  <conditionalFormatting sqref="A40:G40">
    <cfRule type="expression" dxfId="17" priority="6211" stopIfTrue="1">
      <formula>AND($A40&lt;&gt;"COMPOSICAO",$A40&lt;&gt;"INSUMO",$A40&lt;&gt;"")</formula>
    </cfRule>
    <cfRule type="expression" dxfId="16" priority="6212" stopIfTrue="1">
      <formula>AND(OR($A40="COMPOSICAO",$A40="INSUMO",$A40&lt;&gt;""),$A40&lt;&gt;"")</formula>
    </cfRule>
  </conditionalFormatting>
  <conditionalFormatting sqref="A40:G40">
    <cfRule type="expression" dxfId="15" priority="6209" stopIfTrue="1">
      <formula>AND($A40&lt;&gt;"COMPOSICAO",$A40&lt;&gt;"INSUMO",$A40&lt;&gt;"")</formula>
    </cfRule>
    <cfRule type="expression" dxfId="14" priority="6210" stopIfTrue="1">
      <formula>AND(OR($A40="COMPOSICAO",$A40="INSUMO",$A40&lt;&gt;""),$A40&lt;&gt;"")</formula>
    </cfRule>
  </conditionalFormatting>
  <conditionalFormatting sqref="A40:G40">
    <cfRule type="expression" dxfId="13" priority="6207" stopIfTrue="1">
      <formula>AND($A40&lt;&gt;"COMPOSICAO",$A40&lt;&gt;"INSUMO",$A40&lt;&gt;"")</formula>
    </cfRule>
    <cfRule type="expression" dxfId="12" priority="6208" stopIfTrue="1">
      <formula>AND(OR($A40="COMPOSICAO",$A40="INSUMO",$A40&lt;&gt;""),$A40&lt;&gt;"")</formula>
    </cfRule>
  </conditionalFormatting>
  <conditionalFormatting sqref="K70">
    <cfRule type="expression" dxfId="11" priority="87" stopIfTrue="1">
      <formula>AND($A70&lt;&gt;"COMPOSICAO",$A70&lt;&gt;"INSUMO",$A70&lt;&gt;"")</formula>
    </cfRule>
    <cfRule type="expression" dxfId="10" priority="88" stopIfTrue="1">
      <formula>AND(OR($A70="COMPOSICAO",$A70="INSUMO",$A70&lt;&gt;""),$A70&lt;&gt;"")</formula>
    </cfRule>
  </conditionalFormatting>
  <conditionalFormatting sqref="K70">
    <cfRule type="expression" dxfId="9" priority="85" stopIfTrue="1">
      <formula>AND($A70&lt;&gt;"COMPOSICAO",$A70&lt;&gt;"INSUMO",$A70&lt;&gt;"")</formula>
    </cfRule>
    <cfRule type="expression" dxfId="8" priority="86" stopIfTrue="1">
      <formula>AND(OR($A70="COMPOSICAO",$A70="INSUMO",$A70&lt;&gt;""),$A70&lt;&gt;"")</formula>
    </cfRule>
  </conditionalFormatting>
  <conditionalFormatting sqref="K70">
    <cfRule type="expression" dxfId="7" priority="83" stopIfTrue="1">
      <formula>AND($A70&lt;&gt;"COMPOSICAO",$A70&lt;&gt;"INSUMO",$A70&lt;&gt;"")</formula>
    </cfRule>
    <cfRule type="expression" dxfId="6" priority="84" stopIfTrue="1">
      <formula>AND(OR($A70="COMPOSICAO",$A70="INSUMO",$A70&lt;&gt;""),$A70&lt;&gt;"")</formula>
    </cfRule>
  </conditionalFormatting>
  <conditionalFormatting sqref="K70">
    <cfRule type="expression" dxfId="5" priority="81" stopIfTrue="1">
      <formula>AND($A70&lt;&gt;"COMPOSICAO",$A70&lt;&gt;"INSUMO",$A70&lt;&gt;"")</formula>
    </cfRule>
    <cfRule type="expression" dxfId="4" priority="82" stopIfTrue="1">
      <formula>AND(OR($A70="COMPOSICAO",$A70="INSUMO",$A70&lt;&gt;""),$A70&lt;&gt;"")</formula>
    </cfRule>
  </conditionalFormatting>
  <conditionalFormatting sqref="L46">
    <cfRule type="expression" dxfId="3" priority="49" stopIfTrue="1">
      <formula>AND($A46&lt;&gt;"COMPOSICAO",$A46&lt;&gt;"INSUMO",$A46&lt;&gt;"")</formula>
    </cfRule>
    <cfRule type="expression" dxfId="2" priority="50" stopIfTrue="1">
      <formula>AND(OR($A46="COMPOSICAO",$A46="INSUMO",$A46&lt;&gt;""),$A46&lt;&gt;"")</formula>
    </cfRule>
  </conditionalFormatting>
  <conditionalFormatting sqref="K30:K34">
    <cfRule type="expression" dxfId="1" priority="5" stopIfTrue="1">
      <formula>AND($A30&lt;&gt;"COMPOSICAO",$A30&lt;&gt;"INSUMO",$A30&lt;&gt;"")</formula>
    </cfRule>
    <cfRule type="expression" dxfId="0" priority="6" stopIfTrue="1">
      <formula>AND(OR($A30="COMPOSICAO",$A30="INSUMO",$A30&lt;&gt;""),$A30&lt;&gt;"")</formula>
    </cfRule>
  </conditionalFormatting>
  <printOptions horizontalCentered="1"/>
  <pageMargins left="0.91338582677165359" right="0.78740157480314965" top="0.78740157480314965" bottom="0.78740157480314965" header="0.31496062992125984" footer="0.31496062992125984"/>
  <pageSetup scale="6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</sheetPr>
  <dimension ref="B1:P37"/>
  <sheetViews>
    <sheetView view="pageBreakPreview" topLeftCell="A16" zoomScaleSheetLayoutView="100" workbookViewId="0">
      <selection activeCell="N35" sqref="N35"/>
    </sheetView>
  </sheetViews>
  <sheetFormatPr defaultColWidth="9" defaultRowHeight="12.75"/>
  <cols>
    <col min="1" max="1" width="9" style="154"/>
    <col min="2" max="2" width="15.42578125" style="154" customWidth="1"/>
    <col min="3" max="3" width="48.28515625" style="154" customWidth="1"/>
    <col min="4" max="5" width="9" style="154"/>
    <col min="6" max="6" width="9.85546875" style="154" customWidth="1"/>
    <col min="7" max="16384" width="9" style="154"/>
  </cols>
  <sheetData>
    <row r="1" spans="2:16" ht="13.5" thickBot="1"/>
    <row r="2" spans="2:16" ht="20.25">
      <c r="B2" s="413" t="s">
        <v>132</v>
      </c>
      <c r="C2" s="414"/>
      <c r="D2" s="414"/>
      <c r="E2" s="414"/>
      <c r="F2" s="414"/>
      <c r="G2" s="414"/>
      <c r="H2" s="414"/>
      <c r="I2" s="415"/>
    </row>
    <row r="3" spans="2:16" ht="20.25">
      <c r="B3" s="416"/>
      <c r="C3" s="417"/>
      <c r="D3" s="417"/>
      <c r="E3" s="417"/>
      <c r="F3" s="417"/>
      <c r="G3" s="417"/>
      <c r="H3" s="417"/>
      <c r="I3" s="418"/>
    </row>
    <row r="4" spans="2:16" ht="71.099999999999994" customHeight="1">
      <c r="B4" s="155" t="s">
        <v>133</v>
      </c>
      <c r="C4" s="419" t="s">
        <v>134</v>
      </c>
      <c r="D4" s="420"/>
      <c r="E4" s="420"/>
      <c r="F4" s="420"/>
      <c r="G4" s="420"/>
      <c r="H4" s="420"/>
      <c r="I4" s="421"/>
      <c r="J4" s="156"/>
      <c r="K4" s="156"/>
    </row>
    <row r="5" spans="2:16" ht="16.5" thickBot="1">
      <c r="B5" s="157"/>
      <c r="C5" s="422"/>
      <c r="D5" s="422"/>
      <c r="E5" s="422"/>
      <c r="F5" s="422"/>
      <c r="G5" s="422"/>
      <c r="H5" s="422"/>
      <c r="I5" s="423"/>
    </row>
    <row r="6" spans="2:16" ht="15.75" thickBot="1">
      <c r="B6" s="390" t="s">
        <v>135</v>
      </c>
      <c r="C6" s="391"/>
      <c r="D6" s="391"/>
      <c r="E6" s="391"/>
      <c r="F6" s="391"/>
      <c r="G6" s="391"/>
      <c r="H6" s="391"/>
      <c r="I6" s="392"/>
    </row>
    <row r="7" spans="2:16" ht="15.75" thickBot="1">
      <c r="B7" s="158"/>
      <c r="C7" s="159"/>
      <c r="D7" s="159"/>
      <c r="E7" s="159"/>
      <c r="F7" s="159"/>
      <c r="G7" s="160"/>
      <c r="H7" s="160"/>
      <c r="I7" s="161"/>
      <c r="M7" s="412" t="s">
        <v>136</v>
      </c>
      <c r="N7" s="412"/>
      <c r="O7" s="412"/>
      <c r="P7" s="412"/>
    </row>
    <row r="8" spans="2:16" ht="15.75" customHeight="1" thickBot="1">
      <c r="B8" s="390" t="s">
        <v>137</v>
      </c>
      <c r="C8" s="391"/>
      <c r="D8" s="392"/>
      <c r="E8" s="159"/>
      <c r="F8" s="393" t="s">
        <v>138</v>
      </c>
      <c r="G8" s="394"/>
      <c r="H8" s="395"/>
      <c r="I8" s="396"/>
      <c r="M8" s="365" t="s">
        <v>138</v>
      </c>
      <c r="N8" s="366"/>
      <c r="O8" s="366"/>
      <c r="P8" s="367"/>
    </row>
    <row r="9" spans="2:16">
      <c r="B9" s="404" t="s">
        <v>50</v>
      </c>
      <c r="C9" s="406" t="s">
        <v>139</v>
      </c>
      <c r="D9" s="408" t="s">
        <v>140</v>
      </c>
      <c r="E9" s="162"/>
      <c r="F9" s="397"/>
      <c r="G9" s="398"/>
      <c r="H9" s="399"/>
      <c r="I9" s="400"/>
      <c r="M9" s="401"/>
      <c r="N9" s="402"/>
      <c r="O9" s="402"/>
      <c r="P9" s="403"/>
    </row>
    <row r="10" spans="2:16" ht="13.5" thickBot="1">
      <c r="B10" s="405"/>
      <c r="C10" s="407"/>
      <c r="D10" s="409"/>
      <c r="E10" s="162"/>
      <c r="F10" s="163" t="s">
        <v>141</v>
      </c>
      <c r="G10" s="410" t="s">
        <v>142</v>
      </c>
      <c r="H10" s="411"/>
      <c r="I10" s="164" t="s">
        <v>143</v>
      </c>
      <c r="M10" s="163" t="s">
        <v>141</v>
      </c>
      <c r="N10" s="410" t="s">
        <v>142</v>
      </c>
      <c r="O10" s="411"/>
      <c r="P10" s="164" t="s">
        <v>143</v>
      </c>
    </row>
    <row r="11" spans="2:16" ht="15" thickBot="1">
      <c r="B11" s="386"/>
      <c r="C11" s="387"/>
      <c r="D11" s="387"/>
      <c r="E11" s="165"/>
      <c r="F11" s="166"/>
      <c r="G11" s="160"/>
      <c r="H11" s="160"/>
      <c r="I11" s="161"/>
      <c r="M11" s="165"/>
      <c r="N11" s="160"/>
      <c r="O11" s="160"/>
      <c r="P11" s="161"/>
    </row>
    <row r="12" spans="2:16" ht="14.25">
      <c r="B12" s="167" t="s">
        <v>144</v>
      </c>
      <c r="C12" s="363" t="s">
        <v>145</v>
      </c>
      <c r="D12" s="364"/>
      <c r="E12" s="168"/>
      <c r="F12" s="169"/>
      <c r="G12" s="388"/>
      <c r="H12" s="389"/>
      <c r="I12" s="170"/>
      <c r="M12" s="169"/>
      <c r="N12" s="388"/>
      <c r="O12" s="389"/>
      <c r="P12" s="170"/>
    </row>
    <row r="13" spans="2:16">
      <c r="B13" s="171" t="s">
        <v>146</v>
      </c>
      <c r="C13" s="172" t="s">
        <v>147</v>
      </c>
      <c r="D13" s="173">
        <v>0</v>
      </c>
      <c r="E13" s="174"/>
      <c r="F13" s="175">
        <v>2.8E-3</v>
      </c>
      <c r="G13" s="361">
        <v>4.8999999999999998E-3</v>
      </c>
      <c r="H13" s="362"/>
      <c r="I13" s="176">
        <v>7.4999999999999997E-3</v>
      </c>
      <c r="M13" s="177">
        <v>3.2000000000000002E-3</v>
      </c>
      <c r="N13" s="374">
        <v>4.0000000000000001E-3</v>
      </c>
      <c r="O13" s="375"/>
      <c r="P13" s="178">
        <v>7.4000000000000003E-3</v>
      </c>
    </row>
    <row r="14" spans="2:16">
      <c r="B14" s="171" t="s">
        <v>148</v>
      </c>
      <c r="C14" s="172" t="s">
        <v>149</v>
      </c>
      <c r="D14" s="173">
        <v>0</v>
      </c>
      <c r="E14" s="174"/>
      <c r="F14" s="175">
        <v>4.8999999999999998E-3</v>
      </c>
      <c r="G14" s="361">
        <v>7.4999999999999997E-3</v>
      </c>
      <c r="H14" s="362"/>
      <c r="I14" s="176">
        <v>0.01</v>
      </c>
      <c r="M14" s="177">
        <v>5.0000000000000001E-3</v>
      </c>
      <c r="N14" s="374">
        <v>5.5999999999999999E-3</v>
      </c>
      <c r="O14" s="375"/>
      <c r="P14" s="178">
        <v>9.7000000000000003E-3</v>
      </c>
    </row>
    <row r="15" spans="2:16">
      <c r="B15" s="171" t="s">
        <v>150</v>
      </c>
      <c r="C15" s="172" t="s">
        <v>151</v>
      </c>
      <c r="D15" s="173">
        <v>9.4000000000000004E-3</v>
      </c>
      <c r="E15" s="174"/>
      <c r="F15" s="175">
        <v>9.4000000000000004E-3</v>
      </c>
      <c r="G15" s="361">
        <v>9.9000000000000008E-3</v>
      </c>
      <c r="H15" s="362"/>
      <c r="I15" s="176">
        <v>1.17E-2</v>
      </c>
      <c r="M15" s="179">
        <v>1.0200000000000001E-2</v>
      </c>
      <c r="N15" s="374">
        <v>1.11E-2</v>
      </c>
      <c r="O15" s="375"/>
      <c r="P15" s="178">
        <v>1.21E-2</v>
      </c>
    </row>
    <row r="16" spans="2:16">
      <c r="B16" s="171" t="s">
        <v>152</v>
      </c>
      <c r="C16" s="172" t="s">
        <v>153</v>
      </c>
      <c r="D16" s="173">
        <v>3.4299999999999997E-2</v>
      </c>
      <c r="E16" s="174"/>
      <c r="F16" s="175">
        <v>3.4299999999999997E-2</v>
      </c>
      <c r="G16" s="361">
        <v>4.9299999999999997E-2</v>
      </c>
      <c r="H16" s="362"/>
      <c r="I16" s="176">
        <v>6.7100000000000007E-2</v>
      </c>
      <c r="M16" s="179">
        <v>3.7999999999999999E-2</v>
      </c>
      <c r="N16" s="374">
        <v>4.0099999999999997E-2</v>
      </c>
      <c r="O16" s="375"/>
      <c r="P16" s="178">
        <v>4.6699999999999998E-2</v>
      </c>
    </row>
    <row r="17" spans="2:16" ht="13.5" thickBot="1">
      <c r="B17" s="337" t="s">
        <v>154</v>
      </c>
      <c r="C17" s="338"/>
      <c r="D17" s="180">
        <f>SUM(D13:D16)</f>
        <v>4.3699999999999996E-2</v>
      </c>
      <c r="E17" s="181"/>
      <c r="F17" s="182"/>
      <c r="G17" s="376"/>
      <c r="H17" s="377"/>
      <c r="I17" s="183"/>
      <c r="M17" s="184"/>
      <c r="N17" s="378"/>
      <c r="O17" s="379"/>
      <c r="P17" s="185"/>
    </row>
    <row r="18" spans="2:16" ht="13.5" thickBot="1">
      <c r="B18" s="380"/>
      <c r="C18" s="381"/>
      <c r="D18" s="381"/>
      <c r="E18" s="186"/>
      <c r="F18" s="187"/>
      <c r="G18" s="187"/>
      <c r="H18" s="187"/>
      <c r="I18" s="188"/>
      <c r="M18" s="174"/>
      <c r="N18" s="174"/>
      <c r="O18" s="174"/>
      <c r="P18" s="189"/>
    </row>
    <row r="19" spans="2:16">
      <c r="B19" s="167" t="s">
        <v>155</v>
      </c>
      <c r="C19" s="363" t="s">
        <v>156</v>
      </c>
      <c r="D19" s="364"/>
      <c r="E19" s="168"/>
      <c r="F19" s="190"/>
      <c r="G19" s="382"/>
      <c r="H19" s="383"/>
      <c r="I19" s="191"/>
      <c r="M19" s="192"/>
      <c r="N19" s="384"/>
      <c r="O19" s="385"/>
      <c r="P19" s="193"/>
    </row>
    <row r="20" spans="2:16">
      <c r="B20" s="171" t="s">
        <v>157</v>
      </c>
      <c r="C20" s="172" t="s">
        <v>158</v>
      </c>
      <c r="D20" s="194">
        <v>7.9200000000000007E-2</v>
      </c>
      <c r="E20" s="174"/>
      <c r="F20" s="175">
        <v>6.7400000000000002E-2</v>
      </c>
      <c r="G20" s="361">
        <v>8.0399999999999999E-2</v>
      </c>
      <c r="H20" s="362"/>
      <c r="I20" s="176">
        <v>9.4E-2</v>
      </c>
      <c r="M20" s="179">
        <v>6.6400000000000001E-2</v>
      </c>
      <c r="N20" s="374">
        <v>7.2999999999999995E-2</v>
      </c>
      <c r="O20" s="375"/>
      <c r="P20" s="178">
        <v>8.6900000000000005E-2</v>
      </c>
    </row>
    <row r="21" spans="2:16" ht="13.5" thickBot="1">
      <c r="B21" s="337" t="s">
        <v>159</v>
      </c>
      <c r="C21" s="338"/>
      <c r="D21" s="180">
        <f>SUM(D20)</f>
        <v>7.9200000000000007E-2</v>
      </c>
      <c r="E21" s="181"/>
      <c r="F21" s="182"/>
      <c r="G21" s="376"/>
      <c r="H21" s="377"/>
      <c r="I21" s="183"/>
      <c r="M21" s="184"/>
      <c r="N21" s="378"/>
      <c r="O21" s="379"/>
      <c r="P21" s="185"/>
    </row>
    <row r="22" spans="2:16" ht="13.5" thickBot="1">
      <c r="B22" s="380"/>
      <c r="C22" s="381"/>
      <c r="D22" s="381"/>
      <c r="E22" s="186"/>
      <c r="F22" s="187"/>
      <c r="G22" s="187"/>
      <c r="H22" s="187"/>
      <c r="I22" s="188"/>
    </row>
    <row r="23" spans="2:16" ht="12.75" customHeight="1">
      <c r="B23" s="167" t="s">
        <v>160</v>
      </c>
      <c r="C23" s="363" t="s">
        <v>161</v>
      </c>
      <c r="D23" s="364"/>
      <c r="E23" s="168"/>
      <c r="F23" s="365" t="s">
        <v>162</v>
      </c>
      <c r="G23" s="366"/>
      <c r="H23" s="366"/>
      <c r="I23" s="367"/>
    </row>
    <row r="24" spans="2:16" ht="12.75" customHeight="1">
      <c r="B24" s="171" t="s">
        <v>163</v>
      </c>
      <c r="C24" s="172" t="s">
        <v>164</v>
      </c>
      <c r="D24" s="194">
        <v>6.4999999999999997E-3</v>
      </c>
      <c r="E24" s="174"/>
      <c r="F24" s="368" t="s">
        <v>165</v>
      </c>
      <c r="G24" s="370" t="s">
        <v>166</v>
      </c>
      <c r="H24" s="370"/>
      <c r="I24" s="372" t="s">
        <v>167</v>
      </c>
    </row>
    <row r="25" spans="2:16" ht="18.75" customHeight="1" thickBot="1">
      <c r="B25" s="171" t="s">
        <v>168</v>
      </c>
      <c r="C25" s="172" t="s">
        <v>169</v>
      </c>
      <c r="D25" s="194">
        <v>0.03</v>
      </c>
      <c r="E25" s="174"/>
      <c r="F25" s="369"/>
      <c r="G25" s="371"/>
      <c r="H25" s="371"/>
      <c r="I25" s="373"/>
    </row>
    <row r="26" spans="2:16" ht="13.5" thickBot="1">
      <c r="B26" s="353" t="s">
        <v>170</v>
      </c>
      <c r="C26" s="355" t="s">
        <v>171</v>
      </c>
      <c r="D26" s="357">
        <f>F27</f>
        <v>0.05</v>
      </c>
      <c r="E26" s="174"/>
      <c r="F26" s="195"/>
      <c r="G26" s="187"/>
      <c r="H26" s="187"/>
      <c r="I26" s="188"/>
    </row>
    <row r="27" spans="2:16" ht="13.5" thickBot="1">
      <c r="B27" s="354"/>
      <c r="C27" s="356"/>
      <c r="D27" s="358"/>
      <c r="E27" s="174"/>
      <c r="F27" s="196">
        <v>0.05</v>
      </c>
      <c r="G27" s="359">
        <v>0.6</v>
      </c>
      <c r="H27" s="360"/>
      <c r="I27" s="197">
        <v>0.03</v>
      </c>
    </row>
    <row r="28" spans="2:16">
      <c r="B28" s="198" t="s">
        <v>172</v>
      </c>
      <c r="C28" s="199" t="s">
        <v>173</v>
      </c>
      <c r="D28" s="200"/>
      <c r="E28" s="174"/>
      <c r="F28" s="201"/>
      <c r="G28" s="201"/>
      <c r="H28" s="201"/>
      <c r="I28" s="202"/>
    </row>
    <row r="29" spans="2:16" ht="13.5" thickBot="1">
      <c r="B29" s="337" t="s">
        <v>174</v>
      </c>
      <c r="C29" s="338"/>
      <c r="D29" s="180">
        <f>SUM(D24:D28)</f>
        <v>8.6499999999999994E-2</v>
      </c>
      <c r="E29" s="181"/>
      <c r="F29" s="203"/>
      <c r="G29" s="203"/>
      <c r="H29" s="203"/>
      <c r="I29" s="204"/>
    </row>
    <row r="30" spans="2:16">
      <c r="B30" s="339"/>
      <c r="C30" s="340"/>
      <c r="D30" s="340"/>
      <c r="E30" s="205"/>
      <c r="F30" s="203"/>
      <c r="G30" s="203"/>
      <c r="H30" s="203"/>
      <c r="I30" s="204"/>
    </row>
    <row r="31" spans="2:16">
      <c r="B31" s="206"/>
      <c r="C31" s="168" t="s">
        <v>175</v>
      </c>
      <c r="D31" s="207"/>
      <c r="E31" s="207"/>
      <c r="F31" s="203"/>
      <c r="G31" s="203"/>
      <c r="H31" s="203"/>
      <c r="I31" s="204"/>
    </row>
    <row r="32" spans="2:16" ht="13.5" thickBot="1">
      <c r="B32" s="208"/>
      <c r="C32" s="205"/>
      <c r="D32" s="205"/>
      <c r="E32" s="205"/>
      <c r="F32" s="203"/>
      <c r="G32" s="203"/>
      <c r="H32" s="203"/>
      <c r="I32" s="204"/>
    </row>
    <row r="33" spans="2:9">
      <c r="B33" s="341" t="s">
        <v>176</v>
      </c>
      <c r="C33" s="342"/>
      <c r="D33" s="343"/>
      <c r="E33" s="209"/>
      <c r="F33" s="203"/>
      <c r="G33" s="203"/>
      <c r="H33" s="203"/>
      <c r="I33" s="204"/>
    </row>
    <row r="34" spans="2:9" ht="13.5" thickBot="1">
      <c r="B34" s="344"/>
      <c r="C34" s="345"/>
      <c r="D34" s="346"/>
      <c r="E34" s="209"/>
      <c r="F34" s="203"/>
      <c r="G34" s="203"/>
      <c r="H34" s="203"/>
      <c r="I34" s="204"/>
    </row>
    <row r="35" spans="2:9" ht="13.5" thickBot="1">
      <c r="B35" s="210"/>
      <c r="C35" s="211"/>
      <c r="D35" s="212"/>
      <c r="E35" s="212"/>
      <c r="F35" s="203"/>
      <c r="G35" s="203"/>
      <c r="H35" s="203"/>
      <c r="I35" s="204"/>
    </row>
    <row r="36" spans="2:9" ht="15.75">
      <c r="B36" s="347" t="s">
        <v>177</v>
      </c>
      <c r="C36" s="348"/>
      <c r="D36" s="351">
        <f>(((1+D16+D13+D14)*(1+D15)*(1+D21))/(1-D29))-1</f>
        <v>0.23339791534099619</v>
      </c>
      <c r="E36" s="213"/>
      <c r="F36" s="203"/>
      <c r="G36" s="203"/>
      <c r="H36" s="203"/>
      <c r="I36" s="204"/>
    </row>
    <row r="37" spans="2:9" ht="16.5" thickBot="1">
      <c r="B37" s="349"/>
      <c r="C37" s="350"/>
      <c r="D37" s="352"/>
      <c r="E37" s="214"/>
      <c r="F37" s="215"/>
      <c r="G37" s="215"/>
      <c r="H37" s="215"/>
      <c r="I37" s="216"/>
    </row>
  </sheetData>
  <mergeCells count="53">
    <mergeCell ref="M7:P7"/>
    <mergeCell ref="B2:I2"/>
    <mergeCell ref="B3:I3"/>
    <mergeCell ref="C4:I4"/>
    <mergeCell ref="C5:I5"/>
    <mergeCell ref="B6:I6"/>
    <mergeCell ref="B8:D8"/>
    <mergeCell ref="F8:I9"/>
    <mergeCell ref="M8:P9"/>
    <mergeCell ref="B9:B10"/>
    <mergeCell ref="C9:C10"/>
    <mergeCell ref="D9:D10"/>
    <mergeCell ref="G10:H10"/>
    <mergeCell ref="N10:O10"/>
    <mergeCell ref="B11:D11"/>
    <mergeCell ref="C12:D12"/>
    <mergeCell ref="G12:H12"/>
    <mergeCell ref="N12:O12"/>
    <mergeCell ref="G13:H13"/>
    <mergeCell ref="N13:O13"/>
    <mergeCell ref="G14:H14"/>
    <mergeCell ref="N14:O14"/>
    <mergeCell ref="G15:H15"/>
    <mergeCell ref="N15:O15"/>
    <mergeCell ref="G16:H16"/>
    <mergeCell ref="N16:O16"/>
    <mergeCell ref="B17:C17"/>
    <mergeCell ref="G17:H17"/>
    <mergeCell ref="N17:O17"/>
    <mergeCell ref="B18:D18"/>
    <mergeCell ref="C19:D19"/>
    <mergeCell ref="G19:H19"/>
    <mergeCell ref="N19:O19"/>
    <mergeCell ref="N20:O20"/>
    <mergeCell ref="B21:C21"/>
    <mergeCell ref="G21:H21"/>
    <mergeCell ref="N21:O21"/>
    <mergeCell ref="B22:D22"/>
    <mergeCell ref="B26:B27"/>
    <mergeCell ref="C26:C27"/>
    <mergeCell ref="D26:D27"/>
    <mergeCell ref="G27:H27"/>
    <mergeCell ref="G20:H20"/>
    <mergeCell ref="C23:D23"/>
    <mergeCell ref="F23:I23"/>
    <mergeCell ref="F24:F25"/>
    <mergeCell ref="G24:H25"/>
    <mergeCell ref="I24:I25"/>
    <mergeCell ref="B29:C29"/>
    <mergeCell ref="B30:D30"/>
    <mergeCell ref="B33:D34"/>
    <mergeCell ref="B36:C37"/>
    <mergeCell ref="D36:D37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</sheetPr>
  <dimension ref="B1:G53"/>
  <sheetViews>
    <sheetView view="pageBreakPreview" topLeftCell="A16" zoomScaleSheetLayoutView="100" workbookViewId="0">
      <selection activeCell="C7" sqref="C7"/>
    </sheetView>
  </sheetViews>
  <sheetFormatPr defaultColWidth="9" defaultRowHeight="12.75"/>
  <cols>
    <col min="1" max="1" width="9" style="220"/>
    <col min="2" max="2" width="36.140625" style="220" customWidth="1"/>
    <col min="3" max="3" width="39.85546875" style="220" customWidth="1"/>
    <col min="4" max="4" width="16.7109375" style="220" hidden="1" customWidth="1"/>
    <col min="5" max="5" width="16.85546875" style="220" hidden="1" customWidth="1"/>
    <col min="6" max="6" width="13.140625" style="220" customWidth="1"/>
    <col min="7" max="7" width="16.85546875" style="220" customWidth="1"/>
    <col min="8" max="16384" width="9" style="220"/>
  </cols>
  <sheetData>
    <row r="1" spans="2:7" ht="13.5" thickBot="1"/>
    <row r="2" spans="2:7">
      <c r="B2" s="217"/>
      <c r="C2" s="218"/>
      <c r="D2" s="218"/>
      <c r="E2" s="218"/>
      <c r="F2" s="218"/>
      <c r="G2" s="219"/>
    </row>
    <row r="3" spans="2:7">
      <c r="B3" s="221"/>
      <c r="C3" s="222"/>
      <c r="D3" s="222"/>
      <c r="E3" s="222"/>
      <c r="F3" s="222"/>
      <c r="G3" s="223"/>
    </row>
    <row r="4" spans="2:7">
      <c r="B4" s="221"/>
      <c r="C4" s="222"/>
      <c r="D4" s="222"/>
      <c r="E4" s="222"/>
      <c r="F4" s="222"/>
      <c r="G4" s="223"/>
    </row>
    <row r="5" spans="2:7">
      <c r="B5" s="221"/>
      <c r="C5" s="222"/>
      <c r="D5" s="222"/>
      <c r="E5" s="222"/>
      <c r="F5" s="222"/>
      <c r="G5" s="223"/>
    </row>
    <row r="6" spans="2:7">
      <c r="B6" s="221"/>
      <c r="C6" s="222"/>
      <c r="D6" s="222"/>
      <c r="E6" s="222"/>
      <c r="F6" s="222"/>
      <c r="G6" s="223"/>
    </row>
    <row r="7" spans="2:7">
      <c r="B7" s="224" t="s">
        <v>178</v>
      </c>
      <c r="C7" s="225"/>
      <c r="D7" s="226"/>
      <c r="E7" s="226"/>
      <c r="F7" s="226"/>
      <c r="G7" s="227"/>
    </row>
    <row r="8" spans="2:7">
      <c r="B8" s="224" t="s">
        <v>179</v>
      </c>
      <c r="C8" s="225"/>
      <c r="D8" s="226"/>
      <c r="E8" s="226"/>
      <c r="F8" s="226"/>
      <c r="G8" s="227"/>
    </row>
    <row r="9" spans="2:7">
      <c r="B9" s="224" t="s">
        <v>180</v>
      </c>
      <c r="C9" s="225"/>
      <c r="D9" s="226"/>
      <c r="E9" s="226"/>
      <c r="F9" s="226"/>
      <c r="G9" s="227"/>
    </row>
    <row r="10" spans="2:7">
      <c r="B10" s="426"/>
      <c r="C10" s="427"/>
      <c r="D10" s="427"/>
      <c r="E10" s="427"/>
      <c r="F10" s="427"/>
      <c r="G10" s="428"/>
    </row>
    <row r="11" spans="2:7">
      <c r="B11" s="429"/>
      <c r="C11" s="430"/>
      <c r="D11" s="430"/>
      <c r="E11" s="430"/>
      <c r="F11" s="430"/>
      <c r="G11" s="431"/>
    </row>
    <row r="12" spans="2:7" ht="15.75">
      <c r="B12" s="432" t="s">
        <v>181</v>
      </c>
      <c r="C12" s="433"/>
      <c r="D12" s="433"/>
      <c r="E12" s="433"/>
      <c r="F12" s="433"/>
      <c r="G12" s="434"/>
    </row>
    <row r="13" spans="2:7" ht="15.75">
      <c r="B13" s="228" t="s">
        <v>182</v>
      </c>
      <c r="C13" s="229"/>
      <c r="D13" s="435" t="s">
        <v>183</v>
      </c>
      <c r="E13" s="436"/>
      <c r="F13" s="435" t="s">
        <v>184</v>
      </c>
      <c r="G13" s="434"/>
    </row>
    <row r="14" spans="2:7" ht="15">
      <c r="B14" s="437"/>
      <c r="C14" s="438"/>
      <c r="D14" s="438"/>
      <c r="E14" s="438"/>
      <c r="F14" s="438"/>
      <c r="G14" s="439"/>
    </row>
    <row r="15" spans="2:7">
      <c r="B15" s="440"/>
      <c r="C15" s="441"/>
      <c r="D15" s="442" t="s">
        <v>185</v>
      </c>
      <c r="E15" s="442" t="s">
        <v>186</v>
      </c>
      <c r="F15" s="442" t="s">
        <v>185</v>
      </c>
      <c r="G15" s="443" t="s">
        <v>186</v>
      </c>
    </row>
    <row r="16" spans="2:7">
      <c r="B16" s="440"/>
      <c r="C16" s="441"/>
      <c r="D16" s="442"/>
      <c r="E16" s="442"/>
      <c r="F16" s="442"/>
      <c r="G16" s="443"/>
    </row>
    <row r="17" spans="2:7" ht="15.75">
      <c r="B17" s="432" t="s">
        <v>187</v>
      </c>
      <c r="C17" s="433"/>
      <c r="D17" s="433"/>
      <c r="E17" s="433"/>
      <c r="F17" s="433"/>
      <c r="G17" s="434"/>
    </row>
    <row r="18" spans="2:7" ht="15">
      <c r="B18" s="230" t="s">
        <v>146</v>
      </c>
      <c r="C18" s="231" t="s">
        <v>188</v>
      </c>
      <c r="D18" s="232">
        <v>0</v>
      </c>
      <c r="E18" s="232">
        <v>0</v>
      </c>
      <c r="F18" s="232">
        <v>20</v>
      </c>
      <c r="G18" s="233">
        <v>20</v>
      </c>
    </row>
    <row r="19" spans="2:7" ht="15">
      <c r="B19" s="234" t="s">
        <v>148</v>
      </c>
      <c r="C19" s="235" t="s">
        <v>189</v>
      </c>
      <c r="D19" s="236">
        <v>1.5</v>
      </c>
      <c r="E19" s="236">
        <v>1.5</v>
      </c>
      <c r="F19" s="236">
        <v>1.5</v>
      </c>
      <c r="G19" s="237">
        <v>1.5</v>
      </c>
    </row>
    <row r="20" spans="2:7" ht="15">
      <c r="B20" s="234" t="s">
        <v>150</v>
      </c>
      <c r="C20" s="235" t="s">
        <v>190</v>
      </c>
      <c r="D20" s="236">
        <v>1</v>
      </c>
      <c r="E20" s="236">
        <v>1</v>
      </c>
      <c r="F20" s="236">
        <v>1</v>
      </c>
      <c r="G20" s="237">
        <v>1</v>
      </c>
    </row>
    <row r="21" spans="2:7" ht="15">
      <c r="B21" s="234" t="s">
        <v>152</v>
      </c>
      <c r="C21" s="235" t="s">
        <v>191</v>
      </c>
      <c r="D21" s="236">
        <v>0.2</v>
      </c>
      <c r="E21" s="236">
        <v>0.2</v>
      </c>
      <c r="F21" s="236">
        <v>0.2</v>
      </c>
      <c r="G21" s="237">
        <v>0.2</v>
      </c>
    </row>
    <row r="22" spans="2:7" ht="15">
      <c r="B22" s="234" t="s">
        <v>192</v>
      </c>
      <c r="C22" s="235" t="s">
        <v>193</v>
      </c>
      <c r="D22" s="236">
        <v>0.6</v>
      </c>
      <c r="E22" s="236">
        <v>0.6</v>
      </c>
      <c r="F22" s="236">
        <v>0.6</v>
      </c>
      <c r="G22" s="237">
        <v>0.6</v>
      </c>
    </row>
    <row r="23" spans="2:7" ht="15">
      <c r="B23" s="234" t="s">
        <v>194</v>
      </c>
      <c r="C23" s="235" t="s">
        <v>195</v>
      </c>
      <c r="D23" s="236">
        <v>2.5</v>
      </c>
      <c r="E23" s="236">
        <v>2.5</v>
      </c>
      <c r="F23" s="236">
        <v>2.5</v>
      </c>
      <c r="G23" s="237">
        <v>2.5</v>
      </c>
    </row>
    <row r="24" spans="2:7" ht="15">
      <c r="B24" s="234" t="s">
        <v>196</v>
      </c>
      <c r="C24" s="235" t="s">
        <v>197</v>
      </c>
      <c r="D24" s="236">
        <v>3</v>
      </c>
      <c r="E24" s="236">
        <v>3</v>
      </c>
      <c r="F24" s="236">
        <v>3</v>
      </c>
      <c r="G24" s="237">
        <v>3</v>
      </c>
    </row>
    <row r="25" spans="2:7" ht="15">
      <c r="B25" s="234" t="s">
        <v>198</v>
      </c>
      <c r="C25" s="235" t="s">
        <v>199</v>
      </c>
      <c r="D25" s="236">
        <v>8</v>
      </c>
      <c r="E25" s="236">
        <v>8</v>
      </c>
      <c r="F25" s="236">
        <v>8</v>
      </c>
      <c r="G25" s="237">
        <v>8</v>
      </c>
    </row>
    <row r="26" spans="2:7" ht="15">
      <c r="B26" s="238" t="s">
        <v>200</v>
      </c>
      <c r="C26" s="239" t="s">
        <v>201</v>
      </c>
      <c r="D26" s="240">
        <v>0</v>
      </c>
      <c r="E26" s="240">
        <v>0</v>
      </c>
      <c r="F26" s="240">
        <v>0</v>
      </c>
      <c r="G26" s="241">
        <v>0</v>
      </c>
    </row>
    <row r="27" spans="2:7" ht="15.75">
      <c r="B27" s="242" t="s">
        <v>202</v>
      </c>
      <c r="C27" s="243" t="s">
        <v>93</v>
      </c>
      <c r="D27" s="244">
        <f>SUM(D18:D26)</f>
        <v>16.8</v>
      </c>
      <c r="E27" s="244">
        <f>SUM(E18:E26)</f>
        <v>16.8</v>
      </c>
      <c r="F27" s="244">
        <f>SUM(F18:F26)</f>
        <v>36.799999999999997</v>
      </c>
      <c r="G27" s="245">
        <f>SUM(G18:G26)</f>
        <v>36.799999999999997</v>
      </c>
    </row>
    <row r="28" spans="2:7" ht="15.75">
      <c r="B28" s="432" t="s">
        <v>203</v>
      </c>
      <c r="C28" s="433"/>
      <c r="D28" s="433"/>
      <c r="E28" s="433"/>
      <c r="F28" s="433"/>
      <c r="G28" s="434"/>
    </row>
    <row r="29" spans="2:7" ht="15">
      <c r="B29" s="230" t="s">
        <v>204</v>
      </c>
      <c r="C29" s="231" t="s">
        <v>205</v>
      </c>
      <c r="D29" s="232">
        <v>17.97</v>
      </c>
      <c r="E29" s="232" t="s">
        <v>206</v>
      </c>
      <c r="F29" s="232">
        <v>17.97</v>
      </c>
      <c r="G29" s="233" t="s">
        <v>206</v>
      </c>
    </row>
    <row r="30" spans="2:7" ht="15">
      <c r="B30" s="234" t="s">
        <v>207</v>
      </c>
      <c r="C30" s="235" t="s">
        <v>208</v>
      </c>
      <c r="D30" s="236">
        <v>3.96</v>
      </c>
      <c r="E30" s="236" t="s">
        <v>206</v>
      </c>
      <c r="F30" s="236">
        <v>3.96</v>
      </c>
      <c r="G30" s="237" t="s">
        <v>206</v>
      </c>
    </row>
    <row r="31" spans="2:7" ht="15">
      <c r="B31" s="234" t="s">
        <v>209</v>
      </c>
      <c r="C31" s="235" t="s">
        <v>210</v>
      </c>
      <c r="D31" s="236">
        <v>0.86</v>
      </c>
      <c r="E31" s="236">
        <v>0.66</v>
      </c>
      <c r="F31" s="236">
        <v>0.86</v>
      </c>
      <c r="G31" s="237">
        <v>0.66</v>
      </c>
    </row>
    <row r="32" spans="2:7" ht="15">
      <c r="B32" s="234" t="s">
        <v>211</v>
      </c>
      <c r="C32" s="235" t="s">
        <v>212</v>
      </c>
      <c r="D32" s="236">
        <v>10.97</v>
      </c>
      <c r="E32" s="236">
        <v>8.33</v>
      </c>
      <c r="F32" s="236">
        <v>10.97</v>
      </c>
      <c r="G32" s="237">
        <v>8.33</v>
      </c>
    </row>
    <row r="33" spans="2:7" ht="15">
      <c r="B33" s="234" t="s">
        <v>213</v>
      </c>
      <c r="C33" s="235" t="s">
        <v>214</v>
      </c>
      <c r="D33" s="236">
        <v>7.0000000000000007E-2</v>
      </c>
      <c r="E33" s="236">
        <v>0.06</v>
      </c>
      <c r="F33" s="236">
        <v>7.0000000000000007E-2</v>
      </c>
      <c r="G33" s="237">
        <v>0.06</v>
      </c>
    </row>
    <row r="34" spans="2:7" ht="15">
      <c r="B34" s="234" t="s">
        <v>215</v>
      </c>
      <c r="C34" s="235" t="s">
        <v>216</v>
      </c>
      <c r="D34" s="236">
        <v>0.73</v>
      </c>
      <c r="E34" s="236">
        <v>0.56000000000000005</v>
      </c>
      <c r="F34" s="236">
        <v>0.73</v>
      </c>
      <c r="G34" s="237">
        <v>0.56000000000000005</v>
      </c>
    </row>
    <row r="35" spans="2:7" ht="15">
      <c r="B35" s="234" t="s">
        <v>217</v>
      </c>
      <c r="C35" s="235" t="s">
        <v>218</v>
      </c>
      <c r="D35" s="236">
        <v>2.04</v>
      </c>
      <c r="E35" s="236" t="s">
        <v>206</v>
      </c>
      <c r="F35" s="236">
        <v>2.04</v>
      </c>
      <c r="G35" s="237" t="s">
        <v>206</v>
      </c>
    </row>
    <row r="36" spans="2:7" ht="15">
      <c r="B36" s="234" t="s">
        <v>219</v>
      </c>
      <c r="C36" s="235" t="s">
        <v>220</v>
      </c>
      <c r="D36" s="236">
        <v>0.1</v>
      </c>
      <c r="E36" s="236">
        <v>0.08</v>
      </c>
      <c r="F36" s="236">
        <v>0.1</v>
      </c>
      <c r="G36" s="237">
        <v>0.08</v>
      </c>
    </row>
    <row r="37" spans="2:7" ht="15">
      <c r="B37" s="234" t="s">
        <v>221</v>
      </c>
      <c r="C37" s="235" t="s">
        <v>222</v>
      </c>
      <c r="D37" s="236">
        <v>10.34</v>
      </c>
      <c r="E37" s="236">
        <v>7.85</v>
      </c>
      <c r="F37" s="236">
        <v>10.34</v>
      </c>
      <c r="G37" s="237">
        <v>7.85</v>
      </c>
    </row>
    <row r="38" spans="2:7" ht="15">
      <c r="B38" s="238" t="s">
        <v>223</v>
      </c>
      <c r="C38" s="239" t="s">
        <v>224</v>
      </c>
      <c r="D38" s="240">
        <v>0.03</v>
      </c>
      <c r="E38" s="240">
        <v>0.02</v>
      </c>
      <c r="F38" s="240">
        <v>0.03</v>
      </c>
      <c r="G38" s="241">
        <v>0.02</v>
      </c>
    </row>
    <row r="39" spans="2:7" ht="15.75">
      <c r="B39" s="242" t="s">
        <v>225</v>
      </c>
      <c r="C39" s="243" t="s">
        <v>226</v>
      </c>
      <c r="D39" s="244">
        <f>SUM(D29:D38)</f>
        <v>47.069999999999993</v>
      </c>
      <c r="E39" s="244">
        <f>SUM(E29:E38)</f>
        <v>17.559999999999999</v>
      </c>
      <c r="F39" s="244">
        <f>SUM(F29:F38)</f>
        <v>47.069999999999993</v>
      </c>
      <c r="G39" s="245">
        <f>SUM(G29:G38)</f>
        <v>17.559999999999999</v>
      </c>
    </row>
    <row r="40" spans="2:7" ht="15.75">
      <c r="B40" s="432" t="s">
        <v>227</v>
      </c>
      <c r="C40" s="433"/>
      <c r="D40" s="433"/>
      <c r="E40" s="433"/>
      <c r="F40" s="433"/>
      <c r="G40" s="434"/>
    </row>
    <row r="41" spans="2:7" ht="15">
      <c r="B41" s="230" t="s">
        <v>228</v>
      </c>
      <c r="C41" s="231" t="s">
        <v>229</v>
      </c>
      <c r="D41" s="232">
        <v>5.44</v>
      </c>
      <c r="E41" s="232">
        <v>4.13</v>
      </c>
      <c r="F41" s="232">
        <v>5.44</v>
      </c>
      <c r="G41" s="233">
        <v>4.13</v>
      </c>
    </row>
    <row r="42" spans="2:7" ht="15">
      <c r="B42" s="234" t="s">
        <v>230</v>
      </c>
      <c r="C42" s="235" t="s">
        <v>231</v>
      </c>
      <c r="D42" s="236">
        <v>0.13</v>
      </c>
      <c r="E42" s="236">
        <v>0.1</v>
      </c>
      <c r="F42" s="236">
        <v>0.13</v>
      </c>
      <c r="G42" s="237">
        <v>0.1</v>
      </c>
    </row>
    <row r="43" spans="2:7" ht="15">
      <c r="B43" s="234" t="s">
        <v>232</v>
      </c>
      <c r="C43" s="235" t="s">
        <v>233</v>
      </c>
      <c r="D43" s="236">
        <v>3.41</v>
      </c>
      <c r="E43" s="236">
        <v>2.59</v>
      </c>
      <c r="F43" s="236">
        <v>3.41</v>
      </c>
      <c r="G43" s="237">
        <v>2.59</v>
      </c>
    </row>
    <row r="44" spans="2:7" ht="15">
      <c r="B44" s="234" t="s">
        <v>234</v>
      </c>
      <c r="C44" s="235" t="s">
        <v>235</v>
      </c>
      <c r="D44" s="236">
        <v>3.36</v>
      </c>
      <c r="E44" s="236">
        <v>2.5499999999999998</v>
      </c>
      <c r="F44" s="236">
        <v>3.36</v>
      </c>
      <c r="G44" s="237">
        <v>2.5499999999999998</v>
      </c>
    </row>
    <row r="45" spans="2:7" ht="15">
      <c r="B45" s="238" t="s">
        <v>236</v>
      </c>
      <c r="C45" s="239" t="s">
        <v>237</v>
      </c>
      <c r="D45" s="240">
        <v>0.46</v>
      </c>
      <c r="E45" s="240">
        <v>0.35</v>
      </c>
      <c r="F45" s="240">
        <v>0.46</v>
      </c>
      <c r="G45" s="241">
        <v>0.35</v>
      </c>
    </row>
    <row r="46" spans="2:7" ht="15.75">
      <c r="B46" s="242" t="s">
        <v>238</v>
      </c>
      <c r="C46" s="243" t="s">
        <v>226</v>
      </c>
      <c r="D46" s="244">
        <f>SUM(D41:D45)</f>
        <v>12.8</v>
      </c>
      <c r="E46" s="244">
        <f>SUM(E41:E45)</f>
        <v>9.7199999999999989</v>
      </c>
      <c r="F46" s="244">
        <f>SUM(F41:F45)</f>
        <v>12.8</v>
      </c>
      <c r="G46" s="245">
        <f>SUM(G41:G45)</f>
        <v>9.7199999999999989</v>
      </c>
    </row>
    <row r="47" spans="2:7" ht="15.75">
      <c r="B47" s="432" t="s">
        <v>239</v>
      </c>
      <c r="C47" s="433"/>
      <c r="D47" s="433"/>
      <c r="E47" s="433"/>
      <c r="F47" s="433"/>
      <c r="G47" s="434"/>
    </row>
    <row r="48" spans="2:7" ht="15">
      <c r="B48" s="230" t="s">
        <v>240</v>
      </c>
      <c r="C48" s="231" t="s">
        <v>241</v>
      </c>
      <c r="D48" s="232">
        <v>7.91</v>
      </c>
      <c r="E48" s="232">
        <v>2.95</v>
      </c>
      <c r="F48" s="232">
        <v>17.32</v>
      </c>
      <c r="G48" s="233">
        <v>6.46</v>
      </c>
    </row>
    <row r="49" spans="2:7" ht="76.5" customHeight="1">
      <c r="B49" s="246" t="s">
        <v>242</v>
      </c>
      <c r="C49" s="247" t="s">
        <v>243</v>
      </c>
      <c r="D49" s="240">
        <v>0.46</v>
      </c>
      <c r="E49" s="240">
        <v>0.35</v>
      </c>
      <c r="F49" s="240">
        <v>0.48</v>
      </c>
      <c r="G49" s="241">
        <v>0.37</v>
      </c>
    </row>
    <row r="50" spans="2:7" ht="15.75">
      <c r="B50" s="242" t="s">
        <v>244</v>
      </c>
      <c r="C50" s="243" t="s">
        <v>93</v>
      </c>
      <c r="D50" s="244">
        <f>SUM(D48:D49)</f>
        <v>8.370000000000001</v>
      </c>
      <c r="E50" s="244">
        <f>SUM(E48:E49)</f>
        <v>3.3000000000000003</v>
      </c>
      <c r="F50" s="244">
        <f>SUM(F48:F49)</f>
        <v>17.8</v>
      </c>
      <c r="G50" s="245">
        <f>SUM(G48:G49)</f>
        <v>6.83</v>
      </c>
    </row>
    <row r="51" spans="2:7" ht="15">
      <c r="B51" s="437"/>
      <c r="C51" s="438"/>
      <c r="D51" s="438"/>
      <c r="E51" s="438"/>
      <c r="F51" s="438"/>
      <c r="G51" s="439"/>
    </row>
    <row r="52" spans="2:7" ht="16.5" thickBot="1">
      <c r="B52" s="424" t="s">
        <v>245</v>
      </c>
      <c r="C52" s="425"/>
      <c r="D52" s="248">
        <f>D27+D39+D46+D50</f>
        <v>85.039999999999992</v>
      </c>
      <c r="E52" s="248">
        <f>E27+E39+E46+E50</f>
        <v>47.379999999999995</v>
      </c>
      <c r="F52" s="249">
        <f>(F27+F39+F46+F50)/100</f>
        <v>1.1446999999999998</v>
      </c>
      <c r="G52" s="250">
        <f>(G27+G39+G46+G50)/100</f>
        <v>0.70909999999999995</v>
      </c>
    </row>
    <row r="53" spans="2:7" ht="15">
      <c r="B53" s="251"/>
      <c r="C53" s="251"/>
      <c r="D53" s="251"/>
      <c r="E53" s="251"/>
      <c r="F53" s="251"/>
      <c r="G53" s="251"/>
    </row>
  </sheetData>
  <mergeCells count="16">
    <mergeCell ref="B52:C52"/>
    <mergeCell ref="B10:G11"/>
    <mergeCell ref="B12:G12"/>
    <mergeCell ref="D13:E13"/>
    <mergeCell ref="F13:G13"/>
    <mergeCell ref="B14:G14"/>
    <mergeCell ref="B15:C16"/>
    <mergeCell ref="D15:D16"/>
    <mergeCell ref="E15:E16"/>
    <mergeCell ref="F15:F16"/>
    <mergeCell ref="G15:G16"/>
    <mergeCell ref="B17:G17"/>
    <mergeCell ref="B28:G28"/>
    <mergeCell ref="B40:G40"/>
    <mergeCell ref="B47:G47"/>
    <mergeCell ref="B51:G51"/>
  </mergeCells>
  <pageMargins left="0.75" right="0.75" top="1" bottom="1" header="0.5" footer="0.5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Planilha</vt:lpstr>
      <vt:lpstr>Cronograma</vt:lpstr>
      <vt:lpstr>Mobilização</vt:lpstr>
      <vt:lpstr>Memória de Cálculo</vt:lpstr>
      <vt:lpstr>CPUs</vt:lpstr>
      <vt:lpstr>BDI - SERVIÇOS</vt:lpstr>
      <vt:lpstr>ENC SOCIAIS</vt:lpstr>
      <vt:lpstr>'BDI - SERVIÇOS'!Area_de_impressao</vt:lpstr>
      <vt:lpstr>CPUs!Area_de_impressao</vt:lpstr>
      <vt:lpstr>Cronograma!Area_de_impressao</vt:lpstr>
      <vt:lpstr>'ENC SOCIAIS'!Area_de_impressao</vt:lpstr>
      <vt:lpstr>'Memória de Cálculo'!Area_de_impressao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Sérgio Roberto Alves Farias</cp:lastModifiedBy>
  <cp:lastPrinted>2022-05-11T18:39:27Z</cp:lastPrinted>
  <dcterms:created xsi:type="dcterms:W3CDTF">1998-01-22T12:19:54Z</dcterms:created>
  <dcterms:modified xsi:type="dcterms:W3CDTF">2022-05-31T12:00:27Z</dcterms:modified>
</cp:coreProperties>
</file>