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10" windowWidth="28455" windowHeight="11955" tabRatio="704" activeTab="7"/>
  </bookViews>
  <sheets>
    <sheet name="Orçamento Sintético" sheetId="1" r:id="rId1"/>
    <sheet name="Cronograma" sheetId="10" r:id="rId2"/>
    <sheet name="Memória de Cálculo" sheetId="3" r:id="rId3"/>
    <sheet name="CPU Sicro" sheetId="4" r:id="rId4"/>
    <sheet name="CPU Codevasf" sheetId="5" r:id="rId5"/>
    <sheet name="Mobilização" sheetId="8" r:id="rId6"/>
    <sheet name="BDI" sheetId="6" r:id="rId7"/>
    <sheet name="Encargos Sociais" sheetId="7" r:id="rId8"/>
    <sheet name="Rasc Crono" sheetId="9" state="hidden" r:id="rId9"/>
  </sheets>
  <externalReferences>
    <externalReference r:id="rId10"/>
    <externalReference r:id="rId11"/>
    <externalReference r:id="rId12"/>
  </externalReferences>
  <definedNames>
    <definedName name="\A" localSheetId="8">[1]SERVIÇO!#REF!</definedName>
    <definedName name="\A">[1]SERVIÇO!#REF!</definedName>
    <definedName name="\B" localSheetId="8">[1]SERVIÇO!#REF!</definedName>
    <definedName name="\B">[1]SERVIÇO!#REF!</definedName>
    <definedName name="\C" localSheetId="8">[1]SERVIÇO!#REF!</definedName>
    <definedName name="\C">[1]SERVIÇO!#REF!</definedName>
    <definedName name="\I" localSheetId="8">[1]SERVIÇO!#REF!</definedName>
    <definedName name="\I">[1]SERVIÇO!#REF!</definedName>
    <definedName name="\J" localSheetId="8">[1]SERVIÇO!#REF!</definedName>
    <definedName name="\J">[1]SERVIÇO!#REF!</definedName>
    <definedName name="\O" localSheetId="8">[1]SERVIÇO!#REF!</definedName>
    <definedName name="\O">[1]SERVIÇO!#REF!</definedName>
    <definedName name="\P" localSheetId="8">[1]SERVIÇO!#REF!</definedName>
    <definedName name="\P">[1]SERVIÇO!#REF!</definedName>
    <definedName name="_ACR10" localSheetId="8">[1]SERVIÇO!#REF!</definedName>
    <definedName name="_ACR10">[1]SERVIÇO!#REF!</definedName>
    <definedName name="_ACR15" localSheetId="8">[1]SERVIÇO!#REF!</definedName>
    <definedName name="_ACR15">[1]SERVIÇO!#REF!</definedName>
    <definedName name="_acr20" localSheetId="8">[1]SERVIÇO!#REF!</definedName>
    <definedName name="_acr20">[1]SERVIÇO!#REF!</definedName>
    <definedName name="_acr5" localSheetId="8">[1]SERVIÇO!#REF!</definedName>
    <definedName name="_acr5">[1]SERVIÇO!#REF!</definedName>
    <definedName name="_ARQ1" localSheetId="8">[1]SERVIÇO!#REF!</definedName>
    <definedName name="_ARQ1">[1]SERVIÇO!#REF!</definedName>
    <definedName name="_QT100" localSheetId="8">[1]SERVIÇO!#REF!</definedName>
    <definedName name="_QT100">[1]SERVIÇO!#REF!</definedName>
    <definedName name="_QT2" localSheetId="8">[1]SERVIÇO!#REF!</definedName>
    <definedName name="_QT2">[1]SERVIÇO!#REF!</definedName>
    <definedName name="_QT3" localSheetId="8">[1]SERVIÇO!#REF!</definedName>
    <definedName name="_QT3">[1]SERVIÇO!#REF!</definedName>
    <definedName name="_QT4" localSheetId="8">[1]SERVIÇO!#REF!</definedName>
    <definedName name="_QT4">[1]SERVIÇO!#REF!</definedName>
    <definedName name="_QT50" localSheetId="8">[1]SERVIÇO!#REF!</definedName>
    <definedName name="_QT50">[1]SERVIÇO!#REF!</definedName>
    <definedName name="_QT75" localSheetId="8">[1]SERVIÇO!#REF!</definedName>
    <definedName name="_QT75">[1]SERVIÇO!#REF!</definedName>
    <definedName name="_T" localSheetId="8">[1]SERVIÇO!#REF!</definedName>
    <definedName name="_T">[1]SERVIÇO!#REF!</definedName>
    <definedName name="AAAAA" localSheetId="8">#REF!</definedName>
    <definedName name="AAAAA">#REF!</definedName>
    <definedName name="abebqt" localSheetId="8">[1]SERVIÇO!#REF!</definedName>
    <definedName name="abebqt">[1]SERVIÇO!#REF!</definedName>
    <definedName name="ACADUC" localSheetId="8">[1]SERVIÇO!#REF!</definedName>
    <definedName name="ACADUC">[1]SERVIÇO!#REF!</definedName>
    <definedName name="ACBEB" localSheetId="8">[1]SERVIÇO!#REF!</definedName>
    <definedName name="ACBEB">[1]SERVIÇO!#REF!</definedName>
    <definedName name="ACBOMB" localSheetId="8">[1]SERVIÇO!#REF!</definedName>
    <definedName name="ACBOMB">[1]SERVIÇO!#REF!</definedName>
    <definedName name="ACCHAF" localSheetId="8">[1]SERVIÇO!#REF!</definedName>
    <definedName name="ACCHAF">[1]SERVIÇO!#REF!</definedName>
    <definedName name="ACDER" localSheetId="8">[1]SERVIÇO!#REF!</definedName>
    <definedName name="ACDER">[1]SERVIÇO!#REF!</definedName>
    <definedName name="ACDIV" localSheetId="8">[1]SERVIÇO!#REF!</definedName>
    <definedName name="ACDIV">[1]SERVIÇO!#REF!</definedName>
    <definedName name="ACEQP" localSheetId="8">[1]SERVIÇO!#REF!</definedName>
    <definedName name="ACEQP">[1]SERVIÇO!#REF!</definedName>
    <definedName name="ACHAFQT" localSheetId="8">[1]SERVIÇO!#REF!</definedName>
    <definedName name="ACHAFQT">[1]SERVIÇO!#REF!</definedName>
    <definedName name="ACMUR" localSheetId="8">[1]SERVIÇO!#REF!</definedName>
    <definedName name="ACMUR">[1]SERVIÇO!#REF!</definedName>
    <definedName name="ACONT2" localSheetId="8">[1]SERVIÇO!#REF!</definedName>
    <definedName name="ACONT2">[1]SERVIÇO!#REF!</definedName>
    <definedName name="ACPIPA" localSheetId="8">[1]SERVIÇO!#REF!</definedName>
    <definedName name="ACPIPA">[1]SERVIÇO!#REF!</definedName>
    <definedName name="ACTRANSP" localSheetId="8">[1]SERVIÇO!#REF!</definedName>
    <definedName name="ACTRANSP">[1]SERVIÇO!#REF!</definedName>
    <definedName name="ADUCQT" localSheetId="8">[1]SERVIÇO!#REF!</definedName>
    <definedName name="ADUCQT">[1]SERVIÇO!#REF!</definedName>
    <definedName name="AITEM" localSheetId="8">[1]SERVIÇO!#REF!</definedName>
    <definedName name="AITEM">[1]SERVIÇO!#REF!</definedName>
    <definedName name="ALTADUC" localSheetId="8">[1]SERVIÇO!#REF!</definedName>
    <definedName name="ALTADUC">[1]SERVIÇO!#REF!</definedName>
    <definedName name="ALTBOMB" localSheetId="8">[1]SERVIÇO!#REF!</definedName>
    <definedName name="ALTBOMB">[1]SERVIÇO!#REF!</definedName>
    <definedName name="ALTCAP" localSheetId="8">[1]SERVIÇO!#REF!</definedName>
    <definedName name="ALTCAP">[1]SERVIÇO!#REF!</definedName>
    <definedName name="ALTDER" localSheetId="8">[1]SERVIÇO!#REF!</definedName>
    <definedName name="ALTDER">[1]SERVIÇO!#REF!</definedName>
    <definedName name="ALTEQUIP" localSheetId="8">[1]SERVIÇO!#REF!</definedName>
    <definedName name="ALTEQUIP">[1]SERVIÇO!#REF!</definedName>
    <definedName name="ALTIEQP" localSheetId="8">[1]SERVIÇO!#REF!</definedName>
    <definedName name="ALTIEQP">[1]SERVIÇO!#REF!</definedName>
    <definedName name="ALTMUR" localSheetId="8">[1]SERVIÇO!#REF!</definedName>
    <definedName name="ALTMUR">[1]SERVIÇO!#REF!</definedName>
    <definedName name="ALTRES10" localSheetId="8">[1]SERVIÇO!#REF!</definedName>
    <definedName name="ALTRES10">[1]SERVIÇO!#REF!</definedName>
    <definedName name="ALTRES15" localSheetId="8">[1]SERVIÇO!#REF!</definedName>
    <definedName name="ALTRES15">[1]SERVIÇO!#REF!</definedName>
    <definedName name="ALTRES20" localSheetId="8">[1]SERVIÇO!#REF!</definedName>
    <definedName name="ALTRES20">[1]SERVIÇO!#REF!</definedName>
    <definedName name="ALTTRANS" localSheetId="8">[1]SERVIÇO!#REF!</definedName>
    <definedName name="ALTTRANS">[1]SERVIÇO!#REF!</definedName>
    <definedName name="AQTEMP1" localSheetId="8">[1]SERVIÇO!#REF!</definedName>
    <definedName name="AQTEMP1">[1]SERVIÇO!#REF!</definedName>
    <definedName name="AQTEMP2" localSheetId="8">[1]SERVIÇO!#REF!</definedName>
    <definedName name="AQTEMP2">[1]SERVIÇO!#REF!</definedName>
    <definedName name="_xlnm.Print_Area" localSheetId="6">BDI!$B$2:$I$37</definedName>
    <definedName name="_xlnm.Print_Area" localSheetId="4">'CPU Codevasf'!$A$1:$H$50</definedName>
    <definedName name="_xlnm.Print_Area" localSheetId="1">Cronograma!$A$1:$G$20</definedName>
    <definedName name="_xlnm.Print_Area" localSheetId="7">'Encargos Sociais'!$B$1:$G$52</definedName>
    <definedName name="_xlnm.Print_Area" localSheetId="5">Mobilização!$A$1:$N$25</definedName>
    <definedName name="_xlnm.Print_Area" localSheetId="0">'Orçamento Sintético'!$A$1:$I$47</definedName>
    <definedName name="_xlnm.Print_Area" localSheetId="8">'Rasc Crono'!$A$1:$AF$45</definedName>
    <definedName name="ARQ" localSheetId="8">[1]SERVIÇO!#REF!</definedName>
    <definedName name="ARQ">[1]SERVIÇO!#REF!</definedName>
    <definedName name="ARQERR" localSheetId="8">[1]SERVIÇO!#REF!</definedName>
    <definedName name="ARQERR">[1]SERVIÇO!#REF!</definedName>
    <definedName name="ARQMARC" localSheetId="8">[1]SERVIÇO!#REF!</definedName>
    <definedName name="ARQMARC">[1]SERVIÇO!#REF!</definedName>
    <definedName name="ARQPLAN" localSheetId="8">[1]SERVIÇO!#REF!</definedName>
    <definedName name="ARQPLAN">[1]SERVIÇO!#REF!</definedName>
    <definedName name="ARQT" localSheetId="8">[1]SERVIÇO!#REF!</definedName>
    <definedName name="ARQT">[1]SERVIÇO!#REF!</definedName>
    <definedName name="ARQTEMP" localSheetId="8">[1]SERVIÇO!#REF!</definedName>
    <definedName name="ARQTEMP">[1]SERVIÇO!#REF!</definedName>
    <definedName name="ARQTXT" localSheetId="8">[1]SERVIÇO!#REF!</definedName>
    <definedName name="ARQTXT">[1]SERVIÇO!#REF!</definedName>
    <definedName name="ARTEMP" localSheetId="8">[1]SERVIÇO!#REF!</definedName>
    <definedName name="ARTEMP">[1]SERVIÇO!#REF!</definedName>
    <definedName name="ass" localSheetId="8">[1]SERVIÇO!#REF!</definedName>
    <definedName name="ass">[1]SERVIÇO!#REF!</definedName>
    <definedName name="bebqt" localSheetId="8">[1]SERVIÇO!#REF!</definedName>
    <definedName name="bebqt">[1]SERVIÇO!#REF!</definedName>
    <definedName name="CAMP" localSheetId="8">[1]SERVIÇO!#REF!</definedName>
    <definedName name="CAMP">[1]SERVIÇO!#REF!</definedName>
    <definedName name="CHAFQT" localSheetId="8">[1]SERVIÇO!#REF!</definedName>
    <definedName name="CHAFQT">[1]SERVIÇO!#REF!</definedName>
    <definedName name="COD_ATRIUM" localSheetId="8">#REF!</definedName>
    <definedName name="COD_ATRIUM">#REF!</definedName>
    <definedName name="COD_SINAPI" localSheetId="8">#REF!</definedName>
    <definedName name="COD_SINAPI">#REF!</definedName>
    <definedName name="COLSUB" localSheetId="8">[1]SERVIÇO!#REF!</definedName>
    <definedName name="COLSUB">[1]SERVIÇO!#REF!</definedName>
    <definedName name="CONT1" localSheetId="8">[1]SERVIÇO!#REF!</definedName>
    <definedName name="CONT1">[1]SERVIÇO!#REF!</definedName>
    <definedName name="CONT2" localSheetId="8">[1]SERVIÇO!#REF!</definedName>
    <definedName name="CONT2">[1]SERVIÇO!#REF!</definedName>
    <definedName name="CONT3" localSheetId="8">[1]SERVIÇO!#REF!</definedName>
    <definedName name="CONT3">[1]SERVIÇO!#REF!</definedName>
    <definedName name="CONTAIT" localSheetId="8">[1]SERVIÇO!#REF!</definedName>
    <definedName name="CONTAIT">[1]SERVIÇO!#REF!</definedName>
    <definedName name="CONTREC" localSheetId="8">[1]SERVIÇO!#REF!</definedName>
    <definedName name="CONTREC">[1]SERVIÇO!#REF!</definedName>
    <definedName name="CONTRES" localSheetId="8">[1]SERVIÇO!#REF!</definedName>
    <definedName name="CONTRES">[1]SERVIÇO!#REF!</definedName>
    <definedName name="CRITERX" localSheetId="8">[1]SERVIÇO!#REF!</definedName>
    <definedName name="CRITERX">[1]SERVIÇO!#REF!</definedName>
    <definedName name="DERIVQT" localSheetId="8">[1]SERVIÇO!#REF!</definedName>
    <definedName name="DERIVQT">[1]SERVIÇO!#REF!</definedName>
    <definedName name="descnt" localSheetId="8">#REF!</definedName>
    <definedName name="descnt">#REF!</definedName>
    <definedName name="descont" localSheetId="8">#REF!</definedName>
    <definedName name="descont">#REF!</definedName>
    <definedName name="DIFQT" localSheetId="8">[1]SERVIÇO!#REF!</definedName>
    <definedName name="DIFQT">[1]SERVIÇO!#REF!</definedName>
    <definedName name="EQPOTENC" localSheetId="8">[1]SERVIÇO!#REF!</definedName>
    <definedName name="EQPOTENC">[1]SERVIÇO!#REF!</definedName>
    <definedName name="FCRITER" localSheetId="8">[1]SERVIÇO!#REF!</definedName>
    <definedName name="FCRITER">[1]SERVIÇO!#REF!</definedName>
    <definedName name="HOJE" localSheetId="8">[1]SERVIÇO!#REF!</definedName>
    <definedName name="HOJE">[1]SERVIÇO!#REF!</definedName>
    <definedName name="IMPF" localSheetId="8">[1]SERVIÇO!#REF!</definedName>
    <definedName name="IMPF">[1]SERVIÇO!#REF!</definedName>
    <definedName name="IMPI" localSheetId="8">[1]SERVIÇO!#REF!</definedName>
    <definedName name="IMPI">[1]SERVIÇO!#REF!</definedName>
    <definedName name="Insumos">'[2]RELAÇÃO - COMPOSIÇÕES E INSUMOS'!$A$7:$D$337</definedName>
    <definedName name="ITEMCONT" localSheetId="8">[1]SERVIÇO!#REF!</definedName>
    <definedName name="ITEMCONT">[1]SERVIÇO!#REF!</definedName>
    <definedName name="ITEMDER" localSheetId="8">[1]SERVIÇO!#REF!</definedName>
    <definedName name="ITEMDER">[1]SERVIÇO!#REF!</definedName>
    <definedName name="ITEMEQP" localSheetId="8">[1]SERVIÇO!#REF!</definedName>
    <definedName name="ITEMEQP">[1]SERVIÇO!#REF!</definedName>
    <definedName name="ITEMMUR" localSheetId="8">[1]SERVIÇO!#REF!</definedName>
    <definedName name="ITEMMUR">[1]SERVIÇO!#REF!</definedName>
    <definedName name="ITEMR15" localSheetId="8">[1]SERVIÇO!#REF!</definedName>
    <definedName name="ITEMR15">[1]SERVIÇO!#REF!</definedName>
    <definedName name="ITEMR20" localSheetId="8">[1]SERVIÇO!#REF!</definedName>
    <definedName name="ITEMR20">[1]SERVIÇO!#REF!</definedName>
    <definedName name="ITEMTRANS" localSheetId="8">[1]SERVIÇO!#REF!</definedName>
    <definedName name="ITEMTRANS">[1]SERVIÇO!#REF!</definedName>
    <definedName name="ITENS" localSheetId="8">[1]SERVIÇO!#REF!</definedName>
    <definedName name="ITENS">[1]SERVIÇO!#REF!</definedName>
    <definedName name="ITENS0" localSheetId="8">[1]SERVIÇO!#REF!</definedName>
    <definedName name="ITENS0">[1]SERVIÇO!#REF!</definedName>
    <definedName name="ITENS1" localSheetId="8">[1]SERVIÇO!#REF!</definedName>
    <definedName name="ITENS1">[1]SERVIÇO!#REF!</definedName>
    <definedName name="ITENSP" localSheetId="8">[1]SERVIÇO!#REF!</definedName>
    <definedName name="ITENSP">[1]SERVIÇO!#REF!</definedName>
    <definedName name="ITENSPMED" localSheetId="8">[1]SERVIÇO!#REF!</definedName>
    <definedName name="ITENSPMED">[1]SERVIÇO!#REF!</definedName>
    <definedName name="LIN" localSheetId="8">[1]SERVIÇO!#REF!</definedName>
    <definedName name="LIN">[1]SERVIÇO!#REF!</definedName>
    <definedName name="LISTSEL" localSheetId="8">[1]SERVIÇO!#REF!</definedName>
    <definedName name="LISTSEL">[1]SERVIÇO!#REF!</definedName>
    <definedName name="LOCAB" localSheetId="8">[1]SERVIÇO!#REF!</definedName>
    <definedName name="LOCAB">[1]SERVIÇO!#REF!</definedName>
    <definedName name="LOCAL" localSheetId="8">[1]SERVIÇO!#REF!</definedName>
    <definedName name="LOCAL">[1]SERVIÇO!#REF!</definedName>
    <definedName name="MARCAX" localSheetId="8">[1]SERVIÇO!#REF!</definedName>
    <definedName name="MARCAX">[1]SERVIÇO!#REF!</definedName>
    <definedName name="MENUBOM" localSheetId="8">[1]SERVIÇO!#REF!</definedName>
    <definedName name="MENUBOM">[1]SERVIÇO!#REF!</definedName>
    <definedName name="MENUEQP" localSheetId="8">[1]SERVIÇO!#REF!</definedName>
    <definedName name="MENUEQP">[1]SERVIÇO!#REF!</definedName>
    <definedName name="MENUFIM" localSheetId="8">[1]SERVIÇO!#REF!</definedName>
    <definedName name="MENUFIM">[1]SERVIÇO!#REF!</definedName>
    <definedName name="MENUMED" localSheetId="8">[1]SERVIÇO!#REF!</definedName>
    <definedName name="MENUMED">[1]SERVIÇO!#REF!</definedName>
    <definedName name="MENUOBRA" localSheetId="8">[1]SERVIÇO!#REF!</definedName>
    <definedName name="MENUOBRA">[1]SERVIÇO!#REF!</definedName>
    <definedName name="MENUOUT" localSheetId="8">[1]SERVIÇO!#REF!</definedName>
    <definedName name="MENUOUT">[1]SERVIÇO!#REF!</definedName>
    <definedName name="MENUOUTRO" localSheetId="8">[1]SERVIÇO!#REF!</definedName>
    <definedName name="MENUOUTRO">[1]SERVIÇO!#REF!</definedName>
    <definedName name="menures" localSheetId="8">[1]SERVIÇO!#REF!</definedName>
    <definedName name="menures">[1]SERVIÇO!#REF!</definedName>
    <definedName name="MUNICIPIO" localSheetId="8">[1]SERVIÇO!#REF!</definedName>
    <definedName name="MUNICIPIO">[1]SERVIÇO!#REF!</definedName>
    <definedName name="MURBOMB" localSheetId="8">[1]SERVIÇO!#REF!</definedName>
    <definedName name="MURBOMB">[1]SERVIÇO!#REF!</definedName>
    <definedName name="NDATA" localSheetId="8">[1]SERVIÇO!#REF!</definedName>
    <definedName name="NDATA">[1]SERVIÇO!#REF!</definedName>
    <definedName name="NUCOPIAS" localSheetId="8">[1]SERVIÇO!#REF!</definedName>
    <definedName name="NUCOPIAS">[1]SERVIÇO!#REF!</definedName>
    <definedName name="OBRA" localSheetId="8">[1]SERVIÇO!#REF!</definedName>
    <definedName name="OBRA">[1]SERVIÇO!#REF!</definedName>
    <definedName name="OBRADUPL" localSheetId="8">[1]SERVIÇO!#REF!</definedName>
    <definedName name="OBRADUPL">[1]SERVIÇO!#REF!</definedName>
    <definedName name="OBRALOC" localSheetId="8">[1]SERVIÇO!#REF!</definedName>
    <definedName name="OBRALOC">[1]SERVIÇO!#REF!</definedName>
    <definedName name="OBRASEL" localSheetId="8">[1]SERVIÇO!#REF!</definedName>
    <definedName name="OBRASEL">[1]SERVIÇO!#REF!</definedName>
    <definedName name="PDER" localSheetId="8">[1]SERVIÇO!#REF!</definedName>
    <definedName name="PDER">[1]SERVIÇO!#REF!</definedName>
    <definedName name="PDIVERS" localSheetId="8">[1]SERVIÇO!#REF!</definedName>
    <definedName name="PDIVERS">[1]SERVIÇO!#REF!</definedName>
    <definedName name="PEMD" localSheetId="8">[1]SERVIÇO!#REF!</definedName>
    <definedName name="PEMD">[1]SERVIÇO!#REF!</definedName>
    <definedName name="PIEQUIP" localSheetId="8">[1]SERVIÇO!#REF!</definedName>
    <definedName name="PIEQUIP">[1]SERVIÇO!#REF!</definedName>
    <definedName name="PMUR" localSheetId="8">[1]SERVIÇO!#REF!</definedName>
    <definedName name="PMUR">[1]SERVIÇO!#REF!</definedName>
    <definedName name="Print_Area" localSheetId="6">BDI!$B$2:$I$37</definedName>
    <definedName name="Print_Area" localSheetId="7">'Encargos Sociais'!$B$2:$G$52</definedName>
    <definedName name="PTGERAL" localSheetId="8">[1]SERVIÇO!#REF!</definedName>
    <definedName name="PTGERAL">[1]SERVIÇO!#REF!</definedName>
    <definedName name="QTNULO" localSheetId="8">[1]SERVIÇO!#REF!</definedName>
    <definedName name="QTNULO">[1]SERVIÇO!#REF!</definedName>
    <definedName name="QTPADRAO" localSheetId="8">[1]SERVIÇO!#REF!</definedName>
    <definedName name="QTPADRAO">[1]SERVIÇO!#REF!</definedName>
    <definedName name="QTRES" localSheetId="8">[1]SERVIÇO!#REF!</definedName>
    <definedName name="QTRES">[1]SERVIÇO!#REF!</definedName>
    <definedName name="QUANT" localSheetId="8">[1]SERVIÇO!#REF!</definedName>
    <definedName name="QUANT">[1]SERVIÇO!#REF!</definedName>
    <definedName name="QUANTP" localSheetId="8">[1]SERVIÇO!#REF!</definedName>
    <definedName name="QUANTP">[1]SERVIÇO!#REF!</definedName>
    <definedName name="RARQIMP" localSheetId="8">[1]SERVIÇO!#REF!</definedName>
    <definedName name="RARQIMP">[1]SERVIÇO!#REF!</definedName>
    <definedName name="RECADUC" localSheetId="8">[1]SERVIÇO!#REF!</definedName>
    <definedName name="RECADUC">[1]SERVIÇO!#REF!</definedName>
    <definedName name="ridbeb" localSheetId="8">[1]SERVIÇO!#REF!</definedName>
    <definedName name="ridbeb">[1]SERVIÇO!#REF!</definedName>
    <definedName name="RIDCHAF" localSheetId="8">[1]SERVIÇO!#REF!</definedName>
    <definedName name="RIDCHAF">[1]SERVIÇO!#REF!</definedName>
    <definedName name="ridres05" localSheetId="8">[1]SERVIÇO!#REF!</definedName>
    <definedName name="ridres05">[1]SERVIÇO!#REF!</definedName>
    <definedName name="RIDRES10" localSheetId="8">[1]SERVIÇO!#REF!</definedName>
    <definedName name="RIDRES10">[1]SERVIÇO!#REF!</definedName>
    <definedName name="RIDRES15" localSheetId="8">[1]SERVIÇO!#REF!</definedName>
    <definedName name="RIDRES15">[1]SERVIÇO!#REF!</definedName>
    <definedName name="ROMANO" localSheetId="8">[1]SERVIÇO!#REF!</definedName>
    <definedName name="ROMANO">[1]SERVIÇO!#REF!</definedName>
    <definedName name="ROTCOMP" localSheetId="8">[1]SERVIÇO!#REF!</definedName>
    <definedName name="ROTCOMP">[1]SERVIÇO!#REF!</definedName>
    <definedName name="ROTIMP" localSheetId="8">[1]SERVIÇO!#REF!</definedName>
    <definedName name="ROTIMP">[1]SERVIÇO!#REF!</definedName>
    <definedName name="ROTRES" localSheetId="8">[1]SERVIÇO!#REF!</definedName>
    <definedName name="ROTRES">[1]SERVIÇO!#REF!</definedName>
    <definedName name="RQTADUC" localSheetId="8">[1]SERVIÇO!#REF!</definedName>
    <definedName name="RQTADUC">[1]SERVIÇO!#REF!</definedName>
    <definedName name="rqtbeb" localSheetId="8">[1]SERVIÇO!#REF!</definedName>
    <definedName name="rqtbeb">[1]SERVIÇO!#REF!</definedName>
    <definedName name="RQTCHAF" localSheetId="8">[1]SERVIÇO!#REF!</definedName>
    <definedName name="RQTCHAF">[1]SERVIÇO!#REF!</definedName>
    <definedName name="RQTDERV" localSheetId="8">[1]SERVIÇO!#REF!</definedName>
    <definedName name="RQTDERV">[1]SERVIÇO!#REF!</definedName>
    <definedName name="rres05" localSheetId="8">[1]SERVIÇO!#REF!</definedName>
    <definedName name="rres05">[1]SERVIÇO!#REF!</definedName>
    <definedName name="RRES10" localSheetId="8">[1]SERVIÇO!#REF!</definedName>
    <definedName name="RRES10">[1]SERVIÇO!#REF!</definedName>
    <definedName name="RRES15" localSheetId="8">[1]SERVIÇO!#REF!</definedName>
    <definedName name="RRES15">[1]SERVIÇO!#REF!</definedName>
    <definedName name="RRES20" localSheetId="8">[1]SERVIÇO!#REF!</definedName>
    <definedName name="RRES20">[1]SERVIÇO!#REF!</definedName>
    <definedName name="RRR" localSheetId="8">[1]SERVIÇO!#REF!</definedName>
    <definedName name="RRR">[1]SERVIÇO!#REF!</definedName>
    <definedName name="RRTEMP" localSheetId="8">[1]SERVIÇO!#REF!</definedName>
    <definedName name="RRTEMP">[1]SERVIÇO!#REF!</definedName>
    <definedName name="RSEQ" localSheetId="8">[1]SERVIÇO!#REF!</definedName>
    <definedName name="RSEQ">[1]SERVIÇO!#REF!</definedName>
    <definedName name="RSUBTOT" localSheetId="8">[1]SERVIÇO!#REF!</definedName>
    <definedName name="RSUBTOT">[1]SERVIÇO!#REF!</definedName>
    <definedName name="rtitbeb" localSheetId="8">[1]SERVIÇO!#REF!</definedName>
    <definedName name="rtitbeb">[1]SERVIÇO!#REF!</definedName>
    <definedName name="RTITCHAF" localSheetId="8">[1]SERVIÇO!#REF!</definedName>
    <definedName name="RTITCHAF">[1]SERVIÇO!#REF!</definedName>
    <definedName name="rtubos" localSheetId="8">[1]SERVIÇO!#REF!</definedName>
    <definedName name="rtubos">[1]SERVIÇO!#REF!</definedName>
    <definedName name="SISTEM1" localSheetId="8">[1]SERVIÇO!#REF!</definedName>
    <definedName name="SISTEM1">[1]SERVIÇO!#REF!</definedName>
    <definedName name="SISTEM2" localSheetId="8">[1]SERVIÇO!#REF!</definedName>
    <definedName name="SISTEM2">[1]SERVIÇO!#REF!</definedName>
    <definedName name="SSS" localSheetId="8">[1]SERVIÇO!#REF!</definedName>
    <definedName name="SSS">[1]SERVIÇO!#REF!</definedName>
    <definedName name="SSTEMP" localSheetId="8">[1]SERVIÇO!#REF!</definedName>
    <definedName name="SSTEMP">[1]SERVIÇO!#REF!</definedName>
    <definedName name="SUBDER" localSheetId="8">[1]SERVIÇO!#REF!</definedName>
    <definedName name="SUBDER">[1]SERVIÇO!#REF!</definedName>
    <definedName name="SUBDIV" localSheetId="8">[1]SERVIÇO!#REF!</definedName>
    <definedName name="SUBDIV">[1]SERVIÇO!#REF!</definedName>
    <definedName name="SUBEQP" localSheetId="8">[1]SERVIÇO!#REF!</definedName>
    <definedName name="SUBEQP">[1]SERVIÇO!#REF!</definedName>
    <definedName name="SUBMUR" localSheetId="8">[1]SERVIÇO!#REF!</definedName>
    <definedName name="SUBMUR">[1]SERVIÇO!#REF!</definedName>
    <definedName name="titbeb" localSheetId="8">[1]SERVIÇO!#REF!</definedName>
    <definedName name="titbeb">[1]SERVIÇO!#REF!</definedName>
    <definedName name="TITCHAF" localSheetId="8">[1]SERVIÇO!#REF!</definedName>
    <definedName name="TITCHAF">[1]SERVIÇO!#REF!</definedName>
    <definedName name="_xlnm.Print_Titles" localSheetId="0">'[3]repeated header'!$4:$4</definedName>
    <definedName name="_xlnm.Print_Titles" localSheetId="8">'[3]repeated header'!$4:$4</definedName>
    <definedName name="TOTQTS" localSheetId="8">[1]SERVIÇO!#REF!</definedName>
    <definedName name="TOTQTS">[1]SERVIÇO!#REF!</definedName>
    <definedName name="TTT" localSheetId="8">[1]SERVIÇO!#REF!</definedName>
    <definedName name="TTT">[1]SERVIÇO!#REF!</definedName>
    <definedName name="TXTEQUIP" localSheetId="8">[1]SERVIÇO!#REF!</definedName>
    <definedName name="TXTEQUIP">[1]SERVIÇO!#REF!</definedName>
    <definedName name="TXTMARCA" localSheetId="8">[1]SERVIÇO!#REF!</definedName>
    <definedName name="TXTMARCA">[1]SERVIÇO!#REF!</definedName>
    <definedName name="TXTMOD" localSheetId="8">[1]SERVIÇO!#REF!</definedName>
    <definedName name="TXTMOD">[1]SERVIÇO!#REF!</definedName>
    <definedName name="TXTPOT" localSheetId="8">[1]SERVIÇO!#REF!</definedName>
    <definedName name="TXTPOT">[1]SERVIÇO!#REF!</definedName>
    <definedName name="WITENS" localSheetId="8">[1]SERVIÇO!#REF!</definedName>
    <definedName name="WITENS">[1]SERVIÇO!#REF!</definedName>
    <definedName name="WNMLOCAL" localSheetId="8">[1]SERVIÇO!#REF!</definedName>
    <definedName name="WNMLOCAL">[1]SERVIÇO!#REF!</definedName>
    <definedName name="WNMMUN" localSheetId="8">[1]SERVIÇO!#REF!</definedName>
    <definedName name="WNMMUN">[1]SERVIÇO!#REF!</definedName>
    <definedName name="WNMSERV" localSheetId="8">[1]SERVIÇO!#REF!</definedName>
    <definedName name="WNMSERV">[1]SERVIÇO!#REF!</definedName>
    <definedName name="XALFA" localSheetId="8">[1]SERVIÇO!#REF!</definedName>
    <definedName name="XALFA">[1]SERVIÇO!#REF!</definedName>
    <definedName name="XDATA" localSheetId="8">[1]SERVIÇO!#REF!</definedName>
    <definedName name="XDATA">[1]SERVIÇO!#REF!</definedName>
    <definedName name="XITEM" localSheetId="8">[1]SERVIÇO!#REF!</definedName>
    <definedName name="XITEM">[1]SERVIÇO!#REF!</definedName>
    <definedName name="XLOC" localSheetId="8">[1]SERVIÇO!#REF!</definedName>
    <definedName name="XLOC">[1]SERVIÇO!#REF!</definedName>
    <definedName name="xnInforme_quantos_bebedouros____bebqt__if_bebqt__0__xlQt.bebedouros_invalida___ENTER_p_reinformar__xresp__branch_rqtderv" localSheetId="8">[1]SERVIÇO!#REF!</definedName>
    <definedName name="xnInforme_quantos_bebedouros____bebqt__if_bebqt__0__xlQt.bebedouros_invalida___ENTER_p_reinformar__xresp__branch_rqtderv">[1]SERVIÇO!#REF!</definedName>
    <definedName name="XNUCOPIAS" localSheetId="8">[1]SERVIÇO!#REF!</definedName>
    <definedName name="XNUCOPIAS">[1]SERVIÇO!#REF!</definedName>
    <definedName name="XRESP" localSheetId="8">[1]SERVIÇO!#REF!</definedName>
    <definedName name="XRESP">[1]SERVIÇO!#REF!</definedName>
    <definedName name="XTITRES" localSheetId="8">[1]SERVIÇO!#REF!</definedName>
    <definedName name="XTITRES">[1]SERVIÇO!#REF!</definedName>
    <definedName name="ZECA" localSheetId="8">[1]SERVIÇO!#REF!</definedName>
    <definedName name="ZECA">[1]SERVIÇO!#REF!</definedName>
  </definedNames>
  <calcPr calcId="124519"/>
</workbook>
</file>

<file path=xl/calcChain.xml><?xml version="1.0" encoding="utf-8"?>
<calcChain xmlns="http://schemas.openxmlformats.org/spreadsheetml/2006/main">
  <c r="F25" i="8"/>
  <c r="I16" i="4"/>
  <c r="I17"/>
  <c r="I18"/>
  <c r="H47" i="1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5"/>
  <c r="I24"/>
  <c r="I23"/>
  <c r="I18"/>
  <c r="I17" s="1"/>
  <c r="I22"/>
  <c r="I21"/>
  <c r="I20"/>
  <c r="I19"/>
  <c r="I10"/>
  <c r="I16"/>
  <c r="I15"/>
  <c r="I14"/>
  <c r="I13"/>
  <c r="I12"/>
  <c r="I11"/>
  <c r="A39" i="3"/>
  <c r="B39"/>
  <c r="C39"/>
  <c r="F44" i="1"/>
  <c r="A37" i="3"/>
  <c r="B37"/>
  <c r="C37"/>
  <c r="F42" i="1"/>
  <c r="D26" i="3"/>
  <c r="D28"/>
  <c r="D29"/>
  <c r="D30"/>
  <c r="F35" i="1" s="1"/>
  <c r="A30" i="3"/>
  <c r="B30"/>
  <c r="C30"/>
  <c r="A11"/>
  <c r="B11"/>
  <c r="C11"/>
  <c r="F41" i="1"/>
  <c r="B32" i="3"/>
  <c r="D27"/>
  <c r="F32" i="9" s="1"/>
  <c r="L32" s="1"/>
  <c r="M32" s="1"/>
  <c r="X23" s="1"/>
  <c r="A5" i="10"/>
  <c r="B15"/>
  <c r="B13"/>
  <c r="B11"/>
  <c r="X10" i="9"/>
  <c r="L40"/>
  <c r="M40" s="1"/>
  <c r="X27" s="1"/>
  <c r="X28"/>
  <c r="X8"/>
  <c r="X9"/>
  <c r="F41"/>
  <c r="L41" s="1"/>
  <c r="M41" s="1"/>
  <c r="F39"/>
  <c r="L39" s="1"/>
  <c r="M39" s="1"/>
  <c r="X26" s="1"/>
  <c r="G23"/>
  <c r="F15"/>
  <c r="F14"/>
  <c r="F13"/>
  <c r="F12"/>
  <c r="I7"/>
  <c r="H19" s="1"/>
  <c r="I6"/>
  <c r="Y8" l="1"/>
  <c r="Y10" s="1"/>
  <c r="H23"/>
  <c r="H33"/>
  <c r="H37"/>
  <c r="H28"/>
  <c r="H32"/>
  <c r="I32" s="1"/>
  <c r="H36"/>
  <c r="H41"/>
  <c r="I41" s="1"/>
  <c r="H16"/>
  <c r="H27"/>
  <c r="H21"/>
  <c r="H31"/>
  <c r="H35"/>
  <c r="H40"/>
  <c r="I40" s="1"/>
  <c r="H20"/>
  <c r="H39"/>
  <c r="I39" s="1"/>
  <c r="H24"/>
  <c r="H34"/>
  <c r="H29"/>
  <c r="E31" i="5"/>
  <c r="G5"/>
  <c r="G30" s="1"/>
  <c r="H7"/>
  <c r="G7"/>
  <c r="H25"/>
  <c r="H26"/>
  <c r="H28"/>
  <c r="H24"/>
  <c r="A5" i="8"/>
  <c r="H22"/>
  <c r="A25" s="1"/>
  <c r="C16"/>
  <c r="A4" i="4"/>
  <c r="A4" i="5"/>
  <c r="C4" i="6"/>
  <c r="B2" i="3"/>
  <c r="I6" i="1"/>
  <c r="I7"/>
  <c r="D26" i="6"/>
  <c r="D29" s="1"/>
  <c r="C38" i="3"/>
  <c r="F12" i="1"/>
  <c r="F13"/>
  <c r="A8" i="3"/>
  <c r="B8"/>
  <c r="C8"/>
  <c r="A9"/>
  <c r="B9"/>
  <c r="C9"/>
  <c r="G50" i="7"/>
  <c r="F50"/>
  <c r="E50"/>
  <c r="D50"/>
  <c r="G46"/>
  <c r="F46"/>
  <c r="E46"/>
  <c r="D46"/>
  <c r="G39"/>
  <c r="G52" s="1"/>
  <c r="F39"/>
  <c r="F52" s="1"/>
  <c r="E39"/>
  <c r="E52" s="1"/>
  <c r="D39"/>
  <c r="D52" s="1"/>
  <c r="G27"/>
  <c r="F27"/>
  <c r="E27"/>
  <c r="D27"/>
  <c r="P27" i="6"/>
  <c r="D21"/>
  <c r="D17"/>
  <c r="E48" i="5"/>
  <c r="H45"/>
  <c r="H44"/>
  <c r="H43"/>
  <c r="H42"/>
  <c r="H41"/>
  <c r="H40"/>
  <c r="H39"/>
  <c r="H38"/>
  <c r="H37"/>
  <c r="H36"/>
  <c r="E19"/>
  <c r="H15"/>
  <c r="H14"/>
  <c r="H13"/>
  <c r="H12"/>
  <c r="H11"/>
  <c r="F32" i="1"/>
  <c r="A27" i="3"/>
  <c r="B27"/>
  <c r="C27"/>
  <c r="A28"/>
  <c r="B28"/>
  <c r="C28"/>
  <c r="A29"/>
  <c r="B29"/>
  <c r="C29"/>
  <c r="A31"/>
  <c r="B31"/>
  <c r="C31"/>
  <c r="A32"/>
  <c r="C32"/>
  <c r="A33"/>
  <c r="B33"/>
  <c r="C33"/>
  <c r="H35" i="1" l="1"/>
  <c r="H42"/>
  <c r="H44"/>
  <c r="H34"/>
  <c r="H16"/>
  <c r="H32"/>
  <c r="H41"/>
  <c r="H21"/>
  <c r="H20"/>
  <c r="H38"/>
  <c r="H43"/>
  <c r="H24"/>
  <c r="H40"/>
  <c r="H19"/>
  <c r="H37"/>
  <c r="H33"/>
  <c r="H31"/>
  <c r="H29"/>
  <c r="H28"/>
  <c r="H27"/>
  <c r="H15"/>
  <c r="H36"/>
  <c r="F31"/>
  <c r="F31" i="9"/>
  <c r="L31" s="1"/>
  <c r="M31" s="1"/>
  <c r="X22" s="1"/>
  <c r="F34" i="1"/>
  <c r="F34" i="9"/>
  <c r="L34" s="1"/>
  <c r="M34" s="1"/>
  <c r="X25" s="1"/>
  <c r="F33" i="1"/>
  <c r="F33" i="9"/>
  <c r="L33" s="1"/>
  <c r="M33" s="1"/>
  <c r="X24" s="1"/>
  <c r="I38"/>
  <c r="F27" i="5"/>
  <c r="H27" s="1"/>
  <c r="H29" s="1"/>
  <c r="G47"/>
  <c r="E18"/>
  <c r="D36" i="6"/>
  <c r="H16" i="5"/>
  <c r="H17" s="1"/>
  <c r="G13" i="9" s="1"/>
  <c r="H13" s="1"/>
  <c r="I13" s="1"/>
  <c r="H46" i="5"/>
  <c r="I31" i="9" l="1"/>
  <c r="I33"/>
  <c r="G12"/>
  <c r="H12" s="1"/>
  <c r="I12" s="1"/>
  <c r="G14"/>
  <c r="H14" s="1"/>
  <c r="I14" s="1"/>
  <c r="G15"/>
  <c r="H15" s="1"/>
  <c r="I15" s="1"/>
  <c r="I34"/>
  <c r="H30" i="5"/>
  <c r="H31" s="1"/>
  <c r="G12" i="1"/>
  <c r="H12" s="1"/>
  <c r="G13"/>
  <c r="H13" s="1"/>
  <c r="H18" i="5"/>
  <c r="H19" s="1"/>
  <c r="H47"/>
  <c r="H48" s="1"/>
  <c r="G14" i="1"/>
  <c r="H14" s="1"/>
  <c r="G11" l="1"/>
  <c r="H11" s="1"/>
  <c r="I28" i="4" l="1"/>
  <c r="I29" s="1"/>
  <c r="I15"/>
  <c r="I14"/>
  <c r="F43" i="1"/>
  <c r="D31" i="3"/>
  <c r="D32"/>
  <c r="F36" i="9" s="1"/>
  <c r="D22" i="3"/>
  <c r="D15"/>
  <c r="D14"/>
  <c r="A36"/>
  <c r="B36"/>
  <c r="C36"/>
  <c r="A38"/>
  <c r="B38"/>
  <c r="A22"/>
  <c r="B22"/>
  <c r="C22"/>
  <c r="F14"/>
  <c r="D18"/>
  <c r="F40" i="1"/>
  <c r="F11"/>
  <c r="F14"/>
  <c r="C35" i="3"/>
  <c r="B35"/>
  <c r="A35"/>
  <c r="C26"/>
  <c r="B26"/>
  <c r="A26"/>
  <c r="B25"/>
  <c r="A25"/>
  <c r="C19"/>
  <c r="B19"/>
  <c r="A19"/>
  <c r="C18"/>
  <c r="B18"/>
  <c r="A18"/>
  <c r="B21"/>
  <c r="A21"/>
  <c r="B20"/>
  <c r="A20"/>
  <c r="B17"/>
  <c r="A17"/>
  <c r="C16"/>
  <c r="B16"/>
  <c r="A16"/>
  <c r="C15"/>
  <c r="B15"/>
  <c r="A15"/>
  <c r="C14"/>
  <c r="B14"/>
  <c r="A14"/>
  <c r="A13"/>
  <c r="B13"/>
  <c r="B12"/>
  <c r="A12"/>
  <c r="A7"/>
  <c r="B7"/>
  <c r="C7"/>
  <c r="A10"/>
  <c r="B10"/>
  <c r="C10"/>
  <c r="C6"/>
  <c r="B6"/>
  <c r="A6"/>
  <c r="B5"/>
  <c r="A5"/>
  <c r="D11" l="1"/>
  <c r="F16" i="1" s="1"/>
  <c r="D16" i="3"/>
  <c r="F20" i="9"/>
  <c r="F19" i="1"/>
  <c r="F19" i="9"/>
  <c r="F20" i="1"/>
  <c r="F36"/>
  <c r="F35" i="9"/>
  <c r="L36"/>
  <c r="M36" s="1"/>
  <c r="X17" s="1"/>
  <c r="I36"/>
  <c r="F23" i="1"/>
  <c r="F23" i="9"/>
  <c r="F27" i="1"/>
  <c r="F27" i="9"/>
  <c r="F12" i="10"/>
  <c r="E12"/>
  <c r="I34" i="4"/>
  <c r="G23" i="1" s="1"/>
  <c r="H23" s="1"/>
  <c r="D23" i="3"/>
  <c r="F28" i="9" s="1"/>
  <c r="D10" i="3"/>
  <c r="D19"/>
  <c r="F21" i="1" l="1"/>
  <c r="F21" i="9"/>
  <c r="L20"/>
  <c r="M20" s="1"/>
  <c r="X12" s="1"/>
  <c r="I20"/>
  <c r="L19"/>
  <c r="M19" s="1"/>
  <c r="I19"/>
  <c r="L28"/>
  <c r="M28" s="1"/>
  <c r="X20" s="1"/>
  <c r="I28"/>
  <c r="F16"/>
  <c r="I16" s="1"/>
  <c r="I11" s="1"/>
  <c r="F15" i="1"/>
  <c r="L35" i="9"/>
  <c r="M35" s="1"/>
  <c r="X16" s="1"/>
  <c r="I35"/>
  <c r="L27"/>
  <c r="M27" s="1"/>
  <c r="X19" s="1"/>
  <c r="I27"/>
  <c r="F24" i="1"/>
  <c r="F24" i="9"/>
  <c r="L23"/>
  <c r="M23" s="1"/>
  <c r="X14" s="1"/>
  <c r="I23"/>
  <c r="F28" i="1"/>
  <c r="D24" i="3"/>
  <c r="F37" i="1"/>
  <c r="D33" i="3"/>
  <c r="C24"/>
  <c r="B24"/>
  <c r="A24"/>
  <c r="C23"/>
  <c r="B23"/>
  <c r="A23"/>
  <c r="F38" i="1" l="1"/>
  <c r="F37" i="9"/>
  <c r="L21"/>
  <c r="M21" s="1"/>
  <c r="X13" s="1"/>
  <c r="I21"/>
  <c r="I18" s="1"/>
  <c r="I17" s="1"/>
  <c r="L24"/>
  <c r="M24" s="1"/>
  <c r="X15" s="1"/>
  <c r="I24"/>
  <c r="I22" s="1"/>
  <c r="X11"/>
  <c r="Y11" s="1"/>
  <c r="Y14" s="1"/>
  <c r="Y16" s="1"/>
  <c r="F29" i="1"/>
  <c r="F29" i="9"/>
  <c r="F14" i="10"/>
  <c r="E14"/>
  <c r="I26" i="1" l="1"/>
  <c r="F16" i="10" s="1"/>
  <c r="F24" s="1"/>
  <c r="D14"/>
  <c r="D12"/>
  <c r="C12"/>
  <c r="L37" i="9"/>
  <c r="M37" s="1"/>
  <c r="X18" s="1"/>
  <c r="Y18" s="1"/>
  <c r="Y19" s="1"/>
  <c r="Y22" s="1"/>
  <c r="Y23" s="1"/>
  <c r="Y25" s="1"/>
  <c r="Y28" s="1"/>
  <c r="X31" s="1"/>
  <c r="X32" s="1"/>
  <c r="I37"/>
  <c r="I30" s="1"/>
  <c r="L29"/>
  <c r="M29" s="1"/>
  <c r="I29"/>
  <c r="I26" s="1"/>
  <c r="E18" i="10"/>
  <c r="E24"/>
  <c r="C14"/>
  <c r="G13" s="1"/>
  <c r="G16" l="1"/>
  <c r="D24"/>
  <c r="G12"/>
  <c r="D11"/>
  <c r="D18"/>
  <c r="D20" s="1"/>
  <c r="E20" s="1"/>
  <c r="C16"/>
  <c r="F18"/>
  <c r="X21" i="9"/>
  <c r="M43"/>
  <c r="I25"/>
  <c r="I10" s="1"/>
  <c r="H45" s="1"/>
  <c r="I14" i="10"/>
  <c r="F13"/>
  <c r="D13"/>
  <c r="E11"/>
  <c r="F11"/>
  <c r="E13"/>
  <c r="G24" l="1"/>
  <c r="G11"/>
  <c r="I11" s="1"/>
  <c r="I12"/>
  <c r="G18"/>
  <c r="G15"/>
  <c r="F20"/>
  <c r="D15"/>
  <c r="E15"/>
  <c r="F15"/>
  <c r="C17"/>
  <c r="I16"/>
  <c r="I13"/>
  <c r="G20" l="1"/>
  <c r="C15"/>
  <c r="D25"/>
  <c r="I15"/>
  <c r="G17"/>
  <c r="C11"/>
  <c r="F17"/>
  <c r="E17"/>
  <c r="D17"/>
  <c r="D19" s="1"/>
  <c r="C13"/>
  <c r="E19" l="1"/>
  <c r="F19" s="1"/>
  <c r="G19" s="1"/>
  <c r="D26"/>
  <c r="E25"/>
  <c r="E26" l="1"/>
  <c r="F25"/>
  <c r="F26" l="1"/>
  <c r="G25"/>
  <c r="G26" s="1"/>
</calcChain>
</file>

<file path=xl/sharedStrings.xml><?xml version="1.0" encoding="utf-8"?>
<sst xmlns="http://schemas.openxmlformats.org/spreadsheetml/2006/main" count="779" uniqueCount="453">
  <si>
    <t>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</si>
  <si>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</si>
  <si>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</si>
  <si>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</si>
  <si>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</si>
  <si>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</si>
  <si>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</si>
  <si>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</si>
  <si>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</si>
  <si>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</si>
  <si>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</si>
  <si>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Recomposição dos Taludes</t>
  </si>
  <si>
    <t xml:space="preserve"> 1.1 </t>
  </si>
  <si>
    <t>Serviços Preliminares</t>
  </si>
  <si>
    <t xml:space="preserve"> 1.1.1 </t>
  </si>
  <si>
    <t>Próprio</t>
  </si>
  <si>
    <t>m²</t>
  </si>
  <si>
    <t xml:space="preserve"> 1.1.2 </t>
  </si>
  <si>
    <t>ADMINISTRAÇÃO LOCAL</t>
  </si>
  <si>
    <t>GLOBAL</t>
  </si>
  <si>
    <t xml:space="preserve"> 1.1.3 </t>
  </si>
  <si>
    <t xml:space="preserve"> 9346 </t>
  </si>
  <si>
    <t>ORSE</t>
  </si>
  <si>
    <t>Levantamento topográfico planimétrico cadastral</t>
  </si>
  <si>
    <t>mês</t>
  </si>
  <si>
    <t>SINAPI</t>
  </si>
  <si>
    <t>m³</t>
  </si>
  <si>
    <t xml:space="preserve"> 4016008 </t>
  </si>
  <si>
    <t>SICRO3</t>
  </si>
  <si>
    <t>Escavação e carga de material de jazida com trator de 127 kW e carregadeira de 3,4 m³</t>
  </si>
  <si>
    <t xml:space="preserve"> 5914359 </t>
  </si>
  <si>
    <t>Transporte com caminhão basculante de 10 m³ - rodovia em leito natural</t>
  </si>
  <si>
    <t>tkm</t>
  </si>
  <si>
    <t>Enrocamento</t>
  </si>
  <si>
    <t>Recomposição do Bueiro</t>
  </si>
  <si>
    <t>Recomposição da ala</t>
  </si>
  <si>
    <t xml:space="preserve"> 100982 </t>
  </si>
  <si>
    <t xml:space="preserve"> 2.3 </t>
  </si>
  <si>
    <t>Escada hidráulica</t>
  </si>
  <si>
    <t xml:space="preserve"> 2.3.1 </t>
  </si>
  <si>
    <t xml:space="preserve"> 2003401 </t>
  </si>
  <si>
    <t>Descida d’água de cortes em degraus - DCD 03 - areia e brita comerciais</t>
  </si>
  <si>
    <t>m</t>
  </si>
  <si>
    <t>Total Geral</t>
  </si>
  <si>
    <t xml:space="preserve"> CPU 001 </t>
  </si>
  <si>
    <t xml:space="preserve"> CPU 002 </t>
  </si>
  <si>
    <t>Selo de argila apiloado (solo local)</t>
  </si>
  <si>
    <t>Memória de Cálculo</t>
  </si>
  <si>
    <t>1.2</t>
  </si>
  <si>
    <t xml:space="preserve"> 1.2.1</t>
  </si>
  <si>
    <t xml:space="preserve"> 1.2.1.1</t>
  </si>
  <si>
    <t xml:space="preserve"> 1.2.1.2</t>
  </si>
  <si>
    <t xml:space="preserve"> 1.2.1.3</t>
  </si>
  <si>
    <t>1.3</t>
  </si>
  <si>
    <t>1.3.1</t>
  </si>
  <si>
    <t>1.3.1.1</t>
  </si>
  <si>
    <t xml:space="preserve"> 1.2.2</t>
  </si>
  <si>
    <t>1.2.2.1</t>
  </si>
  <si>
    <t>1.2.2.2</t>
  </si>
  <si>
    <t>1.3.1.2</t>
  </si>
  <si>
    <t>1.3.1.3</t>
  </si>
  <si>
    <t>1.3.2</t>
  </si>
  <si>
    <t>1.3.2.1</t>
  </si>
  <si>
    <t>1.3.2.2</t>
  </si>
  <si>
    <t>1.3.2.3</t>
  </si>
  <si>
    <t>1.3.2.4</t>
  </si>
  <si>
    <t>Recomposição ambiental no Baixio de Irecê</t>
  </si>
  <si>
    <t xml:space="preserve"> 2.3.2</t>
  </si>
  <si>
    <t xml:space="preserve"> = 15m x 3 escadas</t>
  </si>
  <si>
    <t xml:space="preserve"> = 600m x 2 lados x 5,00m (altura média) x 0,30 (espessura)</t>
  </si>
  <si>
    <t xml:space="preserve"> 2.3.3</t>
  </si>
  <si>
    <t>Sarjeta triangular de concreto - STC 04 - escavação mecânica - areia e brita comerciais</t>
  </si>
  <si>
    <t xml:space="preserve"> = conforme projeto</t>
  </si>
  <si>
    <t>Recomposição de erosão em corte ou aterro com material de jazida</t>
  </si>
  <si>
    <t xml:space="preserve"> = área de erosões conforme topografia (25,20 + 50,21 + 115,30) x 2m </t>
  </si>
  <si>
    <t xml:space="preserve"> = volume solo x 1,60 (densidade argila) x 15km (DMT)</t>
  </si>
  <si>
    <t xml:space="preserve"> = (volume de demolição) x 2,20 (densidade entulho) x 50 (DMT)</t>
  </si>
  <si>
    <t>CGCIT</t>
  </si>
  <si>
    <t>DNIT</t>
  </si>
  <si>
    <t>SISTEMA DE CUSTOS REFERENCIAIS DE OBRAS - SICRO</t>
  </si>
  <si>
    <t>Bahia</t>
  </si>
  <si>
    <t>Custo Unitário de Referência</t>
  </si>
  <si>
    <t>Abril/2022</t>
  </si>
  <si>
    <t xml:space="preserve">Produção da equipe </t>
  </si>
  <si>
    <t>1505879</t>
  </si>
  <si>
    <t>Enrocamento de pedra arrumada manualmente - pedra de mão comercial - fornecimento e assentamento</t>
  </si>
  <si>
    <t>Valores em reais (R$)</t>
  </si>
  <si>
    <t>A - EQUIPAMENTOS</t>
  </si>
  <si>
    <t>Quantidade</t>
  </si>
  <si>
    <t>Utilização</t>
  </si>
  <si>
    <t>Custo Horário</t>
  </si>
  <si>
    <t>Custo</t>
  </si>
  <si>
    <t>Operativa</t>
  </si>
  <si>
    <t>Improdutiva</t>
  </si>
  <si>
    <t>Produtivo</t>
  </si>
  <si>
    <t>Improdutivo</t>
  </si>
  <si>
    <t>Horário Total</t>
  </si>
  <si>
    <t>Custo horário total de equipamentos</t>
  </si>
  <si>
    <t>B - MÃO DE OBRA</t>
  </si>
  <si>
    <t>Unidade</t>
  </si>
  <si>
    <t>Custo Horário Total</t>
  </si>
  <si>
    <t>P9821</t>
  </si>
  <si>
    <t>Pedreiro</t>
  </si>
  <si>
    <t>h</t>
  </si>
  <si>
    <t>P9824</t>
  </si>
  <si>
    <t>Servente</t>
  </si>
  <si>
    <t>Custo horário total de mão de obra</t>
  </si>
  <si>
    <t>Custo horário total de execução</t>
  </si>
  <si>
    <t>Custo unitário de execução</t>
  </si>
  <si>
    <t>Custo do FIC</t>
  </si>
  <si>
    <t>-</t>
  </si>
  <si>
    <t>Custo do FIT</t>
  </si>
  <si>
    <t>C - MATERIAL</t>
  </si>
  <si>
    <t>Preço Unitário</t>
  </si>
  <si>
    <t>Custo Unitário</t>
  </si>
  <si>
    <t>M1097</t>
  </si>
  <si>
    <t>Custo unitário total de material</t>
  </si>
  <si>
    <t>D - ATIVIDADES AUXILIARES</t>
  </si>
  <si>
    <t>Custo total de atividades auxiliares</t>
  </si>
  <si>
    <t>Subtotal</t>
  </si>
  <si>
    <t>E - TEMPO FIXO</t>
  </si>
  <si>
    <t>Pedra de mão ou rachão - Caminhão basculante 10 m³</t>
  </si>
  <si>
    <t>5914647</t>
  </si>
  <si>
    <t>t</t>
  </si>
  <si>
    <t>Custo unitário total de tempo fixo</t>
  </si>
  <si>
    <t>F - MOMENTO DE TRANSPORTE</t>
  </si>
  <si>
    <t>DMT</t>
  </si>
  <si>
    <t>LN</t>
  </si>
  <si>
    <t>RP</t>
  </si>
  <si>
    <t>P</t>
  </si>
  <si>
    <t>5914359</t>
  </si>
  <si>
    <t>5914374</t>
  </si>
  <si>
    <t>5914389</t>
  </si>
  <si>
    <t>Custo unitário total de transporte</t>
  </si>
  <si>
    <t>Custo unitário direto total</t>
  </si>
  <si>
    <t xml:space="preserve"> = 600m x 2 lados x 5,00m (altura média) x 0,30 (espessura média)</t>
  </si>
  <si>
    <t xml:space="preserve"> = m³ enrocamento x 1,80 (valor qtde CPU) x 20km (DMT)</t>
  </si>
  <si>
    <t>Armação em aço CA-50 - fornecimento, preparo e colocação</t>
  </si>
  <si>
    <t>1.3.2.6</t>
  </si>
  <si>
    <t>kg</t>
  </si>
  <si>
    <t>Enrocamento de pedra arrumada manualmente - pedra de mão - carga, manobra, descarga e assentamento - exclusive fornecimento e transporte</t>
  </si>
  <si>
    <t>Fôrmas de compensado plastificado 12 mm - uso geral - utilização de 1 vez - confecção, instalação e retirada</t>
  </si>
  <si>
    <t xml:space="preserve"> = área de taludes a recompor + área de erosão do bueiro + área das alas do bueiro a recompor</t>
  </si>
  <si>
    <t>CPU-03</t>
  </si>
  <si>
    <t>CODEVASF</t>
  </si>
  <si>
    <t>%</t>
  </si>
  <si>
    <t>COEF.</t>
  </si>
  <si>
    <t>PRECO UNITÁRIO (R$)</t>
  </si>
  <si>
    <t>TOTAL (R$)</t>
  </si>
  <si>
    <t>COMPOSIÇÃO</t>
  </si>
  <si>
    <t>H</t>
  </si>
  <si>
    <t>INSUMO</t>
  </si>
  <si>
    <t>M3</t>
  </si>
  <si>
    <t>ADM. LOCAL :</t>
  </si>
  <si>
    <t>M0237</t>
  </si>
  <si>
    <t>Energia elétrica</t>
  </si>
  <si>
    <t>kWh</t>
  </si>
  <si>
    <t>E9093</t>
  </si>
  <si>
    <t>Veículo leve - 53 kW (sem motorista)</t>
  </si>
  <si>
    <t>Engenheiro</t>
  </si>
  <si>
    <t>P9812</t>
  </si>
  <si>
    <t>TARIFA "A" ENTRE 0 E 20M3 FORNECIMENTO D'AGUA</t>
  </si>
  <si>
    <t>CPU-01</t>
  </si>
  <si>
    <t>PLACA DE OBRA EM CHAPA DE ACO GALVANIZADO</t>
  </si>
  <si>
    <t>M2</t>
  </si>
  <si>
    <t>PREGO 18X30.</t>
  </si>
  <si>
    <t>AREIA MÉDIA</t>
  </si>
  <si>
    <t>CIMENTO</t>
  </si>
  <si>
    <t>PEDRA BRITADA Nº 2</t>
  </si>
  <si>
    <t>BETONEIRA 320 L, DIESEL, POTENCIA DE 5,5 HP, SEM CARREGADOR MECANICO (LOCACAO)</t>
  </si>
  <si>
    <t>Sub total:</t>
  </si>
  <si>
    <t xml:space="preserve">BDI </t>
  </si>
  <si>
    <t>PLACA DE OBRA EM CHAPA GALVANIZADA *Nº 22*, DE *2,0 X 1,125* M</t>
  </si>
  <si>
    <t>PECA DE MADEIRA DE LEI *2,5 X 7,5* CM (1" X 3"), NÃO APARELHADA</t>
  </si>
  <si>
    <t>PECA DE MADEIRA NATIVA / REGIONAL 7,5 X 7,5CM (3X3) NAO APARELHADA</t>
  </si>
  <si>
    <t>P9808</t>
  </si>
  <si>
    <t>Carpinteiro</t>
  </si>
  <si>
    <t>1.3.2.7</t>
  </si>
  <si>
    <t>1.3.2.8</t>
  </si>
  <si>
    <t>Concreto magro - confecção em betoneira e lançamento manual - areia e brita comerciais</t>
  </si>
  <si>
    <t>Concreto fck = 20 MPa - confecção em betoneira e lançamento manual - areia e brita comerciais</t>
  </si>
  <si>
    <t>Demolição de concreto armado</t>
  </si>
  <si>
    <t>PREÇO TOTAL :</t>
  </si>
  <si>
    <t>Total para 4 meses:</t>
  </si>
  <si>
    <t xml:space="preserve"> = Conforme composição</t>
  </si>
  <si>
    <t xml:space="preserve"> = áreas de projeto (54,11 m² + 57,26 m²) x 0,15m</t>
  </si>
  <si>
    <t>Caixa coletora de sarjeta - CCS 01 - com grelha de concreto - TCC 01 - areia e brita comerciais</t>
  </si>
  <si>
    <t xml:space="preserve"> = escadas hidráulicas no lado da estrada</t>
  </si>
  <si>
    <t>Dispositivos de drenagem</t>
  </si>
  <si>
    <t>Encarregado de turma</t>
  </si>
  <si>
    <t>P9875</t>
  </si>
  <si>
    <t>Recomposição de erosão</t>
  </si>
  <si>
    <t>Conformação de taludes</t>
  </si>
  <si>
    <t>CPU-02</t>
  </si>
  <si>
    <t>BDI %:</t>
  </si>
  <si>
    <t>Encargos Sociais:</t>
  </si>
  <si>
    <t>Horista</t>
  </si>
  <si>
    <t>Mensalista</t>
  </si>
  <si>
    <t>sinapi 06/2022; sicro 04/2022; orse 07/2022</t>
  </si>
  <si>
    <t>PREÇO UNITÁRIO :</t>
  </si>
  <si>
    <t xml:space="preserve">PLANILHA DE DETALHAMENTO DO BDI </t>
  </si>
  <si>
    <t>OBRA:</t>
  </si>
  <si>
    <t>MEMÓRIA DE CALCULO DO BDI  DOS SERVIÇOS - NÃO DESONERADO</t>
  </si>
  <si>
    <t>Obras rodoviárias</t>
  </si>
  <si>
    <t>FAIXAS DE ADMISSIBILIDADE DE ACORDO COM O ACORDÃO N. 2622/2013 DO TCU</t>
  </si>
  <si>
    <t>ITEM</t>
  </si>
  <si>
    <t xml:space="preserve">DISCRIMINAÇÃO </t>
  </si>
  <si>
    <t>PERC.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</si>
  <si>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</si>
  <si>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</si>
  <si>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</si>
  <si>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</si>
  <si>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</si>
  <si>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</si>
  <si>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</si>
  <si>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</si>
  <si>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</si>
  <si>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</si>
  <si>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</si>
  <si>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</si>
  <si>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</si>
  <si>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</si>
  <si>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</si>
  <si>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</si>
  <si>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</si>
  <si>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</si>
  <si>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</si>
  <si>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</si>
  <si>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</si>
  <si>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</si>
  <si>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</si>
  <si>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</si>
  <si>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</si>
  <si>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</si>
  <si>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</si>
  <si>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</si>
  <si>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</si>
  <si>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</si>
  <si>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</si>
  <si>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</si>
  <si>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Total do Grupo C =</t>
  </si>
  <si>
    <t>Fórmula Para Cálculo do B.D.I</t>
  </si>
  <si>
    <t>BDI =(((1+A4+A1+A2)*(1+A3)*(1+B1))/(1-C))-1</t>
  </si>
  <si>
    <t>Bonificação Sobre Despesas indiretas (B.D.I) =</t>
  </si>
  <si>
    <t xml:space="preserve">BDI APLICADO NA OBRA </t>
  </si>
  <si>
    <t>Contribuição Previdenciária sobre o Lucro Bruto</t>
  </si>
  <si>
    <t>NOME DA CONCORRENTE:</t>
  </si>
  <si>
    <t>EDITAL:</t>
  </si>
  <si>
    <t>FOLHA:</t>
  </si>
  <si>
    <t>DETALHAMENTO DOS ENCARGOS SOCIAIS (%)</t>
  </si>
  <si>
    <t>COM DESONERAÇÃO</t>
  </si>
  <si>
    <t>NÃO DESONERADO</t>
  </si>
  <si>
    <t>HORISTA</t>
  </si>
  <si>
    <t>MENSALISTA</t>
  </si>
  <si>
    <t>GRUPO A</t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</si>
  <si>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</si>
  <si>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</si>
  <si>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</si>
  <si>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</si>
  <si>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</si>
  <si>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</si>
  <si>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</si>
  <si>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</si>
  <si>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</si>
  <si>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</si>
  <si>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</si>
  <si>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</si>
  <si>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</si>
  <si>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</si>
  <si>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</si>
  <si>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</si>
  <si>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</si>
  <si>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</si>
  <si>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</si>
  <si>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</si>
  <si>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</si>
  <si>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</si>
  <si>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</si>
  <si>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</si>
  <si>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</si>
  <si>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</si>
  <si>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</si>
  <si>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</si>
  <si>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</si>
  <si>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</si>
  <si>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</si>
  <si>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</si>
  <si>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</si>
  <si>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</si>
  <si>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</si>
  <si>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</si>
  <si>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</si>
  <si>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</si>
  <si>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</si>
  <si>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</si>
  <si>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</si>
  <si>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</si>
  <si>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</si>
  <si>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</si>
  <si>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</si>
  <si>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</si>
  <si>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</si>
  <si>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</si>
  <si>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</si>
  <si>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</si>
  <si>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</si>
  <si>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</si>
  <si>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</si>
  <si>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</si>
  <si>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</si>
  <si>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</si>
  <si>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</si>
  <si>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Mobilização</t>
  </si>
  <si>
    <t>Desmobilização de obra</t>
  </si>
  <si>
    <t>Mobilização de obra</t>
  </si>
  <si>
    <t>Administração local</t>
  </si>
  <si>
    <t>Placa de obra em chapa galvanizada</t>
  </si>
  <si>
    <r>
      <t xml:space="preserve">Carga, manobra e descarga de agregados ou solos em caminhão basculante de 10 m³ - carga com carregadeira de 3,40 m³ (exclusa) e descarga livre - </t>
    </r>
    <r>
      <rPr>
        <b/>
        <sz val="11"/>
        <color rgb="FF000000"/>
        <rFont val="Arial"/>
        <family val="2"/>
      </rPr>
      <t>Pedra de mão ou rachão - Caminhão basculante 10 m³</t>
    </r>
  </si>
  <si>
    <t xml:space="preserve"> 1.1.3</t>
  </si>
  <si>
    <t xml:space="preserve"> CPU 003</t>
  </si>
  <si>
    <t xml:space="preserve"> 1.1.4</t>
  </si>
  <si>
    <t>MINISTÉRIO DO DESENVOLVIMENTO REGIONAL</t>
  </si>
  <si>
    <t xml:space="preserve">                          Companhia  de  Desenvolvimento  dos  Vales  do  São  Francisco e do Parnaíba</t>
  </si>
  <si>
    <t>2ª SUPERINTENDÊNCIA REGIONAL</t>
  </si>
  <si>
    <t>PLANILHA ORÇAMENTÁRIA</t>
  </si>
  <si>
    <t>ENCARGOS SOCIAIS (%):</t>
  </si>
  <si>
    <t>BASE:</t>
  </si>
  <si>
    <t>BDI (%):</t>
  </si>
  <si>
    <t xml:space="preserve"> SICRO: 04/2022; SINAPI: 06/22; ORSE: 07/22;</t>
  </si>
  <si>
    <r>
      <t>Local:</t>
    </r>
    <r>
      <rPr>
        <sz val="11"/>
        <rFont val="Arial"/>
        <family val="1"/>
      </rPr>
      <t xml:space="preserve"> Baixio de Irecê, no município de Xique-Xique/BA.</t>
    </r>
  </si>
  <si>
    <t>Recomposição de erosões no Baixio de Irecê</t>
  </si>
  <si>
    <t>COMPANHIA DE DESENVOLVIMENTO DOS VALES DO SÃO FRANCISCO E DO PARNAÍBA</t>
  </si>
  <si>
    <t>2.ª GRD da 2ª SUPERINTENDÊNCIA REGIONAL- Bom Jesus da Lapa/Ba.</t>
  </si>
  <si>
    <t>MEMÓRIA DE CÁLCULO DOS MOMENTOS DE TRANSPORTE PARA MOBILIZAÇÃO E DESMOBILIZAÇÃO</t>
  </si>
  <si>
    <t>Cidade pólo</t>
  </si>
  <si>
    <t>Cidade beneficiada</t>
  </si>
  <si>
    <t>Dist. da Origem ao destino:</t>
  </si>
  <si>
    <t xml:space="preserve"> km</t>
  </si>
  <si>
    <t>Distância Total:</t>
  </si>
  <si>
    <t>Peso das máquinas:</t>
  </si>
  <si>
    <t xml:space="preserve"> ton</t>
  </si>
  <si>
    <t xml:space="preserve"> t x km</t>
  </si>
  <si>
    <t>Xique-Xique/Ba</t>
  </si>
  <si>
    <t>Irecê/Ba</t>
  </si>
  <si>
    <t>Propria</t>
  </si>
  <si>
    <t>T X KM</t>
  </si>
  <si>
    <t>CHP</t>
  </si>
  <si>
    <t>SICRO</t>
  </si>
  <si>
    <t>E9605</t>
  </si>
  <si>
    <t>CAMINHÃO PIPA 6.000 L, INCLUSIVE TANQUE DE AÇO PARA TRANSPORTE DE ÁGUA, CAPACIDADE 6 M³ - CHP DIURNO</t>
  </si>
  <si>
    <t>TRANSPORTE COM CAVALO MECÂNICO COM SEMIRREBOQUE COM CAPACIDADE DE 30 T - RODOVIA PAVIMENTADA</t>
  </si>
  <si>
    <t>t.km</t>
  </si>
  <si>
    <t>MOBILIZAÇÃO E DESMOBILIZAÇÃO</t>
  </si>
  <si>
    <t>CAMINHÃO TOCO, PBT 14.300 KG, CARGA ÚTIL MÁX. 9.710 KG, DIST. ENTRE EIXOS 3,56 M, POTÊNCIA 185 CV, INCLUSIVE CARROCERIA FIXA ABERTA DE MADEIRA P/ TR ANSPORTE GERAL DE CARGA SECA, DIMEN. APROX. 2,50 X 6,50 X 0,50 M - MATERIAIS NA OPERAÇÃO.</t>
  </si>
  <si>
    <t>Escavadeira hidráulica sobre esteiras</t>
  </si>
  <si>
    <t>Carregadeira de pneus de 3,4m³</t>
  </si>
  <si>
    <t>Trator sobre esteiras 127kW</t>
  </si>
  <si>
    <t>CAMINHÃO BASCULANTE 10 M3, TRUCADO CABINE SIMPLES, PESO BRUTO TOTAL 23.000 KG, CARGA ÚTIL MÁXIMA 15.935 KG, DISTÂNCIA ENTRE EIXOS 4,80 M, POTÊNCIA 230 CV INCLUSIVE CAÇAMBA METÁLICA - CHP DIURNO.</t>
  </si>
  <si>
    <t>CARGA, MANOBRA E DESCARGA DE ENTULHO EM CAMINHÃO BASCULANTE 10 M³ - CARGA COM ESCAVADEIRA HIDRÁULICA E DESCARGA LIVRE.</t>
  </si>
  <si>
    <t>CPU 004</t>
  </si>
  <si>
    <t>Equipe</t>
  </si>
  <si>
    <t>Horas</t>
  </si>
  <si>
    <t>Dias</t>
  </si>
  <si>
    <t>Predecessora</t>
  </si>
  <si>
    <t>Placa</t>
  </si>
  <si>
    <t>E</t>
  </si>
  <si>
    <t>F</t>
  </si>
  <si>
    <t>G</t>
  </si>
  <si>
    <t>I</t>
  </si>
  <si>
    <t>J</t>
  </si>
  <si>
    <t>K</t>
  </si>
  <si>
    <t>L</t>
  </si>
  <si>
    <t>M</t>
  </si>
  <si>
    <t>N</t>
  </si>
  <si>
    <t>O</t>
  </si>
  <si>
    <t>Q</t>
  </si>
  <si>
    <t>R</t>
  </si>
  <si>
    <t>Topografia</t>
  </si>
  <si>
    <t>Selo de argila</t>
  </si>
  <si>
    <t>Carga de jazida</t>
  </si>
  <si>
    <t>Transporte de solo</t>
  </si>
  <si>
    <t>Transporte de pedra</t>
  </si>
  <si>
    <t>Demolição de concreto</t>
  </si>
  <si>
    <t>Carga de entulho</t>
  </si>
  <si>
    <t>Transporte de entulho</t>
  </si>
  <si>
    <t>Forma alas</t>
  </si>
  <si>
    <t>Armação alas</t>
  </si>
  <si>
    <t>concreto magro</t>
  </si>
  <si>
    <t>concretagem ala</t>
  </si>
  <si>
    <t>S</t>
  </si>
  <si>
    <t>T</t>
  </si>
  <si>
    <t>U</t>
  </si>
  <si>
    <t>desmobilização</t>
  </si>
  <si>
    <t>Produção</t>
  </si>
  <si>
    <t>Sarjeta</t>
  </si>
  <si>
    <t xml:space="preserve">              2ª SUPERINTENDÊNCIA REGIONAL - Bom Jesus da Lapa/BA.</t>
  </si>
  <si>
    <t>Total Por Etapa</t>
  </si>
  <si>
    <t>30 DIAS</t>
  </si>
  <si>
    <t>60 DIAS</t>
  </si>
  <si>
    <t>90 DIAS</t>
  </si>
  <si>
    <t>120 DIAS</t>
  </si>
  <si>
    <t>Porcentagem</t>
  </si>
  <si>
    <t>Porcentagem Acumulado</t>
  </si>
  <si>
    <t>Custo Acumulado</t>
  </si>
  <si>
    <t>MINISTÉRIO DO DESENVOLVIMENTO REGIONAL - MDR</t>
  </si>
  <si>
    <t>CRONOGRAMA FÍSICO-FINANCEIRO</t>
  </si>
  <si>
    <t>Tela de aço eletrossoldada - fornecimento, preparo e colocação</t>
  </si>
  <si>
    <t xml:space="preserve"> = área das alas (54,11 m² + 57,26 m²) x taxa de aço (3,11kg/m²)</t>
  </si>
  <si>
    <t>Placa de obra em chapa galvanizada (3,60 x 1,80m)</t>
  </si>
  <si>
    <t>Limpeza mecanizada da camada vegetal</t>
  </si>
  <si>
    <t>Fôrmas de compensado resinado 12 mm - uso geral - utilização de 1 vez - confecção, instalação e retirada</t>
  </si>
  <si>
    <t>Adensamento de concreto por vibrador de imersão</t>
  </si>
  <si>
    <t xml:space="preserve"> </t>
  </si>
  <si>
    <t xml:space="preserve"> = recomposição das alas [(54,11 m² + 57,26 m²) x 0,05] + viga de travamento inferior [6,30m x 2 x 0,30 x 0,05]</t>
  </si>
  <si>
    <t xml:space="preserve"> = recomposição das alas [(54,11 m² + 57,26 m²) x 0,15] + viga de travamento inferior [6,30m x 2 x 0,30 x 0,30]</t>
  </si>
  <si>
    <t xml:space="preserve"> = forma viga de travamento (6,30m x 0,30 x 2 lados + 0,30 x 0,30 x 2) x 2 vigas + forma da ala (32+25) x 0,20</t>
  </si>
  <si>
    <t>Entrada para descida d’água - EDA 02 - areia e brita comerciais</t>
  </si>
  <si>
    <t>un</t>
  </si>
  <si>
    <t>Valeta de proteção de cortes com revestimento de concreto - VPC 03 - escavação mecânica - areia e brita comerciais</t>
  </si>
  <si>
    <t>Dissipador de energia - DES 04 - areia e pedra de mão comerciais</t>
  </si>
  <si>
    <t xml:space="preserve"> = placa de obra padrão manual do Governo Federal (3,60 x 1,80)</t>
  </si>
  <si>
    <t xml:space="preserve"> CPU 002</t>
  </si>
  <si>
    <t>1.1</t>
  </si>
  <si>
    <t>1.4</t>
  </si>
  <si>
    <t>1.5</t>
  </si>
  <si>
    <t>1.6</t>
  </si>
  <si>
    <t>2.1</t>
  </si>
  <si>
    <t>2.1.1</t>
  </si>
  <si>
    <t>2.1.2</t>
  </si>
  <si>
    <t>2.1.3</t>
  </si>
  <si>
    <t>2.2</t>
  </si>
  <si>
    <t>2.2.1</t>
  </si>
  <si>
    <t>2.2.2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</si>
  <si>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</si>
  <si>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</si>
  <si>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</si>
  <si>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</si>
  <si>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</si>
  <si>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</si>
  <si>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</si>
  <si>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</si>
  <si>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</si>
  <si>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</si>
  <si>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</si>
  <si>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</si>
  <si>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</si>
  <si>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3.3</t>
  </si>
  <si>
    <t>3.3.1</t>
  </si>
  <si>
    <t>3.3.2</t>
  </si>
  <si>
    <t>3.3.3</t>
  </si>
  <si>
    <t>3.3.4</t>
  </si>
  <si>
    <t>3.3.5</t>
  </si>
  <si>
    <t>Recomposição de taludes e bueiro no Perímetro Irrigado do Baixio de Irecê, no município de Xique-Xique, na área de abrangência 2ª Superintendência Regional da CODEVASF, no estado da Bahia.</t>
  </si>
</sst>
</file>

<file path=xl/styles.xml><?xml version="1.0" encoding="utf-8"?>
<styleSheet xmlns="http://schemas.openxmlformats.org/spreadsheetml/2006/main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"/>
    <numFmt numFmtId="165" formatCode="#,##0.0000"/>
    <numFmt numFmtId="166" formatCode="#,##0.0000000"/>
    <numFmt numFmtId="167" formatCode="&quot;R$&quot;\ #,##0.00"/>
    <numFmt numFmtId="168" formatCode="0.000"/>
    <numFmt numFmtId="169" formatCode="_(&quot;R$ &quot;* #,##0.00_);_(&quot;R$ &quot;* \(#,##0.00\);_(&quot;R$ &quot;* &quot;-&quot;??_);_(@_)"/>
    <numFmt numFmtId="170" formatCode="0.0000"/>
    <numFmt numFmtId="171" formatCode="_(* #,##0.00_);_(* \(#,##0.00\);_(* &quot;-&quot;??_);_(@_)"/>
    <numFmt numFmtId="172" formatCode="#,##0.00\ ;&quot; (&quot;#,##0.00\);&quot; -&quot;#\ ;@\ "/>
    <numFmt numFmtId="173" formatCode="_(* #,##0.00_);_(* \(#,##0.00\);_(* \-??_);_(@_)"/>
    <numFmt numFmtId="174" formatCode="&quot;R$&quot;#,##0.00_);[Red]\(&quot;R$&quot;#,##0.00\)"/>
  </numFmts>
  <fonts count="62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i/>
      <sz val="14"/>
      <color rgb="FF003770"/>
      <name val="Arial Black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FF0000"/>
      <name val="Arial"/>
      <family val="1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10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b/>
      <sz val="12"/>
      <name val="Arial"/>
      <family val="1"/>
    </font>
    <font>
      <b/>
      <sz val="11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  <scheme val="minor"/>
    </font>
    <font>
      <b/>
      <sz val="8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5"/>
      <name val="Arial"/>
      <family val="2"/>
    </font>
    <font>
      <b/>
      <sz val="18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8"/>
      <name val="Verdana"/>
      <family val="2"/>
    </font>
    <font>
      <sz val="11"/>
      <name val="Arial"/>
      <charset val="134"/>
    </font>
    <font>
      <sz val="10"/>
      <name val="Cambria"/>
      <charset val="134"/>
    </font>
    <font>
      <sz val="8"/>
      <name val="Arial"/>
      <charset val="134"/>
    </font>
    <font>
      <b/>
      <sz val="10"/>
      <name val="Arial"/>
      <charset val="134"/>
    </font>
    <font>
      <b/>
      <sz val="8"/>
      <name val="Arial"/>
      <charset val="134"/>
    </font>
  </fonts>
  <fills count="2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206518753624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9" fillId="0" borderId="0"/>
    <xf numFmtId="168" fontId="3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9" fontId="31" fillId="0" borderId="0" applyFont="0" applyFill="0" applyBorder="0" applyAlignment="0" applyProtection="0"/>
    <xf numFmtId="0" fontId="1" fillId="0" borderId="0"/>
    <xf numFmtId="43" fontId="46" fillId="0" borderId="0" applyFont="0" applyFill="0" applyBorder="0" applyAlignment="0" applyProtection="0"/>
    <xf numFmtId="0" fontId="31" fillId="0" borderId="0"/>
    <xf numFmtId="0" fontId="31" fillId="0" borderId="0"/>
    <xf numFmtId="171" fontId="31" fillId="0" borderId="0" applyFont="0" applyFill="0" applyBorder="0" applyAlignment="0" applyProtection="0"/>
    <xf numFmtId="171" fontId="31" fillId="0" borderId="0" applyFont="0" applyFill="0" applyBorder="0" applyAlignment="0" applyProtection="0"/>
  </cellStyleXfs>
  <cellXfs count="504">
    <xf numFmtId="0" fontId="0" fillId="0" borderId="0" xfId="0"/>
    <xf numFmtId="0" fontId="0" fillId="0" borderId="0" xfId="0"/>
    <xf numFmtId="0" fontId="2" fillId="16" borderId="0" xfId="0" applyFont="1" applyFill="1" applyAlignment="1">
      <alignment horizontal="left" vertical="top" wrapText="1"/>
    </xf>
    <xf numFmtId="0" fontId="9" fillId="16" borderId="0" xfId="0" applyFont="1" applyFill="1" applyAlignment="1">
      <alignment horizontal="left" vertical="top" wrapText="1"/>
    </xf>
    <xf numFmtId="0" fontId="2" fillId="16" borderId="1" xfId="0" applyFont="1" applyFill="1" applyBorder="1" applyAlignment="1">
      <alignment horizontal="left" vertical="top" wrapText="1"/>
    </xf>
    <xf numFmtId="0" fontId="2" fillId="16" borderId="1" xfId="0" applyFont="1" applyFill="1" applyBorder="1" applyAlignment="1">
      <alignment horizontal="center" vertical="top" wrapText="1"/>
    </xf>
    <xf numFmtId="0" fontId="2" fillId="16" borderId="1" xfId="0" applyFont="1" applyFill="1" applyBorder="1" applyAlignment="1">
      <alignment horizontal="right" vertical="top" wrapText="1"/>
    </xf>
    <xf numFmtId="0" fontId="6" fillId="14" borderId="1" xfId="0" applyFont="1" applyFill="1" applyBorder="1" applyAlignment="1">
      <alignment horizontal="left" vertical="top" wrapText="1"/>
    </xf>
    <xf numFmtId="0" fontId="6" fillId="14" borderId="1" xfId="0" applyFont="1" applyFill="1" applyBorder="1" applyAlignment="1">
      <alignment horizontal="center" vertical="top" wrapText="1"/>
    </xf>
    <xf numFmtId="0" fontId="6" fillId="14" borderId="1" xfId="0" applyFont="1" applyFill="1" applyBorder="1" applyAlignment="1">
      <alignment horizontal="right" vertical="top" wrapText="1"/>
    </xf>
    <xf numFmtId="0" fontId="10" fillId="15" borderId="1" xfId="0" applyFont="1" applyFill="1" applyBorder="1" applyAlignment="1">
      <alignment horizontal="left" vertical="top" wrapText="1"/>
    </xf>
    <xf numFmtId="0" fontId="10" fillId="15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6" fillId="17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9" borderId="0" xfId="0" applyFont="1" applyFill="1" applyAlignment="1">
      <alignment horizontal="center" vertical="center" wrapText="1"/>
    </xf>
    <xf numFmtId="4" fontId="7" fillId="17" borderId="1" xfId="0" applyNumberFormat="1" applyFont="1" applyFill="1" applyBorder="1" applyAlignment="1">
      <alignment horizontal="right" vertical="center" wrapText="1"/>
    </xf>
    <xf numFmtId="4" fontId="10" fillId="15" borderId="1" xfId="0" applyNumberFormat="1" applyFont="1" applyFill="1" applyBorder="1" applyAlignment="1">
      <alignment horizontal="right" vertical="top" wrapText="1"/>
    </xf>
    <xf numFmtId="4" fontId="6" fillId="14" borderId="1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0" fontId="22" fillId="0" borderId="2" xfId="0" applyFont="1" applyBorder="1" applyAlignment="1">
      <alignment horizontal="left" vertical="center"/>
    </xf>
    <xf numFmtId="0" fontId="23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0" fontId="25" fillId="0" borderId="3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right" vertical="center"/>
    </xf>
    <xf numFmtId="165" fontId="23" fillId="0" borderId="3" xfId="0" applyNumberFormat="1" applyFont="1" applyBorder="1" applyAlignment="1">
      <alignment horizontal="right" vertical="center"/>
    </xf>
    <xf numFmtId="0" fontId="27" fillId="0" borderId="3" xfId="0" applyFont="1" applyBorder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164" fontId="23" fillId="0" borderId="0" xfId="0" applyNumberFormat="1" applyFont="1" applyAlignment="1">
      <alignment horizontal="center" vertical="center"/>
    </xf>
    <xf numFmtId="165" fontId="23" fillId="0" borderId="0" xfId="0" applyNumberFormat="1" applyFont="1" applyAlignment="1">
      <alignment horizontal="right" vertical="center"/>
    </xf>
    <xf numFmtId="165" fontId="27" fillId="0" borderId="3" xfId="0" applyNumberFormat="1" applyFont="1" applyBorder="1" applyAlignment="1">
      <alignment horizontal="right" vertical="center"/>
    </xf>
    <xf numFmtId="165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right" vertical="center"/>
    </xf>
    <xf numFmtId="164" fontId="27" fillId="0" borderId="0" xfId="0" applyNumberFormat="1" applyFont="1" applyAlignment="1">
      <alignment horizontal="right" vertical="center"/>
    </xf>
    <xf numFmtId="4" fontId="27" fillId="0" borderId="2" xfId="0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32" fillId="20" borderId="6" xfId="4" applyFont="1" applyFill="1" applyBorder="1" applyAlignment="1">
      <alignment horizontal="center" vertical="center" wrapText="1"/>
    </xf>
    <xf numFmtId="0" fontId="32" fillId="20" borderId="7" xfId="4" applyFont="1" applyFill="1" applyBorder="1" applyAlignment="1">
      <alignment horizontal="center" vertical="center" wrapText="1"/>
    </xf>
    <xf numFmtId="0" fontId="32" fillId="20" borderId="6" xfId="4" applyNumberFormat="1" applyFont="1" applyFill="1" applyBorder="1" applyAlignment="1">
      <alignment horizontal="center" vertical="center" wrapText="1"/>
    </xf>
    <xf numFmtId="0" fontId="32" fillId="20" borderId="7" xfId="4" applyFont="1" applyFill="1" applyBorder="1" applyAlignment="1">
      <alignment horizontal="justify" vertical="center" wrapText="1"/>
    </xf>
    <xf numFmtId="2" fontId="32" fillId="21" borderId="6" xfId="5" applyNumberFormat="1" applyFont="1" applyFill="1" applyBorder="1" applyAlignment="1">
      <alignment horizontal="center" vertical="center" wrapText="1"/>
    </xf>
    <xf numFmtId="167" fontId="32" fillId="20" borderId="6" xfId="5" applyNumberFormat="1" applyFont="1" applyFill="1" applyBorder="1" applyAlignment="1">
      <alignment horizontal="center" vertical="center" wrapText="1"/>
    </xf>
    <xf numFmtId="0" fontId="32" fillId="20" borderId="6" xfId="4" applyFont="1" applyFill="1" applyBorder="1" applyAlignment="1">
      <alignment horizontal="justify" vertical="center" wrapText="1"/>
    </xf>
    <xf numFmtId="0" fontId="32" fillId="20" borderId="8" xfId="4" applyFont="1" applyFill="1" applyBorder="1" applyAlignment="1">
      <alignment horizontal="center" vertical="center" wrapText="1"/>
    </xf>
    <xf numFmtId="0" fontId="32" fillId="20" borderId="9" xfId="4" applyNumberFormat="1" applyFont="1" applyFill="1" applyBorder="1" applyAlignment="1">
      <alignment horizontal="center" vertical="center" wrapText="1"/>
    </xf>
    <xf numFmtId="0" fontId="32" fillId="20" borderId="8" xfId="4" applyFont="1" applyFill="1" applyBorder="1" applyAlignment="1">
      <alignment horizontal="justify" vertical="center" wrapText="1"/>
    </xf>
    <xf numFmtId="167" fontId="32" fillId="20" borderId="8" xfId="5" applyNumberFormat="1" applyFont="1" applyFill="1" applyBorder="1" applyAlignment="1">
      <alignment horizontal="center" vertical="center" wrapText="1"/>
    </xf>
    <xf numFmtId="0" fontId="33" fillId="0" borderId="10" xfId="6" applyFont="1" applyBorder="1" applyAlignment="1">
      <alignment horizontal="center" vertical="center"/>
    </xf>
    <xf numFmtId="0" fontId="33" fillId="0" borderId="11" xfId="6" applyFont="1" applyBorder="1" applyAlignment="1">
      <alignment horizontal="center" vertical="center"/>
    </xf>
    <xf numFmtId="167" fontId="34" fillId="0" borderId="7" xfId="7" applyNumberFormat="1" applyFont="1" applyFill="1" applyBorder="1" applyAlignment="1">
      <alignment horizontal="center" vertical="center"/>
    </xf>
    <xf numFmtId="0" fontId="33" fillId="0" borderId="13" xfId="6" applyFont="1" applyBorder="1" applyAlignment="1">
      <alignment horizontal="center" vertical="center"/>
    </xf>
    <xf numFmtId="0" fontId="33" fillId="0" borderId="9" xfId="6" applyFont="1" applyBorder="1" applyAlignment="1">
      <alignment horizontal="center" vertical="center"/>
    </xf>
    <xf numFmtId="167" fontId="34" fillId="0" borderId="6" xfId="7" applyNumberFormat="1" applyFont="1" applyFill="1" applyBorder="1" applyAlignment="1">
      <alignment horizontal="center" vertical="center"/>
    </xf>
    <xf numFmtId="0" fontId="33" fillId="0" borderId="15" xfId="6" applyFont="1" applyBorder="1" applyAlignment="1">
      <alignment horizontal="center" vertical="center"/>
    </xf>
    <xf numFmtId="0" fontId="33" fillId="0" borderId="16" xfId="6" applyFont="1" applyBorder="1" applyAlignment="1">
      <alignment horizontal="center" vertical="center"/>
    </xf>
    <xf numFmtId="167" fontId="34" fillId="0" borderId="18" xfId="7" applyNumberFormat="1" applyFont="1" applyFill="1" applyBorder="1" applyAlignment="1">
      <alignment horizontal="center" vertical="center"/>
    </xf>
    <xf numFmtId="0" fontId="33" fillId="22" borderId="19" xfId="6" applyFont="1" applyFill="1" applyBorder="1" applyAlignment="1">
      <alignment horizontal="center" vertical="center"/>
    </xf>
    <xf numFmtId="0" fontId="33" fillId="22" borderId="20" xfId="6" applyFont="1" applyFill="1" applyBorder="1" applyAlignment="1">
      <alignment horizontal="center" vertical="center"/>
    </xf>
    <xf numFmtId="0" fontId="35" fillId="19" borderId="20" xfId="4" applyFont="1" applyFill="1" applyBorder="1" applyAlignment="1">
      <alignment horizontal="center" vertical="center" wrapText="1"/>
    </xf>
    <xf numFmtId="167" fontId="34" fillId="22" borderId="22" xfId="8" applyNumberFormat="1" applyFont="1" applyFill="1" applyBorder="1" applyAlignment="1">
      <alignment horizontal="center" vertical="center"/>
    </xf>
    <xf numFmtId="0" fontId="33" fillId="0" borderId="7" xfId="6" applyFont="1" applyBorder="1" applyAlignment="1">
      <alignment horizontal="center" vertical="center"/>
    </xf>
    <xf numFmtId="0" fontId="33" fillId="0" borderId="23" xfId="6" applyFont="1" applyFill="1" applyBorder="1" applyAlignment="1">
      <alignment horizontal="center" vertical="center"/>
    </xf>
    <xf numFmtId="0" fontId="32" fillId="20" borderId="23" xfId="4" applyFont="1" applyFill="1" applyBorder="1" applyAlignment="1">
      <alignment horizontal="justify" vertical="center" wrapText="1"/>
    </xf>
    <xf numFmtId="0" fontId="33" fillId="0" borderId="6" xfId="6" applyNumberFormat="1" applyFont="1" applyFill="1" applyBorder="1" applyAlignment="1">
      <alignment horizontal="center" vertical="center"/>
    </xf>
    <xf numFmtId="10" fontId="34" fillId="0" borderId="9" xfId="8" applyNumberFormat="1" applyFont="1" applyBorder="1" applyAlignment="1">
      <alignment vertical="center"/>
    </xf>
    <xf numFmtId="0" fontId="34" fillId="0" borderId="9" xfId="8" applyFont="1" applyBorder="1" applyAlignment="1">
      <alignment horizontal="right" vertical="center"/>
    </xf>
    <xf numFmtId="10" fontId="34" fillId="0" borderId="14" xfId="8" applyNumberFormat="1" applyFont="1" applyBorder="1" applyAlignment="1">
      <alignment horizontal="right" vertical="center"/>
    </xf>
    <xf numFmtId="167" fontId="34" fillId="0" borderId="18" xfId="8" applyNumberFormat="1" applyFont="1" applyFill="1" applyBorder="1" applyAlignment="1">
      <alignment horizontal="center" vertical="center"/>
    </xf>
    <xf numFmtId="170" fontId="32" fillId="21" borderId="6" xfId="5" applyNumberFormat="1" applyFont="1" applyFill="1" applyBorder="1" applyAlignment="1">
      <alignment horizontal="center" vertical="center" wrapText="1"/>
    </xf>
    <xf numFmtId="10" fontId="0" fillId="0" borderId="0" xfId="3" applyNumberFormat="1" applyFont="1" applyAlignment="1">
      <alignment vertical="center"/>
    </xf>
    <xf numFmtId="0" fontId="6" fillId="18" borderId="32" xfId="0" applyFont="1" applyFill="1" applyBorder="1" applyAlignment="1">
      <alignment horizontal="left" vertical="center" wrapText="1"/>
    </xf>
    <xf numFmtId="0" fontId="6" fillId="18" borderId="1" xfId="0" applyFont="1" applyFill="1" applyBorder="1" applyAlignment="1">
      <alignment horizontal="left" vertical="center" wrapText="1"/>
    </xf>
    <xf numFmtId="0" fontId="7" fillId="18" borderId="1" xfId="0" applyFont="1" applyFill="1" applyBorder="1" applyAlignment="1">
      <alignment horizontal="right" vertical="center" wrapText="1"/>
    </xf>
    <xf numFmtId="4" fontId="8" fillId="18" borderId="33" xfId="0" applyNumberFormat="1" applyFont="1" applyFill="1" applyBorder="1" applyAlignment="1">
      <alignment horizontal="right" vertical="center" wrapText="1"/>
    </xf>
    <xf numFmtId="0" fontId="6" fillId="17" borderId="32" xfId="0" applyFont="1" applyFill="1" applyBorder="1" applyAlignment="1">
      <alignment horizontal="left" vertical="center" wrapText="1"/>
    </xf>
    <xf numFmtId="0" fontId="7" fillId="17" borderId="1" xfId="0" applyFont="1" applyFill="1" applyBorder="1" applyAlignment="1">
      <alignment horizontal="right" vertical="center" wrapText="1"/>
    </xf>
    <xf numFmtId="4" fontId="8" fillId="17" borderId="33" xfId="0" applyNumberFormat="1" applyFont="1" applyFill="1" applyBorder="1" applyAlignment="1">
      <alignment horizontal="right" vertical="center" wrapText="1"/>
    </xf>
    <xf numFmtId="0" fontId="10" fillId="0" borderId="3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6" fillId="5" borderId="32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4" fontId="7" fillId="6" borderId="1" xfId="0" applyNumberFormat="1" applyFont="1" applyFill="1" applyBorder="1" applyAlignment="1">
      <alignment horizontal="right" vertical="center" wrapText="1"/>
    </xf>
    <xf numFmtId="4" fontId="8" fillId="7" borderId="33" xfId="0" applyNumberFormat="1" applyFont="1" applyFill="1" applyBorder="1" applyAlignment="1">
      <alignment horizontal="right" vertical="center" wrapText="1"/>
    </xf>
    <xf numFmtId="0" fontId="19" fillId="12" borderId="0" xfId="0" applyFont="1" applyFill="1" applyBorder="1" applyAlignment="1">
      <alignment horizontal="left" vertical="center" wrapText="1"/>
    </xf>
    <xf numFmtId="0" fontId="17" fillId="10" borderId="0" xfId="0" applyFont="1" applyFill="1" applyBorder="1" applyAlignment="1">
      <alignment horizontal="right" vertical="center" wrapText="1"/>
    </xf>
    <xf numFmtId="0" fontId="19" fillId="12" borderId="3" xfId="0" applyFont="1" applyFill="1" applyBorder="1" applyAlignment="1">
      <alignment horizontal="left" vertical="center" wrapText="1"/>
    </xf>
    <xf numFmtId="0" fontId="17" fillId="10" borderId="3" xfId="0" applyFont="1" applyFill="1" applyBorder="1" applyAlignment="1">
      <alignment horizontal="right" vertical="center" wrapText="1"/>
    </xf>
    <xf numFmtId="10" fontId="33" fillId="0" borderId="19" xfId="6" applyNumberFormat="1" applyFont="1" applyBorder="1" applyAlignment="1">
      <alignment horizontal="right" vertical="center" wrapText="1"/>
    </xf>
    <xf numFmtId="0" fontId="33" fillId="0" borderId="20" xfId="6" applyFont="1" applyBorder="1" applyAlignment="1">
      <alignment horizontal="right" vertical="center" wrapText="1"/>
    </xf>
    <xf numFmtId="10" fontId="33" fillId="0" borderId="4" xfId="9" applyNumberFormat="1" applyFont="1" applyBorder="1" applyAlignment="1">
      <alignment horizontal="center" vertical="center" wrapText="1"/>
    </xf>
    <xf numFmtId="167" fontId="33" fillId="0" borderId="4" xfId="6" applyNumberFormat="1" applyFont="1" applyBorder="1" applyAlignment="1">
      <alignment horizontal="center" vertical="center" wrapText="1"/>
    </xf>
    <xf numFmtId="10" fontId="33" fillId="0" borderId="5" xfId="9" applyNumberFormat="1" applyFont="1" applyBorder="1" applyAlignment="1">
      <alignment horizontal="center" vertical="center" wrapText="1"/>
    </xf>
    <xf numFmtId="0" fontId="31" fillId="0" borderId="0" xfId="6" applyFont="1" applyFill="1" applyBorder="1" applyAlignment="1"/>
    <xf numFmtId="0" fontId="39" fillId="0" borderId="43" xfId="6" applyFont="1" applyFill="1" applyBorder="1" applyAlignment="1">
      <alignment vertical="center"/>
    </xf>
    <xf numFmtId="0" fontId="40" fillId="0" borderId="0" xfId="6" applyFont="1" applyFill="1" applyBorder="1" applyAlignment="1">
      <alignment vertical="center" wrapText="1"/>
    </xf>
    <xf numFmtId="0" fontId="39" fillId="0" borderId="34" xfId="6" applyFont="1" applyFill="1" applyBorder="1" applyAlignment="1">
      <alignment vertical="center" wrapText="1"/>
    </xf>
    <xf numFmtId="49" fontId="43" fillId="21" borderId="30" xfId="10" applyNumberFormat="1" applyFont="1" applyFill="1" applyBorder="1" applyAlignment="1">
      <alignment horizontal="center" vertical="center"/>
    </xf>
    <xf numFmtId="49" fontId="43" fillId="21" borderId="0" xfId="10" applyNumberFormat="1" applyFont="1" applyFill="1" applyBorder="1" applyAlignment="1">
      <alignment horizontal="center" vertical="center"/>
    </xf>
    <xf numFmtId="0" fontId="44" fillId="0" borderId="0" xfId="10" applyFont="1" applyBorder="1"/>
    <xf numFmtId="0" fontId="44" fillId="0" borderId="31" xfId="10" applyFont="1" applyBorder="1"/>
    <xf numFmtId="0" fontId="45" fillId="21" borderId="0" xfId="10" applyFont="1" applyFill="1" applyBorder="1" applyAlignment="1">
      <alignment horizontal="center" vertical="center"/>
    </xf>
    <xf numFmtId="0" fontId="45" fillId="0" borderId="54" xfId="10" applyFont="1" applyFill="1" applyBorder="1" applyAlignment="1">
      <alignment horizontal="center" vertical="center"/>
    </xf>
    <xf numFmtId="0" fontId="45" fillId="0" borderId="57" xfId="10" applyFont="1" applyFill="1" applyBorder="1" applyAlignment="1">
      <alignment horizontal="center" vertical="center"/>
    </xf>
    <xf numFmtId="0" fontId="0" fillId="0" borderId="0" xfId="10" applyFont="1" applyBorder="1" applyAlignment="1">
      <alignment vertical="center"/>
    </xf>
    <xf numFmtId="171" fontId="40" fillId="0" borderId="58" xfId="10" applyNumberFormat="1" applyFont="1" applyFill="1" applyBorder="1" applyAlignment="1">
      <alignment horizontal="center" vertical="center" wrapText="1"/>
    </xf>
    <xf numFmtId="0" fontId="40" fillId="0" borderId="0" xfId="10" applyFont="1" applyFill="1" applyBorder="1" applyAlignment="1">
      <alignment horizontal="justify" vertical="center" wrapText="1"/>
    </xf>
    <xf numFmtId="0" fontId="40" fillId="0" borderId="58" xfId="10" applyFont="1" applyFill="1" applyBorder="1" applyAlignment="1">
      <alignment horizontal="justify" vertical="center" wrapText="1"/>
    </xf>
    <xf numFmtId="0" fontId="44" fillId="0" borderId="62" xfId="10" applyFont="1" applyBorder="1"/>
    <xf numFmtId="0" fontId="0" fillId="0" borderId="43" xfId="10" applyFont="1" applyBorder="1" applyAlignment="1">
      <alignment horizontal="center" vertical="center"/>
    </xf>
    <xf numFmtId="0" fontId="0" fillId="0" borderId="22" xfId="10" applyFont="1" applyFill="1" applyBorder="1" applyAlignment="1">
      <alignment vertical="center"/>
    </xf>
    <xf numFmtId="10" fontId="0" fillId="0" borderId="0" xfId="11" applyNumberFormat="1" applyFont="1" applyBorder="1" applyAlignment="1">
      <alignment horizontal="center" vertical="center"/>
    </xf>
    <xf numFmtId="10" fontId="0" fillId="0" borderId="43" xfId="11" applyNumberFormat="1" applyFont="1" applyBorder="1" applyAlignment="1">
      <alignment horizontal="center" vertical="center"/>
    </xf>
    <xf numFmtId="10" fontId="0" fillId="0" borderId="63" xfId="11" applyNumberFormat="1" applyFont="1" applyBorder="1" applyAlignment="1">
      <alignment horizontal="center" vertical="center"/>
    </xf>
    <xf numFmtId="10" fontId="0" fillId="0" borderId="43" xfId="11" applyNumberFormat="1" applyFont="1" applyFill="1" applyBorder="1" applyAlignment="1" applyProtection="1">
      <alignment horizontal="center" vertical="center"/>
    </xf>
    <xf numFmtId="10" fontId="31" fillId="24" borderId="63" xfId="11" applyNumberFormat="1" applyFont="1" applyFill="1" applyBorder="1" applyAlignment="1" applyProtection="1">
      <alignment horizontal="center" vertical="center"/>
      <protection locked="0"/>
    </xf>
    <xf numFmtId="10" fontId="40" fillId="0" borderId="57" xfId="11" applyNumberFormat="1" applyFont="1" applyBorder="1" applyAlignment="1">
      <alignment horizontal="center" vertical="center"/>
    </xf>
    <xf numFmtId="10" fontId="40" fillId="0" borderId="0" xfId="11" applyNumberFormat="1" applyFont="1" applyBorder="1" applyAlignment="1">
      <alignment horizontal="center" vertical="center"/>
    </xf>
    <xf numFmtId="10" fontId="0" fillId="0" borderId="54" xfId="11" applyNumberFormat="1" applyFont="1" applyBorder="1" applyAlignment="1">
      <alignment horizontal="center" vertical="center"/>
    </xf>
    <xf numFmtId="10" fontId="0" fillId="0" borderId="57" xfId="11" applyNumberFormat="1" applyFont="1" applyBorder="1" applyAlignment="1">
      <alignment horizontal="center" vertical="center"/>
    </xf>
    <xf numFmtId="0" fontId="0" fillId="0" borderId="0" xfId="10" applyFont="1" applyBorder="1" applyAlignment="1">
      <alignment horizontal="center" vertical="center"/>
    </xf>
    <xf numFmtId="10" fontId="0" fillId="0" borderId="31" xfId="11" applyNumberFormat="1" applyFont="1" applyBorder="1" applyAlignment="1">
      <alignment horizontal="center" vertical="center"/>
    </xf>
    <xf numFmtId="10" fontId="0" fillId="0" borderId="58" xfId="11" applyNumberFormat="1" applyFont="1" applyBorder="1" applyAlignment="1">
      <alignment horizontal="center" vertical="center"/>
    </xf>
    <xf numFmtId="10" fontId="0" fillId="0" borderId="62" xfId="11" applyNumberFormat="1" applyFont="1" applyBorder="1" applyAlignment="1">
      <alignment horizontal="center" vertical="center"/>
    </xf>
    <xf numFmtId="10" fontId="0" fillId="0" borderId="73" xfId="11" applyNumberFormat="1" applyFont="1" applyBorder="1" applyAlignment="1">
      <alignment horizontal="center" vertical="center"/>
    </xf>
    <xf numFmtId="10" fontId="0" fillId="0" borderId="76" xfId="11" applyNumberFormat="1" applyFont="1" applyBorder="1" applyAlignment="1">
      <alignment horizontal="center" vertical="center"/>
    </xf>
    <xf numFmtId="0" fontId="0" fillId="0" borderId="67" xfId="10" applyFont="1" applyBorder="1" applyAlignment="1">
      <alignment horizontal="center" vertical="center"/>
    </xf>
    <xf numFmtId="0" fontId="0" fillId="0" borderId="4" xfId="10" applyFont="1" applyFill="1" applyBorder="1" applyAlignment="1">
      <alignment vertical="center"/>
    </xf>
    <xf numFmtId="10" fontId="31" fillId="24" borderId="68" xfId="11" applyNumberFormat="1" applyFont="1" applyFill="1" applyBorder="1" applyAlignment="1" applyProtection="1">
      <alignment horizontal="center" vertical="center"/>
      <protection locked="0"/>
    </xf>
    <xf numFmtId="10" fontId="0" fillId="0" borderId="0" xfId="11" applyNumberFormat="1" applyFont="1" applyBorder="1" applyAlignment="1">
      <alignment vertical="center"/>
    </xf>
    <xf numFmtId="10" fontId="0" fillId="0" borderId="31" xfId="11" applyNumberFormat="1" applyFont="1" applyBorder="1" applyAlignment="1">
      <alignment vertical="center"/>
    </xf>
    <xf numFmtId="0" fontId="0" fillId="0" borderId="0" xfId="10" applyFont="1" applyFill="1" applyBorder="1" applyAlignment="1">
      <alignment horizontal="center" vertical="center"/>
    </xf>
    <xf numFmtId="171" fontId="40" fillId="0" borderId="30" xfId="10" applyNumberFormat="1" applyFont="1" applyFill="1" applyBorder="1" applyAlignment="1">
      <alignment horizontal="center" vertical="center" wrapText="1"/>
    </xf>
    <xf numFmtId="171" fontId="0" fillId="0" borderId="0" xfId="10" applyNumberFormat="1" applyFont="1" applyBorder="1" applyAlignment="1">
      <alignment vertical="center"/>
    </xf>
    <xf numFmtId="0" fontId="0" fillId="0" borderId="30" xfId="10" applyFont="1" applyFill="1" applyBorder="1" applyAlignment="1">
      <alignment horizontal="center" vertical="center"/>
    </xf>
    <xf numFmtId="0" fontId="40" fillId="0" borderId="0" xfId="10" applyFont="1" applyFill="1" applyBorder="1" applyAlignment="1">
      <alignment horizontal="center" vertical="center"/>
    </xf>
    <xf numFmtId="0" fontId="0" fillId="0" borderId="30" xfId="10" applyFont="1" applyFill="1" applyBorder="1" applyAlignment="1">
      <alignment horizontal="right" vertical="center"/>
    </xf>
    <xf numFmtId="0" fontId="0" fillId="0" borderId="0" xfId="10" applyFont="1" applyFill="1" applyBorder="1" applyAlignment="1">
      <alignment horizontal="right" vertical="center"/>
    </xf>
    <xf numFmtId="169" fontId="49" fillId="0" borderId="0" xfId="11" applyNumberFormat="1" applyFont="1" applyBorder="1" applyAlignment="1">
      <alignment vertical="center"/>
    </xf>
    <xf numFmtId="10" fontId="39" fillId="0" borderId="0" xfId="10" applyNumberFormat="1" applyFont="1" applyFill="1" applyBorder="1" applyAlignment="1">
      <alignment vertical="center"/>
    </xf>
    <xf numFmtId="10" fontId="39" fillId="0" borderId="3" xfId="10" applyNumberFormat="1" applyFont="1" applyFill="1" applyBorder="1" applyAlignment="1">
      <alignment vertical="center"/>
    </xf>
    <xf numFmtId="10" fontId="0" fillId="0" borderId="3" xfId="11" applyNumberFormat="1" applyFont="1" applyBorder="1" applyAlignment="1">
      <alignment vertical="center"/>
    </xf>
    <xf numFmtId="10" fontId="0" fillId="0" borderId="45" xfId="11" applyNumberFormat="1" applyFont="1" applyBorder="1" applyAlignment="1">
      <alignment vertical="center"/>
    </xf>
    <xf numFmtId="0" fontId="31" fillId="0" borderId="31" xfId="6" applyFont="1" applyFill="1" applyBorder="1" applyAlignment="1"/>
    <xf numFmtId="0" fontId="0" fillId="0" borderId="27" xfId="6" applyFont="1" applyFill="1" applyBorder="1" applyAlignment="1"/>
    <xf numFmtId="0" fontId="0" fillId="0" borderId="28" xfId="6" applyFont="1" applyFill="1" applyBorder="1" applyAlignment="1"/>
    <xf numFmtId="0" fontId="0" fillId="0" borderId="29" xfId="6" applyFont="1" applyFill="1" applyBorder="1" applyAlignment="1"/>
    <xf numFmtId="0" fontId="0" fillId="0" borderId="30" xfId="6" applyFont="1" applyFill="1" applyBorder="1" applyAlignment="1"/>
    <xf numFmtId="0" fontId="0" fillId="0" borderId="0" xfId="6" applyFont="1" applyFill="1" applyBorder="1" applyAlignment="1"/>
    <xf numFmtId="0" fontId="0" fillId="0" borderId="31" xfId="6" applyFont="1" applyFill="1" applyBorder="1" applyAlignment="1"/>
    <xf numFmtId="0" fontId="0" fillId="0" borderId="43" xfId="6" applyFont="1" applyFill="1" applyBorder="1" applyAlignment="1"/>
    <xf numFmtId="0" fontId="0" fillId="0" borderId="19" xfId="6" applyFont="1" applyFill="1" applyBorder="1" applyAlignment="1"/>
    <xf numFmtId="0" fontId="0" fillId="0" borderId="20" xfId="6" applyFont="1" applyFill="1" applyBorder="1" applyAlignment="1"/>
    <xf numFmtId="0" fontId="0" fillId="0" borderId="44" xfId="6" applyFont="1" applyFill="1" applyBorder="1" applyAlignment="1"/>
    <xf numFmtId="0" fontId="41" fillId="0" borderId="30" xfId="6" applyFont="1" applyFill="1" applyBorder="1" applyAlignment="1"/>
    <xf numFmtId="0" fontId="39" fillId="0" borderId="20" xfId="8" applyFont="1" applyFill="1" applyBorder="1" applyAlignment="1">
      <alignment horizontal="center" vertical="center"/>
    </xf>
    <xf numFmtId="0" fontId="41" fillId="0" borderId="81" xfId="8" applyFont="1" applyFill="1" applyBorder="1" applyAlignment="1">
      <alignment horizontal="center"/>
    </xf>
    <xf numFmtId="0" fontId="41" fillId="0" borderId="7" xfId="8" applyFont="1" applyFill="1" applyBorder="1" applyAlignment="1"/>
    <xf numFmtId="172" fontId="41" fillId="25" borderId="7" xfId="8" applyNumberFormat="1" applyFont="1" applyFill="1" applyBorder="1" applyAlignment="1">
      <alignment horizontal="center" vertical="center"/>
    </xf>
    <xf numFmtId="172" fontId="41" fillId="25" borderId="82" xfId="8" applyNumberFormat="1" applyFont="1" applyFill="1" applyBorder="1" applyAlignment="1">
      <alignment horizontal="center" vertical="center"/>
    </xf>
    <xf numFmtId="0" fontId="41" fillId="0" borderId="83" xfId="8" applyFont="1" applyFill="1" applyBorder="1" applyAlignment="1">
      <alignment horizontal="center"/>
    </xf>
    <xf numFmtId="0" fontId="41" fillId="0" borderId="6" xfId="8" applyFont="1" applyFill="1" applyBorder="1" applyAlignment="1"/>
    <xf numFmtId="172" fontId="41" fillId="25" borderId="6" xfId="8" applyNumberFormat="1" applyFont="1" applyFill="1" applyBorder="1" applyAlignment="1">
      <alignment horizontal="center" vertical="center"/>
    </xf>
    <xf numFmtId="172" fontId="41" fillId="25" borderId="84" xfId="8" applyNumberFormat="1" applyFont="1" applyFill="1" applyBorder="1" applyAlignment="1">
      <alignment horizontal="center" vertical="center"/>
    </xf>
    <xf numFmtId="0" fontId="41" fillId="0" borderId="85" xfId="8" applyFont="1" applyFill="1" applyBorder="1" applyAlignment="1">
      <alignment horizontal="center"/>
    </xf>
    <xf numFmtId="0" fontId="41" fillId="0" borderId="8" xfId="8" applyFont="1" applyFill="1" applyBorder="1" applyAlignment="1"/>
    <xf numFmtId="172" fontId="41" fillId="25" borderId="8" xfId="8" applyNumberFormat="1" applyFont="1" applyFill="1" applyBorder="1" applyAlignment="1">
      <alignment horizontal="center" vertical="center"/>
    </xf>
    <xf numFmtId="172" fontId="41" fillId="25" borderId="86" xfId="8" applyNumberFormat="1" applyFont="1" applyFill="1" applyBorder="1" applyAlignment="1">
      <alignment horizontal="center" vertical="center"/>
    </xf>
    <xf numFmtId="0" fontId="39" fillId="0" borderId="43" xfId="8" applyFont="1" applyFill="1" applyBorder="1" applyAlignment="1">
      <alignment horizontal="center" vertical="center"/>
    </xf>
    <xf numFmtId="0" fontId="39" fillId="0" borderId="22" xfId="8" applyFont="1" applyFill="1" applyBorder="1" applyAlignment="1">
      <alignment vertical="center"/>
    </xf>
    <xf numFmtId="172" fontId="39" fillId="26" borderId="22" xfId="8" applyNumberFormat="1" applyFont="1" applyFill="1" applyBorder="1" applyAlignment="1">
      <alignment horizontal="center" vertical="center"/>
    </xf>
    <xf numFmtId="172" fontId="39" fillId="26" borderId="63" xfId="8" applyNumberFormat="1" applyFont="1" applyFill="1" applyBorder="1" applyAlignment="1">
      <alignment horizontal="center" vertical="center"/>
    </xf>
    <xf numFmtId="0" fontId="41" fillId="0" borderId="85" xfId="8" applyFont="1" applyFill="1" applyBorder="1" applyAlignment="1">
      <alignment horizontal="center" vertical="center"/>
    </xf>
    <xf numFmtId="0" fontId="41" fillId="0" borderId="8" xfId="8" applyFont="1" applyFill="1" applyBorder="1" applyAlignment="1">
      <alignment horizontal="justify" vertical="center" wrapText="1"/>
    </xf>
    <xf numFmtId="172" fontId="39" fillId="26" borderId="87" xfId="8" applyNumberFormat="1" applyFont="1" applyFill="1" applyBorder="1" applyAlignment="1">
      <alignment horizontal="center" vertical="center"/>
    </xf>
    <xf numFmtId="10" fontId="39" fillId="26" borderId="87" xfId="8" applyNumberFormat="1" applyFont="1" applyFill="1" applyBorder="1" applyAlignment="1">
      <alignment horizontal="center" vertical="center"/>
    </xf>
    <xf numFmtId="10" fontId="39" fillId="26" borderId="57" xfId="8" applyNumberFormat="1" applyFont="1" applyFill="1" applyBorder="1" applyAlignment="1">
      <alignment horizontal="center" vertical="center"/>
    </xf>
    <xf numFmtId="0" fontId="41" fillId="0" borderId="0" xfId="6" applyFont="1" applyFill="1" applyBorder="1" applyAlignment="1"/>
    <xf numFmtId="10" fontId="47" fillId="0" borderId="67" xfId="11" applyNumberFormat="1" applyFont="1" applyBorder="1" applyAlignment="1">
      <alignment horizontal="center" vertical="center" wrapText="1"/>
    </xf>
    <xf numFmtId="0" fontId="48" fillId="0" borderId="35" xfId="10" applyFont="1" applyBorder="1" applyAlignment="1">
      <alignment horizontal="center" vertical="center" wrapText="1"/>
    </xf>
    <xf numFmtId="0" fontId="48" fillId="0" borderId="37" xfId="10" applyFont="1" applyBorder="1" applyAlignment="1">
      <alignment horizontal="center" vertical="center" wrapText="1"/>
    </xf>
    <xf numFmtId="0" fontId="48" fillId="0" borderId="68" xfId="10" applyFont="1" applyBorder="1" applyAlignment="1">
      <alignment horizontal="center" vertical="center" wrapText="1"/>
    </xf>
    <xf numFmtId="10" fontId="47" fillId="0" borderId="51" xfId="11" applyNumberFormat="1" applyFont="1" applyBorder="1" applyAlignment="1">
      <alignment horizontal="center" vertical="center" wrapText="1"/>
    </xf>
    <xf numFmtId="0" fontId="48" fillId="0" borderId="69" xfId="10" applyFont="1" applyBorder="1" applyAlignment="1">
      <alignment horizontal="center" vertical="center" wrapText="1"/>
    </xf>
    <xf numFmtId="0" fontId="48" fillId="0" borderId="70" xfId="10" applyFont="1" applyBorder="1" applyAlignment="1">
      <alignment horizontal="center" vertical="center" wrapText="1"/>
    </xf>
    <xf numFmtId="0" fontId="48" fillId="0" borderId="53" xfId="10" applyFont="1" applyBorder="1" applyAlignment="1">
      <alignment horizontal="center" vertical="center" wrapText="1"/>
    </xf>
    <xf numFmtId="173" fontId="31" fillId="0" borderId="0" xfId="1" applyNumberFormat="1" applyFont="1" applyBorder="1" applyAlignment="1">
      <alignment horizontal="center" vertical="center"/>
    </xf>
    <xf numFmtId="169" fontId="0" fillId="0" borderId="0" xfId="2" applyNumberFormat="1" applyFont="1" applyBorder="1" applyAlignment="1">
      <alignment horizontal="right" vertical="center"/>
    </xf>
    <xf numFmtId="173" fontId="0" fillId="0" borderId="0" xfId="1" applyNumberFormat="1" applyFont="1" applyBorder="1" applyAlignment="1">
      <alignment horizontal="center" vertical="center"/>
    </xf>
    <xf numFmtId="174" fontId="0" fillId="0" borderId="31" xfId="0" applyNumberFormat="1" applyFont="1" applyBorder="1" applyAlignment="1">
      <alignment vertical="center"/>
    </xf>
    <xf numFmtId="0" fontId="40" fillId="0" borderId="30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 wrapText="1"/>
    </xf>
    <xf numFmtId="10" fontId="40" fillId="0" borderId="62" xfId="9" applyNumberFormat="1" applyFont="1" applyBorder="1" applyAlignment="1">
      <alignment horizontal="center" vertical="center"/>
    </xf>
    <xf numFmtId="0" fontId="40" fillId="0" borderId="0" xfId="0" applyFont="1" applyBorder="1" applyAlignment="1">
      <alignment horizontal="left" vertical="center"/>
    </xf>
    <xf numFmtId="10" fontId="40" fillId="0" borderId="68" xfId="9" applyNumberFormat="1" applyFont="1" applyBorder="1" applyAlignment="1">
      <alignment horizontal="center" vertical="center"/>
    </xf>
    <xf numFmtId="0" fontId="3" fillId="2" borderId="89" xfId="0" applyFont="1" applyFill="1" applyBorder="1" applyAlignment="1">
      <alignment horizontal="left" vertical="center" wrapText="1"/>
    </xf>
    <xf numFmtId="0" fontId="5" fillId="4" borderId="90" xfId="0" applyFont="1" applyFill="1" applyBorder="1" applyAlignment="1">
      <alignment horizontal="right" vertical="center" wrapText="1"/>
    </xf>
    <xf numFmtId="0" fontId="3" fillId="2" borderId="90" xfId="0" applyFont="1" applyFill="1" applyBorder="1" applyAlignment="1">
      <alignment horizontal="left" vertical="center" wrapText="1"/>
    </xf>
    <xf numFmtId="0" fontId="4" fillId="3" borderId="90" xfId="0" applyFont="1" applyFill="1" applyBorder="1" applyAlignment="1">
      <alignment horizontal="center" vertical="center" wrapText="1"/>
    </xf>
    <xf numFmtId="0" fontId="5" fillId="4" borderId="91" xfId="0" applyFont="1" applyFill="1" applyBorder="1" applyAlignment="1">
      <alignment horizontal="right" vertical="center" wrapText="1"/>
    </xf>
    <xf numFmtId="44" fontId="13" fillId="0" borderId="1" xfId="2" applyFont="1" applyFill="1" applyBorder="1" applyAlignment="1">
      <alignment horizontal="right" vertical="center" wrapText="1"/>
    </xf>
    <xf numFmtId="44" fontId="14" fillId="0" borderId="1" xfId="2" applyFont="1" applyFill="1" applyBorder="1" applyAlignment="1">
      <alignment horizontal="right" vertical="center" wrapText="1"/>
    </xf>
    <xf numFmtId="44" fontId="13" fillId="0" borderId="33" xfId="2" applyFont="1" applyFill="1" applyBorder="1" applyAlignment="1">
      <alignment horizontal="right" vertical="center" wrapText="1"/>
    </xf>
    <xf numFmtId="0" fontId="31" fillId="0" borderId="0" xfId="6" applyFont="1" applyFill="1" applyBorder="1" applyAlignment="1">
      <alignment vertical="center"/>
    </xf>
    <xf numFmtId="0" fontId="0" fillId="0" borderId="30" xfId="7" applyFont="1" applyFill="1" applyBorder="1" applyAlignment="1"/>
    <xf numFmtId="0" fontId="0" fillId="0" borderId="0" xfId="7" applyFont="1" applyFill="1" applyBorder="1" applyAlignment="1"/>
    <xf numFmtId="4" fontId="0" fillId="0" borderId="0" xfId="7" applyNumberFormat="1" applyFont="1" applyFill="1" applyBorder="1" applyAlignment="1"/>
    <xf numFmtId="0" fontId="0" fillId="0" borderId="0" xfId="7" applyFont="1" applyFill="1" applyBorder="1" applyAlignment="1">
      <alignment vertical="center"/>
    </xf>
    <xf numFmtId="0" fontId="0" fillId="0" borderId="31" xfId="7" applyFont="1" applyFill="1" applyBorder="1" applyAlignment="1"/>
    <xf numFmtId="0" fontId="40" fillId="0" borderId="30" xfId="6" applyFont="1" applyFill="1" applyBorder="1" applyAlignment="1">
      <alignment horizontal="left" vertical="top"/>
    </xf>
    <xf numFmtId="0" fontId="40" fillId="0" borderId="0" xfId="6" applyFont="1" applyFill="1" applyBorder="1" applyAlignment="1">
      <alignment vertical="top" wrapText="1"/>
    </xf>
    <xf numFmtId="0" fontId="40" fillId="0" borderId="0" xfId="6" applyFont="1" applyFill="1" applyBorder="1" applyAlignment="1"/>
    <xf numFmtId="0" fontId="40" fillId="0" borderId="0" xfId="6" applyFont="1" applyFill="1" applyBorder="1" applyAlignment="1">
      <alignment vertical="center"/>
    </xf>
    <xf numFmtId="0" fontId="40" fillId="0" borderId="30" xfId="7" applyFont="1" applyFill="1" applyBorder="1" applyAlignment="1">
      <alignment vertical="top"/>
    </xf>
    <xf numFmtId="0" fontId="40" fillId="0" borderId="0" xfId="7" applyFont="1" applyFill="1" applyBorder="1" applyAlignment="1">
      <alignment wrapText="1"/>
    </xf>
    <xf numFmtId="0" fontId="53" fillId="0" borderId="30" xfId="7" applyFont="1" applyFill="1" applyBorder="1" applyAlignment="1">
      <alignment horizontal="center" vertical="center"/>
    </xf>
    <xf numFmtId="0" fontId="53" fillId="0" borderId="0" xfId="7" applyFont="1" applyFill="1" applyBorder="1" applyAlignment="1">
      <alignment horizontal="center" vertical="center"/>
    </xf>
    <xf numFmtId="0" fontId="54" fillId="0" borderId="30" xfId="7" applyFont="1" applyFill="1" applyBorder="1" applyAlignment="1">
      <alignment vertical="center"/>
    </xf>
    <xf numFmtId="0" fontId="54" fillId="0" borderId="0" xfId="7" applyFont="1" applyFill="1" applyBorder="1" applyAlignment="1">
      <alignment vertical="center"/>
    </xf>
    <xf numFmtId="0" fontId="55" fillId="0" borderId="0" xfId="7" applyFont="1" applyFill="1" applyBorder="1" applyAlignment="1">
      <alignment vertical="center"/>
    </xf>
    <xf numFmtId="0" fontId="56" fillId="0" borderId="0" xfId="7" applyFont="1" applyFill="1" applyBorder="1" applyAlignment="1">
      <alignment vertical="center"/>
    </xf>
    <xf numFmtId="0" fontId="54" fillId="0" borderId="30" xfId="7" applyFont="1" applyFill="1" applyBorder="1" applyAlignment="1"/>
    <xf numFmtId="0" fontId="54" fillId="0" borderId="0" xfId="7" applyFont="1" applyFill="1" applyBorder="1" applyAlignment="1"/>
    <xf numFmtId="2" fontId="55" fillId="0" borderId="92" xfId="7" applyNumberFormat="1" applyFont="1" applyFill="1" applyBorder="1" applyAlignment="1">
      <alignment horizontal="center" vertical="center"/>
    </xf>
    <xf numFmtId="2" fontId="54" fillId="21" borderId="0" xfId="7" applyNumberFormat="1" applyFont="1" applyFill="1" applyBorder="1" applyAlignment="1"/>
    <xf numFmtId="2" fontId="54" fillId="0" borderId="0" xfId="7" applyNumberFormat="1" applyFont="1" applyFill="1" applyBorder="1" applyAlignment="1"/>
    <xf numFmtId="0" fontId="55" fillId="0" borderId="0" xfId="7" applyFont="1" applyFill="1" applyBorder="1" applyAlignment="1"/>
    <xf numFmtId="4" fontId="40" fillId="0" borderId="31" xfId="7" applyNumberFormat="1" applyFont="1" applyFill="1" applyBorder="1" applyAlignment="1"/>
    <xf numFmtId="0" fontId="0" fillId="0" borderId="34" xfId="7" applyFont="1" applyFill="1" applyBorder="1" applyAlignment="1"/>
    <xf numFmtId="0" fontId="0" fillId="0" borderId="3" xfId="7" applyFont="1" applyFill="1" applyBorder="1" applyAlignment="1"/>
    <xf numFmtId="0" fontId="0" fillId="0" borderId="45" xfId="7" applyFont="1" applyFill="1" applyBorder="1" applyAlignment="1"/>
    <xf numFmtId="165" fontId="32" fillId="20" borderId="7" xfId="4" applyNumberFormat="1" applyFont="1" applyFill="1" applyBorder="1" applyAlignment="1">
      <alignment horizontal="center" vertical="center" wrapText="1"/>
    </xf>
    <xf numFmtId="165" fontId="32" fillId="20" borderId="8" xfId="4" applyNumberFormat="1" applyFont="1" applyFill="1" applyBorder="1" applyAlignment="1">
      <alignment horizontal="center" vertical="center" wrapText="1"/>
    </xf>
    <xf numFmtId="165" fontId="32" fillId="20" borderId="6" xfId="4" applyNumberFormat="1" applyFont="1" applyFill="1" applyBorder="1" applyAlignment="1">
      <alignment horizontal="center" vertical="center" wrapText="1"/>
    </xf>
    <xf numFmtId="0" fontId="57" fillId="0" borderId="22" xfId="0" applyFont="1" applyFill="1" applyBorder="1" applyAlignment="1">
      <alignment horizontal="center" vertical="center"/>
    </xf>
    <xf numFmtId="0" fontId="58" fillId="0" borderId="0" xfId="7" applyFont="1" applyFill="1" applyAlignment="1"/>
    <xf numFmtId="0" fontId="58" fillId="0" borderId="22" xfId="7" applyFont="1" applyFill="1" applyBorder="1" applyAlignment="1"/>
    <xf numFmtId="0" fontId="58" fillId="0" borderId="0" xfId="7" applyNumberFormat="1" applyFont="1" applyFill="1" applyAlignment="1"/>
    <xf numFmtId="0" fontId="59" fillId="0" borderId="27" xfId="0" applyFont="1" applyFill="1" applyBorder="1" applyAlignment="1"/>
    <xf numFmtId="0" fontId="59" fillId="0" borderId="30" xfId="0" applyFont="1" applyFill="1" applyBorder="1" applyAlignment="1"/>
    <xf numFmtId="0" fontId="59" fillId="0" borderId="34" xfId="0" applyFont="1" applyFill="1" applyBorder="1" applyAlignment="1"/>
    <xf numFmtId="0" fontId="59" fillId="0" borderId="3" xfId="0" applyFont="1" applyFill="1" applyBorder="1" applyAlignment="1"/>
    <xf numFmtId="0" fontId="59" fillId="0" borderId="28" xfId="0" applyFont="1" applyFill="1" applyBorder="1" applyAlignment="1"/>
    <xf numFmtId="0" fontId="59" fillId="0" borderId="29" xfId="0" applyFont="1" applyFill="1" applyBorder="1" applyAlignment="1"/>
    <xf numFmtId="0" fontId="61" fillId="0" borderId="30" xfId="0" applyFont="1" applyFill="1" applyBorder="1" applyAlignment="1">
      <alignment horizontal="left" vertical="top" wrapText="1"/>
    </xf>
    <xf numFmtId="0" fontId="61" fillId="0" borderId="0" xfId="0" applyFont="1" applyFill="1" applyBorder="1" applyAlignment="1">
      <alignment horizontal="left" vertical="top" wrapText="1"/>
    </xf>
    <xf numFmtId="0" fontId="61" fillId="0" borderId="31" xfId="0" applyFont="1" applyFill="1" applyBorder="1" applyAlignment="1">
      <alignment horizontal="left" vertical="top" wrapText="1"/>
    </xf>
    <xf numFmtId="0" fontId="61" fillId="0" borderId="30" xfId="0" applyFont="1" applyFill="1" applyBorder="1" applyAlignment="1">
      <alignment horizontal="center" wrapText="1"/>
    </xf>
    <xf numFmtId="0" fontId="59" fillId="0" borderId="0" xfId="0" applyFont="1" applyFill="1" applyBorder="1" applyAlignment="1"/>
    <xf numFmtId="0" fontId="59" fillId="0" borderId="31" xfId="0" applyFont="1" applyFill="1" applyBorder="1" applyAlignment="1"/>
    <xf numFmtId="0" fontId="61" fillId="0" borderId="58" xfId="0" applyFont="1" applyFill="1" applyBorder="1" applyAlignment="1">
      <alignment horizontal="center" vertical="center" wrapText="1"/>
    </xf>
    <xf numFmtId="0" fontId="61" fillId="0" borderId="88" xfId="0" applyFont="1" applyFill="1" applyBorder="1" applyAlignment="1">
      <alignment horizontal="center" vertical="center" wrapText="1"/>
    </xf>
    <xf numFmtId="0" fontId="61" fillId="0" borderId="62" xfId="0" applyFont="1" applyFill="1" applyBorder="1" applyAlignment="1">
      <alignment horizontal="center" vertical="center" wrapText="1"/>
    </xf>
    <xf numFmtId="10" fontId="61" fillId="27" borderId="22" xfId="3" applyNumberFormat="1" applyFont="1" applyFill="1" applyBorder="1" applyAlignment="1">
      <alignment horizontal="right" vertical="center" wrapText="1"/>
    </xf>
    <xf numFmtId="10" fontId="59" fillId="27" borderId="22" xfId="3" applyNumberFormat="1" applyFont="1" applyFill="1" applyBorder="1" applyAlignment="1">
      <alignment horizontal="center" vertical="center" wrapText="1"/>
    </xf>
    <xf numFmtId="10" fontId="58" fillId="0" borderId="0" xfId="7" applyNumberFormat="1" applyFont="1" applyFill="1" applyAlignment="1"/>
    <xf numFmtId="4" fontId="61" fillId="0" borderId="22" xfId="0" applyNumberFormat="1" applyFont="1" applyFill="1" applyBorder="1" applyAlignment="1">
      <alignment horizontal="right" vertical="center" wrapText="1"/>
    </xf>
    <xf numFmtId="43" fontId="59" fillId="0" borderId="22" xfId="1" applyFont="1" applyFill="1" applyBorder="1" applyAlignment="1">
      <alignment horizontal="center" vertical="center" wrapText="1"/>
    </xf>
    <xf numFmtId="43" fontId="59" fillId="0" borderId="63" xfId="1" applyFont="1" applyFill="1" applyBorder="1" applyAlignment="1">
      <alignment horizontal="center" vertical="center" wrapText="1"/>
    </xf>
    <xf numFmtId="43" fontId="58" fillId="0" borderId="0" xfId="7" applyNumberFormat="1" applyFont="1" applyFill="1" applyAlignment="1"/>
    <xf numFmtId="10" fontId="61" fillId="0" borderId="88" xfId="3" applyNumberFormat="1" applyFont="1" applyFill="1" applyBorder="1" applyAlignment="1">
      <alignment horizontal="right" vertical="center" wrapText="1"/>
    </xf>
    <xf numFmtId="43" fontId="61" fillId="0" borderId="22" xfId="0" applyNumberFormat="1" applyFont="1" applyFill="1" applyBorder="1" applyAlignment="1">
      <alignment horizontal="right" vertical="center" wrapText="1"/>
    </xf>
    <xf numFmtId="43" fontId="61" fillId="0" borderId="63" xfId="0" applyNumberFormat="1" applyFont="1" applyFill="1" applyBorder="1" applyAlignment="1">
      <alignment horizontal="right" vertical="center" wrapText="1"/>
    </xf>
    <xf numFmtId="10" fontId="61" fillId="0" borderId="22" xfId="0" applyNumberFormat="1" applyFont="1" applyFill="1" applyBorder="1" applyAlignment="1">
      <alignment horizontal="right" vertical="center" wrapText="1"/>
    </xf>
    <xf numFmtId="43" fontId="61" fillId="0" borderId="87" xfId="0" applyNumberFormat="1" applyFont="1" applyFill="1" applyBorder="1" applyAlignment="1">
      <alignment horizontal="right" vertical="center" wrapText="1"/>
    </xf>
    <xf numFmtId="4" fontId="58" fillId="0" borderId="0" xfId="7" applyNumberFormat="1" applyFont="1" applyFill="1" applyAlignment="1"/>
    <xf numFmtId="4" fontId="58" fillId="0" borderId="0" xfId="7" applyNumberFormat="1" applyFont="1" applyFill="1" applyAlignment="1">
      <alignment horizontal="right"/>
    </xf>
    <xf numFmtId="0" fontId="60" fillId="0" borderId="0" xfId="0" applyFont="1" applyFill="1" applyBorder="1" applyAlignment="1">
      <alignment vertical="center"/>
    </xf>
    <xf numFmtId="10" fontId="59" fillId="27" borderId="63" xfId="3" applyNumberFormat="1" applyFont="1" applyFill="1" applyBorder="1" applyAlignment="1">
      <alignment horizontal="center" vertical="center" wrapText="1"/>
    </xf>
    <xf numFmtId="0" fontId="60" fillId="0" borderId="28" xfId="0" applyFont="1" applyFill="1" applyBorder="1" applyAlignment="1">
      <alignment vertical="center"/>
    </xf>
    <xf numFmtId="0" fontId="0" fillId="0" borderId="0" xfId="0"/>
    <xf numFmtId="0" fontId="5" fillId="4" borderId="90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9" fontId="0" fillId="0" borderId="0" xfId="3" applyFont="1" applyAlignment="1">
      <alignment vertical="center"/>
    </xf>
    <xf numFmtId="9" fontId="0" fillId="28" borderId="0" xfId="3" applyFont="1" applyFill="1" applyAlignment="1">
      <alignment vertical="center"/>
    </xf>
    <xf numFmtId="0" fontId="20" fillId="13" borderId="0" xfId="0" applyFont="1" applyFill="1" applyAlignment="1">
      <alignment horizontal="center" vertical="center" wrapText="1"/>
    </xf>
    <xf numFmtId="0" fontId="39" fillId="0" borderId="24" xfId="0" applyFont="1" applyBorder="1" applyAlignment="1">
      <alignment horizontal="center" vertical="center"/>
    </xf>
    <xf numFmtId="0" fontId="39" fillId="0" borderId="25" xfId="0" applyFont="1" applyBorder="1" applyAlignment="1">
      <alignment horizontal="center" vertical="center"/>
    </xf>
    <xf numFmtId="173" fontId="31" fillId="0" borderId="25" xfId="1" applyNumberFormat="1" applyFont="1" applyBorder="1" applyAlignment="1">
      <alignment horizontal="center" vertical="center"/>
    </xf>
    <xf numFmtId="174" fontId="39" fillId="0" borderId="26" xfId="0" applyNumberFormat="1" applyFont="1" applyBorder="1" applyAlignment="1">
      <alignment horizontal="center" vertical="center"/>
    </xf>
    <xf numFmtId="0" fontId="17" fillId="10" borderId="30" xfId="0" applyFont="1" applyFill="1" applyBorder="1" applyAlignment="1">
      <alignment horizontal="right" vertical="center" wrapText="1"/>
    </xf>
    <xf numFmtId="0" fontId="17" fillId="10" borderId="0" xfId="0" applyFont="1" applyFill="1" applyBorder="1" applyAlignment="1">
      <alignment horizontal="right" vertical="center" wrapText="1"/>
    </xf>
    <xf numFmtId="0" fontId="15" fillId="8" borderId="0" xfId="0" applyFont="1" applyFill="1" applyBorder="1" applyAlignment="1">
      <alignment horizontal="left" vertical="center" wrapText="1"/>
    </xf>
    <xf numFmtId="4" fontId="18" fillId="11" borderId="0" xfId="0" applyNumberFormat="1" applyFont="1" applyFill="1" applyBorder="1" applyAlignment="1">
      <alignment horizontal="right" vertical="center" wrapText="1"/>
    </xf>
    <xf numFmtId="4" fontId="18" fillId="11" borderId="31" xfId="0" applyNumberFormat="1" applyFont="1" applyFill="1" applyBorder="1" applyAlignment="1">
      <alignment horizontal="right" vertical="center" wrapText="1"/>
    </xf>
    <xf numFmtId="0" fontId="51" fillId="0" borderId="27" xfId="0" applyFont="1" applyBorder="1" applyAlignment="1">
      <alignment horizontal="center" vertical="center"/>
    </xf>
    <xf numFmtId="0" fontId="51" fillId="0" borderId="28" xfId="0" applyFont="1" applyBorder="1" applyAlignment="1">
      <alignment horizontal="center" vertical="center"/>
    </xf>
    <xf numFmtId="173" fontId="31" fillId="0" borderId="28" xfId="1" applyNumberFormat="1" applyFont="1" applyBorder="1" applyAlignment="1">
      <alignment horizontal="center" vertical="center"/>
    </xf>
    <xf numFmtId="174" fontId="51" fillId="0" borderId="29" xfId="0" applyNumberFormat="1" applyFont="1" applyBorder="1" applyAlignment="1">
      <alignment horizontal="center" vertical="center"/>
    </xf>
    <xf numFmtId="0" fontId="40" fillId="0" borderId="67" xfId="0" applyFont="1" applyBorder="1" applyAlignment="1">
      <alignment horizontal="right" vertical="center"/>
    </xf>
    <xf numFmtId="0" fontId="40" fillId="0" borderId="4" xfId="0" applyFont="1" applyBorder="1" applyAlignment="1">
      <alignment horizontal="right" vertical="center"/>
    </xf>
    <xf numFmtId="0" fontId="17" fillId="10" borderId="34" xfId="0" applyFont="1" applyFill="1" applyBorder="1" applyAlignment="1">
      <alignment horizontal="right" vertical="center" wrapText="1"/>
    </xf>
    <xf numFmtId="0" fontId="17" fillId="10" borderId="3" xfId="0" applyFont="1" applyFill="1" applyBorder="1" applyAlignment="1">
      <alignment horizontal="right" vertical="center" wrapText="1"/>
    </xf>
    <xf numFmtId="0" fontId="36" fillId="8" borderId="24" xfId="0" applyFont="1" applyFill="1" applyBorder="1" applyAlignment="1">
      <alignment horizontal="left" vertical="center" wrapText="1"/>
    </xf>
    <xf numFmtId="0" fontId="36" fillId="10" borderId="25" xfId="0" applyFont="1" applyFill="1" applyBorder="1" applyAlignment="1">
      <alignment horizontal="right" vertical="center" wrapText="1"/>
    </xf>
    <xf numFmtId="44" fontId="36" fillId="11" borderId="25" xfId="2" applyFont="1" applyFill="1" applyBorder="1" applyAlignment="1">
      <alignment horizontal="right" vertical="center" wrapText="1"/>
    </xf>
    <xf numFmtId="44" fontId="36" fillId="10" borderId="26" xfId="2" applyFont="1" applyFill="1" applyBorder="1" applyAlignment="1">
      <alignment horizontal="right" vertical="center" wrapText="1"/>
    </xf>
    <xf numFmtId="0" fontId="51" fillId="0" borderId="30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173" fontId="31" fillId="0" borderId="0" xfId="1" applyNumberFormat="1" applyFont="1" applyBorder="1" applyAlignment="1">
      <alignment horizontal="center" vertical="center"/>
    </xf>
    <xf numFmtId="174" fontId="51" fillId="0" borderId="31" xfId="0" applyNumberFormat="1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173" fontId="0" fillId="0" borderId="25" xfId="1" applyNumberFormat="1" applyFont="1" applyBorder="1" applyAlignment="1">
      <alignment horizontal="center" vertical="center" wrapText="1"/>
    </xf>
    <xf numFmtId="174" fontId="39" fillId="0" borderId="26" xfId="0" applyNumberFormat="1" applyFont="1" applyBorder="1" applyAlignment="1">
      <alignment horizontal="center" vertical="center" wrapText="1"/>
    </xf>
    <xf numFmtId="0" fontId="40" fillId="0" borderId="3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40" fillId="0" borderId="58" xfId="0" applyFont="1" applyBorder="1" applyAlignment="1">
      <alignment horizontal="right" vertical="center"/>
    </xf>
    <xf numFmtId="0" fontId="40" fillId="0" borderId="88" xfId="0" applyFont="1" applyBorder="1" applyAlignment="1">
      <alignment horizontal="right" vertical="center"/>
    </xf>
    <xf numFmtId="0" fontId="60" fillId="0" borderId="3" xfId="0" applyFont="1" applyFill="1" applyBorder="1" applyAlignment="1">
      <alignment horizontal="center" vertical="center"/>
    </xf>
    <xf numFmtId="0" fontId="60" fillId="0" borderId="45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0" fontId="60" fillId="0" borderId="31" xfId="0" applyFont="1" applyFill="1" applyBorder="1" applyAlignment="1">
      <alignment horizontal="center" vertical="center"/>
    </xf>
    <xf numFmtId="0" fontId="60" fillId="0" borderId="28" xfId="0" applyFont="1" applyFill="1" applyBorder="1" applyAlignment="1">
      <alignment horizontal="center" vertical="center"/>
    </xf>
    <xf numFmtId="0" fontId="60" fillId="0" borderId="29" xfId="0" applyFont="1" applyFill="1" applyBorder="1" applyAlignment="1">
      <alignment horizontal="center" vertical="center"/>
    </xf>
    <xf numFmtId="0" fontId="61" fillId="0" borderId="43" xfId="0" applyFont="1" applyFill="1" applyBorder="1" applyAlignment="1">
      <alignment horizontal="center" vertical="center" wrapText="1"/>
    </xf>
    <xf numFmtId="0" fontId="61" fillId="0" borderId="22" xfId="0" applyFont="1" applyFill="1" applyBorder="1" applyAlignment="1">
      <alignment horizontal="left" vertical="center" wrapText="1"/>
    </xf>
    <xf numFmtId="0" fontId="61" fillId="0" borderId="3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31" xfId="0" applyFont="1" applyFill="1" applyBorder="1" applyAlignment="1">
      <alignment horizontal="center" vertical="center" wrapText="1"/>
    </xf>
    <xf numFmtId="0" fontId="61" fillId="0" borderId="24" xfId="0" applyFont="1" applyFill="1" applyBorder="1" applyAlignment="1">
      <alignment horizontal="center" vertical="center" wrapText="1"/>
    </xf>
    <xf numFmtId="0" fontId="61" fillId="0" borderId="25" xfId="0" applyFont="1" applyFill="1" applyBorder="1" applyAlignment="1">
      <alignment horizontal="center" vertical="center" wrapText="1"/>
    </xf>
    <xf numFmtId="0" fontId="61" fillId="0" borderId="26" xfId="0" applyFont="1" applyFill="1" applyBorder="1" applyAlignment="1">
      <alignment horizontal="center" vertical="center" wrapText="1"/>
    </xf>
    <xf numFmtId="0" fontId="61" fillId="0" borderId="58" xfId="0" applyFont="1" applyFill="1" applyBorder="1" applyAlignment="1">
      <alignment horizontal="left" vertical="center" wrapText="1"/>
    </xf>
    <xf numFmtId="0" fontId="61" fillId="0" borderId="88" xfId="0" applyFont="1" applyFill="1" applyBorder="1" applyAlignment="1">
      <alignment horizontal="left" vertical="center" wrapText="1"/>
    </xf>
    <xf numFmtId="43" fontId="61" fillId="0" borderId="47" xfId="1" applyFont="1" applyFill="1" applyBorder="1" applyAlignment="1">
      <alignment horizontal="center" vertical="center" wrapText="1"/>
    </xf>
    <xf numFmtId="43" fontId="61" fillId="0" borderId="23" xfId="1" applyFont="1" applyFill="1" applyBorder="1" applyAlignment="1">
      <alignment horizontal="center" vertical="center" wrapText="1"/>
    </xf>
    <xf numFmtId="43" fontId="61" fillId="0" borderId="52" xfId="1" applyFont="1" applyFill="1" applyBorder="1" applyAlignment="1">
      <alignment horizontal="center" vertical="center" wrapText="1"/>
    </xf>
    <xf numFmtId="0" fontId="61" fillId="0" borderId="43" xfId="0" applyFont="1" applyFill="1" applyBorder="1" applyAlignment="1">
      <alignment horizontal="left" vertical="center" wrapText="1"/>
    </xf>
    <xf numFmtId="0" fontId="61" fillId="0" borderId="54" xfId="0" applyFont="1" applyFill="1" applyBorder="1" applyAlignment="1">
      <alignment horizontal="left" vertical="center" wrapText="1"/>
    </xf>
    <xf numFmtId="0" fontId="61" fillId="0" borderId="87" xfId="0" applyFont="1" applyFill="1" applyBorder="1" applyAlignment="1">
      <alignment horizontal="left" vertical="center" wrapText="1"/>
    </xf>
    <xf numFmtId="0" fontId="0" fillId="0" borderId="0" xfId="0"/>
    <xf numFmtId="0" fontId="2" fillId="16" borderId="0" xfId="0" applyFont="1" applyFill="1" applyAlignment="1">
      <alignment horizontal="center" wrapText="1"/>
    </xf>
    <xf numFmtId="0" fontId="27" fillId="0" borderId="3" xfId="0" applyFont="1" applyBorder="1" applyAlignment="1">
      <alignment horizontal="center" vertical="center"/>
    </xf>
    <xf numFmtId="0" fontId="27" fillId="0" borderId="2" xfId="0" applyFont="1" applyBorder="1" applyAlignment="1">
      <alignment horizontal="right" vertical="center"/>
    </xf>
    <xf numFmtId="0" fontId="27" fillId="0" borderId="3" xfId="0" applyFont="1" applyBorder="1" applyAlignment="1">
      <alignment horizontal="right" vertical="center"/>
    </xf>
    <xf numFmtId="49" fontId="32" fillId="0" borderId="0" xfId="6" applyNumberFormat="1" applyFont="1" applyBorder="1" applyAlignment="1">
      <alignment horizontal="center" vertical="top" wrapText="1"/>
    </xf>
    <xf numFmtId="49" fontId="32" fillId="0" borderId="3" xfId="6" applyNumberFormat="1" applyFont="1" applyBorder="1" applyAlignment="1">
      <alignment horizontal="center" vertical="top" wrapText="1"/>
    </xf>
    <xf numFmtId="0" fontId="37" fillId="0" borderId="24" xfId="6" applyFont="1" applyBorder="1" applyAlignment="1">
      <alignment horizontal="center" vertical="center" wrapText="1"/>
    </xf>
    <xf numFmtId="0" fontId="37" fillId="0" borderId="25" xfId="6" applyFont="1" applyBorder="1" applyAlignment="1">
      <alignment horizontal="center" vertical="center" wrapText="1"/>
    </xf>
    <xf numFmtId="0" fontId="37" fillId="0" borderId="26" xfId="6" applyFont="1" applyBorder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0" fontId="27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/>
    </xf>
    <xf numFmtId="0" fontId="37" fillId="0" borderId="19" xfId="6" applyFont="1" applyBorder="1" applyAlignment="1">
      <alignment horizontal="center" vertical="center" wrapText="1"/>
    </xf>
    <xf numFmtId="0" fontId="37" fillId="0" borderId="20" xfId="6" applyFont="1" applyBorder="1" applyAlignment="1">
      <alignment horizontal="center" vertical="center" wrapText="1"/>
    </xf>
    <xf numFmtId="0" fontId="37" fillId="0" borderId="21" xfId="6" applyFont="1" applyBorder="1" applyAlignment="1">
      <alignment horizontal="center" vertical="center" wrapText="1"/>
    </xf>
    <xf numFmtId="0" fontId="33" fillId="0" borderId="35" xfId="6" applyFont="1" applyBorder="1" applyAlignment="1">
      <alignment horizontal="center" vertical="center" wrapText="1"/>
    </xf>
    <xf numFmtId="0" fontId="33" fillId="0" borderId="36" xfId="6" quotePrefix="1" applyFont="1" applyBorder="1" applyAlignment="1">
      <alignment horizontal="center" vertical="center" wrapText="1"/>
    </xf>
    <xf numFmtId="0" fontId="33" fillId="0" borderId="37" xfId="6" quotePrefix="1" applyFont="1" applyBorder="1" applyAlignment="1">
      <alignment horizontal="center" vertical="center" wrapText="1"/>
    </xf>
    <xf numFmtId="0" fontId="33" fillId="0" borderId="38" xfId="6" quotePrefix="1" applyFont="1" applyBorder="1" applyAlignment="1">
      <alignment horizontal="center" vertical="center" wrapText="1"/>
    </xf>
    <xf numFmtId="0" fontId="33" fillId="0" borderId="0" xfId="6" quotePrefix="1" applyFont="1" applyBorder="1" applyAlignment="1">
      <alignment horizontal="center" vertical="center" wrapText="1"/>
    </xf>
    <xf numFmtId="0" fontId="33" fillId="0" borderId="39" xfId="6" quotePrefix="1" applyFont="1" applyBorder="1" applyAlignment="1">
      <alignment horizontal="center" vertical="center" wrapText="1"/>
    </xf>
    <xf numFmtId="0" fontId="33" fillId="0" borderId="40" xfId="6" quotePrefix="1" applyFont="1" applyBorder="1" applyAlignment="1">
      <alignment horizontal="center" vertical="center" wrapText="1"/>
    </xf>
    <xf numFmtId="0" fontId="33" fillId="0" borderId="41" xfId="6" quotePrefix="1" applyFont="1" applyBorder="1" applyAlignment="1">
      <alignment horizontal="center" vertical="center" wrapText="1"/>
    </xf>
    <xf numFmtId="0" fontId="33" fillId="0" borderId="42" xfId="6" quotePrefix="1" applyFont="1" applyBorder="1" applyAlignment="1">
      <alignment horizontal="center" vertical="center" wrapText="1"/>
    </xf>
    <xf numFmtId="10" fontId="33" fillId="0" borderId="20" xfId="9" applyNumberFormat="1" applyFont="1" applyBorder="1" applyAlignment="1">
      <alignment horizontal="center" vertical="center" wrapText="1"/>
    </xf>
    <xf numFmtId="10" fontId="33" fillId="0" borderId="21" xfId="9" applyNumberFormat="1" applyFont="1" applyBorder="1" applyAlignment="1">
      <alignment horizontal="center" vertical="center" wrapText="1"/>
    </xf>
    <xf numFmtId="0" fontId="33" fillId="0" borderId="35" xfId="7" applyNumberFormat="1" applyFont="1" applyBorder="1" applyAlignment="1">
      <alignment horizontal="right" vertical="center" wrapText="1"/>
    </xf>
    <xf numFmtId="0" fontId="33" fillId="0" borderId="37" xfId="7" applyNumberFormat="1" applyFont="1" applyBorder="1" applyAlignment="1">
      <alignment horizontal="right" vertical="center" wrapText="1"/>
    </xf>
    <xf numFmtId="0" fontId="33" fillId="0" borderId="40" xfId="7" applyNumberFormat="1" applyFont="1" applyBorder="1" applyAlignment="1">
      <alignment horizontal="right" vertical="center" wrapText="1"/>
    </xf>
    <xf numFmtId="0" fontId="33" fillId="0" borderId="42" xfId="7" applyNumberFormat="1" applyFont="1" applyBorder="1" applyAlignment="1">
      <alignment horizontal="right" vertical="center" wrapText="1"/>
    </xf>
    <xf numFmtId="166" fontId="30" fillId="19" borderId="4" xfId="5" applyNumberFormat="1" applyFont="1" applyFill="1" applyBorder="1" applyAlignment="1">
      <alignment horizontal="center" vertical="center" wrapText="1"/>
    </xf>
    <xf numFmtId="166" fontId="30" fillId="19" borderId="5" xfId="5" applyNumberFormat="1" applyFont="1" applyFill="1" applyBorder="1" applyAlignment="1">
      <alignment horizontal="center" vertical="center" wrapText="1"/>
    </xf>
    <xf numFmtId="0" fontId="34" fillId="0" borderId="11" xfId="7" applyFont="1" applyBorder="1" applyAlignment="1">
      <alignment horizontal="right" vertical="center"/>
    </xf>
    <xf numFmtId="0" fontId="34" fillId="0" borderId="12" xfId="7" applyFont="1" applyBorder="1" applyAlignment="1">
      <alignment horizontal="right" vertical="center"/>
    </xf>
    <xf numFmtId="0" fontId="34" fillId="22" borderId="20" xfId="8" applyFont="1" applyFill="1" applyBorder="1" applyAlignment="1">
      <alignment horizontal="right" vertical="center"/>
    </xf>
    <xf numFmtId="0" fontId="34" fillId="22" borderId="21" xfId="8" applyFont="1" applyFill="1" applyBorder="1" applyAlignment="1">
      <alignment horizontal="right" vertical="center"/>
    </xf>
    <xf numFmtId="0" fontId="30" fillId="19" borderId="4" xfId="4" applyFont="1" applyFill="1" applyBorder="1" applyAlignment="1">
      <alignment horizontal="center" vertical="center" wrapText="1"/>
    </xf>
    <xf numFmtId="0" fontId="30" fillId="19" borderId="5" xfId="4" applyFont="1" applyFill="1" applyBorder="1" applyAlignment="1">
      <alignment horizontal="center" vertical="center" wrapText="1"/>
    </xf>
    <xf numFmtId="0" fontId="34" fillId="22" borderId="20" xfId="7" applyFont="1" applyFill="1" applyBorder="1" applyAlignment="1">
      <alignment horizontal="right" vertical="center"/>
    </xf>
    <xf numFmtId="0" fontId="34" fillId="22" borderId="21" xfId="7" applyFont="1" applyFill="1" applyBorder="1" applyAlignment="1">
      <alignment horizontal="right" vertical="center"/>
    </xf>
    <xf numFmtId="0" fontId="34" fillId="0" borderId="9" xfId="7" applyFont="1" applyBorder="1" applyAlignment="1">
      <alignment horizontal="right" vertical="center"/>
    </xf>
    <xf numFmtId="0" fontId="34" fillId="0" borderId="14" xfId="7" applyFont="1" applyBorder="1" applyAlignment="1">
      <alignment horizontal="right" vertical="center"/>
    </xf>
    <xf numFmtId="10" fontId="34" fillId="0" borderId="16" xfId="7" applyNumberFormat="1" applyFont="1" applyBorder="1" applyAlignment="1">
      <alignment horizontal="right" vertical="center"/>
    </xf>
    <xf numFmtId="0" fontId="34" fillId="0" borderId="16" xfId="7" applyFont="1" applyBorder="1" applyAlignment="1">
      <alignment horizontal="right" vertical="center"/>
    </xf>
    <xf numFmtId="0" fontId="34" fillId="0" borderId="17" xfId="7" applyFont="1" applyBorder="1" applyAlignment="1">
      <alignment horizontal="right" vertical="center"/>
    </xf>
    <xf numFmtId="0" fontId="30" fillId="19" borderId="4" xfId="4" applyFont="1" applyFill="1" applyBorder="1" applyAlignment="1">
      <alignment horizontal="left" vertical="center" wrapText="1"/>
    </xf>
    <xf numFmtId="0" fontId="30" fillId="19" borderId="5" xfId="4" applyFont="1" applyFill="1" applyBorder="1" applyAlignment="1">
      <alignment horizontal="left" vertical="center" wrapText="1"/>
    </xf>
    <xf numFmtId="0" fontId="38" fillId="0" borderId="30" xfId="6" applyFont="1" applyFill="1" applyBorder="1" applyAlignment="1">
      <alignment horizontal="center"/>
    </xf>
    <xf numFmtId="0" fontId="38" fillId="0" borderId="0" xfId="6" applyFont="1" applyFill="1" applyBorder="1" applyAlignment="1">
      <alignment horizontal="center"/>
    </xf>
    <xf numFmtId="0" fontId="38" fillId="0" borderId="31" xfId="6" applyFont="1" applyFill="1" applyBorder="1" applyAlignment="1">
      <alignment horizontal="center"/>
    </xf>
    <xf numFmtId="4" fontId="39" fillId="0" borderId="24" xfId="7" applyNumberFormat="1" applyFont="1" applyFill="1" applyBorder="1" applyAlignment="1">
      <alignment horizontal="center" vertical="center"/>
    </xf>
    <xf numFmtId="4" fontId="39" fillId="0" borderId="26" xfId="7" applyNumberFormat="1" applyFont="1" applyFill="1" applyBorder="1" applyAlignment="1">
      <alignment horizontal="center" vertical="center"/>
    </xf>
    <xf numFmtId="0" fontId="31" fillId="0" borderId="27" xfId="6" applyFont="1" applyFill="1" applyBorder="1" applyAlignment="1">
      <alignment horizontal="center" vertical="center"/>
    </xf>
    <xf numFmtId="0" fontId="31" fillId="0" borderId="28" xfId="6" applyFont="1" applyFill="1" applyBorder="1" applyAlignment="1">
      <alignment horizontal="center" vertical="center"/>
    </xf>
    <xf numFmtId="0" fontId="31" fillId="0" borderId="29" xfId="6" applyFont="1" applyFill="1" applyBorder="1" applyAlignment="1">
      <alignment horizontal="center" vertical="center"/>
    </xf>
    <xf numFmtId="0" fontId="31" fillId="0" borderId="30" xfId="6" applyFont="1" applyFill="1" applyBorder="1" applyAlignment="1">
      <alignment horizontal="center" vertical="center"/>
    </xf>
    <xf numFmtId="0" fontId="31" fillId="0" borderId="0" xfId="6" applyFont="1" applyFill="1" applyBorder="1" applyAlignment="1">
      <alignment horizontal="center" vertical="center"/>
    </xf>
    <xf numFmtId="0" fontId="31" fillId="0" borderId="31" xfId="6" applyFont="1" applyFill="1" applyBorder="1" applyAlignment="1">
      <alignment horizontal="center" vertical="center"/>
    </xf>
    <xf numFmtId="0" fontId="42" fillId="0" borderId="43" xfId="6" applyFont="1" applyFill="1" applyBorder="1" applyAlignment="1">
      <alignment horizontal="center" vertical="center" wrapText="1"/>
    </xf>
    <xf numFmtId="0" fontId="42" fillId="0" borderId="22" xfId="6" applyFont="1" applyFill="1" applyBorder="1" applyAlignment="1">
      <alignment horizontal="center" vertical="center" wrapText="1"/>
    </xf>
    <xf numFmtId="0" fontId="42" fillId="0" borderId="63" xfId="6" applyFont="1" applyFill="1" applyBorder="1" applyAlignment="1">
      <alignment horizontal="center" vertical="center" wrapText="1"/>
    </xf>
    <xf numFmtId="0" fontId="52" fillId="0" borderId="30" xfId="7" applyFont="1" applyFill="1" applyBorder="1" applyAlignment="1">
      <alignment horizontal="center" vertical="center" wrapText="1"/>
    </xf>
    <xf numFmtId="0" fontId="52" fillId="0" borderId="0" xfId="7" applyFont="1" applyFill="1" applyBorder="1" applyAlignment="1">
      <alignment horizontal="center" vertical="center" wrapText="1"/>
    </xf>
    <xf numFmtId="0" fontId="52" fillId="0" borderId="31" xfId="7" applyFont="1" applyFill="1" applyBorder="1" applyAlignment="1">
      <alignment horizontal="center" vertical="center" wrapText="1"/>
    </xf>
    <xf numFmtId="0" fontId="40" fillId="0" borderId="0" xfId="7" applyFont="1" applyFill="1" applyBorder="1" applyAlignment="1">
      <alignment horizontal="center" wrapText="1"/>
    </xf>
    <xf numFmtId="0" fontId="31" fillId="0" borderId="0" xfId="6" applyFont="1" applyFill="1" applyBorder="1" applyAlignment="1">
      <alignment horizontal="center"/>
    </xf>
    <xf numFmtId="0" fontId="38" fillId="0" borderId="27" xfId="6" applyFont="1" applyFill="1" applyBorder="1" applyAlignment="1">
      <alignment horizontal="center" vertical="center"/>
    </xf>
    <xf numFmtId="0" fontId="38" fillId="0" borderId="28" xfId="6" applyFont="1" applyFill="1" applyBorder="1" applyAlignment="1">
      <alignment horizontal="center" vertical="center"/>
    </xf>
    <xf numFmtId="0" fontId="38" fillId="0" borderId="29" xfId="6" applyFont="1" applyFill="1" applyBorder="1" applyAlignment="1">
      <alignment horizontal="center" vertical="center"/>
    </xf>
    <xf numFmtId="0" fontId="38" fillId="0" borderId="30" xfId="6" applyFont="1" applyFill="1" applyBorder="1" applyAlignment="1">
      <alignment horizontal="center" vertical="center"/>
    </xf>
    <xf numFmtId="0" fontId="38" fillId="0" borderId="0" xfId="6" applyFont="1" applyFill="1" applyBorder="1" applyAlignment="1">
      <alignment horizontal="center" vertical="center"/>
    </xf>
    <xf numFmtId="0" fontId="38" fillId="0" borderId="31" xfId="6" applyFont="1" applyFill="1" applyBorder="1" applyAlignment="1">
      <alignment horizontal="center" vertical="center"/>
    </xf>
    <xf numFmtId="0" fontId="39" fillId="0" borderId="19" xfId="6" applyFont="1" applyFill="1" applyBorder="1" applyAlignment="1">
      <alignment horizontal="center" vertical="center" wrapText="1"/>
    </xf>
    <xf numFmtId="0" fontId="39" fillId="0" borderId="20" xfId="6" applyFont="1" applyFill="1" applyBorder="1" applyAlignment="1">
      <alignment horizontal="center" vertical="center" wrapText="1"/>
    </xf>
    <xf numFmtId="0" fontId="39" fillId="0" borderId="44" xfId="6" applyFont="1" applyFill="1" applyBorder="1" applyAlignment="1">
      <alignment horizontal="center" vertical="center" wrapText="1"/>
    </xf>
    <xf numFmtId="0" fontId="41" fillId="0" borderId="3" xfId="6" applyFont="1" applyFill="1" applyBorder="1" applyAlignment="1">
      <alignment horizontal="left" vertical="center" wrapText="1"/>
    </xf>
    <xf numFmtId="0" fontId="41" fillId="0" borderId="45" xfId="6" applyFont="1" applyFill="1" applyBorder="1" applyAlignment="1">
      <alignment horizontal="left" vertical="center" wrapText="1"/>
    </xf>
    <xf numFmtId="49" fontId="42" fillId="23" borderId="24" xfId="10" applyNumberFormat="1" applyFont="1" applyFill="1" applyBorder="1" applyAlignment="1">
      <alignment horizontal="center" vertical="center"/>
    </xf>
    <xf numFmtId="49" fontId="42" fillId="23" borderId="25" xfId="10" applyNumberFormat="1" applyFont="1" applyFill="1" applyBorder="1" applyAlignment="1">
      <alignment horizontal="center" vertical="center"/>
    </xf>
    <xf numFmtId="49" fontId="42" fillId="23" borderId="26" xfId="10" applyNumberFormat="1" applyFont="1" applyFill="1" applyBorder="1" applyAlignment="1">
      <alignment horizontal="center" vertical="center"/>
    </xf>
    <xf numFmtId="49" fontId="45" fillId="23" borderId="27" xfId="10" applyNumberFormat="1" applyFont="1" applyFill="1" applyBorder="1" applyAlignment="1">
      <alignment horizontal="center" vertical="center" wrapText="1"/>
    </xf>
    <xf numFmtId="49" fontId="45" fillId="23" borderId="28" xfId="10" applyNumberFormat="1" applyFont="1" applyFill="1" applyBorder="1" applyAlignment="1">
      <alignment horizontal="center" vertical="center" wrapText="1"/>
    </xf>
    <xf numFmtId="49" fontId="45" fillId="23" borderId="29" xfId="10" applyNumberFormat="1" applyFont="1" applyFill="1" applyBorder="1" applyAlignment="1">
      <alignment horizontal="center" vertical="center" wrapText="1"/>
    </xf>
    <xf numFmtId="49" fontId="45" fillId="23" borderId="49" xfId="10" applyNumberFormat="1" applyFont="1" applyFill="1" applyBorder="1" applyAlignment="1">
      <alignment horizontal="center" vertical="center" wrapText="1"/>
    </xf>
    <xf numFmtId="49" fontId="45" fillId="23" borderId="41" xfId="10" applyNumberFormat="1" applyFont="1" applyFill="1" applyBorder="1" applyAlignment="1">
      <alignment horizontal="center" vertical="center" wrapText="1"/>
    </xf>
    <xf numFmtId="49" fontId="45" fillId="23" borderId="50" xfId="10" applyNumberFormat="1" applyFont="1" applyFill="1" applyBorder="1" applyAlignment="1">
      <alignment horizontal="center" vertical="center" wrapText="1"/>
    </xf>
    <xf numFmtId="0" fontId="45" fillId="0" borderId="46" xfId="10" applyFont="1" applyFill="1" applyBorder="1" applyAlignment="1">
      <alignment horizontal="center" vertical="center"/>
    </xf>
    <xf numFmtId="0" fontId="45" fillId="0" borderId="51" xfId="10" applyFont="1" applyFill="1" applyBorder="1" applyAlignment="1">
      <alignment horizontal="center" vertical="center"/>
    </xf>
    <xf numFmtId="0" fontId="45" fillId="0" borderId="47" xfId="10" applyFont="1" applyFill="1" applyBorder="1" applyAlignment="1">
      <alignment horizontal="center" vertical="center"/>
    </xf>
    <xf numFmtId="0" fontId="45" fillId="0" borderId="52" xfId="10" applyFont="1" applyFill="1" applyBorder="1" applyAlignment="1">
      <alignment horizontal="center" vertical="center"/>
    </xf>
    <xf numFmtId="0" fontId="45" fillId="0" borderId="48" xfId="10" applyFont="1" applyFill="1" applyBorder="1" applyAlignment="1">
      <alignment horizontal="center" vertical="center"/>
    </xf>
    <xf numFmtId="0" fontId="45" fillId="0" borderId="53" xfId="10" applyFont="1" applyFill="1" applyBorder="1" applyAlignment="1">
      <alignment horizontal="center" vertical="center"/>
    </xf>
    <xf numFmtId="0" fontId="45" fillId="21" borderId="55" xfId="10" applyFont="1" applyFill="1" applyBorder="1" applyAlignment="1">
      <alignment horizontal="center" vertical="center"/>
    </xf>
    <xf numFmtId="0" fontId="45" fillId="21" borderId="56" xfId="10" applyFont="1" applyFill="1" applyBorder="1" applyAlignment="1">
      <alignment horizontal="center" vertical="center"/>
    </xf>
    <xf numFmtId="0" fontId="0" fillId="0" borderId="24" xfId="10" applyFont="1" applyBorder="1" applyAlignment="1">
      <alignment vertical="center"/>
    </xf>
    <xf numFmtId="0" fontId="0" fillId="0" borderId="25" xfId="10" applyFont="1" applyBorder="1" applyAlignment="1">
      <alignment vertical="center"/>
    </xf>
    <xf numFmtId="0" fontId="40" fillId="0" borderId="59" xfId="10" applyFont="1" applyFill="1" applyBorder="1" applyAlignment="1">
      <alignment horizontal="justify" vertical="center" wrapText="1"/>
    </xf>
    <xf numFmtId="0" fontId="40" fillId="0" borderId="60" xfId="10" applyFont="1" applyFill="1" applyBorder="1" applyAlignment="1">
      <alignment horizontal="justify" vertical="center" wrapText="1"/>
    </xf>
    <xf numFmtId="0" fontId="44" fillId="0" borderId="59" xfId="10" applyFont="1" applyBorder="1" applyAlignment="1">
      <alignment horizontal="center"/>
    </xf>
    <xf numFmtId="0" fontId="44" fillId="0" borderId="61" xfId="10" applyFont="1" applyBorder="1" applyAlignment="1">
      <alignment horizontal="center"/>
    </xf>
    <xf numFmtId="10" fontId="0" fillId="0" borderId="19" xfId="11" applyNumberFormat="1" applyFont="1" applyBorder="1" applyAlignment="1">
      <alignment horizontal="center" vertical="center"/>
    </xf>
    <xf numFmtId="10" fontId="0" fillId="0" borderId="21" xfId="11" applyNumberFormat="1" applyFont="1" applyBorder="1" applyAlignment="1">
      <alignment horizontal="center" vertical="center"/>
    </xf>
    <xf numFmtId="0" fontId="0" fillId="0" borderId="24" xfId="10" applyFont="1" applyBorder="1" applyAlignment="1">
      <alignment horizontal="center" vertical="center"/>
    </xf>
    <xf numFmtId="0" fontId="0" fillId="0" borderId="25" xfId="10" applyFont="1" applyBorder="1" applyAlignment="1">
      <alignment horizontal="center" vertical="center"/>
    </xf>
    <xf numFmtId="0" fontId="40" fillId="0" borderId="64" xfId="10" applyFont="1" applyFill="1" applyBorder="1" applyAlignment="1">
      <alignment horizontal="right" vertical="center"/>
    </xf>
    <xf numFmtId="0" fontId="40" fillId="0" borderId="56" xfId="10" applyFont="1" applyFill="1" applyBorder="1" applyAlignment="1">
      <alignment horizontal="right" vertical="center"/>
    </xf>
    <xf numFmtId="10" fontId="0" fillId="0" borderId="55" xfId="11" applyNumberFormat="1" applyFont="1" applyBorder="1" applyAlignment="1">
      <alignment horizontal="center" vertical="center"/>
    </xf>
    <xf numFmtId="10" fontId="0" fillId="0" borderId="56" xfId="11" applyNumberFormat="1" applyFont="1" applyBorder="1" applyAlignment="1">
      <alignment horizontal="center" vertical="center"/>
    </xf>
    <xf numFmtId="10" fontId="0" fillId="0" borderId="59" xfId="11" applyNumberFormat="1" applyFont="1" applyBorder="1" applyAlignment="1">
      <alignment horizontal="center" vertical="center"/>
    </xf>
    <xf numFmtId="10" fontId="0" fillId="0" borderId="61" xfId="11" applyNumberFormat="1" applyFont="1" applyBorder="1" applyAlignment="1">
      <alignment horizontal="center" vertical="center"/>
    </xf>
    <xf numFmtId="49" fontId="45" fillId="23" borderId="65" xfId="10" applyNumberFormat="1" applyFont="1" applyFill="1" applyBorder="1" applyAlignment="1">
      <alignment horizontal="center" vertical="center" wrapText="1"/>
    </xf>
    <xf numFmtId="49" fontId="45" fillId="23" borderId="66" xfId="10" applyNumberFormat="1" applyFont="1" applyFill="1" applyBorder="1" applyAlignment="1">
      <alignment horizontal="center" vertical="center" wrapText="1"/>
    </xf>
    <xf numFmtId="49" fontId="45" fillId="23" borderId="60" xfId="10" applyNumberFormat="1" applyFont="1" applyFill="1" applyBorder="1" applyAlignment="1">
      <alignment horizontal="center" vertical="center" wrapText="1"/>
    </xf>
    <xf numFmtId="0" fontId="0" fillId="0" borderId="67" xfId="10" applyFont="1" applyBorder="1" applyAlignment="1">
      <alignment horizontal="center" vertical="center"/>
    </xf>
    <xf numFmtId="0" fontId="0" fillId="0" borderId="71" xfId="10" applyFont="1" applyBorder="1" applyAlignment="1">
      <alignment horizontal="center" vertical="center"/>
    </xf>
    <xf numFmtId="0" fontId="0" fillId="0" borderId="4" xfId="10" applyFont="1" applyFill="1" applyBorder="1" applyAlignment="1">
      <alignment horizontal="left" vertical="center"/>
    </xf>
    <xf numFmtId="0" fontId="0" fillId="0" borderId="5" xfId="10" applyFont="1" applyFill="1" applyBorder="1" applyAlignment="1">
      <alignment horizontal="left" vertical="center"/>
    </xf>
    <xf numFmtId="10" fontId="31" fillId="24" borderId="68" xfId="11" applyNumberFormat="1" applyFont="1" applyFill="1" applyBorder="1" applyAlignment="1" applyProtection="1">
      <alignment horizontal="center" vertical="center"/>
      <protection locked="0"/>
    </xf>
    <xf numFmtId="10" fontId="31" fillId="24" borderId="72" xfId="11" applyNumberFormat="1" applyFont="1" applyFill="1" applyBorder="1" applyAlignment="1" applyProtection="1">
      <alignment horizontal="center" vertical="center"/>
      <protection locked="0"/>
    </xf>
    <xf numFmtId="10" fontId="0" fillId="0" borderId="74" xfId="11" applyNumberFormat="1" applyFont="1" applyBorder="1" applyAlignment="1">
      <alignment horizontal="center" vertical="center"/>
    </xf>
    <xf numFmtId="10" fontId="0" fillId="0" borderId="75" xfId="11" applyNumberFormat="1" applyFont="1" applyBorder="1" applyAlignment="1">
      <alignment horizontal="center" vertical="center"/>
    </xf>
    <xf numFmtId="0" fontId="0" fillId="0" borderId="27" xfId="10" applyFont="1" applyFill="1" applyBorder="1" applyAlignment="1">
      <alignment horizontal="center" vertical="center"/>
    </xf>
    <xf numFmtId="0" fontId="0" fillId="0" borderId="28" xfId="10" applyFont="1" applyFill="1" applyBorder="1" applyAlignment="1">
      <alignment horizontal="center" vertical="center"/>
    </xf>
    <xf numFmtId="0" fontId="40" fillId="0" borderId="27" xfId="10" applyFont="1" applyFill="1" applyBorder="1" applyAlignment="1">
      <alignment horizontal="center" vertical="center"/>
    </xf>
    <xf numFmtId="0" fontId="40" fillId="0" borderId="28" xfId="10" applyFont="1" applyFill="1" applyBorder="1" applyAlignment="1">
      <alignment horizontal="center" vertical="center"/>
    </xf>
    <xf numFmtId="0" fontId="40" fillId="0" borderId="29" xfId="10" applyFont="1" applyFill="1" applyBorder="1" applyAlignment="1">
      <alignment horizontal="center" vertical="center"/>
    </xf>
    <xf numFmtId="0" fontId="40" fillId="0" borderId="34" xfId="10" applyFont="1" applyFill="1" applyBorder="1" applyAlignment="1">
      <alignment horizontal="center" vertical="center"/>
    </xf>
    <xf numFmtId="0" fontId="40" fillId="0" borderId="3" xfId="10" applyFont="1" applyFill="1" applyBorder="1" applyAlignment="1">
      <alignment horizontal="center" vertical="center"/>
    </xf>
    <xf numFmtId="0" fontId="40" fillId="0" borderId="45" xfId="10" applyFont="1" applyFill="1" applyBorder="1" applyAlignment="1">
      <alignment horizontal="center" vertical="center"/>
    </xf>
    <xf numFmtId="0" fontId="39" fillId="0" borderId="27" xfId="10" applyFont="1" applyBorder="1" applyAlignment="1">
      <alignment horizontal="center" vertical="center"/>
    </xf>
    <xf numFmtId="0" fontId="39" fillId="0" borderId="77" xfId="10" applyFont="1" applyBorder="1" applyAlignment="1">
      <alignment horizontal="center" vertical="center"/>
    </xf>
    <xf numFmtId="0" fontId="39" fillId="0" borderId="34" xfId="10" applyFont="1" applyBorder="1" applyAlignment="1">
      <alignment horizontal="center" vertical="center"/>
    </xf>
    <xf numFmtId="0" fontId="39" fillId="0" borderId="70" xfId="10" applyFont="1" applyBorder="1" applyAlignment="1">
      <alignment horizontal="center" vertical="center"/>
    </xf>
    <xf numFmtId="10" fontId="50" fillId="23" borderId="4" xfId="10" applyNumberFormat="1" applyFont="1" applyFill="1" applyBorder="1" applyAlignment="1">
      <alignment horizontal="center" vertical="center"/>
    </xf>
    <xf numFmtId="10" fontId="50" fillId="23" borderId="52" xfId="10" applyNumberFormat="1" applyFont="1" applyFill="1" applyBorder="1" applyAlignment="1">
      <alignment horizontal="center" vertical="center"/>
    </xf>
    <xf numFmtId="0" fontId="39" fillId="0" borderId="54" xfId="8" applyFont="1" applyFill="1" applyBorder="1" applyAlignment="1">
      <alignment horizontal="center" vertical="center"/>
    </xf>
    <xf numFmtId="0" fontId="39" fillId="0" borderId="87" xfId="8" applyFont="1" applyFill="1" applyBorder="1" applyAlignment="1">
      <alignment horizontal="center" vertical="center"/>
    </xf>
    <xf numFmtId="0" fontId="41" fillId="0" borderId="78" xfId="6" applyFont="1" applyFill="1" applyBorder="1" applyAlignment="1">
      <alignment horizontal="center" vertical="center" wrapText="1"/>
    </xf>
    <xf numFmtId="0" fontId="41" fillId="0" borderId="36" xfId="6" applyFont="1" applyFill="1" applyBorder="1" applyAlignment="1">
      <alignment horizontal="center" vertical="center" wrapText="1"/>
    </xf>
    <xf numFmtId="0" fontId="41" fillId="0" borderId="79" xfId="6" applyFont="1" applyFill="1" applyBorder="1" applyAlignment="1">
      <alignment horizontal="center" vertical="center" wrapText="1"/>
    </xf>
    <xf numFmtId="0" fontId="41" fillId="0" borderId="49" xfId="6" applyFont="1" applyFill="1" applyBorder="1" applyAlignment="1">
      <alignment horizontal="center" vertical="center" wrapText="1"/>
    </xf>
    <xf numFmtId="0" fontId="41" fillId="0" borderId="41" xfId="6" applyFont="1" applyFill="1" applyBorder="1" applyAlignment="1">
      <alignment horizontal="center" vertical="center" wrapText="1"/>
    </xf>
    <xf numFmtId="0" fontId="41" fillId="0" borderId="50" xfId="6" applyFont="1" applyFill="1" applyBorder="1" applyAlignment="1">
      <alignment horizontal="center" vertical="center" wrapText="1"/>
    </xf>
    <xf numFmtId="0" fontId="39" fillId="0" borderId="80" xfId="8" applyFont="1" applyFill="1" applyBorder="1" applyAlignment="1">
      <alignment horizontal="center" vertical="center"/>
    </xf>
    <xf numFmtId="0" fontId="39" fillId="0" borderId="20" xfId="8" applyFont="1" applyFill="1" applyBorder="1" applyAlignment="1">
      <alignment horizontal="center" vertical="center"/>
    </xf>
    <xf numFmtId="0" fontId="39" fillId="0" borderId="44" xfId="8" applyFont="1" applyFill="1" applyBorder="1" applyAlignment="1">
      <alignment horizontal="center" vertical="center"/>
    </xf>
    <xf numFmtId="0" fontId="39" fillId="0" borderId="19" xfId="8" applyFont="1" applyFill="1" applyBorder="1" applyAlignment="1">
      <alignment horizontal="center" vertical="center"/>
    </xf>
    <xf numFmtId="0" fontId="39" fillId="0" borderId="21" xfId="8" applyFont="1" applyFill="1" applyBorder="1" applyAlignment="1">
      <alignment horizontal="center" vertical="center"/>
    </xf>
    <xf numFmtId="0" fontId="41" fillId="0" borderId="80" xfId="8" applyFont="1" applyFill="1" applyBorder="1" applyAlignment="1">
      <alignment horizontal="center"/>
    </xf>
    <xf numFmtId="0" fontId="41" fillId="0" borderId="20" xfId="8" applyFont="1" applyFill="1" applyBorder="1" applyAlignment="1">
      <alignment horizontal="center"/>
    </xf>
    <xf numFmtId="0" fontId="41" fillId="0" borderId="44" xfId="8" applyFont="1" applyFill="1" applyBorder="1" applyAlignment="1">
      <alignment horizontal="center"/>
    </xf>
    <xf numFmtId="0" fontId="39" fillId="0" borderId="43" xfId="8" applyFont="1" applyFill="1" applyBorder="1" applyAlignment="1">
      <alignment horizontal="center" vertical="center"/>
    </xf>
    <xf numFmtId="0" fontId="39" fillId="0" borderId="22" xfId="8" applyFont="1" applyFill="1" applyBorder="1" applyAlignment="1">
      <alignment horizontal="center" vertical="center"/>
    </xf>
    <xf numFmtId="172" fontId="39" fillId="0" borderId="22" xfId="8" applyNumberFormat="1" applyFont="1" applyFill="1" applyBorder="1" applyAlignment="1">
      <alignment horizontal="center" vertical="center"/>
    </xf>
    <xf numFmtId="172" fontId="39" fillId="0" borderId="63" xfId="8" applyNumberFormat="1" applyFont="1" applyFill="1" applyBorder="1" applyAlignment="1">
      <alignment horizontal="center" vertical="center"/>
    </xf>
    <xf numFmtId="173" fontId="0" fillId="0" borderId="25" xfId="1" applyNumberFormat="1" applyFont="1" applyBorder="1" applyAlignment="1">
      <alignment horizontal="center" vertical="center"/>
    </xf>
  </cellXfs>
  <cellStyles count="16">
    <cellStyle name="Moeda" xfId="2" builtinId="4"/>
    <cellStyle name="Moeda 2" xfId="5"/>
    <cellStyle name="Normal" xfId="0" builtinId="0"/>
    <cellStyle name="Normal 11" xfId="6"/>
    <cellStyle name="Normal 2" xfId="7"/>
    <cellStyle name="Normal 2 2" xfId="8"/>
    <cellStyle name="Normal 2 2 2" xfId="12"/>
    <cellStyle name="Normal 4" xfId="13"/>
    <cellStyle name="Normal 6" xfId="10"/>
    <cellStyle name="Normal_Pesquisa no referencial 10 de maio de 2013" xfId="4"/>
    <cellStyle name="Porcentagem" xfId="3" builtinId="5"/>
    <cellStyle name="Porcentagem 2" xfId="9"/>
    <cellStyle name="Separador de milhares" xfId="1" builtinId="3"/>
    <cellStyle name="Separador de milhares 2" xfId="14"/>
    <cellStyle name="Separador de milhares 2 2" xfId="15"/>
    <cellStyle name="Vírgula 6" xfId="1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368300</xdr:colOff>
      <xdr:row>0</xdr:row>
      <xdr:rowOff>234950</xdr:rowOff>
    </xdr:from>
    <xdr:to>
      <xdr:col>3</xdr:col>
      <xdr:colOff>1082675</xdr:colOff>
      <xdr:row>2</xdr:row>
      <xdr:rowOff>206375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8300" y="234950"/>
          <a:ext cx="3254375" cy="86042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3227163</xdr:colOff>
      <xdr:row>0</xdr:row>
      <xdr:rowOff>73203</xdr:rowOff>
    </xdr:from>
    <xdr:to>
      <xdr:col>8</xdr:col>
      <xdr:colOff>833495</xdr:colOff>
      <xdr:row>2</xdr:row>
      <xdr:rowOff>163691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3914620" y="73203"/>
          <a:ext cx="7123049" cy="45492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44626</xdr:rowOff>
    </xdr:from>
    <xdr:to>
      <xdr:col>2</xdr:col>
      <xdr:colOff>385758</xdr:colOff>
      <xdr:row>2</xdr:row>
      <xdr:rowOff>162849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262" y="44626"/>
          <a:ext cx="4245148" cy="482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576728</xdr:colOff>
      <xdr:row>0</xdr:row>
      <xdr:rowOff>98051</xdr:rowOff>
    </xdr:from>
    <xdr:to>
      <xdr:col>6</xdr:col>
      <xdr:colOff>21799</xdr:colOff>
      <xdr:row>2</xdr:row>
      <xdr:rowOff>217114</xdr:rowOff>
    </xdr:to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76728" y="98051"/>
          <a:ext cx="8455721" cy="4429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 b="1"/>
            <a:t>		</a:t>
          </a:r>
          <a:r>
            <a:rPr lang="pt-BR" sz="900" b="1" baseline="0"/>
            <a:t>           </a:t>
          </a:r>
          <a:r>
            <a:rPr lang="pt-BR" sz="900" b="1"/>
            <a:t>Ministério do Desenvolvimento Regional – MDR</a:t>
          </a:r>
        </a:p>
        <a:p>
          <a:r>
            <a:rPr lang="pt-BR" sz="900" b="1"/>
            <a:t>    		           Companhia de Desenvolvimento dos Vales do São Francisco e do Parnaíba</a:t>
          </a:r>
        </a:p>
        <a:p>
          <a:r>
            <a:rPr lang="pt-BR" sz="900" b="1"/>
            <a:t>		           </a:t>
          </a:r>
        </a:p>
      </xdr:txBody>
    </xdr:sp>
    <xdr:clientData/>
  </xdr:twoCellAnchor>
  <xdr:twoCellAnchor>
    <xdr:from>
      <xdr:col>0</xdr:col>
      <xdr:colOff>116262</xdr:colOff>
      <xdr:row>0</xdr:row>
      <xdr:rowOff>69474</xdr:rowOff>
    </xdr:from>
    <xdr:to>
      <xdr:col>2</xdr:col>
      <xdr:colOff>385758</xdr:colOff>
      <xdr:row>2</xdr:row>
      <xdr:rowOff>235322</xdr:rowOff>
    </xdr:to>
    <xdr:pic>
      <xdr:nvPicPr>
        <xdr:cNvPr id="3" name="Pictur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6262" y="69474"/>
          <a:ext cx="2364996" cy="4896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76200</xdr:rowOff>
    </xdr:from>
    <xdr:to>
      <xdr:col>1</xdr:col>
      <xdr:colOff>1266825</xdr:colOff>
      <xdr:row>3</xdr:row>
      <xdr:rowOff>47625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2875" y="76200"/>
          <a:ext cx="17335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</xdr:row>
      <xdr:rowOff>95250</xdr:rowOff>
    </xdr:from>
    <xdr:to>
      <xdr:col>2</xdr:col>
      <xdr:colOff>266700</xdr:colOff>
      <xdr:row>4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38175" y="257175"/>
          <a:ext cx="26384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</xdr:colOff>
      <xdr:row>1</xdr:row>
      <xdr:rowOff>8890</xdr:rowOff>
    </xdr:from>
    <xdr:to>
      <xdr:col>6</xdr:col>
      <xdr:colOff>1078230</xdr:colOff>
      <xdr:row>6</xdr:row>
      <xdr:rowOff>9525</xdr:rowOff>
    </xdr:to>
    <xdr:sp macro="" textlink="">
      <xdr:nvSpPr>
        <xdr:cNvPr id="3" name="CaixaDeTexto 2"/>
        <xdr:cNvSpPr txBox="1"/>
      </xdr:nvSpPr>
      <xdr:spPr>
        <a:xfrm>
          <a:off x="609600" y="170815"/>
          <a:ext cx="7012305" cy="810260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 xmlns:r="http://schemas.openxmlformats.org/officeDocument/2006/relationships" xmlns="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pt-BR" sz="1000" b="1" baseline="0"/>
            <a:t>			 </a:t>
          </a:r>
          <a:r>
            <a:rPr lang="pt-BR" sz="1000" b="1"/>
            <a:t>Ministério do Desenvolvimento Regional – MDR</a:t>
          </a:r>
        </a:p>
        <a:p>
          <a:r>
            <a:rPr lang="pt-BR" sz="1000" b="1" baseline="0"/>
            <a:t>			C</a:t>
          </a:r>
          <a:r>
            <a:rPr lang="pt-BR" sz="1000" b="1"/>
            <a:t>ompanhia de Desenvolvimento dos Vales do São Francisco e do Parnaíba </a:t>
          </a:r>
        </a:p>
        <a:p>
          <a:r>
            <a:rPr lang="pt-BR" sz="1000" b="1"/>
            <a:t>			</a:t>
          </a:r>
          <a:r>
            <a:rPr lang="pt-BR" sz="1000" b="1">
              <a:solidFill>
                <a:sysClr val="windowText" lastClr="000000"/>
              </a:solidFill>
            </a:rPr>
            <a:t>2ª GRD/UIP - 2ª Su</a:t>
          </a:r>
          <a:r>
            <a:rPr lang="pt-BR" sz="1000" b="1"/>
            <a:t>perintendência Regional </a:t>
          </a:r>
          <a:endParaRPr lang="pt-BR" altLang="en-US" sz="10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368300</xdr:colOff>
      <xdr:row>0</xdr:row>
      <xdr:rowOff>234950</xdr:rowOff>
    </xdr:from>
    <xdr:to>
      <xdr:col>3</xdr:col>
      <xdr:colOff>1082675</xdr:colOff>
      <xdr:row>2</xdr:row>
      <xdr:rowOff>206375</xdr:rowOff>
    </xdr:to>
    <xdr:pic>
      <xdr:nvPicPr>
        <xdr:cNvPr id="2" name="Object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8300" y="234950"/>
          <a:ext cx="3248025" cy="84772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ILHA%20PADRAO%20PARA%20TOD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14\c\Projetos\5201%20-%20Big%20Aurea%20-%20Esgotamento%20Sanit&#225;rio%20(FUNASA%20S.F)\08%20-%20Mem%20Calc,%20Or&#231;amento%20e%20Cronograma%20(BASE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RVIÇO"/>
      <sheetName val="MATER"/>
      <sheetName val="COTACAO"/>
      <sheetName val="RESUMO"/>
      <sheetName val="KAPA DE TODAS"/>
      <sheetName val="CRON0 04"/>
      <sheetName val="CRON0 05"/>
      <sheetName val="CRON0 06"/>
      <sheetName val="CRON0 07"/>
      <sheetName val="CRON0 08"/>
      <sheetName val="CRON0 09"/>
      <sheetName val="CRON0 10"/>
      <sheetName val="CRON0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ig Aurea"/>
      <sheetName val="CRONOGRAMA"/>
      <sheetName val="COMPOSIÇÕES"/>
      <sheetName val="RELAÇÃO - COMPOSIÇÕES E INSUMOS"/>
      <sheetName val="mc Big Aurea"/>
      <sheetName val="Auxiliar"/>
    </sheetNames>
    <sheetDataSet>
      <sheetData sheetId="0"/>
      <sheetData sheetId="1"/>
      <sheetData sheetId="2"/>
      <sheetData sheetId="3">
        <row r="7">
          <cell r="A7">
            <v>40</v>
          </cell>
          <cell r="B7" t="str">
            <v>MONTAGEM DE ESCADA DE TUBO GALV. E BARRA CHATA COM FIXAÇÃO</v>
          </cell>
          <cell r="C7" t="str">
            <v>H</v>
          </cell>
          <cell r="D7" t="e">
            <v>#REF!</v>
          </cell>
        </row>
        <row r="8">
          <cell r="A8">
            <v>400</v>
          </cell>
          <cell r="B8" t="str">
            <v>DEMOLIÇÃO E RECOMPOSIÇÃO DE MEIO FIO ECONÔMICO</v>
          </cell>
          <cell r="C8" t="str">
            <v>M</v>
          </cell>
          <cell r="D8">
            <v>3.51</v>
          </cell>
        </row>
        <row r="9">
          <cell r="A9">
            <v>405</v>
          </cell>
          <cell r="B9" t="str">
            <v>DEMOLIÇÃO E RECOMPOSIÇÃO DE PAVIMENTO EM PARALELO</v>
          </cell>
          <cell r="C9" t="str">
            <v>M²</v>
          </cell>
          <cell r="D9">
            <v>7.41</v>
          </cell>
        </row>
        <row r="10">
          <cell r="A10">
            <v>410</v>
          </cell>
          <cell r="B10" t="str">
            <v>DEMOLIÇÃO E RECOMPOSIÇÃO DE PASSEIO EM CONCRETO EESP=5CM</v>
          </cell>
          <cell r="C10" t="str">
            <v>M²</v>
          </cell>
          <cell r="D10">
            <v>16.32</v>
          </cell>
        </row>
        <row r="11">
          <cell r="A11">
            <v>411</v>
          </cell>
          <cell r="B11" t="str">
            <v>RETIRADA DE PAVIMENTAÇÃO ASFALTICA</v>
          </cell>
          <cell r="C11" t="str">
            <v>M²</v>
          </cell>
          <cell r="D11">
            <v>4.05</v>
          </cell>
        </row>
        <row r="12">
          <cell r="A12">
            <v>412</v>
          </cell>
          <cell r="B12" t="str">
            <v>RECOMPISIÇÃO  DE CAPA EM CONCRETO ASFALTICO E = 0,05 M</v>
          </cell>
          <cell r="C12" t="str">
            <v>M³</v>
          </cell>
          <cell r="D12">
            <v>352.94117647058823</v>
          </cell>
        </row>
        <row r="13">
          <cell r="A13">
            <v>500</v>
          </cell>
          <cell r="B13" t="str">
            <v>ARGAMASSA CIM/AREIA TRAÇO 1:3</v>
          </cell>
          <cell r="C13" t="str">
            <v>M³</v>
          </cell>
          <cell r="D13">
            <v>191.08</v>
          </cell>
        </row>
        <row r="14">
          <cell r="A14">
            <v>600</v>
          </cell>
          <cell r="B14" t="str">
            <v>MOBILIZAÇÃO E DESMOBILIZAÇÃO DE EQUIPAMENTOS</v>
          </cell>
          <cell r="C14" t="str">
            <v>UND</v>
          </cell>
          <cell r="D14">
            <v>1500</v>
          </cell>
        </row>
        <row r="15">
          <cell r="A15">
            <v>20006</v>
          </cell>
          <cell r="B15" t="str">
            <v>REATERRO APILOADO DE VALA</v>
          </cell>
          <cell r="C15" t="str">
            <v>M³</v>
          </cell>
          <cell r="D15">
            <v>5</v>
          </cell>
        </row>
        <row r="16">
          <cell r="A16">
            <v>100004</v>
          </cell>
          <cell r="B16" t="str">
            <v>GABARITO</v>
          </cell>
          <cell r="C16" t="str">
            <v>M</v>
          </cell>
          <cell r="D16">
            <v>5.13</v>
          </cell>
        </row>
        <row r="17">
          <cell r="A17">
            <v>100005</v>
          </cell>
          <cell r="B17" t="str">
            <v>BARRACÃO E DEPÓSITO PROVISÓRIO</v>
          </cell>
          <cell r="C17" t="str">
            <v>M²</v>
          </cell>
          <cell r="D17">
            <v>77.92</v>
          </cell>
        </row>
        <row r="18">
          <cell r="A18">
            <v>100006</v>
          </cell>
          <cell r="B18" t="str">
            <v>INSTALAÇÃO ELÉTRICA - BARRACÃO</v>
          </cell>
          <cell r="C18" t="str">
            <v>M²</v>
          </cell>
          <cell r="D18">
            <v>8.264705882352942</v>
          </cell>
        </row>
        <row r="19">
          <cell r="A19">
            <v>100007</v>
          </cell>
          <cell r="B19" t="str">
            <v>INSTALAÇÃO HIDRÁULICA - BARRACÃO</v>
          </cell>
          <cell r="C19" t="str">
            <v>UND</v>
          </cell>
          <cell r="D19">
            <v>283.16470588235296</v>
          </cell>
        </row>
        <row r="20">
          <cell r="A20">
            <v>100008</v>
          </cell>
          <cell r="B20" t="str">
            <v>QUADRO COMANDO P/ BOMBA (POÇO TUBULAR)</v>
          </cell>
          <cell r="C20" t="str">
            <v>UND</v>
          </cell>
          <cell r="D20">
            <v>20.05</v>
          </cell>
        </row>
        <row r="21">
          <cell r="A21">
            <v>100010</v>
          </cell>
          <cell r="B21" t="str">
            <v>CERCA DE ARAME FARPADO 14 FIOS E ESTACA DE CONCRETO</v>
          </cell>
          <cell r="C21" t="str">
            <v>M</v>
          </cell>
          <cell r="D21">
            <v>14.211764705882354</v>
          </cell>
        </row>
        <row r="22">
          <cell r="A22">
            <v>100013</v>
          </cell>
          <cell r="B22" t="str">
            <v>LIMPEZA MANUAL DO TERRENO (ROÇAGEM, CAPINA E QUEIMADA DE MATERIAIS)</v>
          </cell>
          <cell r="C22" t="str">
            <v>M²</v>
          </cell>
          <cell r="D22">
            <v>0.67</v>
          </cell>
        </row>
        <row r="23">
          <cell r="A23">
            <v>100021</v>
          </cell>
          <cell r="B23" t="str">
            <v>PLANTIO DE GRAMA EM PLACAS</v>
          </cell>
          <cell r="C23" t="str">
            <v>M²</v>
          </cell>
          <cell r="D23" t="e">
            <v>#REF!</v>
          </cell>
        </row>
        <row r="24">
          <cell r="A24">
            <v>100040</v>
          </cell>
          <cell r="B24" t="str">
            <v>LOCAÇÃO DA REDE</v>
          </cell>
          <cell r="C24" t="str">
            <v>M</v>
          </cell>
          <cell r="D24">
            <v>0.14000000000000001</v>
          </cell>
        </row>
        <row r="25">
          <cell r="A25">
            <v>100050</v>
          </cell>
          <cell r="B25" t="str">
            <v>LOCAÇÃO E GABARITO</v>
          </cell>
          <cell r="C25" t="str">
            <v>M²</v>
          </cell>
          <cell r="D25">
            <v>2.42</v>
          </cell>
        </row>
        <row r="26">
          <cell r="A26">
            <v>110001</v>
          </cell>
          <cell r="B26" t="str">
            <v>CONCRETO DESEMPOLADO</v>
          </cell>
          <cell r="C26" t="str">
            <v>M²</v>
          </cell>
          <cell r="D26">
            <v>10.47</v>
          </cell>
        </row>
        <row r="27">
          <cell r="A27">
            <v>110003</v>
          </cell>
          <cell r="B27" t="str">
            <v>CIMENTADO LISO</v>
          </cell>
          <cell r="C27" t="str">
            <v>M²</v>
          </cell>
          <cell r="D27" t="e">
            <v>#REF!</v>
          </cell>
        </row>
        <row r="28">
          <cell r="A28">
            <v>110020</v>
          </cell>
          <cell r="B28" t="str">
            <v>ESTRADO DE MADEIRA</v>
          </cell>
          <cell r="C28" t="str">
            <v>M²</v>
          </cell>
          <cell r="D28" t="e">
            <v>#REF!</v>
          </cell>
        </row>
        <row r="29">
          <cell r="A29">
            <v>110035</v>
          </cell>
          <cell r="B29" t="str">
            <v>PLACA DE OBRA</v>
          </cell>
          <cell r="C29" t="str">
            <v>M²</v>
          </cell>
          <cell r="D29">
            <v>45.3</v>
          </cell>
        </row>
        <row r="30">
          <cell r="A30">
            <v>110124</v>
          </cell>
          <cell r="B30" t="str">
            <v>LASTRO DE AREIA</v>
          </cell>
          <cell r="C30" t="str">
            <v>M³</v>
          </cell>
          <cell r="D30">
            <v>17.95</v>
          </cell>
        </row>
        <row r="31">
          <cell r="A31">
            <v>110125</v>
          </cell>
          <cell r="B31" t="str">
            <v>PASSADIÇO EM MADEIRA DE LEI PARA PEDESTRE</v>
          </cell>
          <cell r="C31" t="str">
            <v>M²</v>
          </cell>
          <cell r="D31">
            <v>21.98</v>
          </cell>
        </row>
        <row r="32">
          <cell r="A32">
            <v>110154</v>
          </cell>
          <cell r="B32" t="str">
            <v>PASSEIO EM CONCRETO INCL. PREPARO DA CAIXA</v>
          </cell>
          <cell r="C32" t="str">
            <v>M²</v>
          </cell>
          <cell r="D32">
            <v>15.35</v>
          </cell>
        </row>
        <row r="33">
          <cell r="A33">
            <v>120001</v>
          </cell>
          <cell r="B33" t="str">
            <v>PINTURA PVA LATEX SEM MASSA 2 DEMÃOS</v>
          </cell>
          <cell r="C33" t="str">
            <v>M²</v>
          </cell>
          <cell r="D33" t="e">
            <v>#REF!</v>
          </cell>
        </row>
        <row r="34">
          <cell r="A34">
            <v>120027</v>
          </cell>
          <cell r="B34" t="str">
            <v>PINTURA ACRÍLICA SEM MASSA 2 DEMÃOS</v>
          </cell>
          <cell r="C34" t="str">
            <v>M²</v>
          </cell>
          <cell r="D34" t="e">
            <v>#REF!</v>
          </cell>
        </row>
        <row r="35">
          <cell r="A35">
            <v>120029</v>
          </cell>
          <cell r="B35" t="str">
            <v>PINTURA ESMALTE SOBRE MADEIRA</v>
          </cell>
          <cell r="C35" t="str">
            <v>M²</v>
          </cell>
          <cell r="D35" t="e">
            <v>#REF!</v>
          </cell>
        </row>
        <row r="36">
          <cell r="A36">
            <v>120030</v>
          </cell>
          <cell r="B36" t="str">
            <v>PINTURA ESMALTE SOBRE FERRO</v>
          </cell>
          <cell r="C36" t="str">
            <v>M²</v>
          </cell>
          <cell r="D36">
            <v>6.43</v>
          </cell>
        </row>
        <row r="37">
          <cell r="A37">
            <v>200000</v>
          </cell>
          <cell r="B37" t="str">
            <v>ESCAVAÇÃO MANUAL DE VALA  EM ROCHA ( 4º CAT.), INCLUINDO  REGULARIZAÇÃO DE VALA</v>
          </cell>
          <cell r="C37" t="str">
            <v>M³</v>
          </cell>
          <cell r="D37" t="e">
            <v>#REF!</v>
          </cell>
        </row>
        <row r="38">
          <cell r="A38">
            <v>200001</v>
          </cell>
          <cell r="B38" t="str">
            <v>ESCAVAÇÃO MANUAL DE VALA  EM  LODO, INCLUINDO  REGULARIZAÇÃO DE VALA</v>
          </cell>
          <cell r="C38" t="str">
            <v>M³</v>
          </cell>
          <cell r="D38">
            <v>10.26</v>
          </cell>
        </row>
        <row r="39">
          <cell r="A39">
            <v>200002</v>
          </cell>
          <cell r="B39" t="str">
            <v>ESCAVAÇÃO MANUAL SOLO 1ª CATEGORIA H ATÉ 1,50M</v>
          </cell>
          <cell r="C39" t="str">
            <v>M³</v>
          </cell>
          <cell r="D39">
            <v>7.7</v>
          </cell>
        </row>
        <row r="40">
          <cell r="A40">
            <v>200003</v>
          </cell>
          <cell r="B40" t="str">
            <v>ESCAVAÇÃO MECANIZADA EM SOLO DE UALQUER NATUREZA, EXCETO ROCHA, INCLUINDO REGULARIZAÇÃO</v>
          </cell>
          <cell r="C40" t="str">
            <v>M³</v>
          </cell>
          <cell r="D40">
            <v>1.83</v>
          </cell>
        </row>
        <row r="41">
          <cell r="A41">
            <v>200004</v>
          </cell>
          <cell r="B41" t="str">
            <v>CIMBRAMENTO DE MADEIRA</v>
          </cell>
          <cell r="C41" t="str">
            <v>M³</v>
          </cell>
          <cell r="D41">
            <v>6.45</v>
          </cell>
        </row>
        <row r="42">
          <cell r="A42">
            <v>200006</v>
          </cell>
          <cell r="B42" t="str">
            <v>REATERRO APILOADO DE VALA</v>
          </cell>
          <cell r="C42" t="str">
            <v>M³</v>
          </cell>
          <cell r="D42">
            <v>5</v>
          </cell>
        </row>
        <row r="43">
          <cell r="A43">
            <v>200009</v>
          </cell>
          <cell r="B43" t="str">
            <v>APILOAMENTO DE FUNDO DE VALAS</v>
          </cell>
          <cell r="C43" t="str">
            <v>M²</v>
          </cell>
          <cell r="D43">
            <v>0.47</v>
          </cell>
        </row>
        <row r="44">
          <cell r="A44">
            <v>200010</v>
          </cell>
          <cell r="B44" t="str">
            <v>BOTA-FORA DMT=2KM</v>
          </cell>
          <cell r="C44" t="str">
            <v>M³</v>
          </cell>
          <cell r="D44">
            <v>2.4500000000000002</v>
          </cell>
        </row>
        <row r="45">
          <cell r="A45">
            <v>200012</v>
          </cell>
          <cell r="B45" t="str">
            <v>CARGA MANUAL DE SOLO 1ª CATEGORIA</v>
          </cell>
          <cell r="C45" t="str">
            <v>M³</v>
          </cell>
          <cell r="D45">
            <v>1.35</v>
          </cell>
        </row>
        <row r="46">
          <cell r="A46">
            <v>300001</v>
          </cell>
          <cell r="B46" t="str">
            <v>CONCRETO MAGRO</v>
          </cell>
          <cell r="C46" t="str">
            <v>M³</v>
          </cell>
          <cell r="D46">
            <v>102.94</v>
          </cell>
        </row>
        <row r="47">
          <cell r="A47">
            <v>300002</v>
          </cell>
          <cell r="B47" t="str">
            <v>FORMA DE FUNDAÇÃO EM TÁBUA</v>
          </cell>
          <cell r="C47" t="str">
            <v>M²</v>
          </cell>
          <cell r="D47">
            <v>20.53</v>
          </cell>
        </row>
        <row r="48">
          <cell r="A48">
            <v>300004</v>
          </cell>
          <cell r="B48" t="str">
            <v>LASTRO DE CONCRETO MAGRO (5CM)</v>
          </cell>
          <cell r="C48" t="str">
            <v>M³</v>
          </cell>
          <cell r="D48">
            <v>136.9</v>
          </cell>
        </row>
        <row r="49">
          <cell r="A49">
            <v>300005</v>
          </cell>
          <cell r="B49" t="str">
            <v>ALVENARIA DE PEDRA</v>
          </cell>
          <cell r="C49" t="str">
            <v>M³</v>
          </cell>
          <cell r="D49">
            <v>123.02</v>
          </cell>
        </row>
        <row r="50">
          <cell r="A50">
            <v>400001</v>
          </cell>
          <cell r="B50" t="str">
            <v>ARMAÇÃO DE AÇO CA-50</v>
          </cell>
          <cell r="C50" t="str">
            <v>KG</v>
          </cell>
          <cell r="D50">
            <v>1.7352941176470589</v>
          </cell>
        </row>
        <row r="51">
          <cell r="A51">
            <v>400005</v>
          </cell>
          <cell r="B51" t="str">
            <v>FORMA COMPENSADA RESINADA 12MM</v>
          </cell>
          <cell r="C51" t="str">
            <v>M²</v>
          </cell>
          <cell r="D51">
            <v>24.12</v>
          </cell>
        </row>
        <row r="52">
          <cell r="A52">
            <v>400014</v>
          </cell>
          <cell r="B52" t="str">
            <v>CONCRETO FCK 15 MPA</v>
          </cell>
          <cell r="C52" t="str">
            <v>M³</v>
          </cell>
          <cell r="D52">
            <v>153.13999999999999</v>
          </cell>
        </row>
        <row r="53">
          <cell r="A53">
            <v>400015</v>
          </cell>
          <cell r="B53" t="str">
            <v>BLOCO DE ANCORAGEM</v>
          </cell>
          <cell r="C53" t="str">
            <v>M³</v>
          </cell>
          <cell r="D53">
            <v>242.06</v>
          </cell>
        </row>
        <row r="54">
          <cell r="A54">
            <v>400020</v>
          </cell>
          <cell r="B54" t="str">
            <v>PLACA DE CONCRETO PARA PISO</v>
          </cell>
          <cell r="C54" t="str">
            <v>M²</v>
          </cell>
          <cell r="D54" t="e">
            <v>#REF!</v>
          </cell>
        </row>
        <row r="55">
          <cell r="A55">
            <v>400045</v>
          </cell>
          <cell r="B55" t="str">
            <v>CONCRETO ARMADO FCK 15 MPA (FORMA, AÇO E CONCRETO)</v>
          </cell>
          <cell r="C55" t="str">
            <v>M3</v>
          </cell>
          <cell r="D55">
            <v>547.05882352941182</v>
          </cell>
        </row>
        <row r="56">
          <cell r="A56">
            <v>400056</v>
          </cell>
          <cell r="B56" t="str">
            <v>FORMA CURVA EM COMPENSADO RESINADO 12MM</v>
          </cell>
          <cell r="C56" t="str">
            <v>M²</v>
          </cell>
          <cell r="D56">
            <v>28.335294117647059</v>
          </cell>
        </row>
        <row r="57">
          <cell r="A57">
            <v>500003</v>
          </cell>
          <cell r="B57" t="str">
            <v>COMBOGÓ CIMENTO 20X20CM</v>
          </cell>
          <cell r="C57" t="str">
            <v>M²</v>
          </cell>
          <cell r="D57" t="e">
            <v>#REF!</v>
          </cell>
        </row>
        <row r="58">
          <cell r="A58">
            <v>500006</v>
          </cell>
          <cell r="B58" t="str">
            <v>ALVENARIA DE TIJOLO ESP=20CM</v>
          </cell>
          <cell r="C58" t="str">
            <v>M²</v>
          </cell>
          <cell r="D58">
            <v>21.71</v>
          </cell>
        </row>
        <row r="59">
          <cell r="A59">
            <v>500008</v>
          </cell>
          <cell r="B59" t="str">
            <v>ALVENARIA DE BLOCO CERÂMICO 10CM</v>
          </cell>
          <cell r="C59" t="str">
            <v>M²</v>
          </cell>
          <cell r="D59">
            <v>12.47</v>
          </cell>
        </row>
        <row r="60">
          <cell r="A60">
            <v>500114</v>
          </cell>
          <cell r="B60" t="str">
            <v>TUBO DE F°F° JE DN 150 MM</v>
          </cell>
          <cell r="C60" t="str">
            <v>M</v>
          </cell>
          <cell r="D60">
            <v>17.03</v>
          </cell>
        </row>
        <row r="61">
          <cell r="A61">
            <v>500116</v>
          </cell>
          <cell r="B61" t="str">
            <v>TUBO  VINIFORT DN 150  MM</v>
          </cell>
          <cell r="C61" t="str">
            <v>M</v>
          </cell>
          <cell r="D61">
            <v>8.11</v>
          </cell>
        </row>
        <row r="62">
          <cell r="A62">
            <v>500118</v>
          </cell>
          <cell r="B62" t="str">
            <v>LUVA DE CORRER PARA PVC DN 150 MM</v>
          </cell>
          <cell r="C62" t="str">
            <v>UND</v>
          </cell>
          <cell r="D62">
            <v>35.82</v>
          </cell>
        </row>
        <row r="63">
          <cell r="A63">
            <v>500123</v>
          </cell>
          <cell r="B63" t="str">
            <v>CURVA 45º FºFº DN 2B DN 150 MM</v>
          </cell>
          <cell r="C63" t="str">
            <v>UND</v>
          </cell>
          <cell r="D63">
            <v>20.2</v>
          </cell>
        </row>
        <row r="64">
          <cell r="A64">
            <v>500124</v>
          </cell>
          <cell r="B64" t="str">
            <v>TÊ PVC DE FºFº 3B DN 150 MM</v>
          </cell>
          <cell r="C64" t="str">
            <v>UND</v>
          </cell>
          <cell r="D64">
            <v>124.04</v>
          </cell>
        </row>
        <row r="65">
          <cell r="A65">
            <v>600002</v>
          </cell>
          <cell r="B65" t="str">
            <v>MADEIRAMENTO</v>
          </cell>
          <cell r="C65" t="str">
            <v>M³</v>
          </cell>
          <cell r="D65">
            <v>553.32000000000005</v>
          </cell>
        </row>
        <row r="66">
          <cell r="A66">
            <v>600024</v>
          </cell>
          <cell r="B66" t="str">
            <v>COBERTURA TELHA COLONIAL</v>
          </cell>
          <cell r="C66" t="str">
            <v>M²</v>
          </cell>
          <cell r="D66" t="e">
            <v>#REF!</v>
          </cell>
        </row>
        <row r="67">
          <cell r="A67">
            <v>600025</v>
          </cell>
          <cell r="B67" t="str">
            <v>MADEIRAMENTO P/ TELHA COLONIAL</v>
          </cell>
          <cell r="C67" t="str">
            <v>M²</v>
          </cell>
          <cell r="D67" t="e">
            <v>#REF!</v>
          </cell>
        </row>
        <row r="68">
          <cell r="A68">
            <v>600029</v>
          </cell>
          <cell r="B68" t="str">
            <v>LAJE PRE-MOLDADA DE PISO</v>
          </cell>
          <cell r="C68" t="str">
            <v>M²</v>
          </cell>
          <cell r="D68">
            <v>0</v>
          </cell>
        </row>
        <row r="69">
          <cell r="A69">
            <v>800007</v>
          </cell>
          <cell r="B69" t="str">
            <v>PORTA MAD. P/ PINTURA 120X210CM</v>
          </cell>
          <cell r="C69" t="str">
            <v>UND</v>
          </cell>
          <cell r="D69" t="e">
            <v>#REF!</v>
          </cell>
        </row>
        <row r="70">
          <cell r="A70">
            <v>800099</v>
          </cell>
          <cell r="B70" t="str">
            <v>PORTÃO DE FERRO GALVANIZADO 2,5X1,8M INCL. PINTURA</v>
          </cell>
          <cell r="C70" t="str">
            <v>UND</v>
          </cell>
          <cell r="D70" t="e">
            <v>#REF!</v>
          </cell>
        </row>
        <row r="71">
          <cell r="A71">
            <v>900001</v>
          </cell>
          <cell r="B71" t="str">
            <v>CHAPISCO C/ ARGAMASSA 1:3 (CIM./AREIA)</v>
          </cell>
          <cell r="C71" t="str">
            <v>M²</v>
          </cell>
          <cell r="D71">
            <v>2.2200000000000002</v>
          </cell>
        </row>
        <row r="72">
          <cell r="A72">
            <v>900003</v>
          </cell>
          <cell r="B72" t="str">
            <v>MASSA ÚNICA</v>
          </cell>
          <cell r="C72" t="str">
            <v>M²</v>
          </cell>
          <cell r="D72" t="e">
            <v>#REF!</v>
          </cell>
        </row>
        <row r="73">
          <cell r="A73">
            <v>900010</v>
          </cell>
          <cell r="B73" t="str">
            <v>IMPERMEABILIZAÇÃO INTERNA DE RESERVATÓRIO</v>
          </cell>
          <cell r="C73" t="str">
            <v>M²</v>
          </cell>
          <cell r="D73">
            <v>21.2</v>
          </cell>
        </row>
        <row r="74">
          <cell r="A74">
            <v>900011</v>
          </cell>
          <cell r="B74" t="str">
            <v>IMPERMEABILIZAÇÃO INTERNA DO DAFA</v>
          </cell>
          <cell r="C74" t="str">
            <v>M²</v>
          </cell>
          <cell r="D74">
            <v>40.19</v>
          </cell>
        </row>
        <row r="75">
          <cell r="A75">
            <v>900015</v>
          </cell>
          <cell r="B75" t="str">
            <v>IMPERMEABILIZAÇÃO EXTERNA DE RESERVATÓRIO</v>
          </cell>
          <cell r="C75" t="str">
            <v>M²</v>
          </cell>
          <cell r="D75" t="e">
            <v>#REF!</v>
          </cell>
        </row>
        <row r="76">
          <cell r="A76">
            <v>900200</v>
          </cell>
          <cell r="B76" t="str">
            <v>ASSENTAMENTO DE PEÇAS , TUBOS  E CONEXÕES PVC  DN 150MM JE DO DAFA</v>
          </cell>
          <cell r="C76" t="str">
            <v>UND</v>
          </cell>
          <cell r="D76">
            <v>310.48</v>
          </cell>
        </row>
        <row r="77">
          <cell r="A77">
            <v>900210</v>
          </cell>
          <cell r="B77" t="str">
            <v>ASSENTAMENTO DE TUBOS  E CONEXÕES PVC  DN 150MM JE</v>
          </cell>
          <cell r="C77" t="str">
            <v>M</v>
          </cell>
          <cell r="D77">
            <v>0.55000000000000004</v>
          </cell>
        </row>
        <row r="78">
          <cell r="A78">
            <v>900220</v>
          </cell>
          <cell r="B78" t="str">
            <v>ASSENTAMENTO DE TUBOS PVC PBA DN 100MM</v>
          </cell>
          <cell r="C78" t="str">
            <v>M</v>
          </cell>
          <cell r="D78" t="e">
            <v>#REF!</v>
          </cell>
        </row>
        <row r="79">
          <cell r="A79">
            <v>900240</v>
          </cell>
          <cell r="B79" t="str">
            <v>ASSENTAMENTO DE TUBOS E CONEXÕES DE 50 A 75MM</v>
          </cell>
          <cell r="C79" t="str">
            <v>M</v>
          </cell>
          <cell r="D79" t="e">
            <v>#REF!</v>
          </cell>
        </row>
        <row r="80">
          <cell r="A80">
            <v>900500</v>
          </cell>
          <cell r="B80" t="str">
            <v>TUBO DE PVCPBA CL-12 50MM</v>
          </cell>
          <cell r="C80" t="str">
            <v>M</v>
          </cell>
          <cell r="D80" t="e">
            <v>#REF!</v>
          </cell>
        </row>
        <row r="81">
          <cell r="A81">
            <v>900501</v>
          </cell>
          <cell r="B81" t="str">
            <v>TUBO DE AÇO GALVANIZADO DN 50 MM</v>
          </cell>
          <cell r="C81" t="str">
            <v>M</v>
          </cell>
          <cell r="D81" t="e">
            <v>#REF!</v>
          </cell>
        </row>
        <row r="82">
          <cell r="A82">
            <v>900502</v>
          </cell>
          <cell r="B82" t="str">
            <v>TUBO DE PVCPBA CL-12 75MM</v>
          </cell>
          <cell r="C82" t="str">
            <v>M</v>
          </cell>
          <cell r="D82">
            <v>0</v>
          </cell>
        </row>
        <row r="83">
          <cell r="A83">
            <v>900520</v>
          </cell>
          <cell r="B83" t="str">
            <v>CURVA PVCPBA CL 15 45ºX100MM</v>
          </cell>
          <cell r="C83" t="str">
            <v>UND</v>
          </cell>
          <cell r="D83" t="e">
            <v>#REF!</v>
          </cell>
        </row>
        <row r="84">
          <cell r="A84">
            <v>900521</v>
          </cell>
          <cell r="B84" t="str">
            <v>CURVA PVCPBA CL 15 90ºX100MM</v>
          </cell>
          <cell r="C84" t="str">
            <v>UND</v>
          </cell>
          <cell r="D84" t="e">
            <v>#REF!</v>
          </cell>
        </row>
        <row r="85">
          <cell r="A85">
            <v>900522</v>
          </cell>
          <cell r="B85" t="str">
            <v>CURVA PVCPBA CL 15 22º30'X100MM</v>
          </cell>
          <cell r="C85" t="str">
            <v>UND</v>
          </cell>
          <cell r="D85" t="e">
            <v>#REF!</v>
          </cell>
        </row>
        <row r="86">
          <cell r="A86">
            <v>900523</v>
          </cell>
          <cell r="B86" t="str">
            <v>VENTOSA SIMPLES DN 50 MM</v>
          </cell>
          <cell r="C86" t="str">
            <v>UND</v>
          </cell>
          <cell r="D86" t="e">
            <v>#REF!</v>
          </cell>
        </row>
        <row r="87">
          <cell r="A87">
            <v>900524</v>
          </cell>
          <cell r="B87" t="str">
            <v>DISPOSITIVO DE DESCARGA 50 MM</v>
          </cell>
          <cell r="C87" t="str">
            <v>UND</v>
          </cell>
          <cell r="D87" t="e">
            <v>#REF!</v>
          </cell>
        </row>
        <row r="88">
          <cell r="A88">
            <v>900530</v>
          </cell>
          <cell r="B88" t="str">
            <v>CURVA PVCPBA CL-12 45ºX50MM</v>
          </cell>
          <cell r="C88" t="str">
            <v>UND</v>
          </cell>
          <cell r="D88" t="e">
            <v>#REF!</v>
          </cell>
        </row>
        <row r="89">
          <cell r="A89">
            <v>900532</v>
          </cell>
          <cell r="B89" t="str">
            <v>CURVA PVCPBA CL-12 90ºX50MM</v>
          </cell>
          <cell r="C89" t="str">
            <v>UND</v>
          </cell>
          <cell r="D89" t="e">
            <v>#REF!</v>
          </cell>
        </row>
        <row r="90">
          <cell r="A90">
            <v>900535</v>
          </cell>
          <cell r="B90" t="str">
            <v>TE PVCPBA CL-12 75X75MM</v>
          </cell>
          <cell r="C90" t="str">
            <v>UND</v>
          </cell>
          <cell r="D90" t="e">
            <v>#REF!</v>
          </cell>
        </row>
        <row r="91">
          <cell r="A91">
            <v>900538</v>
          </cell>
          <cell r="B91" t="str">
            <v>TE RED PVCPBA CL-12 75X50MM</v>
          </cell>
          <cell r="C91" t="str">
            <v>UND</v>
          </cell>
          <cell r="D91" t="e">
            <v>#REF!</v>
          </cell>
        </row>
        <row r="92">
          <cell r="A92">
            <v>900540</v>
          </cell>
          <cell r="B92" t="str">
            <v>REDUÇÃO PVCPBA CL-12 75X50MM</v>
          </cell>
          <cell r="C92" t="str">
            <v>UND</v>
          </cell>
          <cell r="D92" t="e">
            <v>#REF!</v>
          </cell>
        </row>
        <row r="93">
          <cell r="A93">
            <v>900550</v>
          </cell>
          <cell r="B93" t="str">
            <v>CAP PVCPBA 50MM</v>
          </cell>
          <cell r="C93" t="str">
            <v>UND</v>
          </cell>
          <cell r="D93" t="e">
            <v>#REF!</v>
          </cell>
        </row>
        <row r="94">
          <cell r="A94">
            <v>900700</v>
          </cell>
          <cell r="B94" t="str">
            <v>INSTALAÇÃO DE BOMBA SUBMERSÍVEL, TUBOS E CONEXÕES</v>
          </cell>
          <cell r="C94" t="str">
            <v>CJ</v>
          </cell>
          <cell r="D94">
            <v>118.58</v>
          </cell>
        </row>
        <row r="95">
          <cell r="A95">
            <v>900701</v>
          </cell>
          <cell r="B95" t="str">
            <v>INSTALAÇÃO DE BOMBA SUBMERSÍVEL P/ POÇO PROFUNDO H =80M</v>
          </cell>
          <cell r="C95" t="str">
            <v>CJ</v>
          </cell>
          <cell r="D95">
            <v>0</v>
          </cell>
        </row>
        <row r="96">
          <cell r="A96">
            <v>900705</v>
          </cell>
          <cell r="B96" t="str">
            <v>MONTAGEM DE TUBOS E CONEXÕES</v>
          </cell>
          <cell r="C96" t="str">
            <v>CJ</v>
          </cell>
          <cell r="D96">
            <v>21.14</v>
          </cell>
        </row>
        <row r="97">
          <cell r="A97">
            <v>900707</v>
          </cell>
          <cell r="B97" t="str">
            <v>MONTAGEM DE TUBOS E CONEXÕES (RESERVAT./ CHAFARIZ)</v>
          </cell>
          <cell r="C97" t="str">
            <v>CJ</v>
          </cell>
          <cell r="D97">
            <v>0</v>
          </cell>
        </row>
        <row r="98">
          <cell r="A98">
            <v>900710</v>
          </cell>
          <cell r="B98" t="str">
            <v>RESERVATÓRIO EM FIBRA CAP. 10.000L</v>
          </cell>
          <cell r="C98" t="str">
            <v>UND</v>
          </cell>
          <cell r="D98">
            <v>1450</v>
          </cell>
        </row>
        <row r="99">
          <cell r="A99">
            <v>900715</v>
          </cell>
          <cell r="B99" t="str">
            <v>CADASTRO DA REDE</v>
          </cell>
          <cell r="C99" t="str">
            <v>M</v>
          </cell>
          <cell r="D99">
            <v>0.85</v>
          </cell>
        </row>
        <row r="100">
          <cell r="A100">
            <v>900750</v>
          </cell>
          <cell r="B100" t="str">
            <v>MONTAGEM E INSTALAÇÃO DE REDE ELÉTRICA (AT/BT)</v>
          </cell>
          <cell r="C100" t="str">
            <v>M</v>
          </cell>
          <cell r="D100" t="e">
            <v>#REF!</v>
          </cell>
        </row>
        <row r="101">
          <cell r="A101">
            <v>900800</v>
          </cell>
          <cell r="B101" t="str">
            <v>CAIXA TIJOLO MACIÇO 40X40X80CM</v>
          </cell>
          <cell r="C101" t="str">
            <v>UND</v>
          </cell>
          <cell r="D101" t="e">
            <v>#REF!</v>
          </cell>
        </row>
        <row r="102">
          <cell r="A102">
            <v>900900</v>
          </cell>
          <cell r="B102" t="str">
            <v xml:space="preserve">INSTALAÇÃO ELÉTRICA </v>
          </cell>
          <cell r="C102" t="str">
            <v>UND</v>
          </cell>
          <cell r="D102" t="e">
            <v>#REF!</v>
          </cell>
        </row>
        <row r="103">
          <cell r="A103">
            <v>900905</v>
          </cell>
          <cell r="B103" t="str">
            <v>INSTALAÇÃO HIDRÁULICA</v>
          </cell>
          <cell r="C103" t="str">
            <v>UND</v>
          </cell>
          <cell r="D103" t="e">
            <v>#REF!</v>
          </cell>
        </row>
        <row r="104">
          <cell r="A104">
            <v>900910</v>
          </cell>
          <cell r="B104" t="str">
            <v>INSTALAÇÃO MECÂNICA</v>
          </cell>
          <cell r="C104" t="str">
            <v>UND</v>
          </cell>
          <cell r="D104">
            <v>1079.48</v>
          </cell>
        </row>
        <row r="105">
          <cell r="A105">
            <v>900911</v>
          </cell>
          <cell r="B105" t="str">
            <v>LIGAÇÃO DOMICILIAR DE ESGOTO</v>
          </cell>
          <cell r="C105" t="str">
            <v>UND</v>
          </cell>
          <cell r="D105">
            <v>80.405000000000001</v>
          </cell>
        </row>
        <row r="106">
          <cell r="A106">
            <v>900912</v>
          </cell>
          <cell r="B106" t="str">
            <v>LIGAÇÃO INTRADOMICLIAR EM PVC, INCL. DEMOLIÇÃO DE PISO , ESCAVAÇÃO, ASSENT. DA TUBULAÇÃO E RECOMPOSIÇÃO DO PISO</v>
          </cell>
          <cell r="C106" t="str">
            <v>M</v>
          </cell>
          <cell r="D106">
            <v>23.14</v>
          </cell>
        </row>
        <row r="107">
          <cell r="A107">
            <v>900913</v>
          </cell>
          <cell r="B107" t="str">
            <v>EXECUÇÃO DE BOCA DE BUEIRO</v>
          </cell>
          <cell r="C107" t="str">
            <v>UND</v>
          </cell>
        </row>
        <row r="108">
          <cell r="A108">
            <v>900915</v>
          </cell>
          <cell r="B108" t="str">
            <v>LIGAÇÃO DOMICILIAR DE ÁGUA - PADRÃO EMBASA</v>
          </cell>
          <cell r="C108" t="str">
            <v>UND</v>
          </cell>
          <cell r="D108" t="e">
            <v>#REF!</v>
          </cell>
        </row>
        <row r="109">
          <cell r="A109">
            <v>900916</v>
          </cell>
          <cell r="B109" t="str">
            <v>HIDRÔMETRO DE 1/2" X 3M³/H</v>
          </cell>
          <cell r="C109" t="str">
            <v>UND</v>
          </cell>
          <cell r="D109">
            <v>0</v>
          </cell>
        </row>
        <row r="110">
          <cell r="A110">
            <v>900920</v>
          </cell>
          <cell r="B110" t="str">
            <v>POÇO DE VISITA EM ANEL DE CONCRETO PREMOLDADO D = 0,60 M PROND. ATÉ 1,20 M COMTAMPÃO F°F° TD-600</v>
          </cell>
          <cell r="C110" t="str">
            <v>UND</v>
          </cell>
          <cell r="D110">
            <v>223.52941176470588</v>
          </cell>
        </row>
        <row r="111">
          <cell r="A111">
            <v>900930</v>
          </cell>
          <cell r="B111" t="str">
            <v>ASSENTAMENTO DE TUBOS , PEÇAS E CONEXÕES DO BARRILETE</v>
          </cell>
          <cell r="C111" t="str">
            <v>H</v>
          </cell>
          <cell r="D111" t="e">
            <v>#REF!</v>
          </cell>
        </row>
        <row r="112">
          <cell r="A112">
            <v>900940</v>
          </cell>
          <cell r="B112" t="str">
            <v>ESCORAMENTO COM ESTACA PRANCHA METÁLICA , PROFUNDIDADE ACIMA DE 3,50 M</v>
          </cell>
          <cell r="C112" t="str">
            <v>M²</v>
          </cell>
          <cell r="D112">
            <v>36.409999999999997</v>
          </cell>
        </row>
        <row r="113">
          <cell r="A113">
            <v>900955</v>
          </cell>
          <cell r="B113" t="str">
            <v>ABERTURA DE ESTRADA DE ACESSO</v>
          </cell>
          <cell r="C113" t="str">
            <v>M</v>
          </cell>
          <cell r="D113">
            <v>4.41</v>
          </cell>
        </row>
        <row r="114">
          <cell r="A114">
            <v>1100934.90952381</v>
          </cell>
          <cell r="B114" t="str">
            <v>MONTAGEM DE ESCADA DE TUBO GALV. E BARRA CHATA COM FIXAÇÃO</v>
          </cell>
          <cell r="C114" t="str">
            <v>H</v>
          </cell>
          <cell r="D114" t="e">
            <v>#REF!</v>
          </cell>
        </row>
        <row r="115">
          <cell r="A115">
            <v>1112183.7949685601</v>
          </cell>
          <cell r="B115" t="str">
            <v>MONTAGEM DE ESCADA DE TUBO GALV. E BARRA CHATA COM FIXAÇÃO</v>
          </cell>
          <cell r="C115" t="str">
            <v>H</v>
          </cell>
          <cell r="D115" t="e">
            <v>#REF!</v>
          </cell>
        </row>
        <row r="116">
          <cell r="A116">
            <v>1123432.6804132999</v>
          </cell>
          <cell r="B116" t="str">
            <v>DEMOLIÇÃO E RECOMPOSIÇÃO DE MEIO FIO ECONÔMICO</v>
          </cell>
          <cell r="C116" t="str">
            <v>M</v>
          </cell>
          <cell r="D116">
            <v>3.51</v>
          </cell>
        </row>
        <row r="117">
          <cell r="A117" t="str">
            <v>E00001</v>
          </cell>
          <cell r="B117" t="str">
            <v>BETONEIRA</v>
          </cell>
          <cell r="C117" t="str">
            <v>H</v>
          </cell>
          <cell r="D117">
            <v>0.75</v>
          </cell>
        </row>
        <row r="118">
          <cell r="A118" t="str">
            <v>E10000</v>
          </cell>
          <cell r="B118" t="str">
            <v>BOMBA DOSADORA TIPO PISTÃO</v>
          </cell>
          <cell r="C118" t="str">
            <v>UND</v>
          </cell>
          <cell r="D118">
            <v>1020</v>
          </cell>
        </row>
        <row r="119">
          <cell r="A119" t="str">
            <v>E10010</v>
          </cell>
          <cell r="B119" t="str">
            <v>BOMBA SUBMERSÍVEL TRIFÁSICA 220 V</v>
          </cell>
          <cell r="C119" t="str">
            <v>UND</v>
          </cell>
          <cell r="D119">
            <v>925</v>
          </cell>
        </row>
        <row r="120">
          <cell r="A120" t="str">
            <v>E10015</v>
          </cell>
          <cell r="B120" t="str">
            <v>CONJUNTO MOTO BOMBA (CAP. FLUTUANTE)</v>
          </cell>
          <cell r="C120" t="str">
            <v>UND</v>
          </cell>
          <cell r="D120">
            <v>1100</v>
          </cell>
        </row>
        <row r="121">
          <cell r="A121" t="str">
            <v>F00001</v>
          </cell>
          <cell r="B121" t="str">
            <v>FERRAMENTAL</v>
          </cell>
          <cell r="C121" t="str">
            <v>UND</v>
          </cell>
          <cell r="D121">
            <v>1</v>
          </cell>
        </row>
        <row r="122">
          <cell r="A122" t="str">
            <v>F10010</v>
          </cell>
          <cell r="B122" t="str">
            <v>CABO TRIFÁSICO 10MM</v>
          </cell>
          <cell r="C122" t="str">
            <v>M</v>
          </cell>
          <cell r="D122">
            <v>1.1000000000000001</v>
          </cell>
        </row>
        <row r="123">
          <cell r="A123" t="str">
            <v>F10211</v>
          </cell>
          <cell r="B123" t="str">
            <v>FIO 2,5MM²</v>
          </cell>
          <cell r="C123" t="str">
            <v>M</v>
          </cell>
          <cell r="D123">
            <v>0.32</v>
          </cell>
        </row>
        <row r="124">
          <cell r="A124" t="str">
            <v>F10212</v>
          </cell>
          <cell r="B124" t="str">
            <v>FIO 1,5MM²</v>
          </cell>
          <cell r="C124" t="str">
            <v>M</v>
          </cell>
          <cell r="D124">
            <v>0.2</v>
          </cell>
        </row>
        <row r="125">
          <cell r="A125" t="str">
            <v>F10220</v>
          </cell>
          <cell r="B125" t="str">
            <v>TOMADA UNIVERSAL SOBREPOR</v>
          </cell>
          <cell r="C125" t="str">
            <v>UND</v>
          </cell>
          <cell r="D125">
            <v>3.8</v>
          </cell>
        </row>
        <row r="126">
          <cell r="A126" t="str">
            <v>F10225</v>
          </cell>
          <cell r="B126" t="str">
            <v>INTERRUPTOR SIMPLES SOBREPOR</v>
          </cell>
          <cell r="C126" t="str">
            <v>UND</v>
          </cell>
          <cell r="D126">
            <v>2.48</v>
          </cell>
        </row>
        <row r="127">
          <cell r="A127" t="str">
            <v>F10230</v>
          </cell>
          <cell r="B127" t="str">
            <v>BOCAL COM LÂMPADA C/ 1 CABEÇOTE, MOTOR DE 1/3CV, F</v>
          </cell>
          <cell r="C127" t="str">
            <v>UND</v>
          </cell>
          <cell r="D127">
            <v>1.49</v>
          </cell>
        </row>
        <row r="128">
          <cell r="A128" t="str">
            <v>H14044</v>
          </cell>
          <cell r="B128" t="str">
            <v xml:space="preserve">FUNDO PREPARADOR </v>
          </cell>
          <cell r="C128" t="str">
            <v>L</v>
          </cell>
          <cell r="D128">
            <v>3.91</v>
          </cell>
        </row>
        <row r="129">
          <cell r="A129" t="str">
            <v>H15010</v>
          </cell>
          <cell r="B129" t="str">
            <v>RED. FOFO 100X80MM PBJE</v>
          </cell>
          <cell r="C129" t="str">
            <v>UND</v>
          </cell>
          <cell r="D129">
            <v>26.98</v>
          </cell>
        </row>
        <row r="130">
          <cell r="A130" t="str">
            <v>H15011</v>
          </cell>
          <cell r="B130" t="str">
            <v>TUBO FOFO FLP L1,00M</v>
          </cell>
          <cell r="C130" t="str">
            <v>UND</v>
          </cell>
          <cell r="D130">
            <v>60.72</v>
          </cell>
        </row>
        <row r="131">
          <cell r="A131" t="str">
            <v>H15012</v>
          </cell>
          <cell r="B131" t="str">
            <v>REGISTRO CHATO C/ FLANGE E CABEÇOTE 80MM</v>
          </cell>
          <cell r="C131" t="str">
            <v>UND</v>
          </cell>
          <cell r="D131">
            <v>108</v>
          </cell>
        </row>
        <row r="132">
          <cell r="A132" t="str">
            <v>H15013</v>
          </cell>
          <cell r="B132" t="str">
            <v>VÁLVULA DE RETENÇÃO FLUXO AXIAL C/ FECHAM. RÁPIDO TIPO WAFER</v>
          </cell>
          <cell r="C132" t="str">
            <v>UND</v>
          </cell>
          <cell r="D132">
            <v>108</v>
          </cell>
        </row>
        <row r="133">
          <cell r="A133" t="str">
            <v>H15015</v>
          </cell>
          <cell r="B133" t="str">
            <v>VENTOSA FOFO VSF 50MM PN10</v>
          </cell>
          <cell r="C133" t="str">
            <v>UND</v>
          </cell>
          <cell r="D133">
            <v>306</v>
          </cell>
        </row>
        <row r="134">
          <cell r="A134" t="str">
            <v>H15016</v>
          </cell>
          <cell r="B134" t="str">
            <v>REGISTRO CHATO FOFO C/ FL E CABEÇOTE 50MM PN10</v>
          </cell>
          <cell r="C134" t="str">
            <v>UND</v>
          </cell>
          <cell r="D134">
            <v>90</v>
          </cell>
        </row>
        <row r="135">
          <cell r="A135" t="str">
            <v>H15017</v>
          </cell>
          <cell r="B135" t="str">
            <v>TÊ COM FLANGE FOFO 80X50MM</v>
          </cell>
          <cell r="C135" t="str">
            <v>UND</v>
          </cell>
          <cell r="D135">
            <v>53.93</v>
          </cell>
        </row>
        <row r="136">
          <cell r="A136" t="str">
            <v>H15018</v>
          </cell>
          <cell r="B136" t="str">
            <v>TUBO COM FLANGE FOFO L=1,00M 80MM</v>
          </cell>
          <cell r="C136" t="str">
            <v>UND</v>
          </cell>
          <cell r="D136">
            <v>65.709999999999994</v>
          </cell>
        </row>
        <row r="137">
          <cell r="A137" t="str">
            <v>H15019</v>
          </cell>
          <cell r="B137" t="str">
            <v>MANGOTE FLEXÍVEL C/ FLANGE L=10,00M  80MM  PN 10</v>
          </cell>
          <cell r="C137" t="str">
            <v>UND</v>
          </cell>
          <cell r="D137">
            <v>105</v>
          </cell>
        </row>
        <row r="138">
          <cell r="A138" t="str">
            <v>H15020</v>
          </cell>
          <cell r="B138" t="str">
            <v>TUBO DE AÇO FLP 80MM PN10 L=1,30M</v>
          </cell>
          <cell r="C138" t="str">
            <v>UND</v>
          </cell>
          <cell r="D138">
            <v>138.66999999999999</v>
          </cell>
        </row>
        <row r="139">
          <cell r="A139" t="str">
            <v>H15021</v>
          </cell>
          <cell r="B139" t="str">
            <v>REDUÇÃO AÇO FLP L=0,15M PN10</v>
          </cell>
          <cell r="C139" t="str">
            <v>UND</v>
          </cell>
          <cell r="D139">
            <v>54</v>
          </cell>
        </row>
        <row r="140">
          <cell r="A140" t="str">
            <v>H15022</v>
          </cell>
          <cell r="B140" t="str">
            <v>REDUÇÃO NORMAL AÇO PN10 L=0,15</v>
          </cell>
          <cell r="C140" t="str">
            <v>UND</v>
          </cell>
          <cell r="D140">
            <v>94</v>
          </cell>
        </row>
        <row r="141">
          <cell r="A141" t="str">
            <v>H15023</v>
          </cell>
          <cell r="B141" t="str">
            <v>TUBO FLP L=4,20M PN 10 DN 100MM</v>
          </cell>
          <cell r="C141" t="str">
            <v>UND</v>
          </cell>
          <cell r="D141">
            <v>138.4</v>
          </cell>
        </row>
        <row r="142">
          <cell r="A142" t="str">
            <v>H15080</v>
          </cell>
          <cell r="B142" t="str">
            <v>TUBO GALVANIZADO ROSCÁVEL 2"</v>
          </cell>
          <cell r="C142" t="str">
            <v>M</v>
          </cell>
          <cell r="D142">
            <v>15.74</v>
          </cell>
        </row>
        <row r="143">
          <cell r="A143" t="str">
            <v>H15085</v>
          </cell>
          <cell r="B143" t="str">
            <v>LUVA GALVANIZADO ROSCÁVEL 50MM</v>
          </cell>
          <cell r="C143" t="str">
            <v>UND</v>
          </cell>
          <cell r="D143">
            <v>7.12</v>
          </cell>
        </row>
        <row r="144">
          <cell r="A144" t="str">
            <v>H15086</v>
          </cell>
          <cell r="B144" t="str">
            <v>CURVA FERRO GALVANIZADO 45ºX2"</v>
          </cell>
          <cell r="C144" t="str">
            <v>UND</v>
          </cell>
          <cell r="D144">
            <v>14.85</v>
          </cell>
        </row>
        <row r="145">
          <cell r="A145" t="str">
            <v>H15087</v>
          </cell>
          <cell r="B145" t="str">
            <v>UNIÃO MACHO-FÊMEA FERRO GALVANIZADO 2"</v>
          </cell>
          <cell r="C145" t="str">
            <v>UND</v>
          </cell>
          <cell r="D145">
            <v>11</v>
          </cell>
        </row>
        <row r="146">
          <cell r="A146" t="str">
            <v>H15088</v>
          </cell>
          <cell r="B146" t="str">
            <v>VÁLVULA DE RETENÇÃO TIPO PORTINHOLA ÚNICA</v>
          </cell>
          <cell r="C146" t="str">
            <v>UND</v>
          </cell>
          <cell r="D146">
            <v>57.6</v>
          </cell>
        </row>
        <row r="147">
          <cell r="A147" t="str">
            <v>H15089</v>
          </cell>
          <cell r="B147" t="str">
            <v>NIPLE DUPLO DE 2" FERRO GALVANIZADO</v>
          </cell>
          <cell r="C147" t="str">
            <v>UND</v>
          </cell>
          <cell r="D147">
            <v>8.5399999999999991</v>
          </cell>
        </row>
        <row r="148">
          <cell r="A148" t="str">
            <v>H15090</v>
          </cell>
          <cell r="B148" t="str">
            <v>REGISTRO DE GAVETA ROSC 50MM</v>
          </cell>
          <cell r="C148" t="str">
            <v>UND</v>
          </cell>
          <cell r="D148">
            <v>22</v>
          </cell>
        </row>
        <row r="149">
          <cell r="A149" t="str">
            <v>H15091</v>
          </cell>
          <cell r="B149" t="str">
            <v>NIPLE DUPLO F. GALVANIZADO 2"</v>
          </cell>
          <cell r="C149" t="str">
            <v>UND</v>
          </cell>
          <cell r="D149">
            <v>8.5399999999999991</v>
          </cell>
        </row>
        <row r="150">
          <cell r="A150" t="str">
            <v>H15092</v>
          </cell>
          <cell r="B150" t="str">
            <v>CURVA 90ºX2" FÊMEA ROSCA INTERNA</v>
          </cell>
          <cell r="C150" t="str">
            <v>UND</v>
          </cell>
          <cell r="D150">
            <v>32.31</v>
          </cell>
        </row>
        <row r="151">
          <cell r="A151" t="str">
            <v>H15093</v>
          </cell>
          <cell r="B151" t="str">
            <v>CURVA 90 C/ BOLSA DN 100MM</v>
          </cell>
          <cell r="C151" t="str">
            <v>UND</v>
          </cell>
          <cell r="D151">
            <v>55.9</v>
          </cell>
        </row>
        <row r="152">
          <cell r="A152" t="str">
            <v>H15094</v>
          </cell>
          <cell r="B152" t="str">
            <v>CURVA 90 C/ FLANGES DN 100MM</v>
          </cell>
          <cell r="C152" t="str">
            <v>UND</v>
          </cell>
          <cell r="D152">
            <v>56.6</v>
          </cell>
        </row>
        <row r="153">
          <cell r="A153" t="str">
            <v>H15095</v>
          </cell>
          <cell r="B153" t="str">
            <v>BORRACHA DE RED. FERRO GALVANIZADA 2X1 1/2"</v>
          </cell>
          <cell r="C153" t="str">
            <v>UND</v>
          </cell>
          <cell r="D153">
            <v>4.78</v>
          </cell>
        </row>
        <row r="154">
          <cell r="A154" t="str">
            <v>H15096</v>
          </cell>
          <cell r="B154" t="str">
            <v>TUBO FLANGE PONTA L=0,60 M DN 100MM</v>
          </cell>
          <cell r="C154" t="str">
            <v>UND</v>
          </cell>
          <cell r="D154">
            <v>30.72</v>
          </cell>
        </row>
        <row r="155">
          <cell r="A155" t="str">
            <v>H15097</v>
          </cell>
          <cell r="B155" t="str">
            <v>JOELHO 90º 50MM FERRO GALVANIZADO</v>
          </cell>
          <cell r="C155" t="str">
            <v>UND</v>
          </cell>
          <cell r="D155">
            <v>6.42</v>
          </cell>
        </row>
        <row r="156">
          <cell r="A156" t="str">
            <v>H15098</v>
          </cell>
          <cell r="B156" t="str">
            <v>FLANGE SEXTAVADO DN 75MM</v>
          </cell>
          <cell r="C156" t="str">
            <v>UND</v>
          </cell>
          <cell r="D156">
            <v>16.18</v>
          </cell>
        </row>
        <row r="157">
          <cell r="A157" t="str">
            <v>H15099</v>
          </cell>
          <cell r="B157" t="str">
            <v>TUBO ROSCÁVEL L=4,20M 100MM</v>
          </cell>
          <cell r="C157" t="str">
            <v>UND</v>
          </cell>
          <cell r="D157">
            <v>138.24</v>
          </cell>
        </row>
        <row r="158">
          <cell r="A158" t="str">
            <v>H15100</v>
          </cell>
          <cell r="B158" t="str">
            <v>NIPLE DUPLO DN 80MM</v>
          </cell>
          <cell r="C158" t="str">
            <v>UND</v>
          </cell>
          <cell r="D158">
            <v>14.5</v>
          </cell>
        </row>
        <row r="159">
          <cell r="A159" t="str">
            <v>H15101</v>
          </cell>
          <cell r="B159" t="str">
            <v>REGISTRO DE GAVETA DN 80MM</v>
          </cell>
          <cell r="C159" t="str">
            <v>UND</v>
          </cell>
          <cell r="D159">
            <v>108</v>
          </cell>
        </row>
        <row r="160">
          <cell r="A160" t="str">
            <v>H15102</v>
          </cell>
          <cell r="B160" t="str">
            <v>TÊ ROSCÁVEL DN 80MM</v>
          </cell>
          <cell r="C160" t="str">
            <v>UND</v>
          </cell>
          <cell r="D160">
            <v>35.4</v>
          </cell>
        </row>
        <row r="161">
          <cell r="A161" t="str">
            <v>H15103</v>
          </cell>
          <cell r="B161" t="str">
            <v>CURVA MACHO FÊMEA 45º DN 80MM</v>
          </cell>
          <cell r="C161" t="str">
            <v>UND</v>
          </cell>
          <cell r="D161">
            <v>31.25</v>
          </cell>
        </row>
        <row r="162">
          <cell r="A162" t="str">
            <v>H15104</v>
          </cell>
          <cell r="B162" t="str">
            <v>TUBO ROSCÁVEL L=1,30M DN 75MM</v>
          </cell>
          <cell r="C162" t="str">
            <v>UND</v>
          </cell>
          <cell r="D162">
            <v>35.5</v>
          </cell>
        </row>
        <row r="163">
          <cell r="A163" t="str">
            <v>H15105</v>
          </cell>
          <cell r="B163" t="str">
            <v>TUBO ROSCÁVEL L=0,90M DN 100MM</v>
          </cell>
          <cell r="C163" t="str">
            <v>UND</v>
          </cell>
          <cell r="D163">
            <v>44.91</v>
          </cell>
        </row>
        <row r="164">
          <cell r="A164" t="str">
            <v>H15106</v>
          </cell>
          <cell r="B164" t="str">
            <v>CURVA MACHO FÊMEA 90º ND 100MM</v>
          </cell>
          <cell r="C164" t="str">
            <v>ND</v>
          </cell>
          <cell r="D164">
            <v>77.489999999999995</v>
          </cell>
        </row>
        <row r="165">
          <cell r="A165" t="str">
            <v>H15107</v>
          </cell>
          <cell r="B165" t="str">
            <v>TUBO ROSCÁVEL L=2,95M DN 100MM</v>
          </cell>
          <cell r="C165" t="str">
            <v>UND</v>
          </cell>
          <cell r="D165">
            <v>104.43</v>
          </cell>
        </row>
        <row r="166">
          <cell r="A166" t="str">
            <v>H15108</v>
          </cell>
          <cell r="B166" t="str">
            <v>TUBO C/ FLANGE E PONTA L=0,20M DN 50MM</v>
          </cell>
          <cell r="C166" t="str">
            <v>UND</v>
          </cell>
          <cell r="D166">
            <v>6.7</v>
          </cell>
        </row>
        <row r="167">
          <cell r="A167" t="str">
            <v>H15109</v>
          </cell>
          <cell r="B167" t="str">
            <v>TUBO ROSCÁVEL L=4,0M 75MM</v>
          </cell>
          <cell r="C167" t="str">
            <v>UND</v>
          </cell>
          <cell r="D167">
            <v>109.23</v>
          </cell>
        </row>
        <row r="168">
          <cell r="A168" t="str">
            <v>H15110</v>
          </cell>
          <cell r="B168" t="str">
            <v>TÊ 50MM FERRO GALVANIZADO</v>
          </cell>
          <cell r="C168" t="str">
            <v>UND</v>
          </cell>
          <cell r="D168">
            <v>7.41</v>
          </cell>
        </row>
        <row r="169">
          <cell r="A169" t="str">
            <v>H15111</v>
          </cell>
          <cell r="B169" t="str">
            <v>NIPLE DUPLO DN 75MM</v>
          </cell>
          <cell r="C169" t="str">
            <v>UND</v>
          </cell>
          <cell r="D169">
            <v>14.5</v>
          </cell>
        </row>
        <row r="170">
          <cell r="A170" t="str">
            <v>H15112</v>
          </cell>
          <cell r="B170" t="str">
            <v>REGISTRO DE GAVETA DN 75MM</v>
          </cell>
          <cell r="C170" t="str">
            <v>UND</v>
          </cell>
          <cell r="D170">
            <v>108</v>
          </cell>
        </row>
        <row r="171">
          <cell r="A171" t="str">
            <v>H15113</v>
          </cell>
          <cell r="B171" t="str">
            <v>CRIVO ROSC. DN 75MM</v>
          </cell>
          <cell r="C171" t="str">
            <v>UND</v>
          </cell>
          <cell r="D171">
            <v>59.9</v>
          </cell>
        </row>
        <row r="172">
          <cell r="A172" t="str">
            <v>H15114</v>
          </cell>
          <cell r="B172" t="str">
            <v>CURVA FÊMEA 90º DN 100MM</v>
          </cell>
          <cell r="C172" t="str">
            <v>UND</v>
          </cell>
          <cell r="D172">
            <v>77.489999999999995</v>
          </cell>
        </row>
        <row r="173">
          <cell r="A173" t="str">
            <v>H20001</v>
          </cell>
          <cell r="B173" t="str">
            <v>TUBO PVC ESGOTO BRANCO 100MM</v>
          </cell>
          <cell r="C173" t="str">
            <v>M</v>
          </cell>
          <cell r="D173">
            <v>2.35</v>
          </cell>
        </row>
        <row r="174">
          <cell r="A174" t="str">
            <v>H20002</v>
          </cell>
          <cell r="B174" t="str">
            <v>TUBO PVC ESGOTO BRANCO 50MM</v>
          </cell>
          <cell r="C174" t="str">
            <v>M</v>
          </cell>
          <cell r="D174">
            <v>2.1</v>
          </cell>
        </row>
        <row r="175">
          <cell r="A175" t="str">
            <v>H20003</v>
          </cell>
          <cell r="B175" t="str">
            <v>RALO SINFONADO 100MM</v>
          </cell>
          <cell r="C175" t="str">
            <v>UND</v>
          </cell>
          <cell r="D175">
            <v>3.09</v>
          </cell>
        </row>
        <row r="176">
          <cell r="A176" t="str">
            <v>H20004</v>
          </cell>
          <cell r="B176" t="str">
            <v>CURVA PVC ESGOTO 90º DN 100MM</v>
          </cell>
          <cell r="C176" t="str">
            <v>UND</v>
          </cell>
          <cell r="D176">
            <v>6.09</v>
          </cell>
        </row>
        <row r="177">
          <cell r="A177" t="str">
            <v>H20007</v>
          </cell>
          <cell r="B177" t="str">
            <v>CURVA PVC ESGOTO 90º DN 50MM</v>
          </cell>
          <cell r="C177" t="str">
            <v>UND</v>
          </cell>
          <cell r="D177">
            <v>2.08</v>
          </cell>
        </row>
        <row r="178">
          <cell r="A178" t="str">
            <v>H20010</v>
          </cell>
          <cell r="B178" t="str">
            <v>TUBO PVC ESGOTO RIGIDO 100MM</v>
          </cell>
          <cell r="C178" t="str">
            <v>M</v>
          </cell>
          <cell r="D178">
            <v>7.25</v>
          </cell>
        </row>
        <row r="179">
          <cell r="A179" t="str">
            <v>H20017</v>
          </cell>
          <cell r="B179" t="str">
            <v>TUBO PVC PBA CL12 50MM</v>
          </cell>
          <cell r="C179" t="str">
            <v>M</v>
          </cell>
          <cell r="D179">
            <v>2.04</v>
          </cell>
        </row>
        <row r="180">
          <cell r="A180" t="str">
            <v>H20018</v>
          </cell>
          <cell r="B180" t="str">
            <v>TUBO PVC PBA CL12 75MM</v>
          </cell>
          <cell r="C180" t="str">
            <v>M</v>
          </cell>
          <cell r="D180">
            <v>3.04</v>
          </cell>
        </row>
        <row r="181">
          <cell r="A181" t="str">
            <v>H20019</v>
          </cell>
          <cell r="B181" t="str">
            <v>TUBO DE AÇO GALVANIZADO DN 50MM</v>
          </cell>
          <cell r="C181" t="str">
            <v>M</v>
          </cell>
          <cell r="D181">
            <v>15.74</v>
          </cell>
        </row>
        <row r="182">
          <cell r="A182" t="str">
            <v>H20030</v>
          </cell>
          <cell r="B182" t="str">
            <v>TUBO PVC SOLD. P/ ÁGUA 32MM</v>
          </cell>
          <cell r="C182" t="str">
            <v>M</v>
          </cell>
          <cell r="D182">
            <v>2.0499999999999998</v>
          </cell>
        </row>
        <row r="183">
          <cell r="A183" t="str">
            <v>H20032</v>
          </cell>
          <cell r="B183" t="str">
            <v>TUBO PVC SOLD. P/ ÁGUA 20MM</v>
          </cell>
          <cell r="C183" t="str">
            <v>M</v>
          </cell>
          <cell r="D183">
            <v>0.72</v>
          </cell>
        </row>
        <row r="184">
          <cell r="A184" t="str">
            <v>H20050</v>
          </cell>
          <cell r="B184" t="str">
            <v>CURVA PVC VINILFER 45º X100MM</v>
          </cell>
          <cell r="C184" t="str">
            <v>UND</v>
          </cell>
          <cell r="D184">
            <v>30.14</v>
          </cell>
        </row>
        <row r="185">
          <cell r="A185" t="str">
            <v>H20053</v>
          </cell>
          <cell r="B185" t="str">
            <v>CURVA PVC VINILFER 22º X100MM</v>
          </cell>
          <cell r="C185" t="str">
            <v>UND</v>
          </cell>
          <cell r="D185">
            <v>29.34</v>
          </cell>
        </row>
        <row r="186">
          <cell r="A186" t="str">
            <v>H20062</v>
          </cell>
          <cell r="B186" t="str">
            <v>CURVA PVC VINILFER 90º X100MM</v>
          </cell>
          <cell r="C186" t="str">
            <v>UND</v>
          </cell>
          <cell r="D186">
            <v>34.14</v>
          </cell>
        </row>
        <row r="187">
          <cell r="A187" t="str">
            <v>H20063</v>
          </cell>
          <cell r="B187" t="str">
            <v>CURVA PVC PBA 45º X50MM</v>
          </cell>
          <cell r="C187" t="str">
            <v>UND</v>
          </cell>
          <cell r="D187">
            <v>4.7</v>
          </cell>
        </row>
        <row r="188">
          <cell r="A188" t="str">
            <v>H20064</v>
          </cell>
          <cell r="B188" t="str">
            <v>CURVA PVC VINILFER 90º X50MM</v>
          </cell>
          <cell r="C188" t="str">
            <v>UND</v>
          </cell>
          <cell r="D188">
            <v>5.48</v>
          </cell>
        </row>
        <row r="189">
          <cell r="A189" t="str">
            <v>H20067</v>
          </cell>
          <cell r="B189" t="str">
            <v>TÊ PVC PBA BBB 75X50MM</v>
          </cell>
          <cell r="C189" t="str">
            <v>UND</v>
          </cell>
          <cell r="D189">
            <v>5.15</v>
          </cell>
        </row>
        <row r="190">
          <cell r="A190" t="str">
            <v>H20068</v>
          </cell>
          <cell r="B190" t="str">
            <v>TÊ PVC PBA 100X50MM</v>
          </cell>
          <cell r="C190" t="str">
            <v>UND</v>
          </cell>
          <cell r="D190">
            <v>20.51</v>
          </cell>
        </row>
        <row r="191">
          <cell r="A191" t="str">
            <v>H20069</v>
          </cell>
          <cell r="B191" t="str">
            <v>TÊ PVC PBA 50X50MM</v>
          </cell>
          <cell r="C191" t="str">
            <v>UND</v>
          </cell>
          <cell r="D191">
            <v>6.41</v>
          </cell>
        </row>
        <row r="192">
          <cell r="A192" t="str">
            <v>H20070</v>
          </cell>
          <cell r="B192" t="str">
            <v>TÊ PVC BBB 75 MM</v>
          </cell>
          <cell r="C192" t="str">
            <v>UND</v>
          </cell>
          <cell r="D192">
            <v>13.4</v>
          </cell>
        </row>
        <row r="193">
          <cell r="A193" t="str">
            <v>H20071</v>
          </cell>
          <cell r="B193" t="str">
            <v>TÊ PVC BBB 50 MM</v>
          </cell>
          <cell r="C193" t="str">
            <v>UND</v>
          </cell>
          <cell r="D193">
            <v>5.36</v>
          </cell>
        </row>
        <row r="194">
          <cell r="A194" t="str">
            <v>H20080</v>
          </cell>
          <cell r="B194" t="str">
            <v>JOELHO 90º PVC 32MM</v>
          </cell>
          <cell r="C194" t="str">
            <v>UND</v>
          </cell>
          <cell r="D194">
            <v>0.49</v>
          </cell>
        </row>
        <row r="195">
          <cell r="A195" t="str">
            <v>H20082</v>
          </cell>
          <cell r="B195" t="str">
            <v>JOELHO 90º PVC 20MM</v>
          </cell>
          <cell r="C195" t="str">
            <v>UND</v>
          </cell>
          <cell r="D195">
            <v>0.2</v>
          </cell>
        </row>
        <row r="196">
          <cell r="A196" t="str">
            <v>H20087</v>
          </cell>
          <cell r="B196" t="str">
            <v>COLAR DE TOMADA C/ TRAVA 50X1/2"</v>
          </cell>
          <cell r="C196" t="str">
            <v>UND</v>
          </cell>
          <cell r="D196">
            <v>1.32</v>
          </cell>
        </row>
        <row r="197">
          <cell r="A197" t="str">
            <v>H20088</v>
          </cell>
          <cell r="B197" t="str">
            <v>ADAPTADOR PVC SOLD. CURTO 20X1/2"</v>
          </cell>
          <cell r="C197" t="str">
            <v>UND</v>
          </cell>
          <cell r="D197">
            <v>4.03</v>
          </cell>
        </row>
        <row r="198">
          <cell r="A198" t="str">
            <v>H20090</v>
          </cell>
          <cell r="B198" t="str">
            <v>REDUÇÃO PVC PBA 75X50MM CL 12</v>
          </cell>
          <cell r="C198" t="str">
            <v>UND</v>
          </cell>
          <cell r="D198">
            <v>4.75</v>
          </cell>
        </row>
        <row r="199">
          <cell r="A199" t="str">
            <v>H20095</v>
          </cell>
          <cell r="B199" t="str">
            <v>CAP PVC PBA 50MM</v>
          </cell>
          <cell r="C199" t="str">
            <v>UND</v>
          </cell>
          <cell r="D199">
            <v>2.12</v>
          </cell>
        </row>
        <row r="200">
          <cell r="A200" t="str">
            <v>H21008</v>
          </cell>
          <cell r="B200" t="str">
            <v>ANEL DE BORRACHA P/ PVC 150MM</v>
          </cell>
          <cell r="C200" t="str">
            <v>UND</v>
          </cell>
          <cell r="D200">
            <v>3.96</v>
          </cell>
        </row>
        <row r="201">
          <cell r="A201" t="str">
            <v>H21009</v>
          </cell>
          <cell r="B201" t="str">
            <v>ANEL DE BORRACHA P/ PVCPBA 100MM</v>
          </cell>
          <cell r="C201" t="str">
            <v>UND</v>
          </cell>
          <cell r="D201">
            <v>0.83</v>
          </cell>
        </row>
        <row r="202">
          <cell r="A202" t="str">
            <v>H21010</v>
          </cell>
          <cell r="B202" t="str">
            <v>ANEL DE BORRACHA P/ PVCPBA 75MM</v>
          </cell>
          <cell r="C202" t="str">
            <v>UND</v>
          </cell>
          <cell r="D202">
            <v>0.77</v>
          </cell>
        </row>
        <row r="203">
          <cell r="A203" t="str">
            <v>H21011</v>
          </cell>
          <cell r="B203" t="str">
            <v>ANEL DE BORRACHA P/ PVCPBA 50MM</v>
          </cell>
          <cell r="C203" t="str">
            <v>UND</v>
          </cell>
          <cell r="D203">
            <v>0.35</v>
          </cell>
        </row>
        <row r="204">
          <cell r="A204" t="str">
            <v>H21012</v>
          </cell>
          <cell r="B204" t="str">
            <v>ANEL DE BORRACHA P/ PVCPBA 50MM</v>
          </cell>
          <cell r="C204" t="str">
            <v>UND</v>
          </cell>
          <cell r="D204">
            <v>3.96</v>
          </cell>
        </row>
        <row r="205">
          <cell r="A205" t="str">
            <v>H22000</v>
          </cell>
          <cell r="B205" t="str">
            <v>PASTA LUBRIFICANTE P/ PVC</v>
          </cell>
          <cell r="C205" t="str">
            <v>KG</v>
          </cell>
          <cell r="D205">
            <v>14.92</v>
          </cell>
        </row>
        <row r="206">
          <cell r="A206" t="str">
            <v>H22500</v>
          </cell>
          <cell r="B206" t="str">
            <v>VEDAROSCA P/ TUBO PVC (20MM)</v>
          </cell>
          <cell r="C206" t="str">
            <v>UND</v>
          </cell>
          <cell r="D206">
            <v>1.1000000000000001</v>
          </cell>
        </row>
        <row r="207">
          <cell r="A207" t="str">
            <v>H30023</v>
          </cell>
          <cell r="B207" t="str">
            <v>REGISTRO DE GAVETA BRUTO 1/2"</v>
          </cell>
          <cell r="C207" t="str">
            <v>UND</v>
          </cell>
          <cell r="D207">
            <v>5.25</v>
          </cell>
        </row>
        <row r="208">
          <cell r="A208" t="str">
            <v>H30024</v>
          </cell>
          <cell r="B208" t="str">
            <v>VENTOSA SIMPLES 50MM</v>
          </cell>
          <cell r="C208" t="str">
            <v>UND</v>
          </cell>
          <cell r="D208">
            <v>57.6</v>
          </cell>
        </row>
        <row r="209">
          <cell r="A209" t="str">
            <v>H30040</v>
          </cell>
          <cell r="B209" t="str">
            <v>HIDRÔMETRO 1/2"X 3M³/H</v>
          </cell>
          <cell r="C209" t="str">
            <v>UND</v>
          </cell>
          <cell r="D209">
            <v>24.1</v>
          </cell>
        </row>
        <row r="210">
          <cell r="A210" t="str">
            <v>H40010</v>
          </cell>
          <cell r="B210" t="str">
            <v>TORNEIRA 3/4" PARA CHAFARIZ</v>
          </cell>
          <cell r="C210" t="str">
            <v>UND</v>
          </cell>
          <cell r="D210">
            <v>6</v>
          </cell>
        </row>
        <row r="211">
          <cell r="A211" t="str">
            <v>H40015</v>
          </cell>
          <cell r="B211" t="str">
            <v>VASO SANITÁRIO BRANCO</v>
          </cell>
          <cell r="C211" t="str">
            <v>UND</v>
          </cell>
          <cell r="D211">
            <v>52.98</v>
          </cell>
        </row>
        <row r="212">
          <cell r="A212" t="str">
            <v>H40016</v>
          </cell>
          <cell r="B212" t="str">
            <v>LAVATÓRIO S/ COLUNA - BRANCO</v>
          </cell>
          <cell r="C212" t="str">
            <v>UND</v>
          </cell>
          <cell r="D212">
            <v>21.5</v>
          </cell>
        </row>
        <row r="213">
          <cell r="A213" t="str">
            <v>H40017</v>
          </cell>
          <cell r="B213" t="str">
            <v>SIFÃO PARA LAVATÓRIO</v>
          </cell>
          <cell r="C213" t="str">
            <v>UND</v>
          </cell>
          <cell r="D213">
            <v>4.2699999999999996</v>
          </cell>
        </row>
        <row r="214">
          <cell r="A214" t="str">
            <v>H40018</v>
          </cell>
          <cell r="B214" t="str">
            <v>CAIXA DE DESCARGA EXTERNA</v>
          </cell>
          <cell r="C214" t="str">
            <v>UND</v>
          </cell>
          <cell r="D214">
            <v>9.75</v>
          </cell>
        </row>
        <row r="215">
          <cell r="A215" t="str">
            <v>H40020</v>
          </cell>
          <cell r="B215" t="str">
            <v>REGISTRO DE GAVETA 1/2"</v>
          </cell>
          <cell r="C215" t="str">
            <v>UND</v>
          </cell>
          <cell r="D215">
            <v>5.8</v>
          </cell>
        </row>
        <row r="216">
          <cell r="A216" t="str">
            <v>H40021</v>
          </cell>
          <cell r="B216" t="str">
            <v>TORNEIRA DE 1/2"</v>
          </cell>
          <cell r="C216" t="str">
            <v>UND</v>
          </cell>
          <cell r="D216">
            <v>8.5</v>
          </cell>
        </row>
        <row r="217">
          <cell r="A217" t="str">
            <v>H50000</v>
          </cell>
          <cell r="B217" t="str">
            <v>BUCHA DE REDUÇÃO DN 2"X1 1/2 GALV.</v>
          </cell>
          <cell r="C217" t="str">
            <v>UND</v>
          </cell>
          <cell r="D217">
            <v>4.78</v>
          </cell>
        </row>
        <row r="218">
          <cell r="A218" t="str">
            <v>H50010</v>
          </cell>
          <cell r="B218" t="str">
            <v>CURVA  PVC PBA 45º DN 100MM CL 15</v>
          </cell>
          <cell r="C218" t="str">
            <v>UND</v>
          </cell>
          <cell r="D218">
            <v>30.14</v>
          </cell>
        </row>
        <row r="219">
          <cell r="A219" t="str">
            <v>H50020</v>
          </cell>
          <cell r="B219" t="str">
            <v>TUBO FLP L=0,50 M DN = 50MM</v>
          </cell>
          <cell r="C219" t="str">
            <v>UND</v>
          </cell>
          <cell r="D219">
            <v>26.11</v>
          </cell>
        </row>
        <row r="220">
          <cell r="A220" t="str">
            <v>H50021</v>
          </cell>
          <cell r="B220" t="str">
            <v>CURVA 90º C/ FL 50 MM</v>
          </cell>
          <cell r="C220" t="str">
            <v>UND</v>
          </cell>
          <cell r="D220">
            <v>5.84</v>
          </cell>
        </row>
        <row r="221">
          <cell r="A221" t="str">
            <v>H50022</v>
          </cell>
          <cell r="B221" t="str">
            <v>TUBO ROSCÁVEL 100MM AÇO GALVANIZADO L= 1,55 M</v>
          </cell>
          <cell r="C221" t="str">
            <v>UND</v>
          </cell>
          <cell r="D221">
            <v>77.34</v>
          </cell>
        </row>
        <row r="222">
          <cell r="A222" t="str">
            <v>H50023</v>
          </cell>
          <cell r="B222" t="str">
            <v>TUBO ROSCÁVEL 100MM AÇO GALVANIZADO L= 6.00 M</v>
          </cell>
          <cell r="C222" t="str">
            <v>UND</v>
          </cell>
          <cell r="D222">
            <v>229.4</v>
          </cell>
        </row>
        <row r="223">
          <cell r="A223" t="str">
            <v>H50024</v>
          </cell>
          <cell r="B223" t="str">
            <v>TUBO ROSCÁVEL 100MM AÇO GALVANIZADO L= 0.40 M</v>
          </cell>
          <cell r="C223" t="str">
            <v>UND</v>
          </cell>
          <cell r="D223">
            <v>19.96</v>
          </cell>
        </row>
        <row r="224">
          <cell r="A224" t="str">
            <v>H50030</v>
          </cell>
          <cell r="B224" t="str">
            <v>REGISTRO DE GAVETA ROSCÁVEL 100MM  BRONZE</v>
          </cell>
          <cell r="C224" t="str">
            <v>UND</v>
          </cell>
          <cell r="D224">
            <v>258</v>
          </cell>
        </row>
        <row r="225">
          <cell r="A225" t="str">
            <v>H50040</v>
          </cell>
          <cell r="B225" t="str">
            <v>TUBO ROSCÁVAL  GALV. 100MM  L=1,00M</v>
          </cell>
          <cell r="C225" t="str">
            <v>UND</v>
          </cell>
          <cell r="D225">
            <v>49.99</v>
          </cell>
        </row>
        <row r="226">
          <cell r="A226" t="str">
            <v>H50045</v>
          </cell>
          <cell r="B226" t="str">
            <v>TUBO ROSCÁVAL  GALV. 100MM  L=4,60M</v>
          </cell>
          <cell r="C226" t="str">
            <v>UND</v>
          </cell>
          <cell r="D226">
            <v>229.54</v>
          </cell>
        </row>
        <row r="227">
          <cell r="A227" t="str">
            <v>H50046</v>
          </cell>
          <cell r="B227" t="str">
            <v>TUBO ROSCÁVAL  GALV. 100MM  L=6,00M</v>
          </cell>
          <cell r="C227" t="str">
            <v>UND</v>
          </cell>
          <cell r="D227">
            <v>299.39999999999998</v>
          </cell>
        </row>
        <row r="228">
          <cell r="A228" t="str">
            <v>H50050</v>
          </cell>
          <cell r="B228" t="str">
            <v>TUBO PVC PBA 75MM L=6,00M</v>
          </cell>
          <cell r="C228" t="str">
            <v>UND</v>
          </cell>
          <cell r="D228">
            <v>25.32</v>
          </cell>
        </row>
        <row r="229">
          <cell r="A229" t="str">
            <v>H50051</v>
          </cell>
          <cell r="B229" t="str">
            <v>ADAPTADOR PBA L=0,80 M DN 80MM</v>
          </cell>
          <cell r="C229" t="str">
            <v>UND</v>
          </cell>
          <cell r="D229">
            <v>10.23</v>
          </cell>
        </row>
        <row r="230">
          <cell r="A230" t="str">
            <v>H50059</v>
          </cell>
          <cell r="B230" t="str">
            <v>TUBO ROSCÁVEL FERRO GALV 80MM L=6,00M</v>
          </cell>
          <cell r="C230" t="str">
            <v>UND</v>
          </cell>
          <cell r="D230">
            <v>299.39999999999998</v>
          </cell>
        </row>
        <row r="231">
          <cell r="A231" t="str">
            <v>H50060</v>
          </cell>
          <cell r="B231" t="str">
            <v>TUBO ROSCÁVEL FERRO GALV. 50MM L=0,55M</v>
          </cell>
          <cell r="C231" t="str">
            <v>UND</v>
          </cell>
          <cell r="D231">
            <v>27.45</v>
          </cell>
        </row>
        <row r="232">
          <cell r="A232" t="str">
            <v>H50065</v>
          </cell>
          <cell r="B232" t="str">
            <v>TUBO ROSCÁVEL FERRO GALV. 50MM L=2,60M</v>
          </cell>
          <cell r="C232" t="str">
            <v>UND</v>
          </cell>
          <cell r="D232">
            <v>229.4</v>
          </cell>
        </row>
        <row r="233">
          <cell r="A233" t="str">
            <v>H50066</v>
          </cell>
          <cell r="B233" t="str">
            <v>TUBO ROSCÁVEL DE FERRO GALV.  50MM L=5,00M</v>
          </cell>
          <cell r="C233" t="str">
            <v>UND</v>
          </cell>
          <cell r="D233">
            <v>249.5</v>
          </cell>
        </row>
        <row r="234">
          <cell r="A234" t="str">
            <v>H50067</v>
          </cell>
          <cell r="B234" t="str">
            <v>TUBO ROSCÁVEL DE FERRO GALV.  50MM L=6,00M</v>
          </cell>
          <cell r="C234" t="str">
            <v>UND</v>
          </cell>
          <cell r="D234">
            <v>299.39999999999998</v>
          </cell>
        </row>
        <row r="235">
          <cell r="A235" t="str">
            <v>H50070</v>
          </cell>
          <cell r="B235" t="str">
            <v xml:space="preserve">CURVA 90º  50MM FERRO GALV. </v>
          </cell>
          <cell r="C235" t="str">
            <v>UND</v>
          </cell>
          <cell r="D235">
            <v>14.85</v>
          </cell>
        </row>
        <row r="236">
          <cell r="A236" t="str">
            <v>H50090</v>
          </cell>
          <cell r="B236" t="str">
            <v xml:space="preserve">CAP 75MM PVC PBA </v>
          </cell>
          <cell r="C236" t="str">
            <v>UND</v>
          </cell>
          <cell r="D236">
            <v>2.89</v>
          </cell>
        </row>
        <row r="237">
          <cell r="A237" t="str">
            <v>H50100</v>
          </cell>
          <cell r="B237" t="str">
            <v>CURVA PVC PBA 22º 30'DN 50MM</v>
          </cell>
          <cell r="C237" t="str">
            <v>UND</v>
          </cell>
          <cell r="D237">
            <v>4.97</v>
          </cell>
        </row>
        <row r="238">
          <cell r="A238" t="str">
            <v>H50110</v>
          </cell>
          <cell r="B238" t="str">
            <v>CURVA PVC PBA 22º 30'DN 75MM</v>
          </cell>
          <cell r="C238" t="str">
            <v>UND</v>
          </cell>
          <cell r="D238">
            <v>18.63</v>
          </cell>
        </row>
        <row r="239">
          <cell r="A239" t="str">
            <v>H50114</v>
          </cell>
          <cell r="B239" t="str">
            <v>TUBO DE F°F° JE DN 150 MM</v>
          </cell>
          <cell r="C239" t="str">
            <v>M</v>
          </cell>
          <cell r="D239">
            <v>16.239999999999998</v>
          </cell>
        </row>
        <row r="240">
          <cell r="A240" t="str">
            <v>H50115</v>
          </cell>
          <cell r="B240" t="str">
            <v>CURVA PVC PBA 45º 'DN 75MM</v>
          </cell>
          <cell r="C240" t="str">
            <v>UND</v>
          </cell>
          <cell r="D240">
            <v>19.38</v>
          </cell>
        </row>
        <row r="241">
          <cell r="A241" t="str">
            <v>H50116</v>
          </cell>
          <cell r="B241" t="str">
            <v>TUBO  VINIFORT DN 150  MM</v>
          </cell>
          <cell r="C241" t="str">
            <v>M</v>
          </cell>
          <cell r="D241">
            <v>7.32</v>
          </cell>
        </row>
        <row r="242">
          <cell r="A242" t="str">
            <v>H50117</v>
          </cell>
          <cell r="B242" t="str">
            <v>SELIM DN 150 MM</v>
          </cell>
          <cell r="C242" t="str">
            <v>UND</v>
          </cell>
          <cell r="D242">
            <v>16.87</v>
          </cell>
        </row>
        <row r="243">
          <cell r="A243" t="str">
            <v>H50118</v>
          </cell>
          <cell r="B243" t="str">
            <v>LUVA DE CORRER PARA PVC DN 150 MM</v>
          </cell>
          <cell r="C243" t="str">
            <v>UND</v>
          </cell>
          <cell r="D243">
            <v>33.71</v>
          </cell>
        </row>
        <row r="244">
          <cell r="A244" t="str">
            <v>H50119</v>
          </cell>
          <cell r="B244" t="str">
            <v>TAMPÃO FºFº TD-600</v>
          </cell>
          <cell r="C244" t="str">
            <v>UND</v>
          </cell>
          <cell r="D244">
            <v>95</v>
          </cell>
        </row>
        <row r="245">
          <cell r="A245" t="str">
            <v>H50120</v>
          </cell>
          <cell r="B245" t="str">
            <v xml:space="preserve">TUBO PVC DE FºFº DN 50 MM </v>
          </cell>
          <cell r="C245" t="str">
            <v>M</v>
          </cell>
        </row>
        <row r="246">
          <cell r="A246" t="str">
            <v>H50121</v>
          </cell>
          <cell r="B246" t="str">
            <v>TUBO FºFº FL 10 DN  50 MM 4,00 m</v>
          </cell>
          <cell r="C246" t="str">
            <v>UND</v>
          </cell>
          <cell r="D246">
            <v>61.44</v>
          </cell>
        </row>
        <row r="247">
          <cell r="A247" t="str">
            <v>H50122</v>
          </cell>
          <cell r="B247" t="str">
            <v>CURVA 90º FºFº  FL DN 50 MM</v>
          </cell>
          <cell r="C247" t="str">
            <v>UND</v>
          </cell>
          <cell r="D247">
            <v>31</v>
          </cell>
        </row>
        <row r="248">
          <cell r="A248" t="str">
            <v>H50123</v>
          </cell>
          <cell r="B248" t="str">
            <v>CURVA 45º FºFº DN 2B DN 150 MM</v>
          </cell>
          <cell r="C248" t="str">
            <v>UND</v>
          </cell>
          <cell r="D248">
            <v>18.75</v>
          </cell>
        </row>
        <row r="249">
          <cell r="A249" t="str">
            <v>H50124</v>
          </cell>
          <cell r="B249" t="str">
            <v>TÊ PVC DE FºFº 3B DN 150 MM</v>
          </cell>
          <cell r="C249" t="str">
            <v>UND</v>
          </cell>
          <cell r="D249">
            <v>121.93</v>
          </cell>
        </row>
        <row r="250">
          <cell r="A250" t="str">
            <v>H50125</v>
          </cell>
          <cell r="B250" t="str">
            <v>REGISTRO GAVETA FºFº COM CABEÇOTE BV JE DN 150 MM</v>
          </cell>
          <cell r="C250" t="str">
            <v>UND</v>
          </cell>
          <cell r="D250">
            <v>438</v>
          </cell>
        </row>
        <row r="251">
          <cell r="A251" t="str">
            <v>M00001</v>
          </cell>
          <cell r="B251" t="str">
            <v>ESCADA METÁLIA DE BARR CHATA FIXADA COM CHUMBADORES</v>
          </cell>
          <cell r="C251" t="str">
            <v>M</v>
          </cell>
          <cell r="D251">
            <v>62.6</v>
          </cell>
        </row>
        <row r="252">
          <cell r="A252" t="str">
            <v>M10000</v>
          </cell>
          <cell r="B252" t="str">
            <v>QUADRO DE COMANDO (BOMBAS-POÇO TUBULAR)</v>
          </cell>
          <cell r="C252" t="str">
            <v>UND</v>
          </cell>
          <cell r="D252">
            <v>379</v>
          </cell>
        </row>
        <row r="253">
          <cell r="A253" t="str">
            <v>M10001</v>
          </cell>
          <cell r="B253" t="str">
            <v>DIMANTE 40 %</v>
          </cell>
          <cell r="C253" t="str">
            <v>KG</v>
          </cell>
          <cell r="D253">
            <v>4.17</v>
          </cell>
        </row>
        <row r="254">
          <cell r="A254" t="str">
            <v>M10002</v>
          </cell>
          <cell r="B254" t="str">
            <v>ESTOPIM DUPLO</v>
          </cell>
          <cell r="C254" t="str">
            <v>M</v>
          </cell>
          <cell r="D254">
            <v>0.77</v>
          </cell>
        </row>
        <row r="255">
          <cell r="A255" t="str">
            <v>M10003</v>
          </cell>
          <cell r="B255" t="str">
            <v>ESPOLETA</v>
          </cell>
          <cell r="C255" t="str">
            <v>PÇ</v>
          </cell>
          <cell r="D255">
            <v>0.26</v>
          </cell>
        </row>
        <row r="256">
          <cell r="A256" t="str">
            <v>M10010</v>
          </cell>
          <cell r="B256" t="str">
            <v>ESTACA DE CONCRETO PONTA VIRADA H=2,5M</v>
          </cell>
          <cell r="C256" t="str">
            <v>UND</v>
          </cell>
          <cell r="D256">
            <v>7.2</v>
          </cell>
        </row>
        <row r="257">
          <cell r="A257" t="str">
            <v>M10015</v>
          </cell>
          <cell r="B257" t="str">
            <v>GRADE DE RETENÇÃO DE SOLIDOS</v>
          </cell>
          <cell r="C257" t="str">
            <v>UND</v>
          </cell>
          <cell r="D257">
            <v>55</v>
          </cell>
        </row>
        <row r="258">
          <cell r="A258" t="str">
            <v>M14001</v>
          </cell>
          <cell r="B258" t="str">
            <v>TINTA LATEX PVA</v>
          </cell>
          <cell r="C258" t="str">
            <v>L</v>
          </cell>
          <cell r="D258">
            <v>2.68</v>
          </cell>
        </row>
        <row r="259">
          <cell r="A259" t="str">
            <v>M14002</v>
          </cell>
          <cell r="B259" t="str">
            <v>TINTA ACRÍLICA</v>
          </cell>
          <cell r="C259" t="str">
            <v>L</v>
          </cell>
          <cell r="D259">
            <v>4.1100000000000003</v>
          </cell>
        </row>
        <row r="260">
          <cell r="A260" t="str">
            <v>M14003</v>
          </cell>
          <cell r="B260" t="str">
            <v>TINTA ESMALTE</v>
          </cell>
          <cell r="C260" t="str">
            <v>L</v>
          </cell>
          <cell r="D260">
            <v>6.94</v>
          </cell>
        </row>
        <row r="261">
          <cell r="A261" t="str">
            <v>M14004</v>
          </cell>
          <cell r="B261" t="str">
            <v>TRINCHA</v>
          </cell>
          <cell r="C261" t="str">
            <v>UND</v>
          </cell>
          <cell r="D261">
            <v>5.45</v>
          </cell>
        </row>
        <row r="262">
          <cell r="A262" t="str">
            <v>M14015</v>
          </cell>
          <cell r="B262" t="str">
            <v>SOLVENTE</v>
          </cell>
          <cell r="C262" t="str">
            <v>L</v>
          </cell>
          <cell r="D262">
            <v>2.82</v>
          </cell>
        </row>
        <row r="263">
          <cell r="A263" t="str">
            <v>M14016</v>
          </cell>
          <cell r="B263" t="str">
            <v>ZARCÃO</v>
          </cell>
          <cell r="C263" t="str">
            <v>L</v>
          </cell>
          <cell r="D263">
            <v>6</v>
          </cell>
        </row>
        <row r="264">
          <cell r="A264" t="str">
            <v>M14039</v>
          </cell>
          <cell r="B264" t="str">
            <v>DESMOL</v>
          </cell>
          <cell r="C264" t="str">
            <v>KG</v>
          </cell>
          <cell r="D264">
            <v>4.0999999999999996</v>
          </cell>
        </row>
        <row r="265">
          <cell r="A265" t="str">
            <v>M14040</v>
          </cell>
          <cell r="B265" t="str">
            <v>VEDAPREN BRANCO</v>
          </cell>
          <cell r="C265" t="str">
            <v>KG</v>
          </cell>
          <cell r="D265">
            <v>55.45</v>
          </cell>
        </row>
        <row r="266">
          <cell r="A266" t="str">
            <v>M14044</v>
          </cell>
          <cell r="B266" t="str">
            <v>FUNDO PREPARADOR</v>
          </cell>
          <cell r="C266" t="str">
            <v>L</v>
          </cell>
          <cell r="D266">
            <v>3.91</v>
          </cell>
        </row>
        <row r="267">
          <cell r="A267" t="str">
            <v>M14045</v>
          </cell>
          <cell r="B267" t="str">
            <v>LIXA</v>
          </cell>
          <cell r="C267" t="str">
            <v>UND</v>
          </cell>
          <cell r="D267">
            <v>0.24</v>
          </cell>
        </row>
        <row r="268">
          <cell r="A268" t="str">
            <v>M14046</v>
          </cell>
          <cell r="B268" t="str">
            <v>LIXA PARA FERRO</v>
          </cell>
          <cell r="C268" t="str">
            <v>UND</v>
          </cell>
          <cell r="D268">
            <v>1.08</v>
          </cell>
        </row>
        <row r="269">
          <cell r="A269" t="str">
            <v>M15001</v>
          </cell>
          <cell r="B269" t="str">
            <v>PARA RAIO</v>
          </cell>
          <cell r="C269" t="str">
            <v>UND</v>
          </cell>
          <cell r="D269">
            <v>250</v>
          </cell>
        </row>
        <row r="270">
          <cell r="A270" t="str">
            <v>M15003</v>
          </cell>
          <cell r="B270" t="str">
            <v>TAMPA METÁLICA EM CHAPA 1/4"X1,00X1,00</v>
          </cell>
          <cell r="C270" t="str">
            <v>UND</v>
          </cell>
          <cell r="D270">
            <v>65</v>
          </cell>
        </row>
        <row r="271">
          <cell r="A271" t="str">
            <v>M15005</v>
          </cell>
          <cell r="B271" t="str">
            <v>TELA DE PROTEÇÃO</v>
          </cell>
          <cell r="C271" t="str">
            <v>UND</v>
          </cell>
          <cell r="D271">
            <v>8.5</v>
          </cell>
        </row>
        <row r="272">
          <cell r="A272" t="str">
            <v>M15010</v>
          </cell>
          <cell r="B272" t="str">
            <v>TANQUE DE FIBRA DE VIDRO 1001</v>
          </cell>
          <cell r="C272" t="str">
            <v>UND</v>
          </cell>
          <cell r="D272">
            <v>95</v>
          </cell>
        </row>
        <row r="273">
          <cell r="A273" t="str">
            <v>M15014</v>
          </cell>
          <cell r="B273" t="str">
            <v>TUBO COM FLANGE L=0,25M  80MM</v>
          </cell>
          <cell r="C273" t="str">
            <v>UND</v>
          </cell>
          <cell r="D273">
            <v>54.3</v>
          </cell>
        </row>
        <row r="274">
          <cell r="A274" t="str">
            <v>M15090</v>
          </cell>
          <cell r="B274" t="str">
            <v>TUBO DE CONCRETO  CA-1 DN 600</v>
          </cell>
          <cell r="C274" t="str">
            <v>M</v>
          </cell>
          <cell r="D274">
            <v>64.37</v>
          </cell>
        </row>
        <row r="275">
          <cell r="A275" t="str">
            <v>M16001</v>
          </cell>
          <cell r="B275" t="str">
            <v>AÇO CA-50</v>
          </cell>
          <cell r="C275" t="str">
            <v>KG</v>
          </cell>
          <cell r="D275">
            <v>1.74</v>
          </cell>
        </row>
        <row r="276">
          <cell r="A276" t="str">
            <v>M16002</v>
          </cell>
          <cell r="B276" t="str">
            <v>ARAME FARPADO</v>
          </cell>
          <cell r="C276" t="str">
            <v>M</v>
          </cell>
          <cell r="D276">
            <v>0.12</v>
          </cell>
        </row>
        <row r="277">
          <cell r="A277" t="str">
            <v>M16003</v>
          </cell>
          <cell r="B277" t="str">
            <v>ARAME GALVANIZADO</v>
          </cell>
          <cell r="C277" t="str">
            <v>KG</v>
          </cell>
          <cell r="D277">
            <v>1.75</v>
          </cell>
        </row>
        <row r="278">
          <cell r="A278" t="str">
            <v>M16004</v>
          </cell>
          <cell r="B278" t="str">
            <v>ARAME RECOZIDO</v>
          </cell>
          <cell r="C278" t="str">
            <v>KG</v>
          </cell>
          <cell r="D278">
            <v>3.56</v>
          </cell>
        </row>
        <row r="279">
          <cell r="A279" t="str">
            <v>M16006</v>
          </cell>
          <cell r="B279" t="str">
            <v>PREGO 2 1/2X10</v>
          </cell>
          <cell r="C279" t="str">
            <v>KG</v>
          </cell>
          <cell r="D279">
            <v>2.4</v>
          </cell>
        </row>
        <row r="280">
          <cell r="A280" t="str">
            <v>M16007</v>
          </cell>
          <cell r="B280" t="str">
            <v>PARAFUSO 2 1/2X10</v>
          </cell>
          <cell r="C280" t="str">
            <v>UND</v>
          </cell>
          <cell r="D280">
            <v>0.25</v>
          </cell>
        </row>
        <row r="281">
          <cell r="A281" t="str">
            <v>M17004</v>
          </cell>
          <cell r="B281" t="str">
            <v>LAJE PRE-MOLDADA PISO</v>
          </cell>
          <cell r="C281" t="str">
            <v>M²</v>
          </cell>
          <cell r="D281">
            <v>11.5</v>
          </cell>
        </row>
        <row r="282">
          <cell r="A282" t="str">
            <v>M20003</v>
          </cell>
          <cell r="B282" t="str">
            <v>BLOCO CERÂMICO DE 6 FUROS</v>
          </cell>
          <cell r="C282" t="str">
            <v>M²</v>
          </cell>
          <cell r="D282">
            <v>0.14000000000000001</v>
          </cell>
        </row>
        <row r="283">
          <cell r="A283" t="str">
            <v>M20017</v>
          </cell>
          <cell r="B283" t="str">
            <v>TIJOLO MACIÇO</v>
          </cell>
          <cell r="C283" t="str">
            <v>UND</v>
          </cell>
          <cell r="D283">
            <v>7.0000000000000007E-2</v>
          </cell>
        </row>
        <row r="284">
          <cell r="A284" t="str">
            <v>M20020</v>
          </cell>
          <cell r="B284" t="str">
            <v>COMBOGO DE CIMENTO 25X50CM</v>
          </cell>
          <cell r="C284" t="str">
            <v>M²</v>
          </cell>
          <cell r="D284">
            <v>24.01</v>
          </cell>
        </row>
        <row r="285">
          <cell r="A285" t="str">
            <v>M40001</v>
          </cell>
          <cell r="B285" t="str">
            <v>TÁBUA AGRESTE</v>
          </cell>
          <cell r="C285" t="str">
            <v>M²</v>
          </cell>
          <cell r="D285">
            <v>7.3</v>
          </cell>
        </row>
        <row r="286">
          <cell r="A286" t="str">
            <v>M40002</v>
          </cell>
          <cell r="B286" t="str">
            <v>RIPÃO AGRESTE</v>
          </cell>
          <cell r="C286" t="str">
            <v>M</v>
          </cell>
          <cell r="D286">
            <v>0.6</v>
          </cell>
        </row>
        <row r="287">
          <cell r="A287" t="str">
            <v>M40003</v>
          </cell>
          <cell r="B287" t="str">
            <v>BARROTE AGRESTE</v>
          </cell>
          <cell r="C287" t="str">
            <v>M</v>
          </cell>
          <cell r="D287">
            <v>1.4</v>
          </cell>
        </row>
        <row r="288">
          <cell r="A288" t="str">
            <v>M40007</v>
          </cell>
          <cell r="B288" t="str">
            <v>MADEIRIT 12MM RESINADA</v>
          </cell>
          <cell r="C288" t="str">
            <v>M²</v>
          </cell>
          <cell r="D288">
            <v>7.35</v>
          </cell>
        </row>
        <row r="289">
          <cell r="A289" t="str">
            <v>M40010</v>
          </cell>
          <cell r="B289" t="str">
            <v>MADEIRIT 6MM RESINADO</v>
          </cell>
          <cell r="C289" t="str">
            <v>M²</v>
          </cell>
          <cell r="D289">
            <v>5.7</v>
          </cell>
        </row>
        <row r="290">
          <cell r="A290" t="str">
            <v>M40012</v>
          </cell>
          <cell r="B290" t="str">
            <v>ADUELA COM ALIZAR P/ PINT.</v>
          </cell>
          <cell r="C290" t="str">
            <v>M</v>
          </cell>
          <cell r="D290">
            <v>5.31</v>
          </cell>
        </row>
        <row r="291">
          <cell r="A291" t="str">
            <v>M40014</v>
          </cell>
          <cell r="B291" t="str">
            <v>CHAPUZ 10X2,5</v>
          </cell>
          <cell r="C291" t="str">
            <v>UND</v>
          </cell>
          <cell r="D291">
            <v>0.25</v>
          </cell>
        </row>
        <row r="292">
          <cell r="A292" t="str">
            <v>M40027</v>
          </cell>
          <cell r="B292" t="str">
            <v>PORTA DE MADEIRA P/ PINTURA 120X210 INCUSIVE FERRAGENS</v>
          </cell>
          <cell r="C292" t="str">
            <v>UND</v>
          </cell>
          <cell r="D292">
            <v>167.8</v>
          </cell>
        </row>
        <row r="293">
          <cell r="A293" t="str">
            <v>M40050</v>
          </cell>
          <cell r="B293" t="str">
            <v>RESERVATÓRIO ME FIBRA 10.000 L</v>
          </cell>
          <cell r="C293" t="str">
            <v>UND</v>
          </cell>
          <cell r="D293">
            <v>1150</v>
          </cell>
        </row>
        <row r="294">
          <cell r="A294" t="str">
            <v>M40091</v>
          </cell>
          <cell r="B294" t="str">
            <v>JUNTA DE MADEIRA 2X1CM</v>
          </cell>
          <cell r="C294" t="str">
            <v>M</v>
          </cell>
          <cell r="D294">
            <v>0.1</v>
          </cell>
        </row>
        <row r="295">
          <cell r="A295" t="str">
            <v>M40099</v>
          </cell>
          <cell r="B295" t="str">
            <v>MADEIRAMENTO / COBERTURA</v>
          </cell>
          <cell r="C295" t="str">
            <v>M³</v>
          </cell>
          <cell r="D295">
            <v>480</v>
          </cell>
        </row>
        <row r="296">
          <cell r="A296" t="str">
            <v>M40121</v>
          </cell>
          <cell r="B296" t="str">
            <v>TÁBUA AGRESTE 30X3</v>
          </cell>
          <cell r="C296" t="str">
            <v>M</v>
          </cell>
          <cell r="D296">
            <v>2.2000000000000002</v>
          </cell>
        </row>
        <row r="297">
          <cell r="A297" t="str">
            <v>M50032</v>
          </cell>
          <cell r="B297" t="str">
            <v>PORTÃO DE FERRO GALVANIZADO 2,5X1,8M INCL. PINTURA</v>
          </cell>
          <cell r="C297" t="str">
            <v>UND</v>
          </cell>
          <cell r="D297">
            <v>405</v>
          </cell>
        </row>
        <row r="298">
          <cell r="A298" t="str">
            <v>M60003</v>
          </cell>
          <cell r="B298" t="str">
            <v>TELHA DE FIBROCIMENTO 4MM</v>
          </cell>
          <cell r="C298" t="str">
            <v>M²</v>
          </cell>
          <cell r="D298">
            <v>3.69</v>
          </cell>
        </row>
        <row r="299">
          <cell r="A299" t="str">
            <v>M60007</v>
          </cell>
          <cell r="B299" t="str">
            <v>TELHA CERÂMICA TIPO COLONIAL</v>
          </cell>
          <cell r="C299" t="str">
            <v>UND</v>
          </cell>
          <cell r="D299">
            <v>0.19</v>
          </cell>
        </row>
        <row r="300">
          <cell r="A300" t="str">
            <v>M70001</v>
          </cell>
          <cell r="B300" t="str">
            <v>AREIA FINA</v>
          </cell>
          <cell r="C300" t="str">
            <v>M³</v>
          </cell>
          <cell r="D300">
            <v>13.5</v>
          </cell>
        </row>
        <row r="301">
          <cell r="A301" t="str">
            <v>M70002</v>
          </cell>
          <cell r="B301" t="str">
            <v>AREIA GROSSA</v>
          </cell>
          <cell r="C301" t="str">
            <v>M³</v>
          </cell>
          <cell r="D301">
            <v>13.5</v>
          </cell>
        </row>
        <row r="302">
          <cell r="A302" t="str">
            <v>M70003</v>
          </cell>
          <cell r="B302" t="str">
            <v>ARENOSO</v>
          </cell>
          <cell r="C302" t="str">
            <v>M³</v>
          </cell>
          <cell r="D302">
            <v>18</v>
          </cell>
        </row>
        <row r="303">
          <cell r="A303" t="str">
            <v>M70007</v>
          </cell>
          <cell r="B303" t="str">
            <v>BRITA 1</v>
          </cell>
          <cell r="C303" t="str">
            <v>M³</v>
          </cell>
          <cell r="D303">
            <v>42.9</v>
          </cell>
        </row>
        <row r="304">
          <cell r="A304" t="str">
            <v>M70008</v>
          </cell>
          <cell r="B304" t="str">
            <v>BRITA 2</v>
          </cell>
          <cell r="C304" t="str">
            <v>M³</v>
          </cell>
          <cell r="D304">
            <v>42.9</v>
          </cell>
        </row>
        <row r="305">
          <cell r="A305" t="str">
            <v>M70012</v>
          </cell>
          <cell r="B305" t="str">
            <v>PEDRA BRUTA</v>
          </cell>
          <cell r="C305" t="str">
            <v>M³</v>
          </cell>
          <cell r="D305">
            <v>40</v>
          </cell>
        </row>
        <row r="306">
          <cell r="A306" t="str">
            <v>M70014</v>
          </cell>
          <cell r="B306" t="str">
            <v>CIMENTO PORTLAND CP/320</v>
          </cell>
          <cell r="C306" t="str">
            <v>KG</v>
          </cell>
          <cell r="D306">
            <v>0.27</v>
          </cell>
        </row>
        <row r="307">
          <cell r="A307" t="str">
            <v>M70020</v>
          </cell>
          <cell r="B307" t="str">
            <v>TERRA VEGETAL</v>
          </cell>
          <cell r="C307" t="str">
            <v>M³</v>
          </cell>
          <cell r="D307">
            <v>15</v>
          </cell>
        </row>
        <row r="308">
          <cell r="A308" t="str">
            <v>M90054</v>
          </cell>
          <cell r="B308" t="str">
            <v>JUNTA DE PVC</v>
          </cell>
          <cell r="C308" t="str">
            <v>M</v>
          </cell>
          <cell r="D308">
            <v>1.5</v>
          </cell>
        </row>
        <row r="309">
          <cell r="A309" t="str">
            <v>M90055</v>
          </cell>
          <cell r="B309" t="str">
            <v>TAMPA DE INSPEÇÃO EM AÇO CARBONO 90X90</v>
          </cell>
          <cell r="C309" t="str">
            <v>UND</v>
          </cell>
          <cell r="D309">
            <v>52.65</v>
          </cell>
        </row>
        <row r="310">
          <cell r="A310" t="str">
            <v>M90100</v>
          </cell>
          <cell r="B310" t="str">
            <v>SEPARADOR DE FASES EM FIBRA DE VIDRO</v>
          </cell>
          <cell r="C310" t="str">
            <v>UND</v>
          </cell>
          <cell r="D310">
            <v>2000</v>
          </cell>
        </row>
        <row r="311">
          <cell r="A311" t="str">
            <v>O00001</v>
          </cell>
          <cell r="B311" t="str">
            <v>SERVENTE</v>
          </cell>
          <cell r="C311" t="str">
            <v>H</v>
          </cell>
          <cell r="D311">
            <v>1.3482000000000001</v>
          </cell>
        </row>
        <row r="312">
          <cell r="A312" t="str">
            <v>O00002</v>
          </cell>
          <cell r="B312" t="str">
            <v>PEDREIRO</v>
          </cell>
          <cell r="C312" t="str">
            <v>H</v>
          </cell>
          <cell r="D312">
            <v>4.3391999999999991</v>
          </cell>
        </row>
        <row r="313">
          <cell r="A313" t="str">
            <v>O00003</v>
          </cell>
          <cell r="B313" t="str">
            <v>CARPINTEIRO</v>
          </cell>
          <cell r="C313" t="str">
            <v>H</v>
          </cell>
          <cell r="D313">
            <v>4.3391999999999991</v>
          </cell>
        </row>
        <row r="314">
          <cell r="A314" t="str">
            <v>O00004</v>
          </cell>
          <cell r="B314" t="str">
            <v>ARMADOR</v>
          </cell>
          <cell r="C314" t="str">
            <v>H</v>
          </cell>
          <cell r="D314">
            <v>4.3391999999999991</v>
          </cell>
        </row>
        <row r="315">
          <cell r="A315" t="str">
            <v>O00005</v>
          </cell>
          <cell r="B315" t="str">
            <v>PINTOR</v>
          </cell>
          <cell r="C315" t="str">
            <v>H</v>
          </cell>
          <cell r="D315">
            <v>4.3391999999999991</v>
          </cell>
        </row>
        <row r="316">
          <cell r="A316" t="str">
            <v>O00008</v>
          </cell>
          <cell r="B316" t="str">
            <v>TELHADISTA</v>
          </cell>
          <cell r="C316" t="str">
            <v>H</v>
          </cell>
          <cell r="D316">
            <v>4.3391999999999991</v>
          </cell>
        </row>
        <row r="317">
          <cell r="A317" t="str">
            <v>O00010</v>
          </cell>
          <cell r="B317" t="str">
            <v>ENCANADOR</v>
          </cell>
          <cell r="C317" t="str">
            <v>H</v>
          </cell>
          <cell r="D317">
            <v>4.3391999999999993E-2</v>
          </cell>
        </row>
        <row r="318">
          <cell r="A318" t="str">
            <v>O00011</v>
          </cell>
          <cell r="B318" t="str">
            <v>ELETRICISTA</v>
          </cell>
          <cell r="C318" t="str">
            <v>H</v>
          </cell>
          <cell r="D318">
            <v>4.3391999999999991</v>
          </cell>
        </row>
        <row r="319">
          <cell r="A319" t="str">
            <v>O00012</v>
          </cell>
          <cell r="B319" t="str">
            <v>AJUDANTE</v>
          </cell>
          <cell r="C319" t="str">
            <v>H</v>
          </cell>
          <cell r="D319">
            <v>2.5989999999999998</v>
          </cell>
        </row>
        <row r="320">
          <cell r="A320" t="str">
            <v>O00013</v>
          </cell>
          <cell r="B320" t="str">
            <v>MECÂNICO MONTADOR</v>
          </cell>
          <cell r="C320" t="str">
            <v>H</v>
          </cell>
          <cell r="D320">
            <v>4.8364000000000003</v>
          </cell>
        </row>
        <row r="321">
          <cell r="A321" t="str">
            <v>O00015</v>
          </cell>
          <cell r="B321" t="str">
            <v>ELETRICISTA MONTADOR</v>
          </cell>
          <cell r="C321" t="str">
            <v>H</v>
          </cell>
          <cell r="D321">
            <v>4.8364000000000003</v>
          </cell>
        </row>
        <row r="322">
          <cell r="A322" t="str">
            <v>O00026</v>
          </cell>
          <cell r="B322" t="str">
            <v>MONTADOR DE ESTRUTURAS</v>
          </cell>
          <cell r="C322" t="str">
            <v>H</v>
          </cell>
          <cell r="D322">
            <v>4.8364000000000003</v>
          </cell>
        </row>
        <row r="323">
          <cell r="A323" t="str">
            <v>O00027</v>
          </cell>
          <cell r="B323" t="str">
            <v>CAVOUQUEIRO</v>
          </cell>
          <cell r="C323" t="str">
            <v>H</v>
          </cell>
          <cell r="D323">
            <v>12.43</v>
          </cell>
        </row>
        <row r="324">
          <cell r="A324" t="str">
            <v>S00001</v>
          </cell>
          <cell r="B324" t="str">
            <v>ESTAÇÃO DE TRATAMENTO DE ÁGUA - COMPACTA - ETA       DF</v>
          </cell>
          <cell r="C324" t="str">
            <v>UND</v>
          </cell>
          <cell r="D324">
            <v>35000</v>
          </cell>
        </row>
        <row r="325">
          <cell r="A325" t="str">
            <v>S00005</v>
          </cell>
          <cell r="B325" t="str">
            <v>PERFURAÇÃO E REVESTIMENTO DE POÇO COM TUBO DE 6"</v>
          </cell>
          <cell r="C325" t="str">
            <v>M</v>
          </cell>
          <cell r="D325">
            <v>110</v>
          </cell>
        </row>
        <row r="326">
          <cell r="A326" t="str">
            <v>S00011</v>
          </cell>
          <cell r="B326" t="str">
            <v>CADASTRO DO INTERCEPTOR/EMISSÁRIO , DESENHADO A NANQUIM EM PAPEL VEGETAL</v>
          </cell>
          <cell r="C326" t="str">
            <v>M</v>
          </cell>
          <cell r="D326">
            <v>0.85</v>
          </cell>
        </row>
        <row r="327">
          <cell r="A327" t="str">
            <v>S00012</v>
          </cell>
          <cell r="B327" t="str">
            <v>ACOMPANHAMENTO TOPOGRAFICO DA REDE</v>
          </cell>
          <cell r="C327" t="str">
            <v>M</v>
          </cell>
          <cell r="D327">
            <v>1.1399999999999999</v>
          </cell>
        </row>
        <row r="328">
          <cell r="A328" t="str">
            <v>S00013</v>
          </cell>
          <cell r="B328" t="str">
            <v>LOCAÇÃO DA OBRA</v>
          </cell>
          <cell r="C328" t="str">
            <v>M²</v>
          </cell>
          <cell r="D328">
            <v>0.14000000000000001</v>
          </cell>
        </row>
        <row r="329">
          <cell r="A329" t="str">
            <v>S00015</v>
          </cell>
          <cell r="B329" t="str">
            <v>LOCAÇÃO DE REDE</v>
          </cell>
          <cell r="C329" t="str">
            <v>M</v>
          </cell>
          <cell r="D329">
            <v>0.14000000000000001</v>
          </cell>
        </row>
        <row r="330">
          <cell r="A330" t="str">
            <v>S00030</v>
          </cell>
          <cell r="B330" t="str">
            <v>PLACA EM CHAPA DE FERROGALV. (OBRA)</v>
          </cell>
          <cell r="C330" t="str">
            <v>M²</v>
          </cell>
          <cell r="D330">
            <v>35</v>
          </cell>
        </row>
        <row r="331">
          <cell r="A331" t="str">
            <v>S00041</v>
          </cell>
          <cell r="B331" t="str">
            <v>PLANTIO DE GRAMA EM PLACA</v>
          </cell>
          <cell r="C331" t="str">
            <v>M²</v>
          </cell>
          <cell r="D331">
            <v>5.5</v>
          </cell>
        </row>
        <row r="332">
          <cell r="A332" t="str">
            <v>S00060</v>
          </cell>
          <cell r="B332" t="str">
            <v>CADASTRO DA ADUTORA , DESENHADO A NANQUIM EM PAPEL VEGETAL</v>
          </cell>
          <cell r="C332" t="str">
            <v>M</v>
          </cell>
          <cell r="D332">
            <v>0.85</v>
          </cell>
        </row>
        <row r="333">
          <cell r="A333" t="str">
            <v>S00500</v>
          </cell>
          <cell r="B333" t="str">
            <v>TRANSPORTE DE MÁQUINAS E EQUIPAMENTOS</v>
          </cell>
          <cell r="C333" t="str">
            <v>UND</v>
          </cell>
          <cell r="D333">
            <v>1500</v>
          </cell>
        </row>
        <row r="334">
          <cell r="A334" t="str">
            <v>S00560</v>
          </cell>
          <cell r="B334" t="str">
            <v>QUADRO DE COMANDO P/ CONJUNTO MOTO BOMBAS</v>
          </cell>
          <cell r="C334" t="str">
            <v>UND</v>
          </cell>
          <cell r="D334">
            <v>985</v>
          </cell>
        </row>
        <row r="335">
          <cell r="A335" t="str">
            <v>S00570</v>
          </cell>
          <cell r="B335" t="str">
            <v>ESGOTAMENTO DE VALAS COM CONJUNTO MOTO-BOMBA CAPACIDADE PARA 20.000 L/H</v>
          </cell>
          <cell r="C335" t="str">
            <v>H</v>
          </cell>
          <cell r="D335">
            <v>2.0588235294117649</v>
          </cell>
        </row>
        <row r="336">
          <cell r="A336" t="str">
            <v>S00600</v>
          </cell>
          <cell r="B336" t="str">
            <v>ESTUDOS GEODÉSICOS E HIDROGEOLÓGICOS</v>
          </cell>
          <cell r="C336" t="str">
            <v>UND</v>
          </cell>
          <cell r="D336">
            <v>1849.88</v>
          </cell>
        </row>
        <row r="337">
          <cell r="A337" t="str">
            <v>T00115</v>
          </cell>
          <cell r="B337" t="str">
            <v>CAMINHÃO BASCULANTE</v>
          </cell>
          <cell r="C337" t="str">
            <v>H</v>
          </cell>
          <cell r="D337">
            <v>25</v>
          </cell>
        </row>
      </sheetData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showOutlineSymbols="0" showWhiteSpace="0" view="pageBreakPreview" topLeftCell="A15" zoomScale="85" zoomScaleSheetLayoutView="85" workbookViewId="0">
      <selection activeCell="H48" sqref="H48"/>
    </sheetView>
  </sheetViews>
  <sheetFormatPr defaultRowHeight="14.25"/>
  <cols>
    <col min="1" max="2" width="10" style="12" bestFit="1" customWidth="1"/>
    <col min="3" max="3" width="13.25" style="12" bestFit="1" customWidth="1"/>
    <col min="4" max="4" width="60" style="12" bestFit="1" customWidth="1"/>
    <col min="5" max="5" width="8" style="12" bestFit="1" customWidth="1"/>
    <col min="6" max="8" width="13" style="12" bestFit="1" customWidth="1"/>
    <col min="9" max="9" width="23.875" style="12" customWidth="1"/>
    <col min="10" max="16384" width="9" style="12"/>
  </cols>
  <sheetData>
    <row r="1" spans="1:13" ht="34.5" customHeight="1">
      <c r="A1" s="299" t="s">
        <v>321</v>
      </c>
      <c r="B1" s="300"/>
      <c r="C1" s="300"/>
      <c r="D1" s="300"/>
      <c r="E1" s="300"/>
      <c r="F1" s="301"/>
      <c r="G1" s="300"/>
      <c r="H1" s="300"/>
      <c r="I1" s="302"/>
    </row>
    <row r="2" spans="1:13" ht="34.5" customHeight="1">
      <c r="A2" s="311" t="s">
        <v>322</v>
      </c>
      <c r="B2" s="312"/>
      <c r="C2" s="312"/>
      <c r="D2" s="312"/>
      <c r="E2" s="312"/>
      <c r="F2" s="313"/>
      <c r="G2" s="312"/>
      <c r="H2" s="312"/>
      <c r="I2" s="314"/>
    </row>
    <row r="3" spans="1:13" ht="34.5" customHeight="1" thickBot="1">
      <c r="A3" s="311" t="s">
        <v>323</v>
      </c>
      <c r="B3" s="312"/>
      <c r="C3" s="312"/>
      <c r="D3" s="312"/>
      <c r="E3" s="312"/>
      <c r="F3" s="313"/>
      <c r="G3" s="312"/>
      <c r="H3" s="312"/>
      <c r="I3" s="314"/>
    </row>
    <row r="4" spans="1:13" ht="33" customHeight="1" thickBot="1">
      <c r="A4" s="315" t="s">
        <v>452</v>
      </c>
      <c r="B4" s="316"/>
      <c r="C4" s="316"/>
      <c r="D4" s="316"/>
      <c r="E4" s="316"/>
      <c r="F4" s="317"/>
      <c r="G4" s="316"/>
      <c r="H4" s="316"/>
      <c r="I4" s="318"/>
      <c r="J4" s="13"/>
    </row>
    <row r="5" spans="1:13" ht="24" customHeight="1" thickBot="1">
      <c r="A5" s="319" t="s">
        <v>329</v>
      </c>
      <c r="B5" s="320"/>
      <c r="C5" s="321"/>
      <c r="D5" s="321"/>
      <c r="E5" s="321"/>
      <c r="F5" s="200"/>
      <c r="G5" s="199"/>
      <c r="H5" s="199"/>
      <c r="I5" s="201"/>
      <c r="J5" s="13"/>
    </row>
    <row r="6" spans="1:13" s="13" customFormat="1" ht="24" customHeight="1">
      <c r="A6" s="202"/>
      <c r="B6" s="203"/>
      <c r="C6" s="203"/>
      <c r="D6" s="204"/>
      <c r="E6" s="203"/>
      <c r="F6" s="198"/>
      <c r="G6" s="322" t="s">
        <v>325</v>
      </c>
      <c r="H6" s="323"/>
      <c r="I6" s="205">
        <f>'Encargos Sociais'!F52</f>
        <v>1.1446999999999998</v>
      </c>
      <c r="M6" s="81"/>
    </row>
    <row r="7" spans="1:13" s="13" customFormat="1" ht="24" customHeight="1" thickBot="1">
      <c r="A7" s="202" t="s">
        <v>326</v>
      </c>
      <c r="B7" s="203"/>
      <c r="C7" s="206" t="s">
        <v>328</v>
      </c>
      <c r="D7" s="204"/>
      <c r="E7" s="203"/>
      <c r="F7" s="198"/>
      <c r="G7" s="303" t="s">
        <v>327</v>
      </c>
      <c r="H7" s="304"/>
      <c r="I7" s="207">
        <f>BDI!D36</f>
        <v>0.26215172413793097</v>
      </c>
      <c r="M7" s="81"/>
    </row>
    <row r="8" spans="1:13" ht="24" customHeight="1" thickBot="1">
      <c r="A8" s="290" t="s">
        <v>324</v>
      </c>
      <c r="B8" s="291"/>
      <c r="C8" s="291"/>
      <c r="D8" s="291"/>
      <c r="E8" s="291"/>
      <c r="F8" s="292"/>
      <c r="G8" s="291"/>
      <c r="H8" s="291"/>
      <c r="I8" s="293"/>
    </row>
    <row r="9" spans="1:13" ht="30">
      <c r="A9" s="208" t="s">
        <v>1</v>
      </c>
      <c r="B9" s="209" t="s">
        <v>2</v>
      </c>
      <c r="C9" s="210" t="s">
        <v>3</v>
      </c>
      <c r="D9" s="210" t="s">
        <v>4</v>
      </c>
      <c r="E9" s="211" t="s">
        <v>5</v>
      </c>
      <c r="F9" s="284" t="s">
        <v>6</v>
      </c>
      <c r="G9" s="284" t="s">
        <v>7</v>
      </c>
      <c r="H9" s="284" t="s">
        <v>8</v>
      </c>
      <c r="I9" s="212" t="s">
        <v>9</v>
      </c>
    </row>
    <row r="10" spans="1:13" ht="24" customHeight="1">
      <c r="A10" s="86">
        <v>1</v>
      </c>
      <c r="B10" s="14"/>
      <c r="C10" s="14"/>
      <c r="D10" s="14" t="s">
        <v>13</v>
      </c>
      <c r="E10" s="14"/>
      <c r="F10" s="87"/>
      <c r="G10" s="14"/>
      <c r="H10" s="14"/>
      <c r="I10" s="88">
        <f>SUM(I11:I16)</f>
        <v>108745.90000000001</v>
      </c>
      <c r="J10" s="287"/>
    </row>
    <row r="11" spans="1:13">
      <c r="A11" s="89" t="s">
        <v>422</v>
      </c>
      <c r="B11" s="90" t="s">
        <v>44</v>
      </c>
      <c r="C11" s="16" t="s">
        <v>15</v>
      </c>
      <c r="D11" s="91" t="s">
        <v>315</v>
      </c>
      <c r="E11" s="21" t="s">
        <v>19</v>
      </c>
      <c r="F11" s="22">
        <f>'Memória de Cálculo'!D7</f>
        <v>1</v>
      </c>
      <c r="G11" s="213">
        <f>'CPU Codevasf'!H17</f>
        <v>54495.599999999991</v>
      </c>
      <c r="H11" s="213">
        <f t="shared" ref="H11:H15" si="0">ROUND(G11+G11*$I$7,2)</f>
        <v>68781.72</v>
      </c>
      <c r="I11" s="215">
        <f>ROUND(H11*F11,2)</f>
        <v>68781.72</v>
      </c>
      <c r="J11" s="287"/>
      <c r="M11" s="81"/>
    </row>
    <row r="12" spans="1:13" ht="24" customHeight="1">
      <c r="A12" s="89" t="s">
        <v>48</v>
      </c>
      <c r="B12" s="90" t="s">
        <v>421</v>
      </c>
      <c r="C12" s="16" t="s">
        <v>15</v>
      </c>
      <c r="D12" s="91" t="s">
        <v>314</v>
      </c>
      <c r="E12" s="46" t="s">
        <v>417</v>
      </c>
      <c r="F12" s="22">
        <f>'Memória de Cálculo'!D8</f>
        <v>1</v>
      </c>
      <c r="G12" s="213">
        <f>'CPU Codevasf'!H29</f>
        <v>12042.835299999999</v>
      </c>
      <c r="H12" s="213">
        <f t="shared" si="0"/>
        <v>15199.89</v>
      </c>
      <c r="I12" s="215">
        <f>ROUND(H12*F12,2)</f>
        <v>15199.89</v>
      </c>
      <c r="J12" s="287"/>
    </row>
    <row r="13" spans="1:13" ht="24" customHeight="1">
      <c r="A13" s="89" t="s">
        <v>53</v>
      </c>
      <c r="B13" s="90" t="s">
        <v>421</v>
      </c>
      <c r="C13" s="16" t="s">
        <v>15</v>
      </c>
      <c r="D13" s="91" t="s">
        <v>313</v>
      </c>
      <c r="E13" s="46" t="s">
        <v>417</v>
      </c>
      <c r="F13" s="22">
        <f>'Memória de Cálculo'!D9</f>
        <v>1</v>
      </c>
      <c r="G13" s="213">
        <f>'CPU Codevasf'!H29</f>
        <v>12042.835299999999</v>
      </c>
      <c r="H13" s="213">
        <f t="shared" si="0"/>
        <v>15199.89</v>
      </c>
      <c r="I13" s="215">
        <f>ROUND(H13*F13,2)</f>
        <v>15199.89</v>
      </c>
      <c r="J13" s="287"/>
    </row>
    <row r="14" spans="1:13" s="13" customFormat="1" ht="24" customHeight="1">
      <c r="A14" s="89" t="s">
        <v>423</v>
      </c>
      <c r="B14" s="90" t="s">
        <v>319</v>
      </c>
      <c r="C14" s="16" t="s">
        <v>15</v>
      </c>
      <c r="D14" s="91" t="s">
        <v>408</v>
      </c>
      <c r="E14" s="21" t="s">
        <v>16</v>
      </c>
      <c r="F14" s="22">
        <f>'Memória de Cálculo'!D6</f>
        <v>6.48</v>
      </c>
      <c r="G14" s="213">
        <f>'CPU Codevasf'!H46</f>
        <v>421.99</v>
      </c>
      <c r="H14" s="213">
        <f>ROUND(G14+G14*$I$7,2)</f>
        <v>532.62</v>
      </c>
      <c r="I14" s="215">
        <f>ROUND(H14*F14,2)</f>
        <v>3451.38</v>
      </c>
      <c r="J14" s="287"/>
    </row>
    <row r="15" spans="1:13" ht="24" customHeight="1">
      <c r="A15" s="89" t="s">
        <v>424</v>
      </c>
      <c r="B15" s="15" t="s">
        <v>21</v>
      </c>
      <c r="C15" s="16" t="s">
        <v>22</v>
      </c>
      <c r="D15" s="16" t="s">
        <v>23</v>
      </c>
      <c r="E15" s="21" t="s">
        <v>16</v>
      </c>
      <c r="F15" s="22">
        <f>'Memória de Cálculo'!D10</f>
        <v>6302.08</v>
      </c>
      <c r="G15" s="213">
        <v>0.32</v>
      </c>
      <c r="H15" s="213">
        <f t="shared" si="0"/>
        <v>0.4</v>
      </c>
      <c r="I15" s="215">
        <f>ROUND(H15*F15,2)</f>
        <v>2520.83</v>
      </c>
      <c r="J15" s="287"/>
    </row>
    <row r="16" spans="1:13" s="13" customFormat="1" ht="24" customHeight="1">
      <c r="A16" s="89" t="s">
        <v>425</v>
      </c>
      <c r="B16" s="15">
        <v>5502985</v>
      </c>
      <c r="C16" s="16" t="s">
        <v>28</v>
      </c>
      <c r="D16" s="16" t="s">
        <v>409</v>
      </c>
      <c r="E16" s="21" t="s">
        <v>16</v>
      </c>
      <c r="F16" s="22">
        <f>'Memória de Cálculo'!D11</f>
        <v>6302.08</v>
      </c>
      <c r="G16" s="213">
        <v>0.45</v>
      </c>
      <c r="H16" s="213">
        <f t="shared" ref="H16" si="1">ROUND(G16+G16*$I$7,2)</f>
        <v>0.56999999999999995</v>
      </c>
      <c r="I16" s="215">
        <f>ROUND(H16*F16,2)</f>
        <v>3592.19</v>
      </c>
      <c r="J16" s="287"/>
    </row>
    <row r="17" spans="1:10">
      <c r="A17" s="86">
        <v>2</v>
      </c>
      <c r="B17" s="14"/>
      <c r="C17" s="14"/>
      <c r="D17" s="14" t="s">
        <v>11</v>
      </c>
      <c r="E17" s="14"/>
      <c r="F17" s="18"/>
      <c r="G17" s="14"/>
      <c r="H17" s="14"/>
      <c r="I17" s="88">
        <f>I18+I22</f>
        <v>495522</v>
      </c>
      <c r="J17" s="288"/>
    </row>
    <row r="18" spans="1:10" ht="24" customHeight="1">
      <c r="A18" s="92" t="s">
        <v>426</v>
      </c>
      <c r="B18" s="93"/>
      <c r="C18" s="93"/>
      <c r="D18" s="93" t="s">
        <v>192</v>
      </c>
      <c r="E18" s="93"/>
      <c r="F18" s="94"/>
      <c r="G18" s="93"/>
      <c r="H18" s="93"/>
      <c r="I18" s="95">
        <f>SUM(I19:I21)</f>
        <v>146214</v>
      </c>
      <c r="J18" s="287"/>
    </row>
    <row r="19" spans="1:10" ht="24" customHeight="1">
      <c r="A19" s="89" t="s">
        <v>427</v>
      </c>
      <c r="B19" s="15">
        <v>4816119</v>
      </c>
      <c r="C19" s="16" t="s">
        <v>28</v>
      </c>
      <c r="D19" s="16" t="s">
        <v>46</v>
      </c>
      <c r="E19" s="21" t="s">
        <v>26</v>
      </c>
      <c r="F19" s="22">
        <f>'Memória de Cálculo'!D14</f>
        <v>1800</v>
      </c>
      <c r="G19" s="214">
        <v>32.17</v>
      </c>
      <c r="H19" s="213">
        <f t="shared" ref="H19:H21" si="2">ROUND(G19+G19*$I$7,2)</f>
        <v>40.6</v>
      </c>
      <c r="I19" s="215">
        <f>ROUND(H19*F19,2)</f>
        <v>73080</v>
      </c>
      <c r="J19" s="287"/>
    </row>
    <row r="20" spans="1:10" ht="24" customHeight="1">
      <c r="A20" s="89" t="s">
        <v>428</v>
      </c>
      <c r="B20" s="15" t="s">
        <v>27</v>
      </c>
      <c r="C20" s="16" t="s">
        <v>28</v>
      </c>
      <c r="D20" s="16" t="s">
        <v>29</v>
      </c>
      <c r="E20" s="21" t="s">
        <v>26</v>
      </c>
      <c r="F20" s="22">
        <f>'Memória de Cálculo'!D15</f>
        <v>1800</v>
      </c>
      <c r="G20" s="214">
        <v>3.67</v>
      </c>
      <c r="H20" s="213">
        <f t="shared" si="2"/>
        <v>4.63</v>
      </c>
      <c r="I20" s="215">
        <f>ROUND(H20*F20,2)</f>
        <v>8334</v>
      </c>
      <c r="J20" s="287"/>
    </row>
    <row r="21" spans="1:10" ht="36" customHeight="1">
      <c r="A21" s="89" t="s">
        <v>429</v>
      </c>
      <c r="B21" s="15" t="s">
        <v>30</v>
      </c>
      <c r="C21" s="16" t="s">
        <v>28</v>
      </c>
      <c r="D21" s="16" t="s">
        <v>31</v>
      </c>
      <c r="E21" s="21" t="s">
        <v>32</v>
      </c>
      <c r="F21" s="22">
        <f>'Memória de Cálculo'!D16</f>
        <v>43200</v>
      </c>
      <c r="G21" s="214">
        <v>1.19</v>
      </c>
      <c r="H21" s="213">
        <f t="shared" si="2"/>
        <v>1.5</v>
      </c>
      <c r="I21" s="215">
        <f>ROUND(H21*F21,2)</f>
        <v>64800</v>
      </c>
      <c r="J21" s="287"/>
    </row>
    <row r="22" spans="1:10" s="13" customFormat="1" ht="36" customHeight="1">
      <c r="A22" s="92" t="s">
        <v>430</v>
      </c>
      <c r="B22" s="93"/>
      <c r="C22" s="93"/>
      <c r="D22" s="93" t="s">
        <v>33</v>
      </c>
      <c r="E22" s="93"/>
      <c r="F22" s="94"/>
      <c r="G22" s="93"/>
      <c r="H22" s="93"/>
      <c r="I22" s="95">
        <f>SUM(I23:I24)</f>
        <v>349308</v>
      </c>
      <c r="J22" s="287"/>
    </row>
    <row r="23" spans="1:10" s="13" customFormat="1" ht="36" customHeight="1">
      <c r="A23" s="89" t="s">
        <v>431</v>
      </c>
      <c r="B23" s="90" t="s">
        <v>359</v>
      </c>
      <c r="C23" s="16" t="s">
        <v>15</v>
      </c>
      <c r="D23" s="16" t="s">
        <v>140</v>
      </c>
      <c r="E23" s="21" t="s">
        <v>26</v>
      </c>
      <c r="F23" s="22">
        <f>'Memória de Cálculo'!D18</f>
        <v>1800</v>
      </c>
      <c r="G23" s="214">
        <f>'CPU Sicro'!I34</f>
        <v>110.97075000000001</v>
      </c>
      <c r="H23" s="213">
        <f t="shared" ref="H23:H24" si="3">ROUND(G23+G23*$I$7,2)</f>
        <v>140.06</v>
      </c>
      <c r="I23" s="215">
        <f>ROUND(H23*F23,2)</f>
        <v>252108</v>
      </c>
      <c r="J23" s="287"/>
    </row>
    <row r="24" spans="1:10" s="13" customFormat="1" ht="36" customHeight="1">
      <c r="A24" s="89" t="s">
        <v>432</v>
      </c>
      <c r="B24" s="15" t="s">
        <v>30</v>
      </c>
      <c r="C24" s="16" t="s">
        <v>28</v>
      </c>
      <c r="D24" s="16" t="s">
        <v>31</v>
      </c>
      <c r="E24" s="21" t="s">
        <v>32</v>
      </c>
      <c r="F24" s="22">
        <f>'Memória de Cálculo'!D19</f>
        <v>64800</v>
      </c>
      <c r="G24" s="214">
        <v>1.19</v>
      </c>
      <c r="H24" s="213">
        <f t="shared" si="3"/>
        <v>1.5</v>
      </c>
      <c r="I24" s="215">
        <f>ROUND(H24*F24,2)</f>
        <v>97200</v>
      </c>
      <c r="J24" s="287"/>
    </row>
    <row r="25" spans="1:10" ht="24" customHeight="1">
      <c r="A25" s="86">
        <v>3</v>
      </c>
      <c r="B25" s="14"/>
      <c r="C25" s="14"/>
      <c r="D25" s="14" t="s">
        <v>34</v>
      </c>
      <c r="E25" s="14"/>
      <c r="F25" s="18"/>
      <c r="G25" s="14"/>
      <c r="H25" s="14"/>
      <c r="I25" s="88">
        <f>I26+I30+I39</f>
        <v>116310.21</v>
      </c>
      <c r="J25" s="287"/>
    </row>
    <row r="26" spans="1:10" ht="48" customHeight="1">
      <c r="A26" s="92" t="s">
        <v>433</v>
      </c>
      <c r="B26" s="93"/>
      <c r="C26" s="93"/>
      <c r="D26" s="93" t="s">
        <v>191</v>
      </c>
      <c r="E26" s="93"/>
      <c r="F26" s="94"/>
      <c r="G26" s="93"/>
      <c r="H26" s="93"/>
      <c r="I26" s="95">
        <f>SUM(I27:I29)</f>
        <v>26352.3</v>
      </c>
      <c r="J26" s="287"/>
    </row>
    <row r="27" spans="1:10" ht="24" customHeight="1">
      <c r="A27" s="89" t="s">
        <v>434</v>
      </c>
      <c r="B27" s="15">
        <v>4915774</v>
      </c>
      <c r="C27" s="16" t="s">
        <v>28</v>
      </c>
      <c r="D27" s="16" t="s">
        <v>73</v>
      </c>
      <c r="E27" s="21" t="s">
        <v>26</v>
      </c>
      <c r="F27" s="22">
        <f>'Memória de Cálculo'!D22</f>
        <v>381.41999999999996</v>
      </c>
      <c r="G27" s="214">
        <v>22.55</v>
      </c>
      <c r="H27" s="213">
        <f t="shared" ref="H27:H29" si="4">ROUND(G27+G27*$I$7,2)</f>
        <v>28.46</v>
      </c>
      <c r="I27" s="215">
        <f>ROUND(H27*F27,2)</f>
        <v>10855.21</v>
      </c>
      <c r="J27" s="287"/>
    </row>
    <row r="28" spans="1:10" ht="24" customHeight="1">
      <c r="A28" s="89" t="s">
        <v>435</v>
      </c>
      <c r="B28" s="15" t="s">
        <v>27</v>
      </c>
      <c r="C28" s="16" t="s">
        <v>28</v>
      </c>
      <c r="D28" s="16" t="s">
        <v>29</v>
      </c>
      <c r="E28" s="21" t="s">
        <v>26</v>
      </c>
      <c r="F28" s="22">
        <f>'Memória de Cálculo'!D23</f>
        <v>381.41999999999996</v>
      </c>
      <c r="G28" s="214">
        <v>3.67</v>
      </c>
      <c r="H28" s="213">
        <f t="shared" si="4"/>
        <v>4.63</v>
      </c>
      <c r="I28" s="215">
        <f>ROUND(H28*F28,2)</f>
        <v>1765.97</v>
      </c>
      <c r="J28" s="287"/>
    </row>
    <row r="29" spans="1:10" ht="24" customHeight="1">
      <c r="A29" s="89" t="s">
        <v>436</v>
      </c>
      <c r="B29" s="15" t="s">
        <v>30</v>
      </c>
      <c r="C29" s="16" t="s">
        <v>28</v>
      </c>
      <c r="D29" s="16" t="s">
        <v>31</v>
      </c>
      <c r="E29" s="21" t="s">
        <v>32</v>
      </c>
      <c r="F29" s="22">
        <f>'Memória de Cálculo'!D24</f>
        <v>9154.08</v>
      </c>
      <c r="G29" s="214">
        <v>1.19</v>
      </c>
      <c r="H29" s="213">
        <f t="shared" si="4"/>
        <v>1.5</v>
      </c>
      <c r="I29" s="215">
        <f>ROUND(H29*F29,2)</f>
        <v>13731.12</v>
      </c>
      <c r="J29" s="287"/>
    </row>
    <row r="30" spans="1:10" s="13" customFormat="1" ht="24" customHeight="1">
      <c r="A30" s="92" t="s">
        <v>437</v>
      </c>
      <c r="B30" s="93"/>
      <c r="C30" s="93"/>
      <c r="D30" s="93" t="s">
        <v>35</v>
      </c>
      <c r="E30" s="93"/>
      <c r="F30" s="94"/>
      <c r="G30" s="93"/>
      <c r="H30" s="93"/>
      <c r="I30" s="95">
        <f>SUM(I31:I38)</f>
        <v>37954.86</v>
      </c>
      <c r="J30" s="287"/>
    </row>
    <row r="31" spans="1:10" s="13" customFormat="1" ht="24" customHeight="1">
      <c r="A31" s="89" t="s">
        <v>438</v>
      </c>
      <c r="B31" s="15">
        <v>3107999</v>
      </c>
      <c r="C31" s="16" t="s">
        <v>28</v>
      </c>
      <c r="D31" s="16" t="s">
        <v>410</v>
      </c>
      <c r="E31" s="46" t="s">
        <v>16</v>
      </c>
      <c r="F31" s="22">
        <f>'Memória de Cálculo'!D26</f>
        <v>19.32</v>
      </c>
      <c r="G31" s="214">
        <v>137.16999999999999</v>
      </c>
      <c r="H31" s="213">
        <f t="shared" ref="H31:H38" si="5">ROUND(G31+G31*$I$7,2)</f>
        <v>173.13</v>
      </c>
      <c r="I31" s="215">
        <f>ROUND(H31*F31,2)</f>
        <v>3344.87</v>
      </c>
      <c r="J31" s="287"/>
    </row>
    <row r="32" spans="1:10">
      <c r="A32" s="89" t="s">
        <v>439</v>
      </c>
      <c r="B32" s="15">
        <v>408067</v>
      </c>
      <c r="C32" s="16" t="s">
        <v>28</v>
      </c>
      <c r="D32" s="16" t="s">
        <v>406</v>
      </c>
      <c r="E32" s="46" t="s">
        <v>139</v>
      </c>
      <c r="F32" s="22">
        <f>'Memória de Cálculo'!D27</f>
        <v>346.36070000000001</v>
      </c>
      <c r="G32" s="214">
        <v>15.61</v>
      </c>
      <c r="H32" s="213">
        <f t="shared" si="5"/>
        <v>19.7</v>
      </c>
      <c r="I32" s="215">
        <f>ROUND(H32*F32,2)</f>
        <v>6823.31</v>
      </c>
      <c r="J32" s="287"/>
    </row>
    <row r="33" spans="1:12" ht="25.5">
      <c r="A33" s="89" t="s">
        <v>440</v>
      </c>
      <c r="B33" s="15">
        <v>1106057</v>
      </c>
      <c r="C33" s="16" t="s">
        <v>28</v>
      </c>
      <c r="D33" s="16" t="s">
        <v>179</v>
      </c>
      <c r="E33" s="21" t="s">
        <v>26</v>
      </c>
      <c r="F33" s="22">
        <f>'Memória de Cálculo'!D28</f>
        <v>5.7575000000000003</v>
      </c>
      <c r="G33" s="214">
        <v>449.84</v>
      </c>
      <c r="H33" s="213">
        <f t="shared" si="5"/>
        <v>567.77</v>
      </c>
      <c r="I33" s="215">
        <f>ROUND(H33*F33,2)</f>
        <v>3268.94</v>
      </c>
      <c r="J33" s="287"/>
    </row>
    <row r="34" spans="1:12" ht="25.5">
      <c r="A34" s="89" t="s">
        <v>441</v>
      </c>
      <c r="B34" s="15">
        <v>1107892</v>
      </c>
      <c r="C34" s="16" t="s">
        <v>28</v>
      </c>
      <c r="D34" s="16" t="s">
        <v>180</v>
      </c>
      <c r="E34" s="21" t="s">
        <v>26</v>
      </c>
      <c r="F34" s="22">
        <f>'Memória de Cálculo'!D29</f>
        <v>17.839500000000001</v>
      </c>
      <c r="G34" s="214">
        <v>464.84</v>
      </c>
      <c r="H34" s="213">
        <f t="shared" si="5"/>
        <v>586.70000000000005</v>
      </c>
      <c r="I34" s="215">
        <f>ROUND(H34*F34,2)</f>
        <v>10466.43</v>
      </c>
      <c r="J34" s="287"/>
    </row>
    <row r="35" spans="1:12" s="13" customFormat="1">
      <c r="A35" s="89" t="s">
        <v>442</v>
      </c>
      <c r="B35" s="15">
        <v>1100657</v>
      </c>
      <c r="C35" s="16" t="s">
        <v>28</v>
      </c>
      <c r="D35" s="16" t="s">
        <v>411</v>
      </c>
      <c r="E35" s="21" t="s">
        <v>26</v>
      </c>
      <c r="F35" s="22">
        <f>'Memória de Cálculo'!D30</f>
        <v>17.839500000000001</v>
      </c>
      <c r="G35" s="214">
        <v>3.26</v>
      </c>
      <c r="H35" s="213">
        <f t="shared" ref="H35" si="6">ROUND(G35+G35*$I$7,2)</f>
        <v>4.1100000000000003</v>
      </c>
      <c r="I35" s="215">
        <f>ROUND(H35*F35,2)</f>
        <v>73.319999999999993</v>
      </c>
      <c r="J35" s="287"/>
    </row>
    <row r="36" spans="1:12">
      <c r="A36" s="89" t="s">
        <v>443</v>
      </c>
      <c r="B36" s="15">
        <v>1600438</v>
      </c>
      <c r="C36" s="16" t="s">
        <v>28</v>
      </c>
      <c r="D36" s="16" t="s">
        <v>181</v>
      </c>
      <c r="E36" s="21" t="s">
        <v>26</v>
      </c>
      <c r="F36" s="22">
        <f>'Memória de Cálculo'!D31</f>
        <v>16.705500000000001</v>
      </c>
      <c r="G36" s="214">
        <v>522.47</v>
      </c>
      <c r="H36" s="213">
        <f t="shared" si="5"/>
        <v>659.44</v>
      </c>
      <c r="I36" s="215">
        <f>ROUND(H36*F36,2)</f>
        <v>11016.27</v>
      </c>
      <c r="J36" s="287"/>
    </row>
    <row r="37" spans="1:12" ht="38.25">
      <c r="A37" s="89" t="s">
        <v>444</v>
      </c>
      <c r="B37" s="15" t="s">
        <v>36</v>
      </c>
      <c r="C37" s="16" t="s">
        <v>25</v>
      </c>
      <c r="D37" s="16" t="s">
        <v>358</v>
      </c>
      <c r="E37" s="21" t="s">
        <v>26</v>
      </c>
      <c r="F37" s="22">
        <f>'Memória de Cálculo'!D32</f>
        <v>16.705500000000001</v>
      </c>
      <c r="G37" s="214">
        <v>9.74</v>
      </c>
      <c r="H37" s="213">
        <f t="shared" si="5"/>
        <v>12.29</v>
      </c>
      <c r="I37" s="215">
        <f>ROUND(H37*F37,2)</f>
        <v>205.31</v>
      </c>
      <c r="J37" s="287"/>
    </row>
    <row r="38" spans="1:12" ht="20.25" customHeight="1">
      <c r="A38" s="89" t="s">
        <v>445</v>
      </c>
      <c r="B38" s="15" t="s">
        <v>30</v>
      </c>
      <c r="C38" s="16" t="s">
        <v>28</v>
      </c>
      <c r="D38" s="16" t="s">
        <v>31</v>
      </c>
      <c r="E38" s="21" t="s">
        <v>32</v>
      </c>
      <c r="F38" s="22">
        <f>'Memória de Cálculo'!D33</f>
        <v>1837.6050000000002</v>
      </c>
      <c r="G38" s="214">
        <v>1.19</v>
      </c>
      <c r="H38" s="213">
        <f t="shared" si="5"/>
        <v>1.5</v>
      </c>
      <c r="I38" s="215">
        <f>ROUND(H38*F38,2)</f>
        <v>2756.41</v>
      </c>
      <c r="J38" s="287"/>
    </row>
    <row r="39" spans="1:12">
      <c r="A39" s="92" t="s">
        <v>446</v>
      </c>
      <c r="B39" s="93"/>
      <c r="C39" s="93"/>
      <c r="D39" s="93" t="s">
        <v>188</v>
      </c>
      <c r="E39" s="93"/>
      <c r="F39" s="94"/>
      <c r="G39" s="93"/>
      <c r="H39" s="93"/>
      <c r="I39" s="95">
        <f>SUM(I40:I44)</f>
        <v>52003.05</v>
      </c>
      <c r="J39" s="287"/>
    </row>
    <row r="40" spans="1:12">
      <c r="A40" s="89" t="s">
        <v>447</v>
      </c>
      <c r="B40" s="15" t="s">
        <v>40</v>
      </c>
      <c r="C40" s="16" t="s">
        <v>28</v>
      </c>
      <c r="D40" s="16" t="s">
        <v>41</v>
      </c>
      <c r="E40" s="21" t="s">
        <v>42</v>
      </c>
      <c r="F40" s="22">
        <f>'Memória de Cálculo'!D35</f>
        <v>45</v>
      </c>
      <c r="G40" s="214">
        <v>541.45000000000005</v>
      </c>
      <c r="H40" s="213">
        <f t="shared" ref="H40:H43" si="7">ROUND(G40+G40*$I$7,2)</f>
        <v>683.39</v>
      </c>
      <c r="I40" s="215">
        <f>ROUND(H40*F40,2)</f>
        <v>30752.55</v>
      </c>
      <c r="J40" s="287"/>
      <c r="L40" s="13" t="s">
        <v>412</v>
      </c>
    </row>
    <row r="41" spans="1:12" ht="25.5">
      <c r="A41" s="89" t="s">
        <v>448</v>
      </c>
      <c r="B41" s="15">
        <v>2003325</v>
      </c>
      <c r="C41" s="16" t="s">
        <v>28</v>
      </c>
      <c r="D41" s="16" t="s">
        <v>71</v>
      </c>
      <c r="E41" s="46" t="s">
        <v>42</v>
      </c>
      <c r="F41" s="22">
        <f>'Memória de Cálculo'!D36</f>
        <v>100</v>
      </c>
      <c r="G41" s="214">
        <v>114.19</v>
      </c>
      <c r="H41" s="213">
        <f t="shared" si="7"/>
        <v>144.13</v>
      </c>
      <c r="I41" s="215">
        <f>ROUND(H41*F41,2)</f>
        <v>14413</v>
      </c>
      <c r="J41" s="287"/>
    </row>
    <row r="42" spans="1:12" s="13" customFormat="1">
      <c r="A42" s="89" t="s">
        <v>449</v>
      </c>
      <c r="B42" s="15">
        <v>2003384</v>
      </c>
      <c r="C42" s="16" t="s">
        <v>28</v>
      </c>
      <c r="D42" s="16" t="s">
        <v>416</v>
      </c>
      <c r="E42" s="46" t="s">
        <v>417</v>
      </c>
      <c r="F42" s="22">
        <f>'Memória de Cálculo'!D37</f>
        <v>2</v>
      </c>
      <c r="G42" s="214">
        <v>71.91</v>
      </c>
      <c r="H42" s="213">
        <f t="shared" ref="H42" si="8">ROUND(G42+G42*$I$7,2)</f>
        <v>90.76</v>
      </c>
      <c r="I42" s="215">
        <f>ROUND(H42*F42,2)</f>
        <v>181.52</v>
      </c>
      <c r="J42" s="287"/>
    </row>
    <row r="43" spans="1:12" ht="14.25" customHeight="1">
      <c r="A43" s="89" t="s">
        <v>450</v>
      </c>
      <c r="B43" s="15">
        <v>2003307</v>
      </c>
      <c r="C43" s="16" t="s">
        <v>28</v>
      </c>
      <c r="D43" s="16" t="s">
        <v>418</v>
      </c>
      <c r="E43" s="46" t="s">
        <v>42</v>
      </c>
      <c r="F43" s="22">
        <f>'Memória de Cálculo'!D38</f>
        <v>43</v>
      </c>
      <c r="G43" s="214">
        <v>114.19</v>
      </c>
      <c r="H43" s="213">
        <f t="shared" si="7"/>
        <v>144.13</v>
      </c>
      <c r="I43" s="215">
        <f>ROUND(H43*F43,2)</f>
        <v>6197.59</v>
      </c>
      <c r="J43" s="287"/>
    </row>
    <row r="44" spans="1:12">
      <c r="A44" s="89" t="s">
        <v>451</v>
      </c>
      <c r="B44" s="15">
        <v>2003447</v>
      </c>
      <c r="C44" s="16" t="s">
        <v>28</v>
      </c>
      <c r="D44" s="16" t="s">
        <v>419</v>
      </c>
      <c r="E44" s="46" t="s">
        <v>417</v>
      </c>
      <c r="F44" s="22">
        <f>'Memória de Cálculo'!D39</f>
        <v>1</v>
      </c>
      <c r="G44" s="214">
        <v>363.18</v>
      </c>
      <c r="H44" s="213">
        <f t="shared" ref="H44" si="9">ROUND(G44+G44*$I$7,2)</f>
        <v>458.39</v>
      </c>
      <c r="I44" s="215">
        <f>ROUND(H44*F44,2)</f>
        <v>458.39</v>
      </c>
      <c r="J44" s="287"/>
    </row>
    <row r="45" spans="1:12">
      <c r="A45" s="294"/>
      <c r="B45" s="295"/>
      <c r="C45" s="295"/>
      <c r="D45" s="96"/>
      <c r="E45" s="97"/>
      <c r="F45" s="296"/>
      <c r="G45" s="296"/>
      <c r="H45" s="297"/>
      <c r="I45" s="298"/>
    </row>
    <row r="46" spans="1:12" ht="15" thickBot="1">
      <c r="A46" s="294"/>
      <c r="B46" s="295"/>
      <c r="C46" s="295"/>
      <c r="D46" s="96"/>
      <c r="E46" s="97"/>
      <c r="F46" s="296"/>
      <c r="G46" s="296"/>
      <c r="H46" s="297"/>
      <c r="I46" s="298"/>
    </row>
    <row r="47" spans="1:12" ht="16.5" thickBot="1">
      <c r="A47" s="305"/>
      <c r="B47" s="306"/>
      <c r="C47" s="306"/>
      <c r="D47" s="98"/>
      <c r="E47" s="99"/>
      <c r="F47" s="307" t="s">
        <v>43</v>
      </c>
      <c r="G47" s="308"/>
      <c r="H47" s="309">
        <f>I25+I17+I10</f>
        <v>720578.11</v>
      </c>
      <c r="I47" s="310"/>
    </row>
    <row r="48" spans="1:12">
      <c r="A48" s="17"/>
      <c r="B48" s="17"/>
      <c r="C48" s="17"/>
      <c r="D48" s="17"/>
      <c r="E48" s="17"/>
      <c r="F48" s="17"/>
      <c r="G48" s="17"/>
      <c r="H48" s="17"/>
      <c r="I48" s="17"/>
    </row>
    <row r="49" spans="1:9">
      <c r="A49" s="289"/>
      <c r="B49" s="289"/>
      <c r="C49" s="289"/>
      <c r="D49" s="289"/>
      <c r="E49" s="289"/>
      <c r="F49" s="289"/>
      <c r="G49" s="289"/>
      <c r="H49" s="289"/>
      <c r="I49" s="289"/>
    </row>
  </sheetData>
  <mergeCells count="18">
    <mergeCell ref="A1:I1"/>
    <mergeCell ref="G7:H7"/>
    <mergeCell ref="A47:C47"/>
    <mergeCell ref="F47:G47"/>
    <mergeCell ref="H47:I47"/>
    <mergeCell ref="A2:I2"/>
    <mergeCell ref="A3:I3"/>
    <mergeCell ref="A4:I4"/>
    <mergeCell ref="A5:E5"/>
    <mergeCell ref="G6:H6"/>
    <mergeCell ref="A49:I49"/>
    <mergeCell ref="A8:I8"/>
    <mergeCell ref="A45:C45"/>
    <mergeCell ref="F45:G45"/>
    <mergeCell ref="H45:I45"/>
    <mergeCell ref="A46:C46"/>
    <mergeCell ref="F46:G46"/>
    <mergeCell ref="H46:I46"/>
  </mergeCells>
  <pageMargins left="0.51181102362204722" right="0.51181102362204722" top="0.98425196850393704" bottom="0.98425196850393704" header="0.51181102362204722" footer="0.51181102362204722"/>
  <pageSetup paperSize="9" scale="51" fitToHeight="0" orientation="portrait" r:id="rId1"/>
  <headerFooter>
    <oddFooter>&amp;A&amp;RPágina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</sheetPr>
  <dimension ref="A1:I28"/>
  <sheetViews>
    <sheetView view="pageBreakPreview" topLeftCell="A4" zoomScale="115" zoomScaleSheetLayoutView="115" workbookViewId="0">
      <selection activeCell="A5" sqref="A5:G6"/>
    </sheetView>
  </sheetViews>
  <sheetFormatPr defaultRowHeight="14.25"/>
  <cols>
    <col min="1" max="1" width="9.125" bestFit="1" customWidth="1"/>
    <col min="2" max="2" width="30" customWidth="1"/>
    <col min="3" max="7" width="15.125" customWidth="1"/>
    <col min="9" max="9" width="9.75" bestFit="1" customWidth="1"/>
  </cols>
  <sheetData>
    <row r="1" spans="1:9">
      <c r="A1" s="251"/>
      <c r="B1" s="282"/>
      <c r="C1" s="328" t="s">
        <v>404</v>
      </c>
      <c r="D1" s="328"/>
      <c r="E1" s="328"/>
      <c r="F1" s="328"/>
      <c r="G1" s="329"/>
      <c r="H1" s="248"/>
      <c r="I1" s="248"/>
    </row>
    <row r="2" spans="1:9">
      <c r="A2" s="252"/>
      <c r="B2" s="280"/>
      <c r="C2" s="326" t="s">
        <v>331</v>
      </c>
      <c r="D2" s="326"/>
      <c r="E2" s="326"/>
      <c r="F2" s="326"/>
      <c r="G2" s="327"/>
      <c r="H2" s="248"/>
      <c r="I2" s="248"/>
    </row>
    <row r="3" spans="1:9" ht="15" thickBot="1">
      <c r="A3" s="253"/>
      <c r="B3" s="254"/>
      <c r="C3" s="324" t="s">
        <v>395</v>
      </c>
      <c r="D3" s="324"/>
      <c r="E3" s="324"/>
      <c r="F3" s="324"/>
      <c r="G3" s="325"/>
      <c r="H3" s="248"/>
      <c r="I3" s="248"/>
    </row>
    <row r="4" spans="1:9">
      <c r="A4" s="251"/>
      <c r="B4" s="255"/>
      <c r="C4" s="255"/>
      <c r="D4" s="255"/>
      <c r="E4" s="255"/>
      <c r="F4" s="255"/>
      <c r="G4" s="256"/>
      <c r="H4" s="248"/>
      <c r="I4" s="248"/>
    </row>
    <row r="5" spans="1:9">
      <c r="A5" s="332" t="str">
        <f>'Orçamento Sintético'!A4:I4</f>
        <v>Recomposição de taludes e bueiro no Perímetro Irrigado do Baixio de Irecê, no município de Xique-Xique, na área de abrangência 2ª Superintendência Regional da CODEVASF, no estado da Bahia.</v>
      </c>
      <c r="B5" s="333"/>
      <c r="C5" s="333"/>
      <c r="D5" s="333"/>
      <c r="E5" s="333"/>
      <c r="F5" s="333"/>
      <c r="G5" s="334"/>
      <c r="H5" s="248"/>
      <c r="I5" s="248"/>
    </row>
    <row r="6" spans="1:9">
      <c r="A6" s="332"/>
      <c r="B6" s="333"/>
      <c r="C6" s="333"/>
      <c r="D6" s="333"/>
      <c r="E6" s="333"/>
      <c r="F6" s="333"/>
      <c r="G6" s="334"/>
      <c r="H6" s="248"/>
      <c r="I6" s="248"/>
    </row>
    <row r="7" spans="1:9" ht="15" thickBot="1">
      <c r="A7" s="257"/>
      <c r="B7" s="258"/>
      <c r="C7" s="258"/>
      <c r="D7" s="258"/>
      <c r="E7" s="258"/>
      <c r="F7" s="258"/>
      <c r="G7" s="259"/>
      <c r="H7" s="248"/>
      <c r="I7" s="248"/>
    </row>
    <row r="8" spans="1:9" ht="15" thickBot="1">
      <c r="A8" s="335" t="s">
        <v>405</v>
      </c>
      <c r="B8" s="336"/>
      <c r="C8" s="336"/>
      <c r="D8" s="336"/>
      <c r="E8" s="336"/>
      <c r="F8" s="336"/>
      <c r="G8" s="337"/>
      <c r="H8" s="248"/>
      <c r="I8" s="248"/>
    </row>
    <row r="9" spans="1:9" ht="15" thickBot="1">
      <c r="A9" s="260"/>
      <c r="B9" s="261"/>
      <c r="C9" s="261"/>
      <c r="D9" s="261"/>
      <c r="E9" s="261"/>
      <c r="F9" s="261"/>
      <c r="G9" s="262"/>
      <c r="H9" s="248"/>
      <c r="I9" s="248"/>
    </row>
    <row r="10" spans="1:9">
      <c r="A10" s="263" t="s">
        <v>1</v>
      </c>
      <c r="B10" s="264" t="s">
        <v>4</v>
      </c>
      <c r="C10" s="264" t="s">
        <v>396</v>
      </c>
      <c r="D10" s="264" t="s">
        <v>397</v>
      </c>
      <c r="E10" s="264" t="s">
        <v>398</v>
      </c>
      <c r="F10" s="264" t="s">
        <v>399</v>
      </c>
      <c r="G10" s="265" t="s">
        <v>400</v>
      </c>
      <c r="H10" s="248"/>
      <c r="I10" s="248"/>
    </row>
    <row r="11" spans="1:9">
      <c r="A11" s="330">
        <v>1</v>
      </c>
      <c r="B11" s="331" t="str">
        <f>'Orçamento Sintético'!D10</f>
        <v>Serviços Preliminares</v>
      </c>
      <c r="C11" s="266">
        <f>C12/$C$17</f>
        <v>0.15091479811952657</v>
      </c>
      <c r="D11" s="267">
        <f>D12/$C$12</f>
        <v>0.37382919349150351</v>
      </c>
      <c r="E11" s="267">
        <f t="shared" ref="E11:G11" si="0">E12/$C$12</f>
        <v>0.22429674155122589</v>
      </c>
      <c r="F11" s="267">
        <f t="shared" si="0"/>
        <v>0.17773327789749363</v>
      </c>
      <c r="G11" s="281">
        <f t="shared" si="0"/>
        <v>0.224140787059777</v>
      </c>
      <c r="H11" s="248"/>
      <c r="I11" s="268">
        <f t="shared" ref="I11:I15" si="1">SUM(D11:G11)</f>
        <v>1</v>
      </c>
    </row>
    <row r="12" spans="1:9">
      <c r="A12" s="330"/>
      <c r="B12" s="331"/>
      <c r="C12" s="269">
        <f>'Orçamento Sintético'!I10</f>
        <v>108745.90000000001</v>
      </c>
      <c r="D12" s="270">
        <f>'Orçamento Sintético'!I14+'Orçamento Sintético'!I12+'Orçamento Sintético'!I15+D28*'Orçamento Sintético'!I11</f>
        <v>40652.392092507696</v>
      </c>
      <c r="E12" s="270">
        <f>E28*'Orçamento Sintético'!I11</f>
        <v>24391.351027055458</v>
      </c>
      <c r="F12" s="270">
        <f>F28*'Orçamento Sintético'!I11</f>
        <v>19327.765264913054</v>
      </c>
      <c r="G12" s="271">
        <f>C12-D12-E12-F12</f>
        <v>24374.391615523804</v>
      </c>
      <c r="H12" s="248"/>
      <c r="I12" s="272">
        <f t="shared" ref="I12:I16" si="2">SUM(D12:G12)-C12</f>
        <v>0</v>
      </c>
    </row>
    <row r="13" spans="1:9">
      <c r="A13" s="330">
        <v>2</v>
      </c>
      <c r="B13" s="331" t="str">
        <f>'Orçamento Sintético'!D17</f>
        <v>Recomposição dos Taludes</v>
      </c>
      <c r="C13" s="266">
        <f>C14/$C$17</f>
        <v>0.68767284645935189</v>
      </c>
      <c r="D13" s="267">
        <f>D14/$C$14</f>
        <v>0.29507065276617384</v>
      </c>
      <c r="E13" s="267">
        <f t="shared" ref="E13:G13" si="3">E14/$C$14</f>
        <v>0.42295760834029567</v>
      </c>
      <c r="F13" s="267">
        <f t="shared" si="3"/>
        <v>0.2819717388935305</v>
      </c>
      <c r="G13" s="281">
        <f t="shared" si="3"/>
        <v>0</v>
      </c>
      <c r="H13" s="248"/>
      <c r="I13" s="268">
        <f t="shared" si="1"/>
        <v>1</v>
      </c>
    </row>
    <row r="14" spans="1:9">
      <c r="A14" s="330"/>
      <c r="B14" s="331"/>
      <c r="C14" s="269">
        <f>'Orçamento Sintético'!I17</f>
        <v>495522</v>
      </c>
      <c r="D14" s="270">
        <f>'Orçamento Sintético'!I19+'Orçamento Sintético'!I20+'Orçamento Sintético'!I21</f>
        <v>146214</v>
      </c>
      <c r="E14" s="270">
        <f>('Orçamento Sintético'!I23+'Orçamento Sintético'!I24)*0.6</f>
        <v>209584.8</v>
      </c>
      <c r="F14" s="270">
        <f>('Orçamento Sintético'!I23+'Orçamento Sintético'!I24)*0.4</f>
        <v>139723.20000000001</v>
      </c>
      <c r="G14" s="271">
        <v>0</v>
      </c>
      <c r="H14" s="248"/>
      <c r="I14" s="272">
        <f t="shared" si="2"/>
        <v>0</v>
      </c>
    </row>
    <row r="15" spans="1:9">
      <c r="A15" s="330">
        <v>3</v>
      </c>
      <c r="B15" s="331" t="str">
        <f>'Orçamento Sintético'!D25</f>
        <v>Recomposição do Bueiro</v>
      </c>
      <c r="C15" s="266">
        <f>C16/$C$17</f>
        <v>0.16141235542112153</v>
      </c>
      <c r="D15" s="267">
        <f>D16/$C$16</f>
        <v>0</v>
      </c>
      <c r="E15" s="267">
        <f t="shared" ref="E15:G15" si="4">E16/$C$16</f>
        <v>0</v>
      </c>
      <c r="F15" s="267">
        <f t="shared" si="4"/>
        <v>0.22656910343468556</v>
      </c>
      <c r="G15" s="281">
        <f t="shared" si="4"/>
        <v>0.77343089656531439</v>
      </c>
      <c r="H15" s="248"/>
      <c r="I15" s="268">
        <f t="shared" si="1"/>
        <v>1</v>
      </c>
    </row>
    <row r="16" spans="1:9" ht="15" thickBot="1">
      <c r="A16" s="330"/>
      <c r="B16" s="331"/>
      <c r="C16" s="269">
        <f>'Orçamento Sintético'!I25</f>
        <v>116310.21</v>
      </c>
      <c r="D16" s="270">
        <v>0</v>
      </c>
      <c r="E16" s="270">
        <v>0</v>
      </c>
      <c r="F16" s="270">
        <f>'Orçamento Sintético'!I26</f>
        <v>26352.3</v>
      </c>
      <c r="G16" s="271">
        <f>'Orçamento Sintético'!I30+'Orçamento Sintético'!I39</f>
        <v>89957.91</v>
      </c>
      <c r="H16" s="248"/>
      <c r="I16" s="272">
        <f t="shared" si="2"/>
        <v>0</v>
      </c>
    </row>
    <row r="17" spans="1:9">
      <c r="A17" s="338" t="s">
        <v>401</v>
      </c>
      <c r="B17" s="339"/>
      <c r="C17" s="340">
        <f>SUM(C12,C14,C16,)</f>
        <v>720578.11</v>
      </c>
      <c r="D17" s="273">
        <f>D18/$C$17</f>
        <v>0.25932843296128949</v>
      </c>
      <c r="E17" s="273">
        <f t="shared" ref="E17:G17" si="5">E18/$C$17</f>
        <v>0.32470615992908175</v>
      </c>
      <c r="F17" s="273">
        <f t="shared" si="5"/>
        <v>0.25729794271007356</v>
      </c>
      <c r="G17" s="273">
        <f t="shared" si="5"/>
        <v>0.15866746439955526</v>
      </c>
      <c r="H17" s="248"/>
      <c r="I17" s="248"/>
    </row>
    <row r="18" spans="1:9">
      <c r="A18" s="343" t="s">
        <v>91</v>
      </c>
      <c r="B18" s="331"/>
      <c r="C18" s="341"/>
      <c r="D18" s="274">
        <f>SUM(D12,D14,D16,)</f>
        <v>186866.39209250768</v>
      </c>
      <c r="E18" s="274">
        <f t="shared" ref="E18:G18" si="6">SUM(E12,E14,E16,)</f>
        <v>233976.15102705546</v>
      </c>
      <c r="F18" s="274">
        <f t="shared" si="6"/>
        <v>185403.26526491306</v>
      </c>
      <c r="G18" s="275">
        <f t="shared" si="6"/>
        <v>114332.30161552381</v>
      </c>
      <c r="H18" s="248"/>
      <c r="I18" s="248"/>
    </row>
    <row r="19" spans="1:9">
      <c r="A19" s="343" t="s">
        <v>402</v>
      </c>
      <c r="B19" s="331"/>
      <c r="C19" s="341"/>
      <c r="D19" s="276">
        <f>D17</f>
        <v>0.25932843296128949</v>
      </c>
      <c r="E19" s="276">
        <f>D19+E17</f>
        <v>0.58403459289037118</v>
      </c>
      <c r="F19" s="276">
        <f t="shared" ref="F19:G19" si="7">E19+F17</f>
        <v>0.84133253560044474</v>
      </c>
      <c r="G19" s="276">
        <f t="shared" si="7"/>
        <v>1</v>
      </c>
      <c r="H19" s="248"/>
      <c r="I19" s="248"/>
    </row>
    <row r="20" spans="1:9" ht="15" thickBot="1">
      <c r="A20" s="344" t="s">
        <v>403</v>
      </c>
      <c r="B20" s="345"/>
      <c r="C20" s="342"/>
      <c r="D20" s="277">
        <f>D18</f>
        <v>186866.39209250768</v>
      </c>
      <c r="E20" s="277">
        <f>E18+D20</f>
        <v>420842.54311956314</v>
      </c>
      <c r="F20" s="277">
        <f t="shared" ref="F20:G20" si="8">F18+E20</f>
        <v>606245.80838447623</v>
      </c>
      <c r="G20" s="277">
        <f t="shared" si="8"/>
        <v>720578.1100000001</v>
      </c>
      <c r="H20" s="248"/>
      <c r="I20" s="248"/>
    </row>
    <row r="21" spans="1:9">
      <c r="A21" s="248"/>
      <c r="B21" s="248"/>
      <c r="C21" s="248"/>
      <c r="D21" s="278"/>
      <c r="E21" s="278"/>
      <c r="F21" s="278"/>
      <c r="G21" s="279"/>
      <c r="H21" s="248"/>
      <c r="I21" s="248"/>
    </row>
    <row r="22" spans="1:9">
      <c r="A22" s="248"/>
      <c r="B22" s="248"/>
      <c r="C22" s="248"/>
      <c r="D22" s="278"/>
      <c r="E22" s="278"/>
      <c r="F22" s="278"/>
      <c r="G22" s="279"/>
      <c r="H22" s="248"/>
      <c r="I22" s="248"/>
    </row>
    <row r="23" spans="1:9">
      <c r="A23" s="248"/>
      <c r="B23" s="248"/>
      <c r="C23" s="248"/>
      <c r="D23" s="278"/>
      <c r="E23" s="278"/>
      <c r="F23" s="278"/>
      <c r="G23" s="279"/>
      <c r="H23" s="248"/>
      <c r="I23" s="248"/>
    </row>
    <row r="24" spans="1:9">
      <c r="A24" s="248"/>
      <c r="B24" s="248"/>
      <c r="C24" s="248"/>
      <c r="D24" s="278">
        <f>D12+D14+D16</f>
        <v>186866.39209250768</v>
      </c>
      <c r="E24" s="278">
        <f t="shared" ref="E24:G24" si="9">E12+E14+E16</f>
        <v>233976.15102705546</v>
      </c>
      <c r="F24" s="278">
        <f t="shared" si="9"/>
        <v>185403.26526491306</v>
      </c>
      <c r="G24" s="278">
        <f t="shared" si="9"/>
        <v>114332.30161552381</v>
      </c>
      <c r="H24" s="248"/>
      <c r="I24" s="248"/>
    </row>
    <row r="25" spans="1:9">
      <c r="A25" s="248"/>
      <c r="B25" s="248"/>
      <c r="C25" s="248"/>
      <c r="D25" s="278">
        <f>C17-'Orçamento Sintético'!I11</f>
        <v>651796.39</v>
      </c>
      <c r="E25" s="278">
        <f t="shared" ref="E25:G25" si="10">D25</f>
        <v>651796.39</v>
      </c>
      <c r="F25" s="278">
        <f t="shared" si="10"/>
        <v>651796.39</v>
      </c>
      <c r="G25" s="278">
        <f t="shared" si="10"/>
        <v>651796.39</v>
      </c>
      <c r="H25" s="248"/>
      <c r="I25" s="248"/>
    </row>
    <row r="26" spans="1:9">
      <c r="A26" s="248"/>
      <c r="B26" s="248"/>
      <c r="C26" s="248"/>
      <c r="D26" s="278">
        <f t="shared" ref="D26:G26" si="11">D24/D25</f>
        <v>0.28669442629546887</v>
      </c>
      <c r="E26" s="278">
        <f t="shared" si="11"/>
        <v>0.35897122877138893</v>
      </c>
      <c r="F26" s="278">
        <f t="shared" si="11"/>
        <v>0.28444966573827307</v>
      </c>
      <c r="G26" s="278">
        <f t="shared" si="11"/>
        <v>0.17541106911550064</v>
      </c>
      <c r="H26" s="248"/>
      <c r="I26" s="248"/>
    </row>
    <row r="28" spans="1:9">
      <c r="D28">
        <v>0.28321903105225776</v>
      </c>
      <c r="E28">
        <v>0.35461967259695537</v>
      </c>
      <c r="F28">
        <v>0.28100148215126131</v>
      </c>
      <c r="G28">
        <v>0.18117498918384847</v>
      </c>
    </row>
  </sheetData>
  <mergeCells count="16">
    <mergeCell ref="A17:B17"/>
    <mergeCell ref="C17:C20"/>
    <mergeCell ref="A18:B18"/>
    <mergeCell ref="A19:B19"/>
    <mergeCell ref="A20:B20"/>
    <mergeCell ref="C3:G3"/>
    <mergeCell ref="C2:G2"/>
    <mergeCell ref="C1:G1"/>
    <mergeCell ref="A15:A16"/>
    <mergeCell ref="B15:B16"/>
    <mergeCell ref="A5:G6"/>
    <mergeCell ref="A8:G8"/>
    <mergeCell ref="A11:A12"/>
    <mergeCell ref="B11:B12"/>
    <mergeCell ref="A13:A14"/>
    <mergeCell ref="B13:B14"/>
  </mergeCells>
  <pageMargins left="0.511811024" right="0.511811024" top="0.78740157499999996" bottom="0.78740157499999996" header="0.31496062000000002" footer="0.31496062000000002"/>
  <pageSetup paperSize="9" scale="74" orientation="portrait" r:id="rId1"/>
  <legacyDrawing r:id="rId2"/>
  <oleObjects>
    <oleObject progId="Figura do Microsoft Photo Editor 3.0" shapeId="4097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showOutlineSymbols="0" showWhiteSpace="0" zoomScale="90" zoomScaleNormal="90" workbookViewId="0">
      <selection activeCell="D16" sqref="D16"/>
    </sheetView>
  </sheetViews>
  <sheetFormatPr defaultRowHeight="14.25"/>
  <cols>
    <col min="1" max="1" width="17" bestFit="1" customWidth="1"/>
    <col min="2" max="2" width="60" bestFit="1" customWidth="1"/>
    <col min="3" max="3" width="7.75" customWidth="1"/>
    <col min="4" max="4" width="10" bestFit="1" customWidth="1"/>
    <col min="5" max="5" width="60" bestFit="1" customWidth="1"/>
    <col min="6" max="6" width="18" bestFit="1" customWidth="1"/>
  </cols>
  <sheetData>
    <row r="1" spans="1:10" ht="15">
      <c r="A1" s="2"/>
      <c r="B1" s="2" t="s">
        <v>0</v>
      </c>
      <c r="C1" s="2"/>
      <c r="D1" s="2"/>
      <c r="E1" s="2"/>
      <c r="F1" s="346"/>
      <c r="G1" s="346"/>
      <c r="H1" s="346"/>
      <c r="I1" s="346"/>
      <c r="J1" s="346"/>
    </row>
    <row r="2" spans="1:10" ht="38.25">
      <c r="A2" s="3"/>
      <c r="B2" s="3" t="str">
        <f>'Orçamento Sintético'!A4</f>
        <v>Recomposição de taludes e bueiro no Perímetro Irrigado do Baixio de Irecê, no município de Xique-Xique, na área de abrangência 2ª Superintendência Regional da CODEVASF, no estado da Bahia.</v>
      </c>
      <c r="C2" s="3"/>
      <c r="D2" s="3"/>
      <c r="E2" s="3"/>
      <c r="F2" s="346"/>
      <c r="G2" s="346"/>
      <c r="H2" s="346"/>
      <c r="I2" s="346"/>
      <c r="J2" s="346"/>
    </row>
    <row r="3" spans="1:10" ht="15">
      <c r="A3" s="347" t="s">
        <v>47</v>
      </c>
      <c r="B3" s="346"/>
      <c r="C3" s="346"/>
      <c r="D3" s="346"/>
      <c r="E3" s="346"/>
    </row>
    <row r="4" spans="1:10" ht="30" customHeight="1">
      <c r="A4" s="4" t="s">
        <v>1</v>
      </c>
      <c r="B4" s="4" t="s">
        <v>4</v>
      </c>
      <c r="C4" s="5" t="s">
        <v>5</v>
      </c>
      <c r="D4" s="6" t="s">
        <v>6</v>
      </c>
      <c r="E4" s="4" t="s">
        <v>47</v>
      </c>
    </row>
    <row r="5" spans="1:10" ht="24" customHeight="1">
      <c r="A5" s="7">
        <f>'Orçamento Sintético'!A10</f>
        <v>1</v>
      </c>
      <c r="B5" s="7" t="str">
        <f>'Orçamento Sintético'!D10</f>
        <v>Serviços Preliminares</v>
      </c>
      <c r="C5" s="8"/>
      <c r="D5" s="9"/>
      <c r="E5" s="7"/>
    </row>
    <row r="6" spans="1:10" ht="24" customHeight="1">
      <c r="A6" s="10" t="str">
        <f>'Orçamento Sintético'!A14</f>
        <v>1.4</v>
      </c>
      <c r="B6" s="10" t="str">
        <f>'Orçamento Sintético'!D14</f>
        <v>Placa de obra em chapa galvanizada (3,60 x 1,80m)</v>
      </c>
      <c r="C6" s="11" t="str">
        <f>'Orçamento Sintético'!E14</f>
        <v>m²</v>
      </c>
      <c r="D6" s="19">
        <v>6.48</v>
      </c>
      <c r="E6" s="10" t="s">
        <v>420</v>
      </c>
    </row>
    <row r="7" spans="1:10" ht="24" customHeight="1">
      <c r="A7" s="10" t="str">
        <f>'Orçamento Sintético'!A11</f>
        <v>1.1</v>
      </c>
      <c r="B7" s="10" t="str">
        <f>'Orçamento Sintético'!D11</f>
        <v>Administração local</v>
      </c>
      <c r="C7" s="11" t="str">
        <f>'Orçamento Sintético'!E11</f>
        <v>GLOBAL</v>
      </c>
      <c r="D7" s="19">
        <v>1</v>
      </c>
      <c r="E7" s="10" t="s">
        <v>184</v>
      </c>
    </row>
    <row r="8" spans="1:10" s="1" customFormat="1" ht="24" customHeight="1">
      <c r="A8" s="10" t="str">
        <f>'Orçamento Sintético'!A12</f>
        <v>1.2</v>
      </c>
      <c r="B8" s="10" t="str">
        <f>'Orçamento Sintético'!D12</f>
        <v>Mobilização de obra</v>
      </c>
      <c r="C8" s="11" t="str">
        <f>'Orçamento Sintético'!E12</f>
        <v>un</v>
      </c>
      <c r="D8" s="19">
        <v>1</v>
      </c>
      <c r="E8" s="10" t="s">
        <v>184</v>
      </c>
    </row>
    <row r="9" spans="1:10" s="1" customFormat="1" ht="24" customHeight="1">
      <c r="A9" s="10" t="str">
        <f>'Orçamento Sintético'!A13</f>
        <v>1.3</v>
      </c>
      <c r="B9" s="10" t="str">
        <f>'Orçamento Sintético'!D13</f>
        <v>Desmobilização de obra</v>
      </c>
      <c r="C9" s="11" t="str">
        <f>'Orçamento Sintético'!E13</f>
        <v>un</v>
      </c>
      <c r="D9" s="19">
        <v>1</v>
      </c>
      <c r="E9" s="10" t="s">
        <v>184</v>
      </c>
    </row>
    <row r="10" spans="1:10" ht="24" customHeight="1">
      <c r="A10" s="10" t="str">
        <f>'Orçamento Sintético'!A15</f>
        <v>1.5</v>
      </c>
      <c r="B10" s="10" t="str">
        <f>'Orçamento Sintético'!D15</f>
        <v>Levantamento topográfico planimétrico cadastral</v>
      </c>
      <c r="C10" s="11" t="str">
        <f>'Orçamento Sintético'!E15</f>
        <v>m²</v>
      </c>
      <c r="D10" s="19">
        <f>(D14/0.3)+(D22/2)+(54.11+57.26)</f>
        <v>6302.08</v>
      </c>
      <c r="E10" s="10" t="s">
        <v>142</v>
      </c>
    </row>
    <row r="11" spans="1:10" s="285" customFormat="1" ht="24" customHeight="1">
      <c r="A11" s="10" t="str">
        <f>'Orçamento Sintético'!A16</f>
        <v>1.6</v>
      </c>
      <c r="B11" s="10" t="str">
        <f>'Orçamento Sintético'!D16</f>
        <v>Limpeza mecanizada da camada vegetal</v>
      </c>
      <c r="C11" s="11" t="str">
        <f>'Orçamento Sintético'!E16</f>
        <v>m²</v>
      </c>
      <c r="D11" s="19">
        <f>(D15/0.3)+(D23/2)+(54.11+57.26)</f>
        <v>6302.08</v>
      </c>
      <c r="E11" s="10" t="s">
        <v>142</v>
      </c>
    </row>
    <row r="12" spans="1:10" ht="24" customHeight="1">
      <c r="A12" s="7">
        <f>'Orçamento Sintético'!A17</f>
        <v>2</v>
      </c>
      <c r="B12" s="7" t="str">
        <f>'Orçamento Sintético'!D17</f>
        <v>Recomposição dos Taludes</v>
      </c>
      <c r="C12" s="8"/>
      <c r="D12" s="20"/>
      <c r="E12" s="7"/>
    </row>
    <row r="13" spans="1:10" ht="24" customHeight="1">
      <c r="A13" s="7" t="str">
        <f>'Orçamento Sintético'!A18</f>
        <v>2.1</v>
      </c>
      <c r="B13" s="7" t="str">
        <f>'Orçamento Sintético'!D18</f>
        <v>Conformação de taludes</v>
      </c>
      <c r="C13" s="8"/>
      <c r="D13" s="20"/>
      <c r="E13" s="7"/>
    </row>
    <row r="14" spans="1:10">
      <c r="A14" s="10" t="str">
        <f>'Orçamento Sintético'!A19</f>
        <v>2.1.1</v>
      </c>
      <c r="B14" s="10" t="str">
        <f>'Orçamento Sintético'!D19</f>
        <v>Selo de argila apiloado (solo local)</v>
      </c>
      <c r="C14" s="11" t="str">
        <f>'Orçamento Sintético'!E19</f>
        <v>m³</v>
      </c>
      <c r="D14" s="19">
        <f>600*2*5*0.3</f>
        <v>1800</v>
      </c>
      <c r="E14" s="10" t="s">
        <v>135</v>
      </c>
      <c r="F14">
        <f>600*2*5*0.2</f>
        <v>1200</v>
      </c>
    </row>
    <row r="15" spans="1:10" ht="24" customHeight="1">
      <c r="A15" s="10" t="str">
        <f>'Orçamento Sintético'!A20</f>
        <v>2.1.2</v>
      </c>
      <c r="B15" s="10" t="str">
        <f>'Orçamento Sintético'!D20</f>
        <v>Escavação e carga de material de jazida com trator de 127 kW e carregadeira de 3,4 m³</v>
      </c>
      <c r="C15" s="11" t="str">
        <f>'Orçamento Sintético'!E20</f>
        <v>m³</v>
      </c>
      <c r="D15" s="19">
        <f>600*2*5*0.3</f>
        <v>1800</v>
      </c>
      <c r="E15" s="10" t="s">
        <v>135</v>
      </c>
    </row>
    <row r="16" spans="1:10" ht="24" customHeight="1">
      <c r="A16" s="10" t="str">
        <f>'Orçamento Sintético'!A21</f>
        <v>2.1.3</v>
      </c>
      <c r="B16" s="10" t="str">
        <f>'Orçamento Sintético'!D21</f>
        <v>Transporte com caminhão basculante de 10 m³ - rodovia em leito natural</v>
      </c>
      <c r="C16" s="11" t="str">
        <f>'Orçamento Sintético'!E21</f>
        <v>tkm</v>
      </c>
      <c r="D16" s="19">
        <f>D15*15*1.6</f>
        <v>43200</v>
      </c>
      <c r="E16" s="10" t="s">
        <v>75</v>
      </c>
    </row>
    <row r="17" spans="1:7" ht="24" customHeight="1">
      <c r="A17" s="7" t="str">
        <f>'Orçamento Sintético'!A22</f>
        <v>2.2</v>
      </c>
      <c r="B17" s="7" t="str">
        <f>'Orçamento Sintético'!D22</f>
        <v>Enrocamento</v>
      </c>
      <c r="C17" s="8"/>
      <c r="D17" s="20"/>
      <c r="E17" s="7"/>
    </row>
    <row r="18" spans="1:7" ht="25.5">
      <c r="A18" s="10" t="str">
        <f>'Orçamento Sintético'!A23</f>
        <v>2.2.1</v>
      </c>
      <c r="B18" s="10" t="str">
        <f>'Orçamento Sintético'!D23</f>
        <v>Enrocamento de pedra arrumada manualmente - pedra de mão - carga, manobra, descarga e assentamento - exclusive fornecimento e transporte</v>
      </c>
      <c r="C18" s="11" t="str">
        <f>'Orçamento Sintético'!E23</f>
        <v>m³</v>
      </c>
      <c r="D18" s="19">
        <f>600*2*5*0.3</f>
        <v>1800</v>
      </c>
      <c r="E18" s="10" t="s">
        <v>69</v>
      </c>
    </row>
    <row r="19" spans="1:7" ht="24" customHeight="1">
      <c r="A19" s="10" t="str">
        <f>'Orçamento Sintético'!A24</f>
        <v>2.2.2</v>
      </c>
      <c r="B19" s="10" t="str">
        <f>'Orçamento Sintético'!D24</f>
        <v>Transporte com caminhão basculante de 10 m³ - rodovia em leito natural</v>
      </c>
      <c r="C19" s="11" t="str">
        <f>'Orçamento Sintético'!E24</f>
        <v>tkm</v>
      </c>
      <c r="D19" s="19">
        <f>D18*20*1.8</f>
        <v>64800</v>
      </c>
      <c r="E19" s="10" t="s">
        <v>136</v>
      </c>
    </row>
    <row r="20" spans="1:7" ht="24" customHeight="1">
      <c r="A20" s="7">
        <f>'Orçamento Sintético'!A25</f>
        <v>3</v>
      </c>
      <c r="B20" s="7" t="str">
        <f>'Orçamento Sintético'!D25</f>
        <v>Recomposição do Bueiro</v>
      </c>
      <c r="C20" s="8"/>
      <c r="D20" s="20"/>
      <c r="E20" s="7"/>
    </row>
    <row r="21" spans="1:7" ht="24" customHeight="1">
      <c r="A21" s="7" t="str">
        <f>'Orçamento Sintético'!A26</f>
        <v>3.1</v>
      </c>
      <c r="B21" s="7" t="str">
        <f>'Orçamento Sintético'!D26</f>
        <v>Recomposição de erosão</v>
      </c>
      <c r="C21" s="8"/>
      <c r="D21" s="20"/>
      <c r="E21" s="7"/>
    </row>
    <row r="22" spans="1:7" s="1" customFormat="1">
      <c r="A22" s="10" t="str">
        <f>'Orçamento Sintético'!A27</f>
        <v>3.1.1</v>
      </c>
      <c r="B22" s="10" t="str">
        <f>'Orçamento Sintético'!D27</f>
        <v>Recomposição de erosão em corte ou aterro com material de jazida</v>
      </c>
      <c r="C22" s="11" t="str">
        <f>'Orçamento Sintético'!E27</f>
        <v>m³</v>
      </c>
      <c r="D22" s="19">
        <f>(25.2+50.21+115.3)*2</f>
        <v>381.41999999999996</v>
      </c>
      <c r="E22" s="10" t="s">
        <v>74</v>
      </c>
    </row>
    <row r="23" spans="1:7" ht="24" customHeight="1">
      <c r="A23" s="10" t="str">
        <f>'Orçamento Sintético'!A28</f>
        <v>3.1.2</v>
      </c>
      <c r="B23" s="10" t="str">
        <f>'Orçamento Sintético'!D28</f>
        <v>Escavação e carga de material de jazida com trator de 127 kW e carregadeira de 3,4 m³</v>
      </c>
      <c r="C23" s="11" t="str">
        <f>'Orçamento Sintético'!E28</f>
        <v>m³</v>
      </c>
      <c r="D23" s="19">
        <f>D22</f>
        <v>381.41999999999996</v>
      </c>
      <c r="E23" s="10" t="s">
        <v>74</v>
      </c>
    </row>
    <row r="24" spans="1:7" ht="24" customHeight="1">
      <c r="A24" s="10" t="str">
        <f>'Orçamento Sintético'!A29</f>
        <v>3.1.3</v>
      </c>
      <c r="B24" s="10" t="str">
        <f>'Orçamento Sintético'!D29</f>
        <v>Transporte com caminhão basculante de 10 m³ - rodovia em leito natural</v>
      </c>
      <c r="C24" s="11" t="str">
        <f>'Orçamento Sintético'!E29</f>
        <v>tkm</v>
      </c>
      <c r="D24" s="19">
        <f>D23*15*1.6</f>
        <v>9154.08</v>
      </c>
      <c r="E24" s="10" t="s">
        <v>75</v>
      </c>
    </row>
    <row r="25" spans="1:7" ht="24" customHeight="1">
      <c r="A25" s="7" t="str">
        <f>'Orçamento Sintético'!A30</f>
        <v>3.2</v>
      </c>
      <c r="B25" s="7" t="str">
        <f>'Orçamento Sintético'!D30</f>
        <v>Recomposição da ala</v>
      </c>
      <c r="C25" s="8"/>
      <c r="D25" s="20"/>
      <c r="E25" s="7"/>
    </row>
    <row r="26" spans="1:7" ht="36" customHeight="1">
      <c r="A26" s="10" t="str">
        <f>'Orçamento Sintético'!A31</f>
        <v>3.2.1</v>
      </c>
      <c r="B26" s="10" t="str">
        <f>'Orçamento Sintético'!D31</f>
        <v>Fôrmas de compensado resinado 12 mm - uso geral - utilização de 1 vez - confecção, instalação e retirada</v>
      </c>
      <c r="C26" s="11" t="str">
        <f>'Orçamento Sintético'!E31</f>
        <v>m²</v>
      </c>
      <c r="D26" s="19">
        <f>(6.3*0.3*2+0.3*0.3*2)*2+((32+25)*0.2)</f>
        <v>19.32</v>
      </c>
      <c r="E26" s="10" t="s">
        <v>415</v>
      </c>
    </row>
    <row r="27" spans="1:7" s="1" customFormat="1" ht="36" customHeight="1">
      <c r="A27" s="10" t="str">
        <f>'Orçamento Sintético'!A32</f>
        <v>3.2.2</v>
      </c>
      <c r="B27" s="10" t="str">
        <f>'Orçamento Sintético'!D32</f>
        <v>Tela de aço eletrossoldada - fornecimento, preparo e colocação</v>
      </c>
      <c r="C27" s="11" t="str">
        <f>'Orçamento Sintético'!E32</f>
        <v>kg</v>
      </c>
      <c r="D27" s="19">
        <f>(54.11+ 57.26)*3.11</f>
        <v>346.36070000000001</v>
      </c>
      <c r="E27" s="10" t="s">
        <v>407</v>
      </c>
    </row>
    <row r="28" spans="1:7" s="1" customFormat="1" ht="36" customHeight="1">
      <c r="A28" s="10" t="str">
        <f>'Orçamento Sintético'!A33</f>
        <v>3.2.3</v>
      </c>
      <c r="B28" s="10" t="str">
        <f>'Orçamento Sintético'!D33</f>
        <v>Concreto magro - confecção em betoneira e lançamento manual - areia e brita comerciais</v>
      </c>
      <c r="C28" s="11" t="str">
        <f>'Orçamento Sintético'!E33</f>
        <v>m³</v>
      </c>
      <c r="D28" s="19">
        <f>((54.11+57.26)*0.05)+(6.3*0.3*0.05*2)</f>
        <v>5.7575000000000003</v>
      </c>
      <c r="E28" s="10" t="s">
        <v>413</v>
      </c>
    </row>
    <row r="29" spans="1:7" s="1" customFormat="1" ht="36" customHeight="1">
      <c r="A29" s="10" t="str">
        <f>'Orçamento Sintético'!A34</f>
        <v>3.2.4</v>
      </c>
      <c r="B29" s="10" t="str">
        <f>'Orçamento Sintético'!D34</f>
        <v>Concreto fck = 20 MPa - confecção em betoneira e lançamento manual - areia e brita comerciais</v>
      </c>
      <c r="C29" s="11" t="str">
        <f>'Orçamento Sintético'!E34</f>
        <v>m³</v>
      </c>
      <c r="D29" s="19">
        <f>((54.11+57.26)*0.15)+(6.3*0.3*0.3*2)</f>
        <v>17.839500000000001</v>
      </c>
      <c r="E29" s="10" t="s">
        <v>414</v>
      </c>
    </row>
    <row r="30" spans="1:7" s="285" customFormat="1" ht="36" customHeight="1">
      <c r="A30" s="10" t="str">
        <f>'Orçamento Sintético'!A35</f>
        <v>3.2.5</v>
      </c>
      <c r="B30" s="10" t="str">
        <f>'Orçamento Sintético'!D35</f>
        <v>Adensamento de concreto por vibrador de imersão</v>
      </c>
      <c r="C30" s="11" t="str">
        <f>'Orçamento Sintético'!E35</f>
        <v>m³</v>
      </c>
      <c r="D30" s="19">
        <f>((54.11+57.26)*0.15)+(6.3*0.3*0.3*2)</f>
        <v>17.839500000000001</v>
      </c>
      <c r="E30" s="10" t="s">
        <v>414</v>
      </c>
    </row>
    <row r="31" spans="1:7" ht="24" customHeight="1">
      <c r="A31" s="10" t="str">
        <f>'Orçamento Sintético'!A36</f>
        <v>3.2.6</v>
      </c>
      <c r="B31" s="10" t="str">
        <f>'Orçamento Sintético'!D36</f>
        <v>Demolição de concreto armado</v>
      </c>
      <c r="C31" s="11" t="str">
        <f>'Orçamento Sintético'!E36</f>
        <v>m³</v>
      </c>
      <c r="D31" s="19">
        <f>(54.11+57.26)*0.15</f>
        <v>16.705500000000001</v>
      </c>
      <c r="E31" s="10" t="s">
        <v>185</v>
      </c>
      <c r="G31" s="283"/>
    </row>
    <row r="32" spans="1:7" ht="38.25">
      <c r="A32" s="10" t="str">
        <f>'Orçamento Sintético'!A37</f>
        <v>3.2.7</v>
      </c>
      <c r="B32" s="10" t="str">
        <f>'Orçamento Sintético'!D37</f>
        <v>CARGA, MANOBRA E DESCARGA DE ENTULHO EM CAMINHÃO BASCULANTE 10 M³ - CARGA COM ESCAVADEIRA HIDRÁULICA E DESCARGA LIVRE.</v>
      </c>
      <c r="C32" s="11" t="str">
        <f>'Orçamento Sintético'!E37</f>
        <v>m³</v>
      </c>
      <c r="D32" s="19">
        <f>(54.11+57.26)*0.15</f>
        <v>16.705500000000001</v>
      </c>
      <c r="E32" s="10" t="s">
        <v>185</v>
      </c>
    </row>
    <row r="33" spans="1:8" ht="24" customHeight="1">
      <c r="A33" s="10" t="str">
        <f>'Orçamento Sintético'!A38</f>
        <v>3.2.8</v>
      </c>
      <c r="B33" s="10" t="str">
        <f>'Orçamento Sintético'!D38</f>
        <v>Transporte com caminhão basculante de 10 m³ - rodovia em leito natural</v>
      </c>
      <c r="C33" s="11" t="str">
        <f>'Orçamento Sintético'!E38</f>
        <v>tkm</v>
      </c>
      <c r="D33" s="19">
        <f>D32*2.2*50</f>
        <v>1837.6050000000002</v>
      </c>
      <c r="E33" s="10" t="s">
        <v>76</v>
      </c>
    </row>
    <row r="34" spans="1:8" ht="24" customHeight="1">
      <c r="A34" s="7" t="s">
        <v>37</v>
      </c>
      <c r="B34" s="7" t="s">
        <v>38</v>
      </c>
      <c r="C34" s="8"/>
      <c r="D34" s="20"/>
      <c r="E34" s="7"/>
    </row>
    <row r="35" spans="1:8" ht="24" customHeight="1">
      <c r="A35" s="10" t="str">
        <f>'Orçamento Sintético'!A40</f>
        <v>3.3.1</v>
      </c>
      <c r="B35" s="10" t="str">
        <f>'Orçamento Sintético'!D40</f>
        <v>Descida d’água de cortes em degraus - DCD 03 - areia e brita comerciais</v>
      </c>
      <c r="C35" s="11" t="str">
        <f>'Orçamento Sintético'!E40</f>
        <v>m</v>
      </c>
      <c r="D35" s="19">
        <v>45</v>
      </c>
      <c r="E35" s="10" t="s">
        <v>68</v>
      </c>
    </row>
    <row r="36" spans="1:8" ht="25.5">
      <c r="A36" s="10" t="str">
        <f>'Orçamento Sintético'!A41</f>
        <v>3.3.2</v>
      </c>
      <c r="B36" s="10" t="str">
        <f>'Orçamento Sintético'!D41</f>
        <v>Sarjeta triangular de concreto - STC 04 - escavação mecânica - areia e brita comerciais</v>
      </c>
      <c r="C36" s="11" t="str">
        <f>'Orçamento Sintético'!E41</f>
        <v>m</v>
      </c>
      <c r="D36" s="19">
        <v>100</v>
      </c>
      <c r="E36" s="10" t="s">
        <v>72</v>
      </c>
      <c r="F36" s="1"/>
      <c r="G36" s="1"/>
      <c r="H36" s="1"/>
    </row>
    <row r="37" spans="1:8" s="286" customFormat="1">
      <c r="A37" s="10" t="str">
        <f>'Orçamento Sintético'!A42</f>
        <v>3.3.3</v>
      </c>
      <c r="B37" s="10" t="str">
        <f>'Orçamento Sintético'!D42</f>
        <v>Entrada para descida d’água - EDA 02 - areia e brita comerciais</v>
      </c>
      <c r="C37" s="11" t="str">
        <f>'Orçamento Sintético'!E42</f>
        <v>un</v>
      </c>
      <c r="D37" s="19">
        <v>2</v>
      </c>
      <c r="E37" s="10" t="s">
        <v>187</v>
      </c>
    </row>
    <row r="38" spans="1:8" ht="25.5">
      <c r="A38" s="10" t="str">
        <f>'Orçamento Sintético'!A43</f>
        <v>3.3.4</v>
      </c>
      <c r="B38" s="10" t="str">
        <f>'Orçamento Sintético'!D43</f>
        <v>Valeta de proteção de cortes com revestimento de concreto - VPC 03 - escavação mecânica - areia e brita comerciais</v>
      </c>
      <c r="C38" s="11" t="str">
        <f>'Orçamento Sintético'!E43</f>
        <v>m</v>
      </c>
      <c r="D38" s="19">
        <v>43</v>
      </c>
      <c r="E38" s="10" t="s">
        <v>72</v>
      </c>
      <c r="F38" s="1"/>
      <c r="G38" s="1"/>
      <c r="H38" s="1"/>
    </row>
    <row r="39" spans="1:8">
      <c r="A39" s="10" t="str">
        <f>'Orçamento Sintético'!A44</f>
        <v>3.3.5</v>
      </c>
      <c r="B39" s="10" t="str">
        <f>'Orçamento Sintético'!D44</f>
        <v>Dissipador de energia - DES 04 - areia e pedra de mão comerciais</v>
      </c>
      <c r="C39" s="11" t="str">
        <f>'Orçamento Sintético'!E44</f>
        <v>un</v>
      </c>
      <c r="D39" s="19">
        <v>1</v>
      </c>
      <c r="E39" s="10" t="s">
        <v>72</v>
      </c>
      <c r="F39" s="1"/>
      <c r="G39" s="1"/>
      <c r="H39" s="1"/>
    </row>
  </sheetData>
  <mergeCells count="5">
    <mergeCell ref="F1:H1"/>
    <mergeCell ref="I1:J1"/>
    <mergeCell ref="F2:H2"/>
    <mergeCell ref="I2:J2"/>
    <mergeCell ref="A3:E3"/>
  </mergeCells>
  <pageMargins left="0.5" right="0.5" top="1" bottom="1" header="0.5" footer="0.5"/>
  <pageSetup paperSize="9" scale="60" fitToHeight="0" orientation="landscape" r:id="rId1"/>
  <headerFooter>
    <oddHeader>&amp;L &amp;CMinha Empresa
CNPJ:  &amp;R</oddHeader>
    <oddFooter>&amp;L &amp;C  -  -  / BA
 / kaue.antunes@codevasf.gov.br 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35"/>
  <sheetViews>
    <sheetView view="pageBreakPreview" topLeftCell="A19" zoomScale="115" zoomScaleNormal="85" zoomScaleSheetLayoutView="115" workbookViewId="0">
      <selection activeCell="I17" sqref="I17"/>
    </sheetView>
  </sheetViews>
  <sheetFormatPr defaultRowHeight="14.25"/>
  <cols>
    <col min="2" max="2" width="43.125" customWidth="1"/>
    <col min="3" max="3" width="12.125" customWidth="1"/>
    <col min="4" max="6" width="13.875" customWidth="1"/>
    <col min="7" max="7" width="17" customWidth="1"/>
    <col min="8" max="8" width="10.875" customWidth="1"/>
    <col min="9" max="9" width="13.75" bestFit="1" customWidth="1"/>
  </cols>
  <sheetData>
    <row r="1" spans="1:9">
      <c r="A1" s="351"/>
      <c r="B1" s="351"/>
      <c r="C1" s="351"/>
      <c r="D1" s="351"/>
      <c r="E1" s="351"/>
      <c r="F1" s="351"/>
      <c r="G1" s="351"/>
      <c r="H1" s="351"/>
      <c r="I1" s="351"/>
    </row>
    <row r="2" spans="1:9" s="1" customFormat="1">
      <c r="A2" s="351"/>
      <c r="B2" s="351"/>
      <c r="C2" s="351"/>
      <c r="D2" s="351"/>
      <c r="E2" s="351"/>
      <c r="F2" s="351"/>
      <c r="G2" s="351"/>
      <c r="H2" s="351"/>
      <c r="I2" s="351"/>
    </row>
    <row r="3" spans="1:9" s="1" customFormat="1" ht="15" thickBot="1">
      <c r="A3" s="352"/>
      <c r="B3" s="352"/>
      <c r="C3" s="352"/>
      <c r="D3" s="352"/>
      <c r="E3" s="352"/>
      <c r="F3" s="352"/>
      <c r="G3" s="352"/>
      <c r="H3" s="352"/>
      <c r="I3" s="352"/>
    </row>
    <row r="4" spans="1:9" s="1" customFormat="1" ht="15" thickBot="1">
      <c r="A4" s="353" t="str">
        <f>'Orçamento Sintético'!A4</f>
        <v>Recomposição de taludes e bueiro no Perímetro Irrigado do Baixio de Irecê, no município de Xique-Xique, na área de abrangência 2ª Superintendência Regional da CODEVASF, no estado da Bahia.</v>
      </c>
      <c r="B4" s="354"/>
      <c r="C4" s="354"/>
      <c r="D4" s="354"/>
      <c r="E4" s="354"/>
      <c r="F4" s="354"/>
      <c r="G4" s="354"/>
      <c r="H4" s="354"/>
      <c r="I4" s="355"/>
    </row>
    <row r="6" spans="1:9" ht="23.25" thickBot="1">
      <c r="A6" s="23" t="s">
        <v>77</v>
      </c>
      <c r="B6" s="24"/>
      <c r="C6" s="24"/>
      <c r="D6" s="24"/>
      <c r="E6" s="24"/>
      <c r="F6" s="24"/>
      <c r="G6" s="24"/>
      <c r="H6" s="24"/>
      <c r="I6" s="25" t="s">
        <v>78</v>
      </c>
    </row>
    <row r="7" spans="1:9" ht="18.75" thickTop="1">
      <c r="A7" s="26" t="s">
        <v>79</v>
      </c>
      <c r="B7" s="1"/>
      <c r="C7" s="1"/>
      <c r="D7" s="26" t="s">
        <v>80</v>
      </c>
      <c r="E7" s="1"/>
      <c r="F7" s="1"/>
      <c r="G7" s="1"/>
      <c r="H7" s="1"/>
      <c r="I7" s="1"/>
    </row>
    <row r="8" spans="1:9" ht="15.75">
      <c r="A8" s="27" t="s">
        <v>81</v>
      </c>
      <c r="B8" s="1"/>
      <c r="C8" s="1"/>
      <c r="D8" s="27" t="s">
        <v>82</v>
      </c>
      <c r="E8" s="1"/>
      <c r="F8" s="1"/>
      <c r="G8" s="28" t="s">
        <v>83</v>
      </c>
      <c r="H8" s="29">
        <v>2</v>
      </c>
      <c r="I8" s="27" t="s">
        <v>26</v>
      </c>
    </row>
    <row r="9" spans="1:9" ht="16.5" thickBot="1">
      <c r="A9" s="30" t="s">
        <v>84</v>
      </c>
      <c r="B9" s="358" t="s">
        <v>85</v>
      </c>
      <c r="C9" s="358"/>
      <c r="D9" s="358"/>
      <c r="E9" s="358"/>
      <c r="F9" s="358"/>
      <c r="G9" s="358"/>
      <c r="H9" s="359" t="s">
        <v>86</v>
      </c>
      <c r="I9" s="359"/>
    </row>
    <row r="10" spans="1:9" ht="15.75" thickBot="1">
      <c r="A10" s="357" t="s">
        <v>87</v>
      </c>
      <c r="B10" s="357"/>
      <c r="C10" s="348" t="s">
        <v>88</v>
      </c>
      <c r="D10" s="348" t="s">
        <v>89</v>
      </c>
      <c r="E10" s="348"/>
      <c r="F10" s="348" t="s">
        <v>90</v>
      </c>
      <c r="G10" s="348"/>
      <c r="H10" s="1"/>
      <c r="I10" s="31" t="s">
        <v>91</v>
      </c>
    </row>
    <row r="11" spans="1:9" ht="15.75" thickBot="1">
      <c r="A11" s="357"/>
      <c r="B11" s="357"/>
      <c r="C11" s="348"/>
      <c r="D11" s="32" t="s">
        <v>92</v>
      </c>
      <c r="E11" s="32" t="s">
        <v>93</v>
      </c>
      <c r="F11" s="32" t="s">
        <v>94</v>
      </c>
      <c r="G11" s="32" t="s">
        <v>95</v>
      </c>
      <c r="H11" s="33"/>
      <c r="I11" s="32" t="s">
        <v>96</v>
      </c>
    </row>
    <row r="12" spans="1:9" ht="15.75" thickBot="1">
      <c r="A12" s="33"/>
      <c r="B12" s="33"/>
      <c r="C12" s="33"/>
      <c r="D12" s="33"/>
      <c r="E12" s="33"/>
      <c r="F12" s="33"/>
      <c r="G12" s="34" t="s">
        <v>97</v>
      </c>
      <c r="H12" s="33"/>
      <c r="I12" s="35"/>
    </row>
    <row r="13" spans="1:9" ht="15.75" thickBot="1">
      <c r="A13" s="36" t="s">
        <v>98</v>
      </c>
      <c r="B13" s="33"/>
      <c r="C13" s="32" t="s">
        <v>88</v>
      </c>
      <c r="D13" s="32" t="s">
        <v>99</v>
      </c>
      <c r="E13" s="33"/>
      <c r="F13" s="32" t="s">
        <v>90</v>
      </c>
      <c r="G13" s="350" t="s">
        <v>100</v>
      </c>
      <c r="H13" s="350"/>
      <c r="I13" s="350"/>
    </row>
    <row r="14" spans="1:9">
      <c r="A14" s="37" t="s">
        <v>101</v>
      </c>
      <c r="B14" s="38" t="s">
        <v>102</v>
      </c>
      <c r="C14" s="39">
        <v>1</v>
      </c>
      <c r="D14" s="37" t="s">
        <v>103</v>
      </c>
      <c r="E14" s="1"/>
      <c r="F14" s="40">
        <v>26.464500000000001</v>
      </c>
      <c r="G14" s="1"/>
      <c r="H14" s="1"/>
      <c r="I14" s="40">
        <f>F14*C14</f>
        <v>26.464500000000001</v>
      </c>
    </row>
    <row r="15" spans="1:9">
      <c r="A15" s="37" t="s">
        <v>104</v>
      </c>
      <c r="B15" s="38" t="s">
        <v>105</v>
      </c>
      <c r="C15" s="39">
        <v>10</v>
      </c>
      <c r="D15" s="37" t="s">
        <v>103</v>
      </c>
      <c r="E15" s="1"/>
      <c r="F15" s="40">
        <v>18.924900000000001</v>
      </c>
      <c r="G15" s="1"/>
      <c r="H15" s="1"/>
      <c r="I15" s="40">
        <f>F15*C15</f>
        <v>189.24900000000002</v>
      </c>
    </row>
    <row r="16" spans="1:9" ht="15">
      <c r="A16" s="1"/>
      <c r="B16" s="1"/>
      <c r="C16" s="356" t="s">
        <v>106</v>
      </c>
      <c r="D16" s="356"/>
      <c r="E16" s="356"/>
      <c r="F16" s="356"/>
      <c r="G16" s="356"/>
      <c r="H16" s="1"/>
      <c r="I16" s="40">
        <f>I14+I15</f>
        <v>215.71350000000001</v>
      </c>
    </row>
    <row r="17" spans="1:9" ht="15.75" thickBot="1">
      <c r="A17" s="33"/>
      <c r="B17" s="33"/>
      <c r="C17" s="350" t="s">
        <v>107</v>
      </c>
      <c r="D17" s="350"/>
      <c r="E17" s="350"/>
      <c r="F17" s="350"/>
      <c r="G17" s="350"/>
      <c r="H17" s="33"/>
      <c r="I17" s="41">
        <f>I16</f>
        <v>215.71350000000001</v>
      </c>
    </row>
    <row r="18" spans="1:9" ht="15">
      <c r="A18" s="1"/>
      <c r="B18" s="1"/>
      <c r="C18" s="356" t="s">
        <v>108</v>
      </c>
      <c r="D18" s="356"/>
      <c r="E18" s="356"/>
      <c r="F18" s="356"/>
      <c r="G18" s="356"/>
      <c r="H18" s="1"/>
      <c r="I18" s="42">
        <f>I17/H8</f>
        <v>107.85675000000001</v>
      </c>
    </row>
    <row r="19" spans="1:9" ht="15">
      <c r="A19" s="1"/>
      <c r="B19" s="1"/>
      <c r="C19" s="1"/>
      <c r="D19" s="1"/>
      <c r="E19" s="1"/>
      <c r="F19" s="1"/>
      <c r="G19" s="43" t="s">
        <v>109</v>
      </c>
      <c r="H19" s="1"/>
      <c r="I19" s="44" t="s">
        <v>110</v>
      </c>
    </row>
    <row r="20" spans="1:9" ht="15.75" thickBot="1">
      <c r="A20" s="33"/>
      <c r="B20" s="33"/>
      <c r="C20" s="33"/>
      <c r="D20" s="33"/>
      <c r="E20" s="33"/>
      <c r="F20" s="33"/>
      <c r="G20" s="34" t="s">
        <v>111</v>
      </c>
      <c r="H20" s="33"/>
      <c r="I20" s="41" t="s">
        <v>110</v>
      </c>
    </row>
    <row r="21" spans="1:9" ht="15.75" thickBot="1">
      <c r="A21" s="36" t="s">
        <v>112</v>
      </c>
      <c r="B21" s="33"/>
      <c r="C21" s="32" t="s">
        <v>88</v>
      </c>
      <c r="D21" s="32" t="s">
        <v>99</v>
      </c>
      <c r="E21" s="33"/>
      <c r="F21" s="32" t="s">
        <v>113</v>
      </c>
      <c r="G21" s="350" t="s">
        <v>114</v>
      </c>
      <c r="H21" s="350"/>
      <c r="I21" s="350"/>
    </row>
    <row r="22" spans="1:9">
      <c r="A22" s="37"/>
      <c r="B22" s="38"/>
      <c r="C22" s="39"/>
      <c r="D22" s="37"/>
      <c r="E22" s="1"/>
      <c r="F22" s="40"/>
      <c r="G22" s="1"/>
      <c r="H22" s="1"/>
      <c r="I22" s="40"/>
    </row>
    <row r="23" spans="1:9" ht="15.75" thickBot="1">
      <c r="A23" s="33"/>
      <c r="B23" s="33"/>
      <c r="C23" s="350" t="s">
        <v>116</v>
      </c>
      <c r="D23" s="350"/>
      <c r="E23" s="350"/>
      <c r="F23" s="350"/>
      <c r="G23" s="350"/>
      <c r="H23" s="33"/>
      <c r="I23" s="35"/>
    </row>
    <row r="24" spans="1:9" ht="15.75" thickBot="1">
      <c r="A24" s="36" t="s">
        <v>117</v>
      </c>
      <c r="B24" s="33"/>
      <c r="C24" s="32" t="s">
        <v>88</v>
      </c>
      <c r="D24" s="32" t="s">
        <v>99</v>
      </c>
      <c r="E24" s="33"/>
      <c r="F24" s="32" t="s">
        <v>114</v>
      </c>
      <c r="G24" s="350" t="s">
        <v>114</v>
      </c>
      <c r="H24" s="350"/>
      <c r="I24" s="350"/>
    </row>
    <row r="25" spans="1:9" ht="15.75" thickBot="1">
      <c r="A25" s="33"/>
      <c r="B25" s="33"/>
      <c r="C25" s="350" t="s">
        <v>118</v>
      </c>
      <c r="D25" s="350"/>
      <c r="E25" s="350"/>
      <c r="F25" s="350"/>
      <c r="G25" s="350"/>
      <c r="H25" s="33"/>
      <c r="I25" s="35"/>
    </row>
    <row r="26" spans="1:9" ht="15.75" thickBot="1">
      <c r="A26" s="33"/>
      <c r="B26" s="33"/>
      <c r="C26" s="33"/>
      <c r="D26" s="33"/>
      <c r="E26" s="33"/>
      <c r="F26" s="33"/>
      <c r="G26" s="34" t="s">
        <v>119</v>
      </c>
      <c r="H26" s="33"/>
      <c r="I26" s="41">
        <v>236.749</v>
      </c>
    </row>
    <row r="27" spans="1:9" ht="15.75" thickBot="1">
      <c r="A27" s="36" t="s">
        <v>120</v>
      </c>
      <c r="B27" s="33"/>
      <c r="C27" s="32" t="s">
        <v>2</v>
      </c>
      <c r="D27" s="32" t="s">
        <v>88</v>
      </c>
      <c r="E27" s="32" t="s">
        <v>99</v>
      </c>
      <c r="F27" s="33"/>
      <c r="G27" s="32" t="s">
        <v>114</v>
      </c>
      <c r="H27" s="350" t="s">
        <v>114</v>
      </c>
      <c r="I27" s="350"/>
    </row>
    <row r="28" spans="1:9" ht="72.75">
      <c r="A28" s="37" t="s">
        <v>115</v>
      </c>
      <c r="B28" s="38" t="s">
        <v>317</v>
      </c>
      <c r="C28" s="37" t="s">
        <v>122</v>
      </c>
      <c r="D28" s="39">
        <v>1.8</v>
      </c>
      <c r="E28" s="37" t="s">
        <v>123</v>
      </c>
      <c r="F28" s="1"/>
      <c r="G28" s="40">
        <v>1.73</v>
      </c>
      <c r="H28" s="1"/>
      <c r="I28" s="40">
        <f>G28*D28</f>
        <v>3.1139999999999999</v>
      </c>
    </row>
    <row r="29" spans="1:9" ht="15.75" thickBot="1">
      <c r="A29" s="33"/>
      <c r="B29" s="33"/>
      <c r="C29" s="350" t="s">
        <v>124</v>
      </c>
      <c r="D29" s="350"/>
      <c r="E29" s="350"/>
      <c r="F29" s="350"/>
      <c r="G29" s="350"/>
      <c r="H29" s="33"/>
      <c r="I29" s="41">
        <f>I28</f>
        <v>3.1139999999999999</v>
      </c>
    </row>
    <row r="30" spans="1:9" ht="15.75" thickBot="1">
      <c r="A30" s="357" t="s">
        <v>125</v>
      </c>
      <c r="B30" s="357"/>
      <c r="C30" s="348" t="s">
        <v>88</v>
      </c>
      <c r="D30" s="348" t="s">
        <v>99</v>
      </c>
      <c r="E30" s="348" t="s">
        <v>126</v>
      </c>
      <c r="F30" s="348"/>
      <c r="G30" s="348"/>
      <c r="H30" s="1"/>
      <c r="I30" s="350" t="s">
        <v>114</v>
      </c>
    </row>
    <row r="31" spans="1:9" ht="15.75" thickBot="1">
      <c r="A31" s="357"/>
      <c r="B31" s="357"/>
      <c r="C31" s="348"/>
      <c r="D31" s="348"/>
      <c r="E31" s="32" t="s">
        <v>127</v>
      </c>
      <c r="F31" s="32" t="s">
        <v>128</v>
      </c>
      <c r="G31" s="32" t="s">
        <v>129</v>
      </c>
      <c r="H31" s="33"/>
      <c r="I31" s="350"/>
    </row>
    <row r="32" spans="1:9" ht="28.5">
      <c r="A32" s="37" t="s">
        <v>115</v>
      </c>
      <c r="B32" s="38" t="s">
        <v>121</v>
      </c>
      <c r="C32" s="39">
        <v>1.8</v>
      </c>
      <c r="D32" s="37" t="s">
        <v>32</v>
      </c>
      <c r="E32" s="37" t="s">
        <v>130</v>
      </c>
      <c r="F32" s="37" t="s">
        <v>131</v>
      </c>
      <c r="G32" s="37" t="s">
        <v>132</v>
      </c>
      <c r="H32" s="1"/>
      <c r="I32" s="1"/>
    </row>
    <row r="33" spans="1:9" ht="15">
      <c r="A33" s="1"/>
      <c r="B33" s="1"/>
      <c r="C33" s="356" t="s">
        <v>133</v>
      </c>
      <c r="D33" s="356"/>
      <c r="E33" s="356"/>
      <c r="F33" s="356"/>
      <c r="G33" s="356"/>
      <c r="H33" s="1"/>
      <c r="I33" s="1"/>
    </row>
    <row r="34" spans="1:9" ht="15.75" thickBot="1">
      <c r="A34" s="24"/>
      <c r="B34" s="24"/>
      <c r="C34" s="24"/>
      <c r="D34" s="24"/>
      <c r="E34" s="349" t="s">
        <v>134</v>
      </c>
      <c r="F34" s="349"/>
      <c r="G34" s="349"/>
      <c r="H34" s="24"/>
      <c r="I34" s="45">
        <f>I18+I23+I29</f>
        <v>110.97075000000001</v>
      </c>
    </row>
    <row r="35" spans="1:9" ht="15" thickTop="1"/>
  </sheetData>
  <mergeCells count="27">
    <mergeCell ref="A1:I1"/>
    <mergeCell ref="A2:I2"/>
    <mergeCell ref="A3:I3"/>
    <mergeCell ref="A4:I4"/>
    <mergeCell ref="C33:G33"/>
    <mergeCell ref="A30:B31"/>
    <mergeCell ref="G13:I13"/>
    <mergeCell ref="C16:G16"/>
    <mergeCell ref="C17:G17"/>
    <mergeCell ref="C18:G18"/>
    <mergeCell ref="G21:I21"/>
    <mergeCell ref="C23:G23"/>
    <mergeCell ref="B9:G9"/>
    <mergeCell ref="H9:I9"/>
    <mergeCell ref="A10:B11"/>
    <mergeCell ref="C10:C11"/>
    <mergeCell ref="D10:E10"/>
    <mergeCell ref="F10:G10"/>
    <mergeCell ref="E34:G34"/>
    <mergeCell ref="G24:I24"/>
    <mergeCell ref="C25:G25"/>
    <mergeCell ref="H27:I27"/>
    <mergeCell ref="C29:G29"/>
    <mergeCell ref="C30:C31"/>
    <mergeCell ref="D30:D31"/>
    <mergeCell ref="E30:G30"/>
    <mergeCell ref="I30:I3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8"/>
  <sheetViews>
    <sheetView view="pageBreakPreview" topLeftCell="A10" zoomScale="70" zoomScaleSheetLayoutView="70" workbookViewId="0">
      <selection activeCell="M62" sqref="M62"/>
    </sheetView>
  </sheetViews>
  <sheetFormatPr defaultRowHeight="14.25"/>
  <cols>
    <col min="1" max="1" width="11.5" customWidth="1"/>
    <col min="3" max="3" width="9.125" bestFit="1" customWidth="1"/>
    <col min="4" max="4" width="42.75" customWidth="1"/>
    <col min="6" max="6" width="11.75" bestFit="1" customWidth="1"/>
    <col min="7" max="7" width="10.75" customWidth="1"/>
    <col min="8" max="8" width="11" customWidth="1"/>
  </cols>
  <sheetData>
    <row r="1" spans="1:8">
      <c r="A1" s="351"/>
      <c r="B1" s="351"/>
      <c r="C1" s="351"/>
      <c r="D1" s="351"/>
      <c r="E1" s="351"/>
      <c r="F1" s="351"/>
      <c r="G1" s="351"/>
      <c r="H1" s="351"/>
    </row>
    <row r="2" spans="1:8">
      <c r="A2" s="351"/>
      <c r="B2" s="351"/>
      <c r="C2" s="351"/>
      <c r="D2" s="351"/>
      <c r="E2" s="351"/>
      <c r="F2" s="351"/>
      <c r="G2" s="351"/>
      <c r="H2" s="351"/>
    </row>
    <row r="3" spans="1:8">
      <c r="A3" s="351"/>
      <c r="B3" s="351"/>
      <c r="C3" s="351"/>
      <c r="D3" s="351"/>
      <c r="E3" s="351"/>
      <c r="F3" s="351"/>
      <c r="G3" s="351"/>
      <c r="H3" s="351"/>
    </row>
    <row r="4" spans="1:8">
      <c r="A4" s="360" t="str">
        <f>'Orçamento Sintético'!A4</f>
        <v>Recomposição de taludes e bueiro no Perímetro Irrigado do Baixio de Irecê, no município de Xique-Xique, na área de abrangência 2ª Superintendência Regional da CODEVASF, no estado da Bahia.</v>
      </c>
      <c r="B4" s="361"/>
      <c r="C4" s="361"/>
      <c r="D4" s="361"/>
      <c r="E4" s="361"/>
      <c r="F4" s="361"/>
      <c r="G4" s="361"/>
      <c r="H4" s="362"/>
    </row>
    <row r="5" spans="1:8">
      <c r="A5" s="363" t="s">
        <v>198</v>
      </c>
      <c r="B5" s="364"/>
      <c r="C5" s="364"/>
      <c r="D5" s="365"/>
      <c r="E5" s="100"/>
      <c r="F5" s="101" t="s">
        <v>194</v>
      </c>
      <c r="G5" s="372">
        <f>BDI!D36</f>
        <v>0.26215172413793097</v>
      </c>
      <c r="H5" s="373"/>
    </row>
    <row r="6" spans="1:8">
      <c r="A6" s="366"/>
      <c r="B6" s="367"/>
      <c r="C6" s="367"/>
      <c r="D6" s="368"/>
      <c r="E6" s="374" t="s">
        <v>195</v>
      </c>
      <c r="F6" s="375"/>
      <c r="G6" s="102" t="s">
        <v>196</v>
      </c>
      <c r="H6" s="103" t="s">
        <v>197</v>
      </c>
    </row>
    <row r="7" spans="1:8">
      <c r="A7" s="369"/>
      <c r="B7" s="370"/>
      <c r="C7" s="370"/>
      <c r="D7" s="371"/>
      <c r="E7" s="376"/>
      <c r="F7" s="377"/>
      <c r="G7" s="104">
        <f>'Encargos Sociais'!F52</f>
        <v>1.1446999999999998</v>
      </c>
      <c r="H7" s="104">
        <f>'Encargos Sociais'!G52</f>
        <v>0.70909999999999995</v>
      </c>
    </row>
    <row r="9" spans="1:8">
      <c r="A9" s="384" t="s">
        <v>162</v>
      </c>
      <c r="B9" s="384" t="s">
        <v>144</v>
      </c>
      <c r="C9" s="384" t="s">
        <v>15</v>
      </c>
      <c r="D9" s="393" t="s">
        <v>18</v>
      </c>
      <c r="E9" s="384" t="s">
        <v>145</v>
      </c>
      <c r="F9" s="378" t="s">
        <v>146</v>
      </c>
      <c r="G9" s="378" t="s">
        <v>147</v>
      </c>
      <c r="H9" s="378" t="s">
        <v>148</v>
      </c>
    </row>
    <row r="10" spans="1:8">
      <c r="A10" s="385"/>
      <c r="B10" s="385"/>
      <c r="C10" s="385"/>
      <c r="D10" s="394"/>
      <c r="E10" s="385"/>
      <c r="F10" s="379"/>
      <c r="G10" s="379"/>
      <c r="H10" s="379"/>
    </row>
    <row r="11" spans="1:8">
      <c r="A11" s="55" t="s">
        <v>151</v>
      </c>
      <c r="B11" s="48" t="s">
        <v>28</v>
      </c>
      <c r="C11" s="50" t="s">
        <v>160</v>
      </c>
      <c r="D11" s="51" t="s">
        <v>159</v>
      </c>
      <c r="E11" s="48" t="s">
        <v>24</v>
      </c>
      <c r="F11" s="244">
        <v>0.33329999999999999</v>
      </c>
      <c r="G11" s="52">
        <v>21872.591799999998</v>
      </c>
      <c r="H11" s="53">
        <f>ROUND(F11*G11,2)</f>
        <v>7290.13</v>
      </c>
    </row>
    <row r="12" spans="1:8">
      <c r="A12" s="55" t="s">
        <v>151</v>
      </c>
      <c r="B12" s="48" t="s">
        <v>28</v>
      </c>
      <c r="C12" s="50" t="s">
        <v>190</v>
      </c>
      <c r="D12" s="54" t="s">
        <v>189</v>
      </c>
      <c r="E12" s="48" t="s">
        <v>24</v>
      </c>
      <c r="F12" s="246">
        <v>1</v>
      </c>
      <c r="G12" s="52">
        <v>5340.4196000000002</v>
      </c>
      <c r="H12" s="53">
        <f>ROUND(F12*G12,2)</f>
        <v>5340.42</v>
      </c>
    </row>
    <row r="13" spans="1:8">
      <c r="A13" s="55" t="s">
        <v>151</v>
      </c>
      <c r="B13" s="48" t="s">
        <v>28</v>
      </c>
      <c r="C13" s="50" t="s">
        <v>154</v>
      </c>
      <c r="D13" s="54" t="s">
        <v>155</v>
      </c>
      <c r="E13" s="48" t="s">
        <v>156</v>
      </c>
      <c r="F13" s="246">
        <v>100</v>
      </c>
      <c r="G13" s="52">
        <v>0.81899999999999995</v>
      </c>
      <c r="H13" s="53">
        <f>ROUND(F13*G13,2)</f>
        <v>81.900000000000006</v>
      </c>
    </row>
    <row r="14" spans="1:8">
      <c r="A14" s="55" t="s">
        <v>151</v>
      </c>
      <c r="B14" s="48" t="s">
        <v>25</v>
      </c>
      <c r="C14" s="50">
        <v>44480</v>
      </c>
      <c r="D14" s="54" t="s">
        <v>161</v>
      </c>
      <c r="E14" s="48" t="s">
        <v>152</v>
      </c>
      <c r="F14" s="246">
        <v>5</v>
      </c>
      <c r="G14" s="52">
        <v>20.81</v>
      </c>
      <c r="H14" s="53">
        <f>ROUND(F14*G14,2)</f>
        <v>104.05</v>
      </c>
    </row>
    <row r="15" spans="1:8">
      <c r="A15" s="55" t="s">
        <v>151</v>
      </c>
      <c r="B15" s="48" t="s">
        <v>28</v>
      </c>
      <c r="C15" s="56" t="s">
        <v>157</v>
      </c>
      <c r="D15" s="57" t="s">
        <v>158</v>
      </c>
      <c r="E15" s="55" t="s">
        <v>150</v>
      </c>
      <c r="F15" s="245">
        <v>20</v>
      </c>
      <c r="G15" s="52">
        <v>40.369999999999997</v>
      </c>
      <c r="H15" s="58">
        <f>ROUND(F15*G15,2)</f>
        <v>807.4</v>
      </c>
    </row>
    <row r="16" spans="1:8">
      <c r="A16" s="59"/>
      <c r="B16" s="60"/>
      <c r="C16" s="60"/>
      <c r="D16" s="60"/>
      <c r="E16" s="380" t="s">
        <v>153</v>
      </c>
      <c r="F16" s="380"/>
      <c r="G16" s="381"/>
      <c r="H16" s="61">
        <f>SUM(H11:H15)</f>
        <v>13623.899999999998</v>
      </c>
    </row>
    <row r="17" spans="1:8">
      <c r="A17" s="62"/>
      <c r="B17" s="63"/>
      <c r="C17" s="63"/>
      <c r="D17" s="63"/>
      <c r="E17" s="388" t="s">
        <v>183</v>
      </c>
      <c r="F17" s="388"/>
      <c r="G17" s="389"/>
      <c r="H17" s="64">
        <f>H16*4</f>
        <v>54495.599999999991</v>
      </c>
    </row>
    <row r="18" spans="1:8">
      <c r="A18" s="65"/>
      <c r="B18" s="66"/>
      <c r="C18" s="66"/>
      <c r="D18" s="66"/>
      <c r="E18" s="390">
        <f>G5</f>
        <v>0.26215172413793097</v>
      </c>
      <c r="F18" s="391"/>
      <c r="G18" s="392"/>
      <c r="H18" s="67">
        <f>ROUND(E18*H17,2)</f>
        <v>14286.12</v>
      </c>
    </row>
    <row r="19" spans="1:8">
      <c r="A19" s="68"/>
      <c r="B19" s="69"/>
      <c r="C19" s="69"/>
      <c r="D19" s="69"/>
      <c r="E19" s="70" t="str">
        <f>A9</f>
        <v>CPU-01</v>
      </c>
      <c r="F19" s="386" t="s">
        <v>182</v>
      </c>
      <c r="G19" s="387"/>
      <c r="H19" s="71">
        <f>H17+H18</f>
        <v>68781.719999999987</v>
      </c>
    </row>
    <row r="22" spans="1:8">
      <c r="A22" s="384" t="s">
        <v>193</v>
      </c>
      <c r="B22" s="384" t="s">
        <v>144</v>
      </c>
      <c r="C22" s="384" t="s">
        <v>344</v>
      </c>
      <c r="D22" s="393" t="s">
        <v>352</v>
      </c>
      <c r="E22" s="384" t="s">
        <v>345</v>
      </c>
      <c r="F22" s="378" t="s">
        <v>146</v>
      </c>
      <c r="G22" s="378" t="s">
        <v>147</v>
      </c>
      <c r="H22" s="378" t="s">
        <v>148</v>
      </c>
    </row>
    <row r="23" spans="1:8">
      <c r="A23" s="385"/>
      <c r="B23" s="385"/>
      <c r="C23" s="385"/>
      <c r="D23" s="394"/>
      <c r="E23" s="385"/>
      <c r="F23" s="379"/>
      <c r="G23" s="379"/>
      <c r="H23" s="379"/>
    </row>
    <row r="24" spans="1:8" ht="76.5">
      <c r="A24" s="48" t="s">
        <v>149</v>
      </c>
      <c r="B24" s="48" t="s">
        <v>25</v>
      </c>
      <c r="C24" s="56">
        <v>73340</v>
      </c>
      <c r="D24" s="57" t="s">
        <v>353</v>
      </c>
      <c r="E24" s="49" t="s">
        <v>150</v>
      </c>
      <c r="F24" s="244">
        <v>9</v>
      </c>
      <c r="G24" s="52">
        <v>105.14</v>
      </c>
      <c r="H24" s="53">
        <f>ROUND(F24*G24,4)</f>
        <v>946.26</v>
      </c>
    </row>
    <row r="25" spans="1:8" ht="63.75">
      <c r="A25" s="48" t="s">
        <v>149</v>
      </c>
      <c r="B25" s="48" t="s">
        <v>25</v>
      </c>
      <c r="C25" s="56">
        <v>91386</v>
      </c>
      <c r="D25" s="57" t="s">
        <v>357</v>
      </c>
      <c r="E25" s="55" t="s">
        <v>346</v>
      </c>
      <c r="F25" s="245">
        <v>9</v>
      </c>
      <c r="G25" s="52">
        <v>285.70999999999998</v>
      </c>
      <c r="H25" s="53">
        <f t="shared" ref="H25:H26" si="0">ROUND(F25*G25,4)</f>
        <v>2571.39</v>
      </c>
    </row>
    <row r="26" spans="1:8" ht="38.25">
      <c r="A26" s="48" t="s">
        <v>149</v>
      </c>
      <c r="B26" s="48" t="s">
        <v>347</v>
      </c>
      <c r="C26" s="56" t="s">
        <v>348</v>
      </c>
      <c r="D26" s="57" t="s">
        <v>349</v>
      </c>
      <c r="E26" s="55" t="s">
        <v>346</v>
      </c>
      <c r="F26" s="245">
        <v>9</v>
      </c>
      <c r="G26" s="52">
        <v>263.7817</v>
      </c>
      <c r="H26" s="53">
        <f t="shared" si="0"/>
        <v>2374.0353</v>
      </c>
    </row>
    <row r="27" spans="1:8" ht="38.25">
      <c r="A27" s="48" t="s">
        <v>149</v>
      </c>
      <c r="B27" s="48" t="s">
        <v>347</v>
      </c>
      <c r="C27" s="56">
        <v>5914640</v>
      </c>
      <c r="D27" s="57" t="s">
        <v>350</v>
      </c>
      <c r="E27" s="55" t="s">
        <v>351</v>
      </c>
      <c r="F27" s="245">
        <f>Mobilização!F25</f>
        <v>9979</v>
      </c>
      <c r="G27" s="52">
        <v>0.57999999999999996</v>
      </c>
      <c r="H27" s="53">
        <f>ROUND(F27*G27,4)</f>
        <v>5787.82</v>
      </c>
    </row>
    <row r="28" spans="1:8">
      <c r="A28" s="55" t="s">
        <v>151</v>
      </c>
      <c r="B28" s="48" t="s">
        <v>28</v>
      </c>
      <c r="C28" s="56" t="s">
        <v>157</v>
      </c>
      <c r="D28" s="57" t="s">
        <v>158</v>
      </c>
      <c r="E28" s="55" t="s">
        <v>150</v>
      </c>
      <c r="F28" s="245">
        <v>9</v>
      </c>
      <c r="G28" s="52">
        <v>40.369999999999997</v>
      </c>
      <c r="H28" s="53">
        <f>ROUND(F28*G28,2)</f>
        <v>363.33</v>
      </c>
    </row>
    <row r="29" spans="1:8">
      <c r="A29" s="59"/>
      <c r="B29" s="60"/>
      <c r="C29" s="60"/>
      <c r="D29" s="60"/>
      <c r="E29" s="380" t="s">
        <v>170</v>
      </c>
      <c r="F29" s="380"/>
      <c r="G29" s="381"/>
      <c r="H29" s="61">
        <f>SUM(H24:H28)</f>
        <v>12042.835299999999</v>
      </c>
    </row>
    <row r="30" spans="1:8">
      <c r="A30" s="62"/>
      <c r="B30" s="63"/>
      <c r="C30" s="63"/>
      <c r="D30" s="63"/>
      <c r="E30" s="76"/>
      <c r="F30" s="77" t="s">
        <v>171</v>
      </c>
      <c r="G30" s="78">
        <f>$G$5</f>
        <v>0.26215172413793097</v>
      </c>
      <c r="H30" s="79">
        <f>ROUND(H29*G30,4)</f>
        <v>3157.05</v>
      </c>
    </row>
    <row r="31" spans="1:8">
      <c r="A31" s="68"/>
      <c r="B31" s="69"/>
      <c r="C31" s="69"/>
      <c r="D31" s="69"/>
      <c r="E31" s="70" t="str">
        <f>A22</f>
        <v>CPU-02</v>
      </c>
      <c r="F31" s="382" t="s">
        <v>199</v>
      </c>
      <c r="G31" s="383"/>
      <c r="H31" s="71">
        <f>H29+H30</f>
        <v>15199.885299999998</v>
      </c>
    </row>
    <row r="34" spans="1:8">
      <c r="A34" s="384" t="s">
        <v>143</v>
      </c>
      <c r="B34" s="384" t="s">
        <v>144</v>
      </c>
      <c r="C34" s="384" t="s">
        <v>15</v>
      </c>
      <c r="D34" s="393" t="s">
        <v>163</v>
      </c>
      <c r="E34" s="384" t="s">
        <v>164</v>
      </c>
      <c r="F34" s="378" t="s">
        <v>146</v>
      </c>
      <c r="G34" s="378" t="s">
        <v>147</v>
      </c>
      <c r="H34" s="378" t="s">
        <v>148</v>
      </c>
    </row>
    <row r="35" spans="1:8">
      <c r="A35" s="385"/>
      <c r="B35" s="385"/>
      <c r="C35" s="385"/>
      <c r="D35" s="394"/>
      <c r="E35" s="385"/>
      <c r="F35" s="379"/>
      <c r="G35" s="379"/>
      <c r="H35" s="379"/>
    </row>
    <row r="36" spans="1:8">
      <c r="A36" s="55" t="s">
        <v>151</v>
      </c>
      <c r="B36" s="49" t="s">
        <v>25</v>
      </c>
      <c r="C36" s="72">
        <v>5075</v>
      </c>
      <c r="D36" s="51" t="s">
        <v>165</v>
      </c>
      <c r="E36" s="49" t="s">
        <v>139</v>
      </c>
      <c r="F36" s="244">
        <v>0.11</v>
      </c>
      <c r="G36" s="52">
        <v>20.85</v>
      </c>
      <c r="H36" s="53">
        <f t="shared" ref="H36:H45" si="1">ROUND(F36*G36,2)</f>
        <v>2.29</v>
      </c>
    </row>
    <row r="37" spans="1:8" ht="25.5">
      <c r="A37" s="55" t="s">
        <v>151</v>
      </c>
      <c r="B37" s="48" t="s">
        <v>25</v>
      </c>
      <c r="C37" s="50">
        <v>4491</v>
      </c>
      <c r="D37" s="54" t="s">
        <v>174</v>
      </c>
      <c r="E37" s="48" t="s">
        <v>42</v>
      </c>
      <c r="F37" s="246">
        <v>4</v>
      </c>
      <c r="G37" s="52">
        <v>9.5</v>
      </c>
      <c r="H37" s="53">
        <f t="shared" si="1"/>
        <v>38</v>
      </c>
    </row>
    <row r="38" spans="1:8" ht="25.5">
      <c r="A38" s="55" t="s">
        <v>151</v>
      </c>
      <c r="B38" s="48" t="s">
        <v>25</v>
      </c>
      <c r="C38" s="50">
        <v>4417</v>
      </c>
      <c r="D38" s="54" t="s">
        <v>173</v>
      </c>
      <c r="E38" s="48" t="s">
        <v>42</v>
      </c>
      <c r="F38" s="246">
        <v>1</v>
      </c>
      <c r="G38" s="52">
        <v>8.3699999999999992</v>
      </c>
      <c r="H38" s="53">
        <f t="shared" si="1"/>
        <v>8.3699999999999992</v>
      </c>
    </row>
    <row r="39" spans="1:8" ht="25.5">
      <c r="A39" s="55" t="s">
        <v>151</v>
      </c>
      <c r="B39" s="48" t="s">
        <v>25</v>
      </c>
      <c r="C39" s="50">
        <v>4813</v>
      </c>
      <c r="D39" s="54" t="s">
        <v>172</v>
      </c>
      <c r="E39" s="48" t="s">
        <v>16</v>
      </c>
      <c r="F39" s="246">
        <v>1</v>
      </c>
      <c r="G39" s="52">
        <v>305</v>
      </c>
      <c r="H39" s="53">
        <f t="shared" si="1"/>
        <v>305</v>
      </c>
    </row>
    <row r="40" spans="1:8">
      <c r="A40" s="55" t="s">
        <v>151</v>
      </c>
      <c r="B40" s="48" t="s">
        <v>25</v>
      </c>
      <c r="C40" s="50">
        <v>370</v>
      </c>
      <c r="D40" s="54" t="s">
        <v>166</v>
      </c>
      <c r="E40" s="48" t="s">
        <v>26</v>
      </c>
      <c r="F40" s="246">
        <v>4.8999999999999998E-3</v>
      </c>
      <c r="G40" s="52">
        <v>110.01</v>
      </c>
      <c r="H40" s="53">
        <f t="shared" si="1"/>
        <v>0.54</v>
      </c>
    </row>
    <row r="41" spans="1:8">
      <c r="A41" s="55" t="s">
        <v>151</v>
      </c>
      <c r="B41" s="48" t="s">
        <v>25</v>
      </c>
      <c r="C41" s="50">
        <v>1379</v>
      </c>
      <c r="D41" s="54" t="s">
        <v>167</v>
      </c>
      <c r="E41" s="48" t="s">
        <v>139</v>
      </c>
      <c r="F41" s="246">
        <v>1.5</v>
      </c>
      <c r="G41" s="52">
        <v>0.85</v>
      </c>
      <c r="H41" s="53">
        <f t="shared" si="1"/>
        <v>1.28</v>
      </c>
    </row>
    <row r="42" spans="1:8">
      <c r="A42" s="55" t="s">
        <v>151</v>
      </c>
      <c r="B42" s="48" t="s">
        <v>25</v>
      </c>
      <c r="C42" s="50">
        <v>4718</v>
      </c>
      <c r="D42" s="54" t="s">
        <v>168</v>
      </c>
      <c r="E42" s="48" t="s">
        <v>26</v>
      </c>
      <c r="F42" s="246">
        <v>9.7999999999999997E-3</v>
      </c>
      <c r="G42" s="52">
        <v>97.25</v>
      </c>
      <c r="H42" s="53">
        <f t="shared" si="1"/>
        <v>0.95</v>
      </c>
    </row>
    <row r="43" spans="1:8" ht="25.5">
      <c r="A43" s="55" t="s">
        <v>149</v>
      </c>
      <c r="B43" s="48" t="s">
        <v>25</v>
      </c>
      <c r="C43" s="50">
        <v>87445</v>
      </c>
      <c r="D43" s="54" t="s">
        <v>169</v>
      </c>
      <c r="E43" s="48" t="s">
        <v>103</v>
      </c>
      <c r="F43" s="246">
        <v>6.4999999999999997E-3</v>
      </c>
      <c r="G43" s="52">
        <v>6.49</v>
      </c>
      <c r="H43" s="53">
        <f t="shared" si="1"/>
        <v>0.04</v>
      </c>
    </row>
    <row r="44" spans="1:8">
      <c r="A44" s="55" t="s">
        <v>151</v>
      </c>
      <c r="B44" s="48" t="s">
        <v>28</v>
      </c>
      <c r="C44" s="73" t="s">
        <v>175</v>
      </c>
      <c r="D44" s="74" t="s">
        <v>176</v>
      </c>
      <c r="E44" s="48" t="s">
        <v>103</v>
      </c>
      <c r="F44" s="246">
        <v>1</v>
      </c>
      <c r="G44" s="52">
        <v>26.531700000000001</v>
      </c>
      <c r="H44" s="53">
        <f t="shared" si="1"/>
        <v>26.53</v>
      </c>
    </row>
    <row r="45" spans="1:8">
      <c r="A45" s="55" t="s">
        <v>151</v>
      </c>
      <c r="B45" s="55" t="s">
        <v>28</v>
      </c>
      <c r="C45" s="75" t="s">
        <v>104</v>
      </c>
      <c r="D45" s="54" t="s">
        <v>105</v>
      </c>
      <c r="E45" s="55" t="s">
        <v>103</v>
      </c>
      <c r="F45" s="245">
        <v>2.06</v>
      </c>
      <c r="G45" s="80">
        <v>18.924900000000001</v>
      </c>
      <c r="H45" s="58">
        <f t="shared" si="1"/>
        <v>38.99</v>
      </c>
    </row>
    <row r="46" spans="1:8">
      <c r="A46" s="59"/>
      <c r="B46" s="60"/>
      <c r="C46" s="60"/>
      <c r="D46" s="60"/>
      <c r="E46" s="380" t="s">
        <v>170</v>
      </c>
      <c r="F46" s="380"/>
      <c r="G46" s="381"/>
      <c r="H46" s="61">
        <f>SUM(H36:H45)</f>
        <v>421.99</v>
      </c>
    </row>
    <row r="47" spans="1:8">
      <c r="A47" s="62"/>
      <c r="B47" s="63"/>
      <c r="C47" s="63"/>
      <c r="D47" s="63"/>
      <c r="E47" s="76"/>
      <c r="F47" s="77" t="s">
        <v>171</v>
      </c>
      <c r="G47" s="78">
        <f>G5</f>
        <v>0.26215172413793097</v>
      </c>
      <c r="H47" s="79">
        <f>ROUND(H46*G47,2)</f>
        <v>110.63</v>
      </c>
    </row>
    <row r="48" spans="1:8">
      <c r="A48" s="68"/>
      <c r="B48" s="69"/>
      <c r="C48" s="69"/>
      <c r="D48" s="69"/>
      <c r="E48" s="70" t="str">
        <f>A34</f>
        <v>CPU-03</v>
      </c>
      <c r="F48" s="382" t="s">
        <v>199</v>
      </c>
      <c r="G48" s="383"/>
      <c r="H48" s="71">
        <f>H46+H47</f>
        <v>532.62</v>
      </c>
    </row>
  </sheetData>
  <mergeCells count="37">
    <mergeCell ref="A34:A35"/>
    <mergeCell ref="B34:B35"/>
    <mergeCell ref="C34:C35"/>
    <mergeCell ref="D34:D35"/>
    <mergeCell ref="G22:G23"/>
    <mergeCell ref="E29:G29"/>
    <mergeCell ref="F31:G31"/>
    <mergeCell ref="A22:A23"/>
    <mergeCell ref="B22:B23"/>
    <mergeCell ref="C22:C23"/>
    <mergeCell ref="D22:D23"/>
    <mergeCell ref="E22:E23"/>
    <mergeCell ref="F22:F23"/>
    <mergeCell ref="A9:A10"/>
    <mergeCell ref="B9:B10"/>
    <mergeCell ref="C9:C10"/>
    <mergeCell ref="D9:D10"/>
    <mergeCell ref="E16:G16"/>
    <mergeCell ref="H9:H10"/>
    <mergeCell ref="G34:G35"/>
    <mergeCell ref="H34:H35"/>
    <mergeCell ref="E46:G46"/>
    <mergeCell ref="F48:G48"/>
    <mergeCell ref="E9:E10"/>
    <mergeCell ref="F9:F10"/>
    <mergeCell ref="G9:G10"/>
    <mergeCell ref="E34:E35"/>
    <mergeCell ref="F34:F35"/>
    <mergeCell ref="F19:G19"/>
    <mergeCell ref="E17:G17"/>
    <mergeCell ref="E18:G18"/>
    <mergeCell ref="H22:H23"/>
    <mergeCell ref="A1:H3"/>
    <mergeCell ref="A4:H4"/>
    <mergeCell ref="A5:D7"/>
    <mergeCell ref="G5:H5"/>
    <mergeCell ref="E6:F7"/>
  </mergeCells>
  <conditionalFormatting sqref="C15">
    <cfRule type="duplicateValues" dxfId="5" priority="7" stopIfTrue="1"/>
  </conditionalFormatting>
  <conditionalFormatting sqref="C28">
    <cfRule type="duplicateValues" dxfId="4" priority="6" stopIfTrue="1"/>
  </conditionalFormatting>
  <conditionalFormatting sqref="C27">
    <cfRule type="duplicateValues" dxfId="3" priority="5" stopIfTrue="1"/>
  </conditionalFormatting>
  <conditionalFormatting sqref="C26">
    <cfRule type="duplicateValues" dxfId="2" priority="4" stopIfTrue="1"/>
  </conditionalFormatting>
  <conditionalFormatting sqref="C25">
    <cfRule type="duplicateValues" dxfId="1" priority="3" stopIfTrue="1"/>
  </conditionalFormatting>
  <conditionalFormatting sqref="C24">
    <cfRule type="duplicateValues" dxfId="0" priority="2" stopIfTrue="1"/>
  </conditionalFormatting>
  <pageMargins left="0.511811024" right="0.511811024" top="0.78740157499999996" bottom="0.78740157499999996" header="0.31496062000000002" footer="0.31496062000000002"/>
  <pageSetup paperSize="9" scale="7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/>
  </sheetPr>
  <dimension ref="A1:N25"/>
  <sheetViews>
    <sheetView view="pageBreakPreview" workbookViewId="0">
      <selection activeCell="F26" sqref="F26"/>
    </sheetView>
  </sheetViews>
  <sheetFormatPr defaultRowHeight="14.25"/>
  <cols>
    <col min="1" max="1" width="9" style="218"/>
    <col min="2" max="2" width="24.125" style="218" customWidth="1"/>
    <col min="3" max="6" width="9" style="218"/>
    <col min="7" max="7" width="12.625" style="218" customWidth="1"/>
    <col min="8" max="10" width="9" style="218"/>
    <col min="11" max="11" width="7.25" style="218" customWidth="1"/>
    <col min="12" max="257" width="9" style="218"/>
    <col min="258" max="258" width="24.125" style="218" customWidth="1"/>
    <col min="259" max="262" width="9" style="218"/>
    <col min="263" max="263" width="12.625" style="218" customWidth="1"/>
    <col min="264" max="266" width="9" style="218"/>
    <col min="267" max="267" width="7.25" style="218" customWidth="1"/>
    <col min="268" max="513" width="9" style="218"/>
    <col min="514" max="514" width="24.125" style="218" customWidth="1"/>
    <col min="515" max="518" width="9" style="218"/>
    <col min="519" max="519" width="12.625" style="218" customWidth="1"/>
    <col min="520" max="522" width="9" style="218"/>
    <col min="523" max="523" width="7.25" style="218" customWidth="1"/>
    <col min="524" max="769" width="9" style="218"/>
    <col min="770" max="770" width="24.125" style="218" customWidth="1"/>
    <col min="771" max="774" width="9" style="218"/>
    <col min="775" max="775" width="12.625" style="218" customWidth="1"/>
    <col min="776" max="778" width="9" style="218"/>
    <col min="779" max="779" width="7.25" style="218" customWidth="1"/>
    <col min="780" max="1025" width="9" style="218"/>
    <col min="1026" max="1026" width="24.125" style="218" customWidth="1"/>
    <col min="1027" max="1030" width="9" style="218"/>
    <col min="1031" max="1031" width="12.625" style="218" customWidth="1"/>
    <col min="1032" max="1034" width="9" style="218"/>
    <col min="1035" max="1035" width="7.25" style="218" customWidth="1"/>
    <col min="1036" max="1281" width="9" style="218"/>
    <col min="1282" max="1282" width="24.125" style="218" customWidth="1"/>
    <col min="1283" max="1286" width="9" style="218"/>
    <col min="1287" max="1287" width="12.625" style="218" customWidth="1"/>
    <col min="1288" max="1290" width="9" style="218"/>
    <col min="1291" max="1291" width="7.25" style="218" customWidth="1"/>
    <col min="1292" max="1537" width="9" style="218"/>
    <col min="1538" max="1538" width="24.125" style="218" customWidth="1"/>
    <col min="1539" max="1542" width="9" style="218"/>
    <col min="1543" max="1543" width="12.625" style="218" customWidth="1"/>
    <col min="1544" max="1546" width="9" style="218"/>
    <col min="1547" max="1547" width="7.25" style="218" customWidth="1"/>
    <col min="1548" max="1793" width="9" style="218"/>
    <col min="1794" max="1794" width="24.125" style="218" customWidth="1"/>
    <col min="1795" max="1798" width="9" style="218"/>
    <col min="1799" max="1799" width="12.625" style="218" customWidth="1"/>
    <col min="1800" max="1802" width="9" style="218"/>
    <col min="1803" max="1803" width="7.25" style="218" customWidth="1"/>
    <col min="1804" max="2049" width="9" style="218"/>
    <col min="2050" max="2050" width="24.125" style="218" customWidth="1"/>
    <col min="2051" max="2054" width="9" style="218"/>
    <col min="2055" max="2055" width="12.625" style="218" customWidth="1"/>
    <col min="2056" max="2058" width="9" style="218"/>
    <col min="2059" max="2059" width="7.25" style="218" customWidth="1"/>
    <col min="2060" max="2305" width="9" style="218"/>
    <col min="2306" max="2306" width="24.125" style="218" customWidth="1"/>
    <col min="2307" max="2310" width="9" style="218"/>
    <col min="2311" max="2311" width="12.625" style="218" customWidth="1"/>
    <col min="2312" max="2314" width="9" style="218"/>
    <col min="2315" max="2315" width="7.25" style="218" customWidth="1"/>
    <col min="2316" max="2561" width="9" style="218"/>
    <col min="2562" max="2562" width="24.125" style="218" customWidth="1"/>
    <col min="2563" max="2566" width="9" style="218"/>
    <col min="2567" max="2567" width="12.625" style="218" customWidth="1"/>
    <col min="2568" max="2570" width="9" style="218"/>
    <col min="2571" max="2571" width="7.25" style="218" customWidth="1"/>
    <col min="2572" max="2817" width="9" style="218"/>
    <col min="2818" max="2818" width="24.125" style="218" customWidth="1"/>
    <col min="2819" max="2822" width="9" style="218"/>
    <col min="2823" max="2823" width="12.625" style="218" customWidth="1"/>
    <col min="2824" max="2826" width="9" style="218"/>
    <col min="2827" max="2827" width="7.25" style="218" customWidth="1"/>
    <col min="2828" max="3073" width="9" style="218"/>
    <col min="3074" max="3074" width="24.125" style="218" customWidth="1"/>
    <col min="3075" max="3078" width="9" style="218"/>
    <col min="3079" max="3079" width="12.625" style="218" customWidth="1"/>
    <col min="3080" max="3082" width="9" style="218"/>
    <col min="3083" max="3083" width="7.25" style="218" customWidth="1"/>
    <col min="3084" max="3329" width="9" style="218"/>
    <col min="3330" max="3330" width="24.125" style="218" customWidth="1"/>
    <col min="3331" max="3334" width="9" style="218"/>
    <col min="3335" max="3335" width="12.625" style="218" customWidth="1"/>
    <col min="3336" max="3338" width="9" style="218"/>
    <col min="3339" max="3339" width="7.25" style="218" customWidth="1"/>
    <col min="3340" max="3585" width="9" style="218"/>
    <col min="3586" max="3586" width="24.125" style="218" customWidth="1"/>
    <col min="3587" max="3590" width="9" style="218"/>
    <col min="3591" max="3591" width="12.625" style="218" customWidth="1"/>
    <col min="3592" max="3594" width="9" style="218"/>
    <col min="3595" max="3595" width="7.25" style="218" customWidth="1"/>
    <col min="3596" max="3841" width="9" style="218"/>
    <col min="3842" max="3842" width="24.125" style="218" customWidth="1"/>
    <col min="3843" max="3846" width="9" style="218"/>
    <col min="3847" max="3847" width="12.625" style="218" customWidth="1"/>
    <col min="3848" max="3850" width="9" style="218"/>
    <col min="3851" max="3851" width="7.25" style="218" customWidth="1"/>
    <col min="3852" max="4097" width="9" style="218"/>
    <col min="4098" max="4098" width="24.125" style="218" customWidth="1"/>
    <col min="4099" max="4102" width="9" style="218"/>
    <col min="4103" max="4103" width="12.625" style="218" customWidth="1"/>
    <col min="4104" max="4106" width="9" style="218"/>
    <col min="4107" max="4107" width="7.25" style="218" customWidth="1"/>
    <col min="4108" max="4353" width="9" style="218"/>
    <col min="4354" max="4354" width="24.125" style="218" customWidth="1"/>
    <col min="4355" max="4358" width="9" style="218"/>
    <col min="4359" max="4359" width="12.625" style="218" customWidth="1"/>
    <col min="4360" max="4362" width="9" style="218"/>
    <col min="4363" max="4363" width="7.25" style="218" customWidth="1"/>
    <col min="4364" max="4609" width="9" style="218"/>
    <col min="4610" max="4610" width="24.125" style="218" customWidth="1"/>
    <col min="4611" max="4614" width="9" style="218"/>
    <col min="4615" max="4615" width="12.625" style="218" customWidth="1"/>
    <col min="4616" max="4618" width="9" style="218"/>
    <col min="4619" max="4619" width="7.25" style="218" customWidth="1"/>
    <col min="4620" max="4865" width="9" style="218"/>
    <col min="4866" max="4866" width="24.125" style="218" customWidth="1"/>
    <col min="4867" max="4870" width="9" style="218"/>
    <col min="4871" max="4871" width="12.625" style="218" customWidth="1"/>
    <col min="4872" max="4874" width="9" style="218"/>
    <col min="4875" max="4875" width="7.25" style="218" customWidth="1"/>
    <col min="4876" max="5121" width="9" style="218"/>
    <col min="5122" max="5122" width="24.125" style="218" customWidth="1"/>
    <col min="5123" max="5126" width="9" style="218"/>
    <col min="5127" max="5127" width="12.625" style="218" customWidth="1"/>
    <col min="5128" max="5130" width="9" style="218"/>
    <col min="5131" max="5131" width="7.25" style="218" customWidth="1"/>
    <col min="5132" max="5377" width="9" style="218"/>
    <col min="5378" max="5378" width="24.125" style="218" customWidth="1"/>
    <col min="5379" max="5382" width="9" style="218"/>
    <col min="5383" max="5383" width="12.625" style="218" customWidth="1"/>
    <col min="5384" max="5386" width="9" style="218"/>
    <col min="5387" max="5387" width="7.25" style="218" customWidth="1"/>
    <col min="5388" max="5633" width="9" style="218"/>
    <col min="5634" max="5634" width="24.125" style="218" customWidth="1"/>
    <col min="5635" max="5638" width="9" style="218"/>
    <col min="5639" max="5639" width="12.625" style="218" customWidth="1"/>
    <col min="5640" max="5642" width="9" style="218"/>
    <col min="5643" max="5643" width="7.25" style="218" customWidth="1"/>
    <col min="5644" max="5889" width="9" style="218"/>
    <col min="5890" max="5890" width="24.125" style="218" customWidth="1"/>
    <col min="5891" max="5894" width="9" style="218"/>
    <col min="5895" max="5895" width="12.625" style="218" customWidth="1"/>
    <col min="5896" max="5898" width="9" style="218"/>
    <col min="5899" max="5899" width="7.25" style="218" customWidth="1"/>
    <col min="5900" max="6145" width="9" style="218"/>
    <col min="6146" max="6146" width="24.125" style="218" customWidth="1"/>
    <col min="6147" max="6150" width="9" style="218"/>
    <col min="6151" max="6151" width="12.625" style="218" customWidth="1"/>
    <col min="6152" max="6154" width="9" style="218"/>
    <col min="6155" max="6155" width="7.25" style="218" customWidth="1"/>
    <col min="6156" max="6401" width="9" style="218"/>
    <col min="6402" max="6402" width="24.125" style="218" customWidth="1"/>
    <col min="6403" max="6406" width="9" style="218"/>
    <col min="6407" max="6407" width="12.625" style="218" customWidth="1"/>
    <col min="6408" max="6410" width="9" style="218"/>
    <col min="6411" max="6411" width="7.25" style="218" customWidth="1"/>
    <col min="6412" max="6657" width="9" style="218"/>
    <col min="6658" max="6658" width="24.125" style="218" customWidth="1"/>
    <col min="6659" max="6662" width="9" style="218"/>
    <col min="6663" max="6663" width="12.625" style="218" customWidth="1"/>
    <col min="6664" max="6666" width="9" style="218"/>
    <col min="6667" max="6667" width="7.25" style="218" customWidth="1"/>
    <col min="6668" max="6913" width="9" style="218"/>
    <col min="6914" max="6914" width="24.125" style="218" customWidth="1"/>
    <col min="6915" max="6918" width="9" style="218"/>
    <col min="6919" max="6919" width="12.625" style="218" customWidth="1"/>
    <col min="6920" max="6922" width="9" style="218"/>
    <col min="6923" max="6923" width="7.25" style="218" customWidth="1"/>
    <col min="6924" max="7169" width="9" style="218"/>
    <col min="7170" max="7170" width="24.125" style="218" customWidth="1"/>
    <col min="7171" max="7174" width="9" style="218"/>
    <col min="7175" max="7175" width="12.625" style="218" customWidth="1"/>
    <col min="7176" max="7178" width="9" style="218"/>
    <col min="7179" max="7179" width="7.25" style="218" customWidth="1"/>
    <col min="7180" max="7425" width="9" style="218"/>
    <col min="7426" max="7426" width="24.125" style="218" customWidth="1"/>
    <col min="7427" max="7430" width="9" style="218"/>
    <col min="7431" max="7431" width="12.625" style="218" customWidth="1"/>
    <col min="7432" max="7434" width="9" style="218"/>
    <col min="7435" max="7435" width="7.25" style="218" customWidth="1"/>
    <col min="7436" max="7681" width="9" style="218"/>
    <col min="7682" max="7682" width="24.125" style="218" customWidth="1"/>
    <col min="7683" max="7686" width="9" style="218"/>
    <col min="7687" max="7687" width="12.625" style="218" customWidth="1"/>
    <col min="7688" max="7690" width="9" style="218"/>
    <col min="7691" max="7691" width="7.25" style="218" customWidth="1"/>
    <col min="7692" max="7937" width="9" style="218"/>
    <col min="7938" max="7938" width="24.125" style="218" customWidth="1"/>
    <col min="7939" max="7942" width="9" style="218"/>
    <col min="7943" max="7943" width="12.625" style="218" customWidth="1"/>
    <col min="7944" max="7946" width="9" style="218"/>
    <col min="7947" max="7947" width="7.25" style="218" customWidth="1"/>
    <col min="7948" max="8193" width="9" style="218"/>
    <col min="8194" max="8194" width="24.125" style="218" customWidth="1"/>
    <col min="8195" max="8198" width="9" style="218"/>
    <col min="8199" max="8199" width="12.625" style="218" customWidth="1"/>
    <col min="8200" max="8202" width="9" style="218"/>
    <col min="8203" max="8203" width="7.25" style="218" customWidth="1"/>
    <col min="8204" max="8449" width="9" style="218"/>
    <col min="8450" max="8450" width="24.125" style="218" customWidth="1"/>
    <col min="8451" max="8454" width="9" style="218"/>
    <col min="8455" max="8455" width="12.625" style="218" customWidth="1"/>
    <col min="8456" max="8458" width="9" style="218"/>
    <col min="8459" max="8459" width="7.25" style="218" customWidth="1"/>
    <col min="8460" max="8705" width="9" style="218"/>
    <col min="8706" max="8706" width="24.125" style="218" customWidth="1"/>
    <col min="8707" max="8710" width="9" style="218"/>
    <col min="8711" max="8711" width="12.625" style="218" customWidth="1"/>
    <col min="8712" max="8714" width="9" style="218"/>
    <col min="8715" max="8715" width="7.25" style="218" customWidth="1"/>
    <col min="8716" max="8961" width="9" style="218"/>
    <col min="8962" max="8962" width="24.125" style="218" customWidth="1"/>
    <col min="8963" max="8966" width="9" style="218"/>
    <col min="8967" max="8967" width="12.625" style="218" customWidth="1"/>
    <col min="8968" max="8970" width="9" style="218"/>
    <col min="8971" max="8971" width="7.25" style="218" customWidth="1"/>
    <col min="8972" max="9217" width="9" style="218"/>
    <col min="9218" max="9218" width="24.125" style="218" customWidth="1"/>
    <col min="9219" max="9222" width="9" style="218"/>
    <col min="9223" max="9223" width="12.625" style="218" customWidth="1"/>
    <col min="9224" max="9226" width="9" style="218"/>
    <col min="9227" max="9227" width="7.25" style="218" customWidth="1"/>
    <col min="9228" max="9473" width="9" style="218"/>
    <col min="9474" max="9474" width="24.125" style="218" customWidth="1"/>
    <col min="9475" max="9478" width="9" style="218"/>
    <col min="9479" max="9479" width="12.625" style="218" customWidth="1"/>
    <col min="9480" max="9482" width="9" style="218"/>
    <col min="9483" max="9483" width="7.25" style="218" customWidth="1"/>
    <col min="9484" max="9729" width="9" style="218"/>
    <col min="9730" max="9730" width="24.125" style="218" customWidth="1"/>
    <col min="9731" max="9734" width="9" style="218"/>
    <col min="9735" max="9735" width="12.625" style="218" customWidth="1"/>
    <col min="9736" max="9738" width="9" style="218"/>
    <col min="9739" max="9739" width="7.25" style="218" customWidth="1"/>
    <col min="9740" max="9985" width="9" style="218"/>
    <col min="9986" max="9986" width="24.125" style="218" customWidth="1"/>
    <col min="9987" max="9990" width="9" style="218"/>
    <col min="9991" max="9991" width="12.625" style="218" customWidth="1"/>
    <col min="9992" max="9994" width="9" style="218"/>
    <col min="9995" max="9995" width="7.25" style="218" customWidth="1"/>
    <col min="9996" max="10241" width="9" style="218"/>
    <col min="10242" max="10242" width="24.125" style="218" customWidth="1"/>
    <col min="10243" max="10246" width="9" style="218"/>
    <col min="10247" max="10247" width="12.625" style="218" customWidth="1"/>
    <col min="10248" max="10250" width="9" style="218"/>
    <col min="10251" max="10251" width="7.25" style="218" customWidth="1"/>
    <col min="10252" max="10497" width="9" style="218"/>
    <col min="10498" max="10498" width="24.125" style="218" customWidth="1"/>
    <col min="10499" max="10502" width="9" style="218"/>
    <col min="10503" max="10503" width="12.625" style="218" customWidth="1"/>
    <col min="10504" max="10506" width="9" style="218"/>
    <col min="10507" max="10507" width="7.25" style="218" customWidth="1"/>
    <col min="10508" max="10753" width="9" style="218"/>
    <col min="10754" max="10754" width="24.125" style="218" customWidth="1"/>
    <col min="10755" max="10758" width="9" style="218"/>
    <col min="10759" max="10759" width="12.625" style="218" customWidth="1"/>
    <col min="10760" max="10762" width="9" style="218"/>
    <col min="10763" max="10763" width="7.25" style="218" customWidth="1"/>
    <col min="10764" max="11009" width="9" style="218"/>
    <col min="11010" max="11010" width="24.125" style="218" customWidth="1"/>
    <col min="11011" max="11014" width="9" style="218"/>
    <col min="11015" max="11015" width="12.625" style="218" customWidth="1"/>
    <col min="11016" max="11018" width="9" style="218"/>
    <col min="11019" max="11019" width="7.25" style="218" customWidth="1"/>
    <col min="11020" max="11265" width="9" style="218"/>
    <col min="11266" max="11266" width="24.125" style="218" customWidth="1"/>
    <col min="11267" max="11270" width="9" style="218"/>
    <col min="11271" max="11271" width="12.625" style="218" customWidth="1"/>
    <col min="11272" max="11274" width="9" style="218"/>
    <col min="11275" max="11275" width="7.25" style="218" customWidth="1"/>
    <col min="11276" max="11521" width="9" style="218"/>
    <col min="11522" max="11522" width="24.125" style="218" customWidth="1"/>
    <col min="11523" max="11526" width="9" style="218"/>
    <col min="11527" max="11527" width="12.625" style="218" customWidth="1"/>
    <col min="11528" max="11530" width="9" style="218"/>
    <col min="11531" max="11531" width="7.25" style="218" customWidth="1"/>
    <col min="11532" max="11777" width="9" style="218"/>
    <col min="11778" max="11778" width="24.125" style="218" customWidth="1"/>
    <col min="11779" max="11782" width="9" style="218"/>
    <col min="11783" max="11783" width="12.625" style="218" customWidth="1"/>
    <col min="11784" max="11786" width="9" style="218"/>
    <col min="11787" max="11787" width="7.25" style="218" customWidth="1"/>
    <col min="11788" max="12033" width="9" style="218"/>
    <col min="12034" max="12034" width="24.125" style="218" customWidth="1"/>
    <col min="12035" max="12038" width="9" style="218"/>
    <col min="12039" max="12039" width="12.625" style="218" customWidth="1"/>
    <col min="12040" max="12042" width="9" style="218"/>
    <col min="12043" max="12043" width="7.25" style="218" customWidth="1"/>
    <col min="12044" max="12289" width="9" style="218"/>
    <col min="12290" max="12290" width="24.125" style="218" customWidth="1"/>
    <col min="12291" max="12294" width="9" style="218"/>
    <col min="12295" max="12295" width="12.625" style="218" customWidth="1"/>
    <col min="12296" max="12298" width="9" style="218"/>
    <col min="12299" max="12299" width="7.25" style="218" customWidth="1"/>
    <col min="12300" max="12545" width="9" style="218"/>
    <col min="12546" max="12546" width="24.125" style="218" customWidth="1"/>
    <col min="12547" max="12550" width="9" style="218"/>
    <col min="12551" max="12551" width="12.625" style="218" customWidth="1"/>
    <col min="12552" max="12554" width="9" style="218"/>
    <col min="12555" max="12555" width="7.25" style="218" customWidth="1"/>
    <col min="12556" max="12801" width="9" style="218"/>
    <col min="12802" max="12802" width="24.125" style="218" customWidth="1"/>
    <col min="12803" max="12806" width="9" style="218"/>
    <col min="12807" max="12807" width="12.625" style="218" customWidth="1"/>
    <col min="12808" max="12810" width="9" style="218"/>
    <col min="12811" max="12811" width="7.25" style="218" customWidth="1"/>
    <col min="12812" max="13057" width="9" style="218"/>
    <col min="13058" max="13058" width="24.125" style="218" customWidth="1"/>
    <col min="13059" max="13062" width="9" style="218"/>
    <col min="13063" max="13063" width="12.625" style="218" customWidth="1"/>
    <col min="13064" max="13066" width="9" style="218"/>
    <col min="13067" max="13067" width="7.25" style="218" customWidth="1"/>
    <col min="13068" max="13313" width="9" style="218"/>
    <col min="13314" max="13314" width="24.125" style="218" customWidth="1"/>
    <col min="13315" max="13318" width="9" style="218"/>
    <col min="13319" max="13319" width="12.625" style="218" customWidth="1"/>
    <col min="13320" max="13322" width="9" style="218"/>
    <col min="13323" max="13323" width="7.25" style="218" customWidth="1"/>
    <col min="13324" max="13569" width="9" style="218"/>
    <col min="13570" max="13570" width="24.125" style="218" customWidth="1"/>
    <col min="13571" max="13574" width="9" style="218"/>
    <col min="13575" max="13575" width="12.625" style="218" customWidth="1"/>
    <col min="13576" max="13578" width="9" style="218"/>
    <col min="13579" max="13579" width="7.25" style="218" customWidth="1"/>
    <col min="13580" max="13825" width="9" style="218"/>
    <col min="13826" max="13826" width="24.125" style="218" customWidth="1"/>
    <col min="13827" max="13830" width="9" style="218"/>
    <col min="13831" max="13831" width="12.625" style="218" customWidth="1"/>
    <col min="13832" max="13834" width="9" style="218"/>
    <col min="13835" max="13835" width="7.25" style="218" customWidth="1"/>
    <col min="13836" max="14081" width="9" style="218"/>
    <col min="14082" max="14082" width="24.125" style="218" customWidth="1"/>
    <col min="14083" max="14086" width="9" style="218"/>
    <col min="14087" max="14087" width="12.625" style="218" customWidth="1"/>
    <col min="14088" max="14090" width="9" style="218"/>
    <col min="14091" max="14091" width="7.25" style="218" customWidth="1"/>
    <col min="14092" max="14337" width="9" style="218"/>
    <col min="14338" max="14338" width="24.125" style="218" customWidth="1"/>
    <col min="14339" max="14342" width="9" style="218"/>
    <col min="14343" max="14343" width="12.625" style="218" customWidth="1"/>
    <col min="14344" max="14346" width="9" style="218"/>
    <col min="14347" max="14347" width="7.25" style="218" customWidth="1"/>
    <col min="14348" max="14593" width="9" style="218"/>
    <col min="14594" max="14594" width="24.125" style="218" customWidth="1"/>
    <col min="14595" max="14598" width="9" style="218"/>
    <col min="14599" max="14599" width="12.625" style="218" customWidth="1"/>
    <col min="14600" max="14602" width="9" style="218"/>
    <col min="14603" max="14603" width="7.25" style="218" customWidth="1"/>
    <col min="14604" max="14849" width="9" style="218"/>
    <col min="14850" max="14850" width="24.125" style="218" customWidth="1"/>
    <col min="14851" max="14854" width="9" style="218"/>
    <col min="14855" max="14855" width="12.625" style="218" customWidth="1"/>
    <col min="14856" max="14858" width="9" style="218"/>
    <col min="14859" max="14859" width="7.25" style="218" customWidth="1"/>
    <col min="14860" max="15105" width="9" style="218"/>
    <col min="15106" max="15106" width="24.125" style="218" customWidth="1"/>
    <col min="15107" max="15110" width="9" style="218"/>
    <col min="15111" max="15111" width="12.625" style="218" customWidth="1"/>
    <col min="15112" max="15114" width="9" style="218"/>
    <col min="15115" max="15115" width="7.25" style="218" customWidth="1"/>
    <col min="15116" max="15361" width="9" style="218"/>
    <col min="15362" max="15362" width="24.125" style="218" customWidth="1"/>
    <col min="15363" max="15366" width="9" style="218"/>
    <col min="15367" max="15367" width="12.625" style="218" customWidth="1"/>
    <col min="15368" max="15370" width="9" style="218"/>
    <col min="15371" max="15371" width="7.25" style="218" customWidth="1"/>
    <col min="15372" max="15617" width="9" style="218"/>
    <col min="15618" max="15618" width="24.125" style="218" customWidth="1"/>
    <col min="15619" max="15622" width="9" style="218"/>
    <col min="15623" max="15623" width="12.625" style="218" customWidth="1"/>
    <col min="15624" max="15626" width="9" style="218"/>
    <col min="15627" max="15627" width="7.25" style="218" customWidth="1"/>
    <col min="15628" max="15873" width="9" style="218"/>
    <col min="15874" max="15874" width="24.125" style="218" customWidth="1"/>
    <col min="15875" max="15878" width="9" style="218"/>
    <col min="15879" max="15879" width="12.625" style="218" customWidth="1"/>
    <col min="15880" max="15882" width="9" style="218"/>
    <col min="15883" max="15883" width="7.25" style="218" customWidth="1"/>
    <col min="15884" max="16129" width="9" style="218"/>
    <col min="16130" max="16130" width="24.125" style="218" customWidth="1"/>
    <col min="16131" max="16134" width="9" style="218"/>
    <col min="16135" max="16135" width="12.625" style="218" customWidth="1"/>
    <col min="16136" max="16138" width="9" style="218"/>
    <col min="16139" max="16139" width="7.25" style="218" customWidth="1"/>
    <col min="16140" max="16384" width="9" style="218"/>
  </cols>
  <sheetData>
    <row r="1" spans="1:14" s="216" customFormat="1" ht="12.75" customHeight="1">
      <c r="A1" s="400" t="s">
        <v>321</v>
      </c>
      <c r="B1" s="401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2"/>
    </row>
    <row r="2" spans="1:14" s="216" customFormat="1" ht="12.75" customHeight="1">
      <c r="A2" s="403" t="s">
        <v>331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5"/>
    </row>
    <row r="3" spans="1:14" s="216" customFormat="1" ht="12.75" customHeight="1">
      <c r="A3" s="403" t="s">
        <v>332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5"/>
    </row>
    <row r="4" spans="1:14">
      <c r="A4" s="217"/>
      <c r="D4" s="219"/>
      <c r="E4" s="219"/>
      <c r="F4" s="220"/>
      <c r="N4" s="221"/>
    </row>
    <row r="5" spans="1:14" ht="47.25" customHeight="1">
      <c r="A5" s="406" t="str">
        <f>'Orçamento Sintético'!A4</f>
        <v>Recomposição de taludes e bueiro no Perímetro Irrigado do Baixio de Irecê, no município de Xique-Xique, na área de abrangência 2ª Superintendência Regional da CODEVASF, no estado da Bahia.</v>
      </c>
      <c r="B5" s="407"/>
      <c r="C5" s="407"/>
      <c r="D5" s="407"/>
      <c r="E5" s="407"/>
      <c r="F5" s="407"/>
      <c r="G5" s="407"/>
      <c r="H5" s="407"/>
      <c r="I5" s="407"/>
      <c r="J5" s="407"/>
      <c r="K5" s="407"/>
      <c r="L5" s="407"/>
      <c r="M5" s="407"/>
      <c r="N5" s="408"/>
    </row>
    <row r="6" spans="1:14">
      <c r="A6" s="222"/>
      <c r="B6" s="223"/>
      <c r="C6" s="223"/>
      <c r="D6" s="224"/>
      <c r="E6" s="225"/>
      <c r="F6" s="216"/>
      <c r="G6" s="216"/>
      <c r="H6" s="216"/>
      <c r="I6" s="216"/>
      <c r="N6" s="221"/>
    </row>
    <row r="7" spans="1:14" ht="26.25" customHeight="1">
      <c r="A7" s="409" t="s">
        <v>333</v>
      </c>
      <c r="B7" s="410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1"/>
    </row>
    <row r="8" spans="1:14" ht="12.75" customHeight="1">
      <c r="A8" s="409"/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1"/>
    </row>
    <row r="9" spans="1:14">
      <c r="A9" s="226"/>
      <c r="B9" s="227"/>
      <c r="C9" s="412"/>
      <c r="D9" s="412"/>
      <c r="E9" s="412"/>
      <c r="F9" s="412"/>
      <c r="G9" s="412"/>
      <c r="H9" s="412"/>
      <c r="I9" s="412"/>
      <c r="J9" s="412"/>
      <c r="N9" s="221"/>
    </row>
    <row r="10" spans="1:14" ht="20.25">
      <c r="A10" s="395"/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7"/>
    </row>
    <row r="11" spans="1:14" ht="23.25">
      <c r="A11" s="228"/>
      <c r="B11" s="229"/>
      <c r="C11" s="229"/>
      <c r="D11" s="229"/>
      <c r="E11" s="229"/>
      <c r="F11" s="229"/>
      <c r="N11" s="221"/>
    </row>
    <row r="12" spans="1:14">
      <c r="A12" s="230" t="s">
        <v>334</v>
      </c>
      <c r="B12" s="231"/>
      <c r="C12" s="232" t="s">
        <v>343</v>
      </c>
      <c r="D12" s="231"/>
      <c r="E12" s="233"/>
      <c r="F12" s="233"/>
      <c r="N12" s="221"/>
    </row>
    <row r="13" spans="1:14">
      <c r="A13" s="230" t="s">
        <v>335</v>
      </c>
      <c r="B13" s="231"/>
      <c r="C13" s="232" t="s">
        <v>342</v>
      </c>
      <c r="D13" s="231"/>
      <c r="E13" s="233"/>
      <c r="F13" s="233"/>
      <c r="N13" s="221"/>
    </row>
    <row r="14" spans="1:14">
      <c r="A14" s="234" t="s">
        <v>336</v>
      </c>
      <c r="B14" s="235"/>
      <c r="C14" s="236">
        <v>170</v>
      </c>
      <c r="D14" s="235" t="s">
        <v>337</v>
      </c>
      <c r="N14" s="221"/>
    </row>
    <row r="15" spans="1:14">
      <c r="A15" s="234"/>
      <c r="B15" s="235"/>
      <c r="C15" s="237"/>
      <c r="D15" s="235"/>
      <c r="N15" s="221"/>
    </row>
    <row r="16" spans="1:14">
      <c r="A16" s="234" t="s">
        <v>338</v>
      </c>
      <c r="B16" s="235"/>
      <c r="C16" s="236">
        <f>SUM(C14:C15)</f>
        <v>170</v>
      </c>
      <c r="D16" s="235" t="s">
        <v>337</v>
      </c>
      <c r="N16" s="221"/>
    </row>
    <row r="17" spans="1:14">
      <c r="A17" s="234"/>
      <c r="B17" s="235"/>
      <c r="C17" s="235"/>
      <c r="D17" s="235"/>
      <c r="N17" s="221"/>
    </row>
    <row r="18" spans="1:14">
      <c r="A18" s="234" t="s">
        <v>339</v>
      </c>
      <c r="B18" s="235"/>
      <c r="C18" s="235" t="s">
        <v>354</v>
      </c>
      <c r="D18" s="235"/>
      <c r="F18" s="235"/>
      <c r="G18" s="235"/>
      <c r="H18" s="236">
        <v>21.6</v>
      </c>
      <c r="I18" s="235" t="s">
        <v>340</v>
      </c>
      <c r="N18" s="221"/>
    </row>
    <row r="19" spans="1:14">
      <c r="A19" s="234" t="s">
        <v>339</v>
      </c>
      <c r="B19" s="235"/>
      <c r="C19" s="235" t="s">
        <v>356</v>
      </c>
      <c r="D19" s="235"/>
      <c r="F19" s="235"/>
      <c r="G19" s="235"/>
      <c r="H19" s="236">
        <v>19</v>
      </c>
      <c r="I19" s="235" t="s">
        <v>340</v>
      </c>
      <c r="N19" s="221"/>
    </row>
    <row r="20" spans="1:14">
      <c r="A20" s="234" t="s">
        <v>339</v>
      </c>
      <c r="B20" s="235"/>
      <c r="C20" s="235" t="s">
        <v>355</v>
      </c>
      <c r="D20" s="235"/>
      <c r="F20" s="235"/>
      <c r="G20" s="235"/>
      <c r="H20" s="236">
        <v>18.100000000000001</v>
      </c>
      <c r="I20" s="235" t="s">
        <v>340</v>
      </c>
      <c r="N20" s="221"/>
    </row>
    <row r="21" spans="1:14">
      <c r="A21" s="217"/>
      <c r="E21" s="235"/>
      <c r="F21" s="235"/>
      <c r="G21" s="235"/>
      <c r="H21" s="238"/>
      <c r="I21" s="235"/>
      <c r="N21" s="221"/>
    </row>
    <row r="22" spans="1:14">
      <c r="A22" s="217"/>
      <c r="E22" s="239" t="s">
        <v>9</v>
      </c>
      <c r="F22" s="235"/>
      <c r="G22" s="235"/>
      <c r="H22" s="236">
        <f>SUM(H18:H20)</f>
        <v>58.7</v>
      </c>
      <c r="I22" s="235" t="s">
        <v>340</v>
      </c>
      <c r="N22" s="240"/>
    </row>
    <row r="23" spans="1:14">
      <c r="A23" s="217"/>
      <c r="N23" s="221"/>
    </row>
    <row r="24" spans="1:14" ht="15" thickBot="1">
      <c r="A24" s="217"/>
      <c r="N24" s="221"/>
    </row>
    <row r="25" spans="1:14" ht="16.5" thickBot="1">
      <c r="A25" s="241" t="str">
        <f>"Momento de transporte  =  "&amp;TEXT(H22,"0,00")&amp;"  x  "&amp;TEXT(C16,"0,00")&amp;"            =&gt;"</f>
        <v>Momento de transporte  =  58,70  x  170,00            =&gt;</v>
      </c>
      <c r="B25" s="242"/>
      <c r="C25" s="242"/>
      <c r="D25" s="242"/>
      <c r="E25" s="242"/>
      <c r="F25" s="398">
        <f>ROUND(C16*H22,2)</f>
        <v>9979</v>
      </c>
      <c r="G25" s="399"/>
      <c r="H25" s="242" t="s">
        <v>341</v>
      </c>
      <c r="I25" s="242"/>
      <c r="J25" s="242"/>
      <c r="K25" s="242"/>
      <c r="L25" s="242"/>
      <c r="M25" s="242"/>
      <c r="N25" s="243"/>
    </row>
  </sheetData>
  <mergeCells count="8">
    <mergeCell ref="A10:N10"/>
    <mergeCell ref="F25:G25"/>
    <mergeCell ref="A1:N1"/>
    <mergeCell ref="A2:N2"/>
    <mergeCell ref="A3:N3"/>
    <mergeCell ref="A5:N5"/>
    <mergeCell ref="A7:N8"/>
    <mergeCell ref="C9:J9"/>
  </mergeCells>
  <pageMargins left="0.75" right="0.75" top="1" bottom="1" header="0.5" footer="0.5"/>
  <pageSetup paperSize="9" scale="5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4"/>
  </sheetPr>
  <dimension ref="B1:P37"/>
  <sheetViews>
    <sheetView view="pageBreakPreview" topLeftCell="A8" workbookViewId="0">
      <selection activeCell="D38" sqref="D38"/>
    </sheetView>
  </sheetViews>
  <sheetFormatPr defaultColWidth="7.875" defaultRowHeight="12.75"/>
  <cols>
    <col min="1" max="1" width="7.875" style="105"/>
    <col min="2" max="2" width="13.5" style="105" customWidth="1"/>
    <col min="3" max="3" width="42.25" style="105" customWidth="1"/>
    <col min="4" max="4" width="8.375" style="105" bestFit="1" customWidth="1"/>
    <col min="5" max="12" width="7.875" style="105"/>
    <col min="13" max="13" width="9.125" style="105" customWidth="1"/>
    <col min="14" max="257" width="7.875" style="105"/>
    <col min="258" max="258" width="13.5" style="105" customWidth="1"/>
    <col min="259" max="259" width="42.25" style="105" customWidth="1"/>
    <col min="260" max="260" width="8.375" style="105" bestFit="1" customWidth="1"/>
    <col min="261" max="513" width="7.875" style="105"/>
    <col min="514" max="514" width="13.5" style="105" customWidth="1"/>
    <col min="515" max="515" width="42.25" style="105" customWidth="1"/>
    <col min="516" max="516" width="8.375" style="105" bestFit="1" customWidth="1"/>
    <col min="517" max="769" width="7.875" style="105"/>
    <col min="770" max="770" width="13.5" style="105" customWidth="1"/>
    <col min="771" max="771" width="42.25" style="105" customWidth="1"/>
    <col min="772" max="772" width="8.375" style="105" bestFit="1" customWidth="1"/>
    <col min="773" max="1025" width="7.875" style="105"/>
    <col min="1026" max="1026" width="13.5" style="105" customWidth="1"/>
    <col min="1027" max="1027" width="42.25" style="105" customWidth="1"/>
    <col min="1028" max="1028" width="8.375" style="105" bestFit="1" customWidth="1"/>
    <col min="1029" max="1281" width="7.875" style="105"/>
    <col min="1282" max="1282" width="13.5" style="105" customWidth="1"/>
    <col min="1283" max="1283" width="42.25" style="105" customWidth="1"/>
    <col min="1284" max="1284" width="8.375" style="105" bestFit="1" customWidth="1"/>
    <col min="1285" max="1537" width="7.875" style="105"/>
    <col min="1538" max="1538" width="13.5" style="105" customWidth="1"/>
    <col min="1539" max="1539" width="42.25" style="105" customWidth="1"/>
    <col min="1540" max="1540" width="8.375" style="105" bestFit="1" customWidth="1"/>
    <col min="1541" max="1793" width="7.875" style="105"/>
    <col min="1794" max="1794" width="13.5" style="105" customWidth="1"/>
    <col min="1795" max="1795" width="42.25" style="105" customWidth="1"/>
    <col min="1796" max="1796" width="8.375" style="105" bestFit="1" customWidth="1"/>
    <col min="1797" max="2049" width="7.875" style="105"/>
    <col min="2050" max="2050" width="13.5" style="105" customWidth="1"/>
    <col min="2051" max="2051" width="42.25" style="105" customWidth="1"/>
    <col min="2052" max="2052" width="8.375" style="105" bestFit="1" customWidth="1"/>
    <col min="2053" max="2305" width="7.875" style="105"/>
    <col min="2306" max="2306" width="13.5" style="105" customWidth="1"/>
    <col min="2307" max="2307" width="42.25" style="105" customWidth="1"/>
    <col min="2308" max="2308" width="8.375" style="105" bestFit="1" customWidth="1"/>
    <col min="2309" max="2561" width="7.875" style="105"/>
    <col min="2562" max="2562" width="13.5" style="105" customWidth="1"/>
    <col min="2563" max="2563" width="42.25" style="105" customWidth="1"/>
    <col min="2564" max="2564" width="8.375" style="105" bestFit="1" customWidth="1"/>
    <col min="2565" max="2817" width="7.875" style="105"/>
    <col min="2818" max="2818" width="13.5" style="105" customWidth="1"/>
    <col min="2819" max="2819" width="42.25" style="105" customWidth="1"/>
    <col min="2820" max="2820" width="8.375" style="105" bestFit="1" customWidth="1"/>
    <col min="2821" max="3073" width="7.875" style="105"/>
    <col min="3074" max="3074" width="13.5" style="105" customWidth="1"/>
    <col min="3075" max="3075" width="42.25" style="105" customWidth="1"/>
    <col min="3076" max="3076" width="8.375" style="105" bestFit="1" customWidth="1"/>
    <col min="3077" max="3329" width="7.875" style="105"/>
    <col min="3330" max="3330" width="13.5" style="105" customWidth="1"/>
    <col min="3331" max="3331" width="42.25" style="105" customWidth="1"/>
    <col min="3332" max="3332" width="8.375" style="105" bestFit="1" customWidth="1"/>
    <col min="3333" max="3585" width="7.875" style="105"/>
    <col min="3586" max="3586" width="13.5" style="105" customWidth="1"/>
    <col min="3587" max="3587" width="42.25" style="105" customWidth="1"/>
    <col min="3588" max="3588" width="8.375" style="105" bestFit="1" customWidth="1"/>
    <col min="3589" max="3841" width="7.875" style="105"/>
    <col min="3842" max="3842" width="13.5" style="105" customWidth="1"/>
    <col min="3843" max="3843" width="42.25" style="105" customWidth="1"/>
    <col min="3844" max="3844" width="8.375" style="105" bestFit="1" customWidth="1"/>
    <col min="3845" max="4097" width="7.875" style="105"/>
    <col min="4098" max="4098" width="13.5" style="105" customWidth="1"/>
    <col min="4099" max="4099" width="42.25" style="105" customWidth="1"/>
    <col min="4100" max="4100" width="8.375" style="105" bestFit="1" customWidth="1"/>
    <col min="4101" max="4353" width="7.875" style="105"/>
    <col min="4354" max="4354" width="13.5" style="105" customWidth="1"/>
    <col min="4355" max="4355" width="42.25" style="105" customWidth="1"/>
    <col min="4356" max="4356" width="8.375" style="105" bestFit="1" customWidth="1"/>
    <col min="4357" max="4609" width="7.875" style="105"/>
    <col min="4610" max="4610" width="13.5" style="105" customWidth="1"/>
    <col min="4611" max="4611" width="42.25" style="105" customWidth="1"/>
    <col min="4612" max="4612" width="8.375" style="105" bestFit="1" customWidth="1"/>
    <col min="4613" max="4865" width="7.875" style="105"/>
    <col min="4866" max="4866" width="13.5" style="105" customWidth="1"/>
    <col min="4867" max="4867" width="42.25" style="105" customWidth="1"/>
    <col min="4868" max="4868" width="8.375" style="105" bestFit="1" customWidth="1"/>
    <col min="4869" max="5121" width="7.875" style="105"/>
    <col min="5122" max="5122" width="13.5" style="105" customWidth="1"/>
    <col min="5123" max="5123" width="42.25" style="105" customWidth="1"/>
    <col min="5124" max="5124" width="8.375" style="105" bestFit="1" customWidth="1"/>
    <col min="5125" max="5377" width="7.875" style="105"/>
    <col min="5378" max="5378" width="13.5" style="105" customWidth="1"/>
    <col min="5379" max="5379" width="42.25" style="105" customWidth="1"/>
    <col min="5380" max="5380" width="8.375" style="105" bestFit="1" customWidth="1"/>
    <col min="5381" max="5633" width="7.875" style="105"/>
    <col min="5634" max="5634" width="13.5" style="105" customWidth="1"/>
    <col min="5635" max="5635" width="42.25" style="105" customWidth="1"/>
    <col min="5636" max="5636" width="8.375" style="105" bestFit="1" customWidth="1"/>
    <col min="5637" max="5889" width="7.875" style="105"/>
    <col min="5890" max="5890" width="13.5" style="105" customWidth="1"/>
    <col min="5891" max="5891" width="42.25" style="105" customWidth="1"/>
    <col min="5892" max="5892" width="8.375" style="105" bestFit="1" customWidth="1"/>
    <col min="5893" max="6145" width="7.875" style="105"/>
    <col min="6146" max="6146" width="13.5" style="105" customWidth="1"/>
    <col min="6147" max="6147" width="42.25" style="105" customWidth="1"/>
    <col min="6148" max="6148" width="8.375" style="105" bestFit="1" customWidth="1"/>
    <col min="6149" max="6401" width="7.875" style="105"/>
    <col min="6402" max="6402" width="13.5" style="105" customWidth="1"/>
    <col min="6403" max="6403" width="42.25" style="105" customWidth="1"/>
    <col min="6404" max="6404" width="8.375" style="105" bestFit="1" customWidth="1"/>
    <col min="6405" max="6657" width="7.875" style="105"/>
    <col min="6658" max="6658" width="13.5" style="105" customWidth="1"/>
    <col min="6659" max="6659" width="42.25" style="105" customWidth="1"/>
    <col min="6660" max="6660" width="8.375" style="105" bestFit="1" customWidth="1"/>
    <col min="6661" max="6913" width="7.875" style="105"/>
    <col min="6914" max="6914" width="13.5" style="105" customWidth="1"/>
    <col min="6915" max="6915" width="42.25" style="105" customWidth="1"/>
    <col min="6916" max="6916" width="8.375" style="105" bestFit="1" customWidth="1"/>
    <col min="6917" max="7169" width="7.875" style="105"/>
    <col min="7170" max="7170" width="13.5" style="105" customWidth="1"/>
    <col min="7171" max="7171" width="42.25" style="105" customWidth="1"/>
    <col min="7172" max="7172" width="8.375" style="105" bestFit="1" customWidth="1"/>
    <col min="7173" max="7425" width="7.875" style="105"/>
    <col min="7426" max="7426" width="13.5" style="105" customWidth="1"/>
    <col min="7427" max="7427" width="42.25" style="105" customWidth="1"/>
    <col min="7428" max="7428" width="8.375" style="105" bestFit="1" customWidth="1"/>
    <col min="7429" max="7681" width="7.875" style="105"/>
    <col min="7682" max="7682" width="13.5" style="105" customWidth="1"/>
    <col min="7683" max="7683" width="42.25" style="105" customWidth="1"/>
    <col min="7684" max="7684" width="8.375" style="105" bestFit="1" customWidth="1"/>
    <col min="7685" max="7937" width="7.875" style="105"/>
    <col min="7938" max="7938" width="13.5" style="105" customWidth="1"/>
    <col min="7939" max="7939" width="42.25" style="105" customWidth="1"/>
    <col min="7940" max="7940" width="8.375" style="105" bestFit="1" customWidth="1"/>
    <col min="7941" max="8193" width="7.875" style="105"/>
    <col min="8194" max="8194" width="13.5" style="105" customWidth="1"/>
    <col min="8195" max="8195" width="42.25" style="105" customWidth="1"/>
    <col min="8196" max="8196" width="8.375" style="105" bestFit="1" customWidth="1"/>
    <col min="8197" max="8449" width="7.875" style="105"/>
    <col min="8450" max="8450" width="13.5" style="105" customWidth="1"/>
    <col min="8451" max="8451" width="42.25" style="105" customWidth="1"/>
    <col min="8452" max="8452" width="8.375" style="105" bestFit="1" customWidth="1"/>
    <col min="8453" max="8705" width="7.875" style="105"/>
    <col min="8706" max="8706" width="13.5" style="105" customWidth="1"/>
    <col min="8707" max="8707" width="42.25" style="105" customWidth="1"/>
    <col min="8708" max="8708" width="8.375" style="105" bestFit="1" customWidth="1"/>
    <col min="8709" max="8961" width="7.875" style="105"/>
    <col min="8962" max="8962" width="13.5" style="105" customWidth="1"/>
    <col min="8963" max="8963" width="42.25" style="105" customWidth="1"/>
    <col min="8964" max="8964" width="8.375" style="105" bestFit="1" customWidth="1"/>
    <col min="8965" max="9217" width="7.875" style="105"/>
    <col min="9218" max="9218" width="13.5" style="105" customWidth="1"/>
    <col min="9219" max="9219" width="42.25" style="105" customWidth="1"/>
    <col min="9220" max="9220" width="8.375" style="105" bestFit="1" customWidth="1"/>
    <col min="9221" max="9473" width="7.875" style="105"/>
    <col min="9474" max="9474" width="13.5" style="105" customWidth="1"/>
    <col min="9475" max="9475" width="42.25" style="105" customWidth="1"/>
    <col min="9476" max="9476" width="8.375" style="105" bestFit="1" customWidth="1"/>
    <col min="9477" max="9729" width="7.875" style="105"/>
    <col min="9730" max="9730" width="13.5" style="105" customWidth="1"/>
    <col min="9731" max="9731" width="42.25" style="105" customWidth="1"/>
    <col min="9732" max="9732" width="8.375" style="105" bestFit="1" customWidth="1"/>
    <col min="9733" max="9985" width="7.875" style="105"/>
    <col min="9986" max="9986" width="13.5" style="105" customWidth="1"/>
    <col min="9987" max="9987" width="42.25" style="105" customWidth="1"/>
    <col min="9988" max="9988" width="8.375" style="105" bestFit="1" customWidth="1"/>
    <col min="9989" max="10241" width="7.875" style="105"/>
    <col min="10242" max="10242" width="13.5" style="105" customWidth="1"/>
    <col min="10243" max="10243" width="42.25" style="105" customWidth="1"/>
    <col min="10244" max="10244" width="8.375" style="105" bestFit="1" customWidth="1"/>
    <col min="10245" max="10497" width="7.875" style="105"/>
    <col min="10498" max="10498" width="13.5" style="105" customWidth="1"/>
    <col min="10499" max="10499" width="42.25" style="105" customWidth="1"/>
    <col min="10500" max="10500" width="8.375" style="105" bestFit="1" customWidth="1"/>
    <col min="10501" max="10753" width="7.875" style="105"/>
    <col min="10754" max="10754" width="13.5" style="105" customWidth="1"/>
    <col min="10755" max="10755" width="42.25" style="105" customWidth="1"/>
    <col min="10756" max="10756" width="8.375" style="105" bestFit="1" customWidth="1"/>
    <col min="10757" max="11009" width="7.875" style="105"/>
    <col min="11010" max="11010" width="13.5" style="105" customWidth="1"/>
    <col min="11011" max="11011" width="42.25" style="105" customWidth="1"/>
    <col min="11012" max="11012" width="8.375" style="105" bestFit="1" customWidth="1"/>
    <col min="11013" max="11265" width="7.875" style="105"/>
    <col min="11266" max="11266" width="13.5" style="105" customWidth="1"/>
    <col min="11267" max="11267" width="42.25" style="105" customWidth="1"/>
    <col min="11268" max="11268" width="8.375" style="105" bestFit="1" customWidth="1"/>
    <col min="11269" max="11521" width="7.875" style="105"/>
    <col min="11522" max="11522" width="13.5" style="105" customWidth="1"/>
    <col min="11523" max="11523" width="42.25" style="105" customWidth="1"/>
    <col min="11524" max="11524" width="8.375" style="105" bestFit="1" customWidth="1"/>
    <col min="11525" max="11777" width="7.875" style="105"/>
    <col min="11778" max="11778" width="13.5" style="105" customWidth="1"/>
    <col min="11779" max="11779" width="42.25" style="105" customWidth="1"/>
    <col min="11780" max="11780" width="8.375" style="105" bestFit="1" customWidth="1"/>
    <col min="11781" max="12033" width="7.875" style="105"/>
    <col min="12034" max="12034" width="13.5" style="105" customWidth="1"/>
    <col min="12035" max="12035" width="42.25" style="105" customWidth="1"/>
    <col min="12036" max="12036" width="8.375" style="105" bestFit="1" customWidth="1"/>
    <col min="12037" max="12289" width="7.875" style="105"/>
    <col min="12290" max="12290" width="13.5" style="105" customWidth="1"/>
    <col min="12291" max="12291" width="42.25" style="105" customWidth="1"/>
    <col min="12292" max="12292" width="8.375" style="105" bestFit="1" customWidth="1"/>
    <col min="12293" max="12545" width="7.875" style="105"/>
    <col min="12546" max="12546" width="13.5" style="105" customWidth="1"/>
    <col min="12547" max="12547" width="42.25" style="105" customWidth="1"/>
    <col min="12548" max="12548" width="8.375" style="105" bestFit="1" customWidth="1"/>
    <col min="12549" max="12801" width="7.875" style="105"/>
    <col min="12802" max="12802" width="13.5" style="105" customWidth="1"/>
    <col min="12803" max="12803" width="42.25" style="105" customWidth="1"/>
    <col min="12804" max="12804" width="8.375" style="105" bestFit="1" customWidth="1"/>
    <col min="12805" max="13057" width="7.875" style="105"/>
    <col min="13058" max="13058" width="13.5" style="105" customWidth="1"/>
    <col min="13059" max="13059" width="42.25" style="105" customWidth="1"/>
    <col min="13060" max="13060" width="8.375" style="105" bestFit="1" customWidth="1"/>
    <col min="13061" max="13313" width="7.875" style="105"/>
    <col min="13314" max="13314" width="13.5" style="105" customWidth="1"/>
    <col min="13315" max="13315" width="42.25" style="105" customWidth="1"/>
    <col min="13316" max="13316" width="8.375" style="105" bestFit="1" customWidth="1"/>
    <col min="13317" max="13569" width="7.875" style="105"/>
    <col min="13570" max="13570" width="13.5" style="105" customWidth="1"/>
    <col min="13571" max="13571" width="42.25" style="105" customWidth="1"/>
    <col min="13572" max="13572" width="8.375" style="105" bestFit="1" customWidth="1"/>
    <col min="13573" max="13825" width="7.875" style="105"/>
    <col min="13826" max="13826" width="13.5" style="105" customWidth="1"/>
    <col min="13827" max="13827" width="42.25" style="105" customWidth="1"/>
    <col min="13828" max="13828" width="8.375" style="105" bestFit="1" customWidth="1"/>
    <col min="13829" max="14081" width="7.875" style="105"/>
    <col min="14082" max="14082" width="13.5" style="105" customWidth="1"/>
    <col min="14083" max="14083" width="42.25" style="105" customWidth="1"/>
    <col min="14084" max="14084" width="8.375" style="105" bestFit="1" customWidth="1"/>
    <col min="14085" max="14337" width="7.875" style="105"/>
    <col min="14338" max="14338" width="13.5" style="105" customWidth="1"/>
    <col min="14339" max="14339" width="42.25" style="105" customWidth="1"/>
    <col min="14340" max="14340" width="8.375" style="105" bestFit="1" customWidth="1"/>
    <col min="14341" max="14593" width="7.875" style="105"/>
    <col min="14594" max="14594" width="13.5" style="105" customWidth="1"/>
    <col min="14595" max="14595" width="42.25" style="105" customWidth="1"/>
    <col min="14596" max="14596" width="8.375" style="105" bestFit="1" customWidth="1"/>
    <col min="14597" max="14849" width="7.875" style="105"/>
    <col min="14850" max="14850" width="13.5" style="105" customWidth="1"/>
    <col min="14851" max="14851" width="42.25" style="105" customWidth="1"/>
    <col min="14852" max="14852" width="8.375" style="105" bestFit="1" customWidth="1"/>
    <col min="14853" max="15105" width="7.875" style="105"/>
    <col min="15106" max="15106" width="13.5" style="105" customWidth="1"/>
    <col min="15107" max="15107" width="42.25" style="105" customWidth="1"/>
    <col min="15108" max="15108" width="8.375" style="105" bestFit="1" customWidth="1"/>
    <col min="15109" max="15361" width="7.875" style="105"/>
    <col min="15362" max="15362" width="13.5" style="105" customWidth="1"/>
    <col min="15363" max="15363" width="42.25" style="105" customWidth="1"/>
    <col min="15364" max="15364" width="8.375" style="105" bestFit="1" customWidth="1"/>
    <col min="15365" max="15617" width="7.875" style="105"/>
    <col min="15618" max="15618" width="13.5" style="105" customWidth="1"/>
    <col min="15619" max="15619" width="42.25" style="105" customWidth="1"/>
    <col min="15620" max="15620" width="8.375" style="105" bestFit="1" customWidth="1"/>
    <col min="15621" max="15873" width="7.875" style="105"/>
    <col min="15874" max="15874" width="13.5" style="105" customWidth="1"/>
    <col min="15875" max="15875" width="42.25" style="105" customWidth="1"/>
    <col min="15876" max="15876" width="8.375" style="105" bestFit="1" customWidth="1"/>
    <col min="15877" max="16129" width="7.875" style="105"/>
    <col min="16130" max="16130" width="13.5" style="105" customWidth="1"/>
    <col min="16131" max="16131" width="42.25" style="105" customWidth="1"/>
    <col min="16132" max="16132" width="8.375" style="105" bestFit="1" customWidth="1"/>
    <col min="16133" max="16384" width="7.875" style="105"/>
  </cols>
  <sheetData>
    <row r="1" spans="2:16" ht="13.5" thickBot="1"/>
    <row r="2" spans="2:16" ht="20.25">
      <c r="B2" s="414" t="s">
        <v>200</v>
      </c>
      <c r="C2" s="415"/>
      <c r="D2" s="415"/>
      <c r="E2" s="415"/>
      <c r="F2" s="415"/>
      <c r="G2" s="415"/>
      <c r="H2" s="415"/>
      <c r="I2" s="416"/>
    </row>
    <row r="3" spans="2:16" ht="20.25">
      <c r="B3" s="417"/>
      <c r="C3" s="418"/>
      <c r="D3" s="418"/>
      <c r="E3" s="418"/>
      <c r="F3" s="418"/>
      <c r="G3" s="418"/>
      <c r="H3" s="418"/>
      <c r="I3" s="419"/>
    </row>
    <row r="4" spans="2:16" ht="71.099999999999994" customHeight="1">
      <c r="B4" s="106" t="s">
        <v>201</v>
      </c>
      <c r="C4" s="420" t="str">
        <f>'Orçamento Sintético'!A4</f>
        <v>Recomposição de taludes e bueiro no Perímetro Irrigado do Baixio de Irecê, no município de Xique-Xique, na área de abrangência 2ª Superintendência Regional da CODEVASF, no estado da Bahia.</v>
      </c>
      <c r="D4" s="421"/>
      <c r="E4" s="421"/>
      <c r="F4" s="421"/>
      <c r="G4" s="421"/>
      <c r="H4" s="421"/>
      <c r="I4" s="422"/>
      <c r="J4" s="107"/>
      <c r="K4" s="107"/>
    </row>
    <row r="5" spans="2:16" ht="16.5" thickBot="1">
      <c r="B5" s="108"/>
      <c r="C5" s="423"/>
      <c r="D5" s="423"/>
      <c r="E5" s="423"/>
      <c r="F5" s="423"/>
      <c r="G5" s="423"/>
      <c r="H5" s="423"/>
      <c r="I5" s="424"/>
    </row>
    <row r="6" spans="2:16" ht="15.75" thickBot="1">
      <c r="B6" s="425" t="s">
        <v>202</v>
      </c>
      <c r="C6" s="426"/>
      <c r="D6" s="426"/>
      <c r="E6" s="426"/>
      <c r="F6" s="426"/>
      <c r="G6" s="426"/>
      <c r="H6" s="426"/>
      <c r="I6" s="427"/>
    </row>
    <row r="7" spans="2:16" ht="15.75" thickBot="1">
      <c r="B7" s="109"/>
      <c r="C7" s="110"/>
      <c r="D7" s="110"/>
      <c r="E7" s="110"/>
      <c r="F7" s="110"/>
      <c r="G7" s="111"/>
      <c r="H7" s="111"/>
      <c r="I7" s="112"/>
      <c r="M7" s="413" t="s">
        <v>203</v>
      </c>
      <c r="N7" s="413"/>
      <c r="O7" s="413"/>
      <c r="P7" s="413"/>
    </row>
    <row r="8" spans="2:16" ht="15.75" customHeight="1" thickBot="1">
      <c r="B8" s="425" t="s">
        <v>244</v>
      </c>
      <c r="C8" s="426"/>
      <c r="D8" s="427"/>
      <c r="E8" s="110"/>
      <c r="F8" s="428" t="s">
        <v>204</v>
      </c>
      <c r="G8" s="429"/>
      <c r="H8" s="429"/>
      <c r="I8" s="430"/>
      <c r="M8" s="428" t="s">
        <v>204</v>
      </c>
      <c r="N8" s="429"/>
      <c r="O8" s="429"/>
      <c r="P8" s="430"/>
    </row>
    <row r="9" spans="2:16">
      <c r="B9" s="434" t="s">
        <v>205</v>
      </c>
      <c r="C9" s="436" t="s">
        <v>206</v>
      </c>
      <c r="D9" s="438" t="s">
        <v>207</v>
      </c>
      <c r="E9" s="113"/>
      <c r="F9" s="431"/>
      <c r="G9" s="432"/>
      <c r="H9" s="432"/>
      <c r="I9" s="433"/>
      <c r="M9" s="431"/>
      <c r="N9" s="432"/>
      <c r="O9" s="432"/>
      <c r="P9" s="433"/>
    </row>
    <row r="10" spans="2:16" ht="13.5" thickBot="1">
      <c r="B10" s="435"/>
      <c r="C10" s="437"/>
      <c r="D10" s="439"/>
      <c r="E10" s="113"/>
      <c r="F10" s="114" t="s">
        <v>208</v>
      </c>
      <c r="G10" s="440" t="s">
        <v>209</v>
      </c>
      <c r="H10" s="441"/>
      <c r="I10" s="115" t="s">
        <v>210</v>
      </c>
      <c r="M10" s="114" t="s">
        <v>208</v>
      </c>
      <c r="N10" s="440" t="s">
        <v>209</v>
      </c>
      <c r="O10" s="441"/>
      <c r="P10" s="115" t="s">
        <v>210</v>
      </c>
    </row>
    <row r="11" spans="2:16" ht="15" thickBot="1">
      <c r="B11" s="442"/>
      <c r="C11" s="443"/>
      <c r="D11" s="443"/>
      <c r="E11" s="116"/>
      <c r="F11" s="116"/>
      <c r="G11" s="111"/>
      <c r="H11" s="111"/>
      <c r="I11" s="112"/>
      <c r="M11" s="116"/>
      <c r="N11" s="111"/>
      <c r="O11" s="111"/>
      <c r="P11" s="112"/>
    </row>
    <row r="12" spans="2:16" ht="14.25">
      <c r="B12" s="117" t="s">
        <v>211</v>
      </c>
      <c r="C12" s="444" t="s">
        <v>212</v>
      </c>
      <c r="D12" s="445"/>
      <c r="E12" s="118"/>
      <c r="F12" s="119"/>
      <c r="G12" s="446"/>
      <c r="H12" s="447"/>
      <c r="I12" s="120"/>
      <c r="M12" s="119"/>
      <c r="N12" s="446"/>
      <c r="O12" s="447"/>
      <c r="P12" s="120"/>
    </row>
    <row r="13" spans="2:16" ht="14.25">
      <c r="B13" s="121" t="s">
        <v>213</v>
      </c>
      <c r="C13" s="122" t="s">
        <v>214</v>
      </c>
      <c r="D13" s="127">
        <v>5.0000000000000001E-3</v>
      </c>
      <c r="E13" s="123"/>
      <c r="F13" s="124">
        <v>2.8E-3</v>
      </c>
      <c r="G13" s="448">
        <v>4.8999999999999998E-3</v>
      </c>
      <c r="H13" s="449"/>
      <c r="I13" s="125">
        <v>7.4999999999999997E-3</v>
      </c>
      <c r="M13" s="126">
        <v>3.2000000000000002E-3</v>
      </c>
      <c r="N13" s="448">
        <v>4.0000000000000001E-3</v>
      </c>
      <c r="O13" s="449"/>
      <c r="P13" s="125">
        <v>7.4000000000000003E-3</v>
      </c>
    </row>
    <row r="14" spans="2:16" ht="14.25">
      <c r="B14" s="121" t="s">
        <v>215</v>
      </c>
      <c r="C14" s="122" t="s">
        <v>216</v>
      </c>
      <c r="D14" s="127">
        <v>1.2E-2</v>
      </c>
      <c r="E14" s="123"/>
      <c r="F14" s="124">
        <v>0.01</v>
      </c>
      <c r="G14" s="448">
        <v>1.3899999999999999E-2</v>
      </c>
      <c r="H14" s="449"/>
      <c r="I14" s="125">
        <v>1.7399999999999999E-2</v>
      </c>
      <c r="M14" s="126">
        <v>5.0000000000000001E-3</v>
      </c>
      <c r="N14" s="448">
        <v>5.5999999999999999E-3</v>
      </c>
      <c r="O14" s="449"/>
      <c r="P14" s="125">
        <v>9.7000000000000003E-3</v>
      </c>
    </row>
    <row r="15" spans="2:16" ht="14.25">
      <c r="B15" s="121" t="s">
        <v>217</v>
      </c>
      <c r="C15" s="122" t="s">
        <v>218</v>
      </c>
      <c r="D15" s="127">
        <v>0.01</v>
      </c>
      <c r="E15" s="123"/>
      <c r="F15" s="124">
        <v>9.4000000000000004E-3</v>
      </c>
      <c r="G15" s="448">
        <v>9.9000000000000008E-3</v>
      </c>
      <c r="H15" s="449"/>
      <c r="I15" s="125">
        <v>1.17E-2</v>
      </c>
      <c r="M15" s="124">
        <v>1.0200000000000001E-2</v>
      </c>
      <c r="N15" s="448">
        <v>1.11E-2</v>
      </c>
      <c r="O15" s="449"/>
      <c r="P15" s="125">
        <v>1.21E-2</v>
      </c>
    </row>
    <row r="16" spans="2:16" ht="14.25">
      <c r="B16" s="121" t="s">
        <v>219</v>
      </c>
      <c r="C16" s="122" t="s">
        <v>220</v>
      </c>
      <c r="D16" s="127">
        <v>0.04</v>
      </c>
      <c r="E16" s="123"/>
      <c r="F16" s="124">
        <v>3.4299999999999997E-2</v>
      </c>
      <c r="G16" s="448">
        <v>4.9299999999999997E-2</v>
      </c>
      <c r="H16" s="449"/>
      <c r="I16" s="125">
        <v>6.7100000000000007E-2</v>
      </c>
      <c r="M16" s="124">
        <v>3.7999999999999999E-2</v>
      </c>
      <c r="N16" s="448">
        <v>4.0099999999999997E-2</v>
      </c>
      <c r="O16" s="449"/>
      <c r="P16" s="125">
        <v>4.6699999999999998E-2</v>
      </c>
    </row>
    <row r="17" spans="2:16" ht="15" thickBot="1">
      <c r="B17" s="452" t="s">
        <v>221</v>
      </c>
      <c r="C17" s="453"/>
      <c r="D17" s="128">
        <f>SUM(D13:D16)</f>
        <v>6.7000000000000004E-2</v>
      </c>
      <c r="E17" s="129"/>
      <c r="F17" s="130"/>
      <c r="G17" s="454"/>
      <c r="H17" s="455"/>
      <c r="I17" s="131"/>
      <c r="M17" s="130"/>
      <c r="N17" s="454"/>
      <c r="O17" s="455"/>
      <c r="P17" s="131"/>
    </row>
    <row r="18" spans="2:16" ht="15" thickBot="1">
      <c r="B18" s="450"/>
      <c r="C18" s="451"/>
      <c r="D18" s="451"/>
      <c r="E18" s="132"/>
      <c r="F18" s="123"/>
      <c r="G18" s="123"/>
      <c r="H18" s="123"/>
      <c r="I18" s="133"/>
      <c r="M18" s="123"/>
      <c r="N18" s="123"/>
      <c r="O18" s="123"/>
      <c r="P18" s="133"/>
    </row>
    <row r="19" spans="2:16" ht="14.25">
      <c r="B19" s="117" t="s">
        <v>222</v>
      </c>
      <c r="C19" s="444" t="s">
        <v>223</v>
      </c>
      <c r="D19" s="445"/>
      <c r="E19" s="118"/>
      <c r="F19" s="134"/>
      <c r="G19" s="456"/>
      <c r="H19" s="457"/>
      <c r="I19" s="135"/>
      <c r="M19" s="134"/>
      <c r="N19" s="456"/>
      <c r="O19" s="457"/>
      <c r="P19" s="135"/>
    </row>
    <row r="20" spans="2:16" ht="14.25">
      <c r="B20" s="121" t="s">
        <v>224</v>
      </c>
      <c r="C20" s="122" t="s">
        <v>225</v>
      </c>
      <c r="D20" s="127">
        <v>0.08</v>
      </c>
      <c r="E20" s="123"/>
      <c r="F20" s="124">
        <v>6.7400000000000002E-2</v>
      </c>
      <c r="G20" s="448">
        <v>8.0399999999999999E-2</v>
      </c>
      <c r="H20" s="449"/>
      <c r="I20" s="125">
        <v>9.4E-2</v>
      </c>
      <c r="M20" s="124">
        <v>6.6400000000000001E-2</v>
      </c>
      <c r="N20" s="448">
        <v>7.2999999999999995E-2</v>
      </c>
      <c r="O20" s="449"/>
      <c r="P20" s="125">
        <v>8.6900000000000005E-2</v>
      </c>
    </row>
    <row r="21" spans="2:16" ht="15" thickBot="1">
      <c r="B21" s="452" t="s">
        <v>226</v>
      </c>
      <c r="C21" s="453"/>
      <c r="D21" s="128">
        <f>SUM(D20)</f>
        <v>0.08</v>
      </c>
      <c r="E21" s="129"/>
      <c r="F21" s="130"/>
      <c r="G21" s="454"/>
      <c r="H21" s="455"/>
      <c r="I21" s="131"/>
      <c r="M21" s="130"/>
      <c r="N21" s="454"/>
      <c r="O21" s="455"/>
      <c r="P21" s="131"/>
    </row>
    <row r="22" spans="2:16" ht="15" thickBot="1">
      <c r="B22" s="450"/>
      <c r="C22" s="451"/>
      <c r="D22" s="451"/>
      <c r="E22" s="132"/>
      <c r="F22" s="123"/>
      <c r="G22" s="123"/>
      <c r="H22" s="123"/>
      <c r="I22" s="133"/>
    </row>
    <row r="23" spans="2:16" ht="12.75" customHeight="1" thickBot="1">
      <c r="B23" s="117" t="s">
        <v>227</v>
      </c>
      <c r="C23" s="444" t="s">
        <v>228</v>
      </c>
      <c r="D23" s="445"/>
      <c r="E23" s="118"/>
      <c r="I23" s="155"/>
    </row>
    <row r="24" spans="2:16" ht="12.75" customHeight="1">
      <c r="B24" s="121" t="s">
        <v>230</v>
      </c>
      <c r="C24" s="122" t="s">
        <v>231</v>
      </c>
      <c r="D24" s="127">
        <v>6.4999999999999997E-3</v>
      </c>
      <c r="E24" s="123"/>
      <c r="I24" s="155"/>
      <c r="M24" s="458" t="s">
        <v>229</v>
      </c>
      <c r="N24" s="459"/>
      <c r="O24" s="459"/>
      <c r="P24" s="460"/>
    </row>
    <row r="25" spans="2:16" ht="33.75">
      <c r="B25" s="121" t="s">
        <v>235</v>
      </c>
      <c r="C25" s="122" t="s">
        <v>236</v>
      </c>
      <c r="D25" s="127">
        <v>0.03</v>
      </c>
      <c r="E25" s="123"/>
      <c r="I25" s="155"/>
      <c r="M25" s="190" t="s">
        <v>232</v>
      </c>
      <c r="N25" s="191" t="s">
        <v>233</v>
      </c>
      <c r="O25" s="192"/>
      <c r="P25" s="193" t="s">
        <v>234</v>
      </c>
    </row>
    <row r="26" spans="2:16" ht="15" thickBot="1">
      <c r="B26" s="461" t="s">
        <v>237</v>
      </c>
      <c r="C26" s="463" t="s">
        <v>238</v>
      </c>
      <c r="D26" s="465">
        <f>M27</f>
        <v>0.05</v>
      </c>
      <c r="E26" s="123"/>
      <c r="I26" s="155"/>
      <c r="M26" s="194"/>
      <c r="N26" s="195"/>
      <c r="O26" s="196"/>
      <c r="P26" s="197"/>
    </row>
    <row r="27" spans="2:16" ht="15" thickBot="1">
      <c r="B27" s="462"/>
      <c r="C27" s="464"/>
      <c r="D27" s="466"/>
      <c r="E27" s="123"/>
      <c r="I27" s="155"/>
      <c r="M27" s="136">
        <v>0.05</v>
      </c>
      <c r="N27" s="467">
        <v>0.6</v>
      </c>
      <c r="O27" s="468"/>
      <c r="P27" s="137">
        <f>M27*N27</f>
        <v>0.03</v>
      </c>
    </row>
    <row r="28" spans="2:16" ht="14.25">
      <c r="B28" s="138" t="s">
        <v>239</v>
      </c>
      <c r="C28" s="139" t="s">
        <v>245</v>
      </c>
      <c r="D28" s="140">
        <v>0</v>
      </c>
      <c r="E28" s="123"/>
      <c r="I28" s="155"/>
    </row>
    <row r="29" spans="2:16" ht="13.5" thickBot="1">
      <c r="B29" s="452" t="s">
        <v>240</v>
      </c>
      <c r="C29" s="453"/>
      <c r="D29" s="128">
        <f>SUM(D24:D28)</f>
        <v>8.6499999999999994E-2</v>
      </c>
      <c r="E29" s="129"/>
      <c r="I29" s="155"/>
    </row>
    <row r="30" spans="2:16" ht="14.25">
      <c r="B30" s="469"/>
      <c r="C30" s="470"/>
      <c r="D30" s="470"/>
      <c r="E30" s="143"/>
      <c r="I30" s="155"/>
    </row>
    <row r="31" spans="2:16" ht="14.25">
      <c r="B31" s="144"/>
      <c r="C31" s="118" t="s">
        <v>241</v>
      </c>
      <c r="D31" s="145"/>
      <c r="E31" s="145"/>
      <c r="F31" s="141"/>
      <c r="G31" s="141"/>
      <c r="H31" s="141"/>
      <c r="I31" s="142"/>
    </row>
    <row r="32" spans="2:16" ht="15" thickBot="1">
      <c r="B32" s="146"/>
      <c r="C32" s="143"/>
      <c r="D32" s="143"/>
      <c r="E32" s="143"/>
      <c r="F32" s="141"/>
      <c r="G32" s="141"/>
      <c r="H32" s="141"/>
      <c r="I32" s="142"/>
    </row>
    <row r="33" spans="2:9" ht="14.25">
      <c r="B33" s="471" t="s">
        <v>242</v>
      </c>
      <c r="C33" s="472"/>
      <c r="D33" s="473"/>
      <c r="E33" s="147"/>
      <c r="F33" s="141"/>
      <c r="G33" s="141"/>
      <c r="H33" s="141"/>
      <c r="I33" s="142"/>
    </row>
    <row r="34" spans="2:9" ht="15" thickBot="1">
      <c r="B34" s="474"/>
      <c r="C34" s="475"/>
      <c r="D34" s="476"/>
      <c r="E34" s="147"/>
      <c r="F34" s="141"/>
      <c r="G34" s="141"/>
      <c r="H34" s="141"/>
      <c r="I34" s="142"/>
    </row>
    <row r="35" spans="2:9" ht="15" thickBot="1">
      <c r="B35" s="148"/>
      <c r="C35" s="149"/>
      <c r="D35" s="150"/>
      <c r="E35" s="150"/>
      <c r="F35" s="141"/>
      <c r="G35" s="141"/>
      <c r="H35" s="141"/>
      <c r="I35" s="142"/>
    </row>
    <row r="36" spans="2:9" ht="15.75">
      <c r="B36" s="477" t="s">
        <v>243</v>
      </c>
      <c r="C36" s="478"/>
      <c r="D36" s="481">
        <f>(((1+D16+D13+D14)*(1+D15)*(1+D21))/(1-D29))-1</f>
        <v>0.26215172413793097</v>
      </c>
      <c r="E36" s="151"/>
      <c r="F36" s="141"/>
      <c r="G36" s="141"/>
      <c r="H36" s="141"/>
      <c r="I36" s="142"/>
    </row>
    <row r="37" spans="2:9" ht="16.5" thickBot="1">
      <c r="B37" s="479"/>
      <c r="C37" s="480"/>
      <c r="D37" s="482"/>
      <c r="E37" s="152"/>
      <c r="F37" s="153"/>
      <c r="G37" s="153"/>
      <c r="H37" s="153"/>
      <c r="I37" s="154"/>
    </row>
  </sheetData>
  <mergeCells count="50">
    <mergeCell ref="B29:C29"/>
    <mergeCell ref="B30:D30"/>
    <mergeCell ref="B33:D34"/>
    <mergeCell ref="B36:C37"/>
    <mergeCell ref="D36:D37"/>
    <mergeCell ref="C23:D23"/>
    <mergeCell ref="M24:P24"/>
    <mergeCell ref="B26:B27"/>
    <mergeCell ref="C26:C27"/>
    <mergeCell ref="D26:D27"/>
    <mergeCell ref="N27:O27"/>
    <mergeCell ref="B22:D22"/>
    <mergeCell ref="B17:C17"/>
    <mergeCell ref="G17:H17"/>
    <mergeCell ref="N17:O17"/>
    <mergeCell ref="B18:D18"/>
    <mergeCell ref="C19:D19"/>
    <mergeCell ref="G19:H19"/>
    <mergeCell ref="N19:O19"/>
    <mergeCell ref="G20:H20"/>
    <mergeCell ref="N20:O20"/>
    <mergeCell ref="B21:C21"/>
    <mergeCell ref="G21:H21"/>
    <mergeCell ref="N21:O21"/>
    <mergeCell ref="G14:H14"/>
    <mergeCell ref="N14:O14"/>
    <mergeCell ref="G15:H15"/>
    <mergeCell ref="N15:O15"/>
    <mergeCell ref="G16:H16"/>
    <mergeCell ref="N16:O16"/>
    <mergeCell ref="B11:D11"/>
    <mergeCell ref="C12:D12"/>
    <mergeCell ref="G12:H12"/>
    <mergeCell ref="N12:O12"/>
    <mergeCell ref="G13:H13"/>
    <mergeCell ref="N13:O13"/>
    <mergeCell ref="B8:D8"/>
    <mergeCell ref="F8:I9"/>
    <mergeCell ref="M8:P9"/>
    <mergeCell ref="B9:B10"/>
    <mergeCell ref="C9:C10"/>
    <mergeCell ref="D9:D10"/>
    <mergeCell ref="G10:H10"/>
    <mergeCell ref="N10:O10"/>
    <mergeCell ref="M7:P7"/>
    <mergeCell ref="B2:I2"/>
    <mergeCell ref="B3:I3"/>
    <mergeCell ref="C4:I4"/>
    <mergeCell ref="C5:I5"/>
    <mergeCell ref="B6:I6"/>
  </mergeCells>
  <pageMargins left="0.75" right="0.75" top="1" bottom="1" header="0.5" footer="0.5"/>
  <pageSetup paperSize="9" scale="71" orientation="portrait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4"/>
  </sheetPr>
  <dimension ref="B1:G53"/>
  <sheetViews>
    <sheetView tabSelected="1" view="pageBreakPreview" workbookViewId="0">
      <selection activeCell="I20" sqref="I20"/>
    </sheetView>
  </sheetViews>
  <sheetFormatPr defaultColWidth="7.875" defaultRowHeight="12.75"/>
  <cols>
    <col min="1" max="1" width="7.875" style="105"/>
    <col min="2" max="2" width="31.625" style="105" customWidth="1"/>
    <col min="3" max="3" width="34.875" style="105" customWidth="1"/>
    <col min="4" max="4" width="14.625" style="105" hidden="1" customWidth="1"/>
    <col min="5" max="5" width="14.75" style="105" hidden="1" customWidth="1"/>
    <col min="6" max="6" width="11.5" style="105" customWidth="1"/>
    <col min="7" max="7" width="14.75" style="105" customWidth="1"/>
    <col min="8" max="257" width="7.875" style="105"/>
    <col min="258" max="258" width="31.625" style="105" customWidth="1"/>
    <col min="259" max="259" width="34.875" style="105" customWidth="1"/>
    <col min="260" max="261" width="0" style="105" hidden="1" customWidth="1"/>
    <col min="262" max="262" width="11.5" style="105" customWidth="1"/>
    <col min="263" max="263" width="14.75" style="105" customWidth="1"/>
    <col min="264" max="513" width="7.875" style="105"/>
    <col min="514" max="514" width="31.625" style="105" customWidth="1"/>
    <col min="515" max="515" width="34.875" style="105" customWidth="1"/>
    <col min="516" max="517" width="0" style="105" hidden="1" customWidth="1"/>
    <col min="518" max="518" width="11.5" style="105" customWidth="1"/>
    <col min="519" max="519" width="14.75" style="105" customWidth="1"/>
    <col min="520" max="769" width="7.875" style="105"/>
    <col min="770" max="770" width="31.625" style="105" customWidth="1"/>
    <col min="771" max="771" width="34.875" style="105" customWidth="1"/>
    <col min="772" max="773" width="0" style="105" hidden="1" customWidth="1"/>
    <col min="774" max="774" width="11.5" style="105" customWidth="1"/>
    <col min="775" max="775" width="14.75" style="105" customWidth="1"/>
    <col min="776" max="1025" width="7.875" style="105"/>
    <col min="1026" max="1026" width="31.625" style="105" customWidth="1"/>
    <col min="1027" max="1027" width="34.875" style="105" customWidth="1"/>
    <col min="1028" max="1029" width="0" style="105" hidden="1" customWidth="1"/>
    <col min="1030" max="1030" width="11.5" style="105" customWidth="1"/>
    <col min="1031" max="1031" width="14.75" style="105" customWidth="1"/>
    <col min="1032" max="1281" width="7.875" style="105"/>
    <col min="1282" max="1282" width="31.625" style="105" customWidth="1"/>
    <col min="1283" max="1283" width="34.875" style="105" customWidth="1"/>
    <col min="1284" max="1285" width="0" style="105" hidden="1" customWidth="1"/>
    <col min="1286" max="1286" width="11.5" style="105" customWidth="1"/>
    <col min="1287" max="1287" width="14.75" style="105" customWidth="1"/>
    <col min="1288" max="1537" width="7.875" style="105"/>
    <col min="1538" max="1538" width="31.625" style="105" customWidth="1"/>
    <col min="1539" max="1539" width="34.875" style="105" customWidth="1"/>
    <col min="1540" max="1541" width="0" style="105" hidden="1" customWidth="1"/>
    <col min="1542" max="1542" width="11.5" style="105" customWidth="1"/>
    <col min="1543" max="1543" width="14.75" style="105" customWidth="1"/>
    <col min="1544" max="1793" width="7.875" style="105"/>
    <col min="1794" max="1794" width="31.625" style="105" customWidth="1"/>
    <col min="1795" max="1795" width="34.875" style="105" customWidth="1"/>
    <col min="1796" max="1797" width="0" style="105" hidden="1" customWidth="1"/>
    <col min="1798" max="1798" width="11.5" style="105" customWidth="1"/>
    <col min="1799" max="1799" width="14.75" style="105" customWidth="1"/>
    <col min="1800" max="2049" width="7.875" style="105"/>
    <col min="2050" max="2050" width="31.625" style="105" customWidth="1"/>
    <col min="2051" max="2051" width="34.875" style="105" customWidth="1"/>
    <col min="2052" max="2053" width="0" style="105" hidden="1" customWidth="1"/>
    <col min="2054" max="2054" width="11.5" style="105" customWidth="1"/>
    <col min="2055" max="2055" width="14.75" style="105" customWidth="1"/>
    <col min="2056" max="2305" width="7.875" style="105"/>
    <col min="2306" max="2306" width="31.625" style="105" customWidth="1"/>
    <col min="2307" max="2307" width="34.875" style="105" customWidth="1"/>
    <col min="2308" max="2309" width="0" style="105" hidden="1" customWidth="1"/>
    <col min="2310" max="2310" width="11.5" style="105" customWidth="1"/>
    <col min="2311" max="2311" width="14.75" style="105" customWidth="1"/>
    <col min="2312" max="2561" width="7.875" style="105"/>
    <col min="2562" max="2562" width="31.625" style="105" customWidth="1"/>
    <col min="2563" max="2563" width="34.875" style="105" customWidth="1"/>
    <col min="2564" max="2565" width="0" style="105" hidden="1" customWidth="1"/>
    <col min="2566" max="2566" width="11.5" style="105" customWidth="1"/>
    <col min="2567" max="2567" width="14.75" style="105" customWidth="1"/>
    <col min="2568" max="2817" width="7.875" style="105"/>
    <col min="2818" max="2818" width="31.625" style="105" customWidth="1"/>
    <col min="2819" max="2819" width="34.875" style="105" customWidth="1"/>
    <col min="2820" max="2821" width="0" style="105" hidden="1" customWidth="1"/>
    <col min="2822" max="2822" width="11.5" style="105" customWidth="1"/>
    <col min="2823" max="2823" width="14.75" style="105" customWidth="1"/>
    <col min="2824" max="3073" width="7.875" style="105"/>
    <col min="3074" max="3074" width="31.625" style="105" customWidth="1"/>
    <col min="3075" max="3075" width="34.875" style="105" customWidth="1"/>
    <col min="3076" max="3077" width="0" style="105" hidden="1" customWidth="1"/>
    <col min="3078" max="3078" width="11.5" style="105" customWidth="1"/>
    <col min="3079" max="3079" width="14.75" style="105" customWidth="1"/>
    <col min="3080" max="3329" width="7.875" style="105"/>
    <col min="3330" max="3330" width="31.625" style="105" customWidth="1"/>
    <col min="3331" max="3331" width="34.875" style="105" customWidth="1"/>
    <col min="3332" max="3333" width="0" style="105" hidden="1" customWidth="1"/>
    <col min="3334" max="3334" width="11.5" style="105" customWidth="1"/>
    <col min="3335" max="3335" width="14.75" style="105" customWidth="1"/>
    <col min="3336" max="3585" width="7.875" style="105"/>
    <col min="3586" max="3586" width="31.625" style="105" customWidth="1"/>
    <col min="3587" max="3587" width="34.875" style="105" customWidth="1"/>
    <col min="3588" max="3589" width="0" style="105" hidden="1" customWidth="1"/>
    <col min="3590" max="3590" width="11.5" style="105" customWidth="1"/>
    <col min="3591" max="3591" width="14.75" style="105" customWidth="1"/>
    <col min="3592" max="3841" width="7.875" style="105"/>
    <col min="3842" max="3842" width="31.625" style="105" customWidth="1"/>
    <col min="3843" max="3843" width="34.875" style="105" customWidth="1"/>
    <col min="3844" max="3845" width="0" style="105" hidden="1" customWidth="1"/>
    <col min="3846" max="3846" width="11.5" style="105" customWidth="1"/>
    <col min="3847" max="3847" width="14.75" style="105" customWidth="1"/>
    <col min="3848" max="4097" width="7.875" style="105"/>
    <col min="4098" max="4098" width="31.625" style="105" customWidth="1"/>
    <col min="4099" max="4099" width="34.875" style="105" customWidth="1"/>
    <col min="4100" max="4101" width="0" style="105" hidden="1" customWidth="1"/>
    <col min="4102" max="4102" width="11.5" style="105" customWidth="1"/>
    <col min="4103" max="4103" width="14.75" style="105" customWidth="1"/>
    <col min="4104" max="4353" width="7.875" style="105"/>
    <col min="4354" max="4354" width="31.625" style="105" customWidth="1"/>
    <col min="4355" max="4355" width="34.875" style="105" customWidth="1"/>
    <col min="4356" max="4357" width="0" style="105" hidden="1" customWidth="1"/>
    <col min="4358" max="4358" width="11.5" style="105" customWidth="1"/>
    <col min="4359" max="4359" width="14.75" style="105" customWidth="1"/>
    <col min="4360" max="4609" width="7.875" style="105"/>
    <col min="4610" max="4610" width="31.625" style="105" customWidth="1"/>
    <col min="4611" max="4611" width="34.875" style="105" customWidth="1"/>
    <col min="4612" max="4613" width="0" style="105" hidden="1" customWidth="1"/>
    <col min="4614" max="4614" width="11.5" style="105" customWidth="1"/>
    <col min="4615" max="4615" width="14.75" style="105" customWidth="1"/>
    <col min="4616" max="4865" width="7.875" style="105"/>
    <col min="4866" max="4866" width="31.625" style="105" customWidth="1"/>
    <col min="4867" max="4867" width="34.875" style="105" customWidth="1"/>
    <col min="4868" max="4869" width="0" style="105" hidden="1" customWidth="1"/>
    <col min="4870" max="4870" width="11.5" style="105" customWidth="1"/>
    <col min="4871" max="4871" width="14.75" style="105" customWidth="1"/>
    <col min="4872" max="5121" width="7.875" style="105"/>
    <col min="5122" max="5122" width="31.625" style="105" customWidth="1"/>
    <col min="5123" max="5123" width="34.875" style="105" customWidth="1"/>
    <col min="5124" max="5125" width="0" style="105" hidden="1" customWidth="1"/>
    <col min="5126" max="5126" width="11.5" style="105" customWidth="1"/>
    <col min="5127" max="5127" width="14.75" style="105" customWidth="1"/>
    <col min="5128" max="5377" width="7.875" style="105"/>
    <col min="5378" max="5378" width="31.625" style="105" customWidth="1"/>
    <col min="5379" max="5379" width="34.875" style="105" customWidth="1"/>
    <col min="5380" max="5381" width="0" style="105" hidden="1" customWidth="1"/>
    <col min="5382" max="5382" width="11.5" style="105" customWidth="1"/>
    <col min="5383" max="5383" width="14.75" style="105" customWidth="1"/>
    <col min="5384" max="5633" width="7.875" style="105"/>
    <col min="5634" max="5634" width="31.625" style="105" customWidth="1"/>
    <col min="5635" max="5635" width="34.875" style="105" customWidth="1"/>
    <col min="5636" max="5637" width="0" style="105" hidden="1" customWidth="1"/>
    <col min="5638" max="5638" width="11.5" style="105" customWidth="1"/>
    <col min="5639" max="5639" width="14.75" style="105" customWidth="1"/>
    <col min="5640" max="5889" width="7.875" style="105"/>
    <col min="5890" max="5890" width="31.625" style="105" customWidth="1"/>
    <col min="5891" max="5891" width="34.875" style="105" customWidth="1"/>
    <col min="5892" max="5893" width="0" style="105" hidden="1" customWidth="1"/>
    <col min="5894" max="5894" width="11.5" style="105" customWidth="1"/>
    <col min="5895" max="5895" width="14.75" style="105" customWidth="1"/>
    <col min="5896" max="6145" width="7.875" style="105"/>
    <col min="6146" max="6146" width="31.625" style="105" customWidth="1"/>
    <col min="6147" max="6147" width="34.875" style="105" customWidth="1"/>
    <col min="6148" max="6149" width="0" style="105" hidden="1" customWidth="1"/>
    <col min="6150" max="6150" width="11.5" style="105" customWidth="1"/>
    <col min="6151" max="6151" width="14.75" style="105" customWidth="1"/>
    <col min="6152" max="6401" width="7.875" style="105"/>
    <col min="6402" max="6402" width="31.625" style="105" customWidth="1"/>
    <col min="6403" max="6403" width="34.875" style="105" customWidth="1"/>
    <col min="6404" max="6405" width="0" style="105" hidden="1" customWidth="1"/>
    <col min="6406" max="6406" width="11.5" style="105" customWidth="1"/>
    <col min="6407" max="6407" width="14.75" style="105" customWidth="1"/>
    <col min="6408" max="6657" width="7.875" style="105"/>
    <col min="6658" max="6658" width="31.625" style="105" customWidth="1"/>
    <col min="6659" max="6659" width="34.875" style="105" customWidth="1"/>
    <col min="6660" max="6661" width="0" style="105" hidden="1" customWidth="1"/>
    <col min="6662" max="6662" width="11.5" style="105" customWidth="1"/>
    <col min="6663" max="6663" width="14.75" style="105" customWidth="1"/>
    <col min="6664" max="6913" width="7.875" style="105"/>
    <col min="6914" max="6914" width="31.625" style="105" customWidth="1"/>
    <col min="6915" max="6915" width="34.875" style="105" customWidth="1"/>
    <col min="6916" max="6917" width="0" style="105" hidden="1" customWidth="1"/>
    <col min="6918" max="6918" width="11.5" style="105" customWidth="1"/>
    <col min="6919" max="6919" width="14.75" style="105" customWidth="1"/>
    <col min="6920" max="7169" width="7.875" style="105"/>
    <col min="7170" max="7170" width="31.625" style="105" customWidth="1"/>
    <col min="7171" max="7171" width="34.875" style="105" customWidth="1"/>
    <col min="7172" max="7173" width="0" style="105" hidden="1" customWidth="1"/>
    <col min="7174" max="7174" width="11.5" style="105" customWidth="1"/>
    <col min="7175" max="7175" width="14.75" style="105" customWidth="1"/>
    <col min="7176" max="7425" width="7.875" style="105"/>
    <col min="7426" max="7426" width="31.625" style="105" customWidth="1"/>
    <col min="7427" max="7427" width="34.875" style="105" customWidth="1"/>
    <col min="7428" max="7429" width="0" style="105" hidden="1" customWidth="1"/>
    <col min="7430" max="7430" width="11.5" style="105" customWidth="1"/>
    <col min="7431" max="7431" width="14.75" style="105" customWidth="1"/>
    <col min="7432" max="7681" width="7.875" style="105"/>
    <col min="7682" max="7682" width="31.625" style="105" customWidth="1"/>
    <col min="7683" max="7683" width="34.875" style="105" customWidth="1"/>
    <col min="7684" max="7685" width="0" style="105" hidden="1" customWidth="1"/>
    <col min="7686" max="7686" width="11.5" style="105" customWidth="1"/>
    <col min="7687" max="7687" width="14.75" style="105" customWidth="1"/>
    <col min="7688" max="7937" width="7.875" style="105"/>
    <col min="7938" max="7938" width="31.625" style="105" customWidth="1"/>
    <col min="7939" max="7939" width="34.875" style="105" customWidth="1"/>
    <col min="7940" max="7941" width="0" style="105" hidden="1" customWidth="1"/>
    <col min="7942" max="7942" width="11.5" style="105" customWidth="1"/>
    <col min="7943" max="7943" width="14.75" style="105" customWidth="1"/>
    <col min="7944" max="8193" width="7.875" style="105"/>
    <col min="8194" max="8194" width="31.625" style="105" customWidth="1"/>
    <col min="8195" max="8195" width="34.875" style="105" customWidth="1"/>
    <col min="8196" max="8197" width="0" style="105" hidden="1" customWidth="1"/>
    <col min="8198" max="8198" width="11.5" style="105" customWidth="1"/>
    <col min="8199" max="8199" width="14.75" style="105" customWidth="1"/>
    <col min="8200" max="8449" width="7.875" style="105"/>
    <col min="8450" max="8450" width="31.625" style="105" customWidth="1"/>
    <col min="8451" max="8451" width="34.875" style="105" customWidth="1"/>
    <col min="8452" max="8453" width="0" style="105" hidden="1" customWidth="1"/>
    <col min="8454" max="8454" width="11.5" style="105" customWidth="1"/>
    <col min="8455" max="8455" width="14.75" style="105" customWidth="1"/>
    <col min="8456" max="8705" width="7.875" style="105"/>
    <col min="8706" max="8706" width="31.625" style="105" customWidth="1"/>
    <col min="8707" max="8707" width="34.875" style="105" customWidth="1"/>
    <col min="8708" max="8709" width="0" style="105" hidden="1" customWidth="1"/>
    <col min="8710" max="8710" width="11.5" style="105" customWidth="1"/>
    <col min="8711" max="8711" width="14.75" style="105" customWidth="1"/>
    <col min="8712" max="8961" width="7.875" style="105"/>
    <col min="8962" max="8962" width="31.625" style="105" customWidth="1"/>
    <col min="8963" max="8963" width="34.875" style="105" customWidth="1"/>
    <col min="8964" max="8965" width="0" style="105" hidden="1" customWidth="1"/>
    <col min="8966" max="8966" width="11.5" style="105" customWidth="1"/>
    <col min="8967" max="8967" width="14.75" style="105" customWidth="1"/>
    <col min="8968" max="9217" width="7.875" style="105"/>
    <col min="9218" max="9218" width="31.625" style="105" customWidth="1"/>
    <col min="9219" max="9219" width="34.875" style="105" customWidth="1"/>
    <col min="9220" max="9221" width="0" style="105" hidden="1" customWidth="1"/>
    <col min="9222" max="9222" width="11.5" style="105" customWidth="1"/>
    <col min="9223" max="9223" width="14.75" style="105" customWidth="1"/>
    <col min="9224" max="9473" width="7.875" style="105"/>
    <col min="9474" max="9474" width="31.625" style="105" customWidth="1"/>
    <col min="9475" max="9475" width="34.875" style="105" customWidth="1"/>
    <col min="9476" max="9477" width="0" style="105" hidden="1" customWidth="1"/>
    <col min="9478" max="9478" width="11.5" style="105" customWidth="1"/>
    <col min="9479" max="9479" width="14.75" style="105" customWidth="1"/>
    <col min="9480" max="9729" width="7.875" style="105"/>
    <col min="9730" max="9730" width="31.625" style="105" customWidth="1"/>
    <col min="9731" max="9731" width="34.875" style="105" customWidth="1"/>
    <col min="9732" max="9733" width="0" style="105" hidden="1" customWidth="1"/>
    <col min="9734" max="9734" width="11.5" style="105" customWidth="1"/>
    <col min="9735" max="9735" width="14.75" style="105" customWidth="1"/>
    <col min="9736" max="9985" width="7.875" style="105"/>
    <col min="9986" max="9986" width="31.625" style="105" customWidth="1"/>
    <col min="9987" max="9987" width="34.875" style="105" customWidth="1"/>
    <col min="9988" max="9989" width="0" style="105" hidden="1" customWidth="1"/>
    <col min="9990" max="9990" width="11.5" style="105" customWidth="1"/>
    <col min="9991" max="9991" width="14.75" style="105" customWidth="1"/>
    <col min="9992" max="10241" width="7.875" style="105"/>
    <col min="10242" max="10242" width="31.625" style="105" customWidth="1"/>
    <col min="10243" max="10243" width="34.875" style="105" customWidth="1"/>
    <col min="10244" max="10245" width="0" style="105" hidden="1" customWidth="1"/>
    <col min="10246" max="10246" width="11.5" style="105" customWidth="1"/>
    <col min="10247" max="10247" width="14.75" style="105" customWidth="1"/>
    <col min="10248" max="10497" width="7.875" style="105"/>
    <col min="10498" max="10498" width="31.625" style="105" customWidth="1"/>
    <col min="10499" max="10499" width="34.875" style="105" customWidth="1"/>
    <col min="10500" max="10501" width="0" style="105" hidden="1" customWidth="1"/>
    <col min="10502" max="10502" width="11.5" style="105" customWidth="1"/>
    <col min="10503" max="10503" width="14.75" style="105" customWidth="1"/>
    <col min="10504" max="10753" width="7.875" style="105"/>
    <col min="10754" max="10754" width="31.625" style="105" customWidth="1"/>
    <col min="10755" max="10755" width="34.875" style="105" customWidth="1"/>
    <col min="10756" max="10757" width="0" style="105" hidden="1" customWidth="1"/>
    <col min="10758" max="10758" width="11.5" style="105" customWidth="1"/>
    <col min="10759" max="10759" width="14.75" style="105" customWidth="1"/>
    <col min="10760" max="11009" width="7.875" style="105"/>
    <col min="11010" max="11010" width="31.625" style="105" customWidth="1"/>
    <col min="11011" max="11011" width="34.875" style="105" customWidth="1"/>
    <col min="11012" max="11013" width="0" style="105" hidden="1" customWidth="1"/>
    <col min="11014" max="11014" width="11.5" style="105" customWidth="1"/>
    <col min="11015" max="11015" width="14.75" style="105" customWidth="1"/>
    <col min="11016" max="11265" width="7.875" style="105"/>
    <col min="11266" max="11266" width="31.625" style="105" customWidth="1"/>
    <col min="11267" max="11267" width="34.875" style="105" customWidth="1"/>
    <col min="11268" max="11269" width="0" style="105" hidden="1" customWidth="1"/>
    <col min="11270" max="11270" width="11.5" style="105" customWidth="1"/>
    <col min="11271" max="11271" width="14.75" style="105" customWidth="1"/>
    <col min="11272" max="11521" width="7.875" style="105"/>
    <col min="11522" max="11522" width="31.625" style="105" customWidth="1"/>
    <col min="11523" max="11523" width="34.875" style="105" customWidth="1"/>
    <col min="11524" max="11525" width="0" style="105" hidden="1" customWidth="1"/>
    <col min="11526" max="11526" width="11.5" style="105" customWidth="1"/>
    <col min="11527" max="11527" width="14.75" style="105" customWidth="1"/>
    <col min="11528" max="11777" width="7.875" style="105"/>
    <col min="11778" max="11778" width="31.625" style="105" customWidth="1"/>
    <col min="11779" max="11779" width="34.875" style="105" customWidth="1"/>
    <col min="11780" max="11781" width="0" style="105" hidden="1" customWidth="1"/>
    <col min="11782" max="11782" width="11.5" style="105" customWidth="1"/>
    <col min="11783" max="11783" width="14.75" style="105" customWidth="1"/>
    <col min="11784" max="12033" width="7.875" style="105"/>
    <col min="12034" max="12034" width="31.625" style="105" customWidth="1"/>
    <col min="12035" max="12035" width="34.875" style="105" customWidth="1"/>
    <col min="12036" max="12037" width="0" style="105" hidden="1" customWidth="1"/>
    <col min="12038" max="12038" width="11.5" style="105" customWidth="1"/>
    <col min="12039" max="12039" width="14.75" style="105" customWidth="1"/>
    <col min="12040" max="12289" width="7.875" style="105"/>
    <col min="12290" max="12290" width="31.625" style="105" customWidth="1"/>
    <col min="12291" max="12291" width="34.875" style="105" customWidth="1"/>
    <col min="12292" max="12293" width="0" style="105" hidden="1" customWidth="1"/>
    <col min="12294" max="12294" width="11.5" style="105" customWidth="1"/>
    <col min="12295" max="12295" width="14.75" style="105" customWidth="1"/>
    <col min="12296" max="12545" width="7.875" style="105"/>
    <col min="12546" max="12546" width="31.625" style="105" customWidth="1"/>
    <col min="12547" max="12547" width="34.875" style="105" customWidth="1"/>
    <col min="12548" max="12549" width="0" style="105" hidden="1" customWidth="1"/>
    <col min="12550" max="12550" width="11.5" style="105" customWidth="1"/>
    <col min="12551" max="12551" width="14.75" style="105" customWidth="1"/>
    <col min="12552" max="12801" width="7.875" style="105"/>
    <col min="12802" max="12802" width="31.625" style="105" customWidth="1"/>
    <col min="12803" max="12803" width="34.875" style="105" customWidth="1"/>
    <col min="12804" max="12805" width="0" style="105" hidden="1" customWidth="1"/>
    <col min="12806" max="12806" width="11.5" style="105" customWidth="1"/>
    <col min="12807" max="12807" width="14.75" style="105" customWidth="1"/>
    <col min="12808" max="13057" width="7.875" style="105"/>
    <col min="13058" max="13058" width="31.625" style="105" customWidth="1"/>
    <col min="13059" max="13059" width="34.875" style="105" customWidth="1"/>
    <col min="13060" max="13061" width="0" style="105" hidden="1" customWidth="1"/>
    <col min="13062" max="13062" width="11.5" style="105" customWidth="1"/>
    <col min="13063" max="13063" width="14.75" style="105" customWidth="1"/>
    <col min="13064" max="13313" width="7.875" style="105"/>
    <col min="13314" max="13314" width="31.625" style="105" customWidth="1"/>
    <col min="13315" max="13315" width="34.875" style="105" customWidth="1"/>
    <col min="13316" max="13317" width="0" style="105" hidden="1" customWidth="1"/>
    <col min="13318" max="13318" width="11.5" style="105" customWidth="1"/>
    <col min="13319" max="13319" width="14.75" style="105" customWidth="1"/>
    <col min="13320" max="13569" width="7.875" style="105"/>
    <col min="13570" max="13570" width="31.625" style="105" customWidth="1"/>
    <col min="13571" max="13571" width="34.875" style="105" customWidth="1"/>
    <col min="13572" max="13573" width="0" style="105" hidden="1" customWidth="1"/>
    <col min="13574" max="13574" width="11.5" style="105" customWidth="1"/>
    <col min="13575" max="13575" width="14.75" style="105" customWidth="1"/>
    <col min="13576" max="13825" width="7.875" style="105"/>
    <col min="13826" max="13826" width="31.625" style="105" customWidth="1"/>
    <col min="13827" max="13827" width="34.875" style="105" customWidth="1"/>
    <col min="13828" max="13829" width="0" style="105" hidden="1" customWidth="1"/>
    <col min="13830" max="13830" width="11.5" style="105" customWidth="1"/>
    <col min="13831" max="13831" width="14.75" style="105" customWidth="1"/>
    <col min="13832" max="14081" width="7.875" style="105"/>
    <col min="14082" max="14082" width="31.625" style="105" customWidth="1"/>
    <col min="14083" max="14083" width="34.875" style="105" customWidth="1"/>
    <col min="14084" max="14085" width="0" style="105" hidden="1" customWidth="1"/>
    <col min="14086" max="14086" width="11.5" style="105" customWidth="1"/>
    <col min="14087" max="14087" width="14.75" style="105" customWidth="1"/>
    <col min="14088" max="14337" width="7.875" style="105"/>
    <col min="14338" max="14338" width="31.625" style="105" customWidth="1"/>
    <col min="14339" max="14339" width="34.875" style="105" customWidth="1"/>
    <col min="14340" max="14341" width="0" style="105" hidden="1" customWidth="1"/>
    <col min="14342" max="14342" width="11.5" style="105" customWidth="1"/>
    <col min="14343" max="14343" width="14.75" style="105" customWidth="1"/>
    <col min="14344" max="14593" width="7.875" style="105"/>
    <col min="14594" max="14594" width="31.625" style="105" customWidth="1"/>
    <col min="14595" max="14595" width="34.875" style="105" customWidth="1"/>
    <col min="14596" max="14597" width="0" style="105" hidden="1" customWidth="1"/>
    <col min="14598" max="14598" width="11.5" style="105" customWidth="1"/>
    <col min="14599" max="14599" width="14.75" style="105" customWidth="1"/>
    <col min="14600" max="14849" width="7.875" style="105"/>
    <col min="14850" max="14850" width="31.625" style="105" customWidth="1"/>
    <col min="14851" max="14851" width="34.875" style="105" customWidth="1"/>
    <col min="14852" max="14853" width="0" style="105" hidden="1" customWidth="1"/>
    <col min="14854" max="14854" width="11.5" style="105" customWidth="1"/>
    <col min="14855" max="14855" width="14.75" style="105" customWidth="1"/>
    <col min="14856" max="15105" width="7.875" style="105"/>
    <col min="15106" max="15106" width="31.625" style="105" customWidth="1"/>
    <col min="15107" max="15107" width="34.875" style="105" customWidth="1"/>
    <col min="15108" max="15109" width="0" style="105" hidden="1" customWidth="1"/>
    <col min="15110" max="15110" width="11.5" style="105" customWidth="1"/>
    <col min="15111" max="15111" width="14.75" style="105" customWidth="1"/>
    <col min="15112" max="15361" width="7.875" style="105"/>
    <col min="15362" max="15362" width="31.625" style="105" customWidth="1"/>
    <col min="15363" max="15363" width="34.875" style="105" customWidth="1"/>
    <col min="15364" max="15365" width="0" style="105" hidden="1" customWidth="1"/>
    <col min="15366" max="15366" width="11.5" style="105" customWidth="1"/>
    <col min="15367" max="15367" width="14.75" style="105" customWidth="1"/>
    <col min="15368" max="15617" width="7.875" style="105"/>
    <col min="15618" max="15618" width="31.625" style="105" customWidth="1"/>
    <col min="15619" max="15619" width="34.875" style="105" customWidth="1"/>
    <col min="15620" max="15621" width="0" style="105" hidden="1" customWidth="1"/>
    <col min="15622" max="15622" width="11.5" style="105" customWidth="1"/>
    <col min="15623" max="15623" width="14.75" style="105" customWidth="1"/>
    <col min="15624" max="15873" width="7.875" style="105"/>
    <col min="15874" max="15874" width="31.625" style="105" customWidth="1"/>
    <col min="15875" max="15875" width="34.875" style="105" customWidth="1"/>
    <col min="15876" max="15877" width="0" style="105" hidden="1" customWidth="1"/>
    <col min="15878" max="15878" width="11.5" style="105" customWidth="1"/>
    <col min="15879" max="15879" width="14.75" style="105" customWidth="1"/>
    <col min="15880" max="16129" width="7.875" style="105"/>
    <col min="16130" max="16130" width="31.625" style="105" customWidth="1"/>
    <col min="16131" max="16131" width="34.875" style="105" customWidth="1"/>
    <col min="16132" max="16133" width="0" style="105" hidden="1" customWidth="1"/>
    <col min="16134" max="16134" width="11.5" style="105" customWidth="1"/>
    <col min="16135" max="16135" width="14.75" style="105" customWidth="1"/>
    <col min="16136" max="16384" width="7.875" style="105"/>
  </cols>
  <sheetData>
    <row r="1" spans="2:7" ht="13.5" thickBot="1"/>
    <row r="2" spans="2:7" ht="14.25">
      <c r="B2" s="156"/>
      <c r="C2" s="157"/>
      <c r="D2" s="157"/>
      <c r="E2" s="157"/>
      <c r="F2" s="157"/>
      <c r="G2" s="158"/>
    </row>
    <row r="3" spans="2:7" ht="14.25">
      <c r="B3" s="159"/>
      <c r="C3" s="160"/>
      <c r="D3" s="160"/>
      <c r="E3" s="160"/>
      <c r="F3" s="160"/>
      <c r="G3" s="161"/>
    </row>
    <row r="4" spans="2:7" ht="14.25">
      <c r="B4" s="159"/>
      <c r="C4" s="160"/>
      <c r="D4" s="160"/>
      <c r="E4" s="160"/>
      <c r="F4" s="160"/>
      <c r="G4" s="161"/>
    </row>
    <row r="5" spans="2:7" ht="14.25">
      <c r="B5" s="159"/>
      <c r="C5" s="160"/>
      <c r="D5" s="160"/>
      <c r="E5" s="160"/>
      <c r="F5" s="160"/>
      <c r="G5" s="161"/>
    </row>
    <row r="6" spans="2:7" ht="14.25">
      <c r="B6" s="159"/>
      <c r="C6" s="160"/>
      <c r="D6" s="160"/>
      <c r="E6" s="160"/>
      <c r="F6" s="160"/>
      <c r="G6" s="161"/>
    </row>
    <row r="7" spans="2:7" ht="14.25">
      <c r="B7" s="162" t="s">
        <v>246</v>
      </c>
      <c r="C7" s="163"/>
      <c r="D7" s="164"/>
      <c r="E7" s="164"/>
      <c r="F7" s="164"/>
      <c r="G7" s="165"/>
    </row>
    <row r="8" spans="2:7" ht="14.25">
      <c r="B8" s="162" t="s">
        <v>247</v>
      </c>
      <c r="C8" s="163"/>
      <c r="D8" s="164"/>
      <c r="E8" s="164"/>
      <c r="F8" s="164"/>
      <c r="G8" s="165"/>
    </row>
    <row r="9" spans="2:7" ht="14.25">
      <c r="B9" s="162" t="s">
        <v>248</v>
      </c>
      <c r="C9" s="163"/>
      <c r="D9" s="164"/>
      <c r="E9" s="164"/>
      <c r="F9" s="164"/>
      <c r="G9" s="165"/>
    </row>
    <row r="10" spans="2:7">
      <c r="B10" s="485"/>
      <c r="C10" s="486"/>
      <c r="D10" s="486"/>
      <c r="E10" s="486"/>
      <c r="F10" s="486"/>
      <c r="G10" s="487"/>
    </row>
    <row r="11" spans="2:7">
      <c r="B11" s="488"/>
      <c r="C11" s="489"/>
      <c r="D11" s="489"/>
      <c r="E11" s="489"/>
      <c r="F11" s="489"/>
      <c r="G11" s="490"/>
    </row>
    <row r="12" spans="2:7" ht="15.75">
      <c r="B12" s="491" t="s">
        <v>249</v>
      </c>
      <c r="C12" s="492"/>
      <c r="D12" s="492"/>
      <c r="E12" s="492"/>
      <c r="F12" s="492"/>
      <c r="G12" s="493"/>
    </row>
    <row r="13" spans="2:7" ht="15.75">
      <c r="B13" s="166"/>
      <c r="C13" s="167"/>
      <c r="D13" s="494" t="s">
        <v>250</v>
      </c>
      <c r="E13" s="495"/>
      <c r="F13" s="494" t="s">
        <v>251</v>
      </c>
      <c r="G13" s="493"/>
    </row>
    <row r="14" spans="2:7" ht="15">
      <c r="B14" s="496"/>
      <c r="C14" s="497"/>
      <c r="D14" s="497"/>
      <c r="E14" s="497"/>
      <c r="F14" s="497"/>
      <c r="G14" s="498"/>
    </row>
    <row r="15" spans="2:7">
      <c r="B15" s="499"/>
      <c r="C15" s="500"/>
      <c r="D15" s="501" t="s">
        <v>252</v>
      </c>
      <c r="E15" s="501" t="s">
        <v>253</v>
      </c>
      <c r="F15" s="501" t="s">
        <v>252</v>
      </c>
      <c r="G15" s="502" t="s">
        <v>253</v>
      </c>
    </row>
    <row r="16" spans="2:7">
      <c r="B16" s="499"/>
      <c r="C16" s="500"/>
      <c r="D16" s="501"/>
      <c r="E16" s="501"/>
      <c r="F16" s="501"/>
      <c r="G16" s="502"/>
    </row>
    <row r="17" spans="2:7" ht="15.75">
      <c r="B17" s="491" t="s">
        <v>254</v>
      </c>
      <c r="C17" s="492"/>
      <c r="D17" s="492"/>
      <c r="E17" s="492"/>
      <c r="F17" s="492"/>
      <c r="G17" s="493"/>
    </row>
    <row r="18" spans="2:7" ht="15">
      <c r="B18" s="168" t="s">
        <v>213</v>
      </c>
      <c r="C18" s="169" t="s">
        <v>255</v>
      </c>
      <c r="D18" s="170">
        <v>0</v>
      </c>
      <c r="E18" s="170">
        <v>0</v>
      </c>
      <c r="F18" s="170">
        <v>20</v>
      </c>
      <c r="G18" s="171">
        <v>20</v>
      </c>
    </row>
    <row r="19" spans="2:7" ht="15">
      <c r="B19" s="172" t="s">
        <v>215</v>
      </c>
      <c r="C19" s="173" t="s">
        <v>256</v>
      </c>
      <c r="D19" s="174">
        <v>1.5</v>
      </c>
      <c r="E19" s="174">
        <v>1.5</v>
      </c>
      <c r="F19" s="174">
        <v>1.5</v>
      </c>
      <c r="G19" s="175">
        <v>1.5</v>
      </c>
    </row>
    <row r="20" spans="2:7" ht="15">
      <c r="B20" s="172" t="s">
        <v>217</v>
      </c>
      <c r="C20" s="173" t="s">
        <v>257</v>
      </c>
      <c r="D20" s="174">
        <v>1</v>
      </c>
      <c r="E20" s="174">
        <v>1</v>
      </c>
      <c r="F20" s="174">
        <v>1</v>
      </c>
      <c r="G20" s="175">
        <v>1</v>
      </c>
    </row>
    <row r="21" spans="2:7" ht="15">
      <c r="B21" s="172" t="s">
        <v>219</v>
      </c>
      <c r="C21" s="173" t="s">
        <v>258</v>
      </c>
      <c r="D21" s="174">
        <v>0.2</v>
      </c>
      <c r="E21" s="174">
        <v>0.2</v>
      </c>
      <c r="F21" s="174">
        <v>0.2</v>
      </c>
      <c r="G21" s="175">
        <v>0.2</v>
      </c>
    </row>
    <row r="22" spans="2:7" ht="15">
      <c r="B22" s="172" t="s">
        <v>259</v>
      </c>
      <c r="C22" s="173" t="s">
        <v>260</v>
      </c>
      <c r="D22" s="174">
        <v>0.6</v>
      </c>
      <c r="E22" s="174">
        <v>0.6</v>
      </c>
      <c r="F22" s="174">
        <v>0.6</v>
      </c>
      <c r="G22" s="175">
        <v>0.6</v>
      </c>
    </row>
    <row r="23" spans="2:7" ht="15">
      <c r="B23" s="172" t="s">
        <v>261</v>
      </c>
      <c r="C23" s="173" t="s">
        <v>262</v>
      </c>
      <c r="D23" s="174">
        <v>2.5</v>
      </c>
      <c r="E23" s="174">
        <v>2.5</v>
      </c>
      <c r="F23" s="174">
        <v>2.5</v>
      </c>
      <c r="G23" s="175">
        <v>2.5</v>
      </c>
    </row>
    <row r="24" spans="2:7" ht="15">
      <c r="B24" s="172" t="s">
        <v>263</v>
      </c>
      <c r="C24" s="173" t="s">
        <v>264</v>
      </c>
      <c r="D24" s="174">
        <v>3</v>
      </c>
      <c r="E24" s="174">
        <v>3</v>
      </c>
      <c r="F24" s="174">
        <v>3</v>
      </c>
      <c r="G24" s="175">
        <v>3</v>
      </c>
    </row>
    <row r="25" spans="2:7" ht="15">
      <c r="B25" s="172" t="s">
        <v>265</v>
      </c>
      <c r="C25" s="173" t="s">
        <v>266</v>
      </c>
      <c r="D25" s="174">
        <v>8</v>
      </c>
      <c r="E25" s="174">
        <v>8</v>
      </c>
      <c r="F25" s="174">
        <v>8</v>
      </c>
      <c r="G25" s="175">
        <v>8</v>
      </c>
    </row>
    <row r="26" spans="2:7" ht="15">
      <c r="B26" s="176" t="s">
        <v>267</v>
      </c>
      <c r="C26" s="177" t="s">
        <v>268</v>
      </c>
      <c r="D26" s="178">
        <v>0</v>
      </c>
      <c r="E26" s="178">
        <v>0</v>
      </c>
      <c r="F26" s="178">
        <v>0</v>
      </c>
      <c r="G26" s="179">
        <v>0</v>
      </c>
    </row>
    <row r="27" spans="2:7" ht="15.75">
      <c r="B27" s="180" t="s">
        <v>269</v>
      </c>
      <c r="C27" s="181" t="s">
        <v>9</v>
      </c>
      <c r="D27" s="182">
        <f t="shared" ref="D27:G27" si="0">SUM(D18:D26)</f>
        <v>16.8</v>
      </c>
      <c r="E27" s="182">
        <f t="shared" si="0"/>
        <v>16.8</v>
      </c>
      <c r="F27" s="182">
        <f t="shared" si="0"/>
        <v>36.799999999999997</v>
      </c>
      <c r="G27" s="183">
        <f t="shared" si="0"/>
        <v>36.799999999999997</v>
      </c>
    </row>
    <row r="28" spans="2:7" ht="15.75">
      <c r="B28" s="491" t="s">
        <v>270</v>
      </c>
      <c r="C28" s="492"/>
      <c r="D28" s="492"/>
      <c r="E28" s="492"/>
      <c r="F28" s="492"/>
      <c r="G28" s="493"/>
    </row>
    <row r="29" spans="2:7" ht="15">
      <c r="B29" s="168" t="s">
        <v>271</v>
      </c>
      <c r="C29" s="169" t="s">
        <v>272</v>
      </c>
      <c r="D29" s="170">
        <v>17.97</v>
      </c>
      <c r="E29" s="170" t="s">
        <v>110</v>
      </c>
      <c r="F29" s="170">
        <v>17.97</v>
      </c>
      <c r="G29" s="171" t="s">
        <v>110</v>
      </c>
    </row>
    <row r="30" spans="2:7" ht="15">
      <c r="B30" s="172" t="s">
        <v>273</v>
      </c>
      <c r="C30" s="173" t="s">
        <v>274</v>
      </c>
      <c r="D30" s="174">
        <v>3.96</v>
      </c>
      <c r="E30" s="174" t="s">
        <v>110</v>
      </c>
      <c r="F30" s="174">
        <v>3.96</v>
      </c>
      <c r="G30" s="175" t="s">
        <v>110</v>
      </c>
    </row>
    <row r="31" spans="2:7" ht="15">
      <c r="B31" s="172" t="s">
        <v>275</v>
      </c>
      <c r="C31" s="173" t="s">
        <v>276</v>
      </c>
      <c r="D31" s="174">
        <v>0.86</v>
      </c>
      <c r="E31" s="174">
        <v>0.66</v>
      </c>
      <c r="F31" s="174">
        <v>0.86</v>
      </c>
      <c r="G31" s="175">
        <v>0.66</v>
      </c>
    </row>
    <row r="32" spans="2:7" ht="15">
      <c r="B32" s="172" t="s">
        <v>277</v>
      </c>
      <c r="C32" s="173" t="s">
        <v>278</v>
      </c>
      <c r="D32" s="174">
        <v>10.97</v>
      </c>
      <c r="E32" s="174">
        <v>8.33</v>
      </c>
      <c r="F32" s="174">
        <v>10.97</v>
      </c>
      <c r="G32" s="175">
        <v>8.33</v>
      </c>
    </row>
    <row r="33" spans="2:7" ht="15">
      <c r="B33" s="172" t="s">
        <v>279</v>
      </c>
      <c r="C33" s="173" t="s">
        <v>280</v>
      </c>
      <c r="D33" s="174">
        <v>7.0000000000000007E-2</v>
      </c>
      <c r="E33" s="174">
        <v>0.06</v>
      </c>
      <c r="F33" s="174">
        <v>7.0000000000000007E-2</v>
      </c>
      <c r="G33" s="175">
        <v>0.06</v>
      </c>
    </row>
    <row r="34" spans="2:7" ht="15">
      <c r="B34" s="172" t="s">
        <v>281</v>
      </c>
      <c r="C34" s="173" t="s">
        <v>282</v>
      </c>
      <c r="D34" s="174">
        <v>0.73</v>
      </c>
      <c r="E34" s="174">
        <v>0.56000000000000005</v>
      </c>
      <c r="F34" s="174">
        <v>0.73</v>
      </c>
      <c r="G34" s="175">
        <v>0.56000000000000005</v>
      </c>
    </row>
    <row r="35" spans="2:7" ht="15">
      <c r="B35" s="172" t="s">
        <v>283</v>
      </c>
      <c r="C35" s="173" t="s">
        <v>284</v>
      </c>
      <c r="D35" s="174">
        <v>2.04</v>
      </c>
      <c r="E35" s="174" t="s">
        <v>110</v>
      </c>
      <c r="F35" s="174">
        <v>2.04</v>
      </c>
      <c r="G35" s="175" t="s">
        <v>110</v>
      </c>
    </row>
    <row r="36" spans="2:7" ht="15">
      <c r="B36" s="172" t="s">
        <v>285</v>
      </c>
      <c r="C36" s="173" t="s">
        <v>286</v>
      </c>
      <c r="D36" s="174">
        <v>0.1</v>
      </c>
      <c r="E36" s="174">
        <v>0.08</v>
      </c>
      <c r="F36" s="174">
        <v>0.1</v>
      </c>
      <c r="G36" s="175">
        <v>0.08</v>
      </c>
    </row>
    <row r="37" spans="2:7" ht="15">
      <c r="B37" s="172" t="s">
        <v>287</v>
      </c>
      <c r="C37" s="173" t="s">
        <v>288</v>
      </c>
      <c r="D37" s="174">
        <v>10.34</v>
      </c>
      <c r="E37" s="174">
        <v>7.85</v>
      </c>
      <c r="F37" s="174">
        <v>10.34</v>
      </c>
      <c r="G37" s="175">
        <v>7.85</v>
      </c>
    </row>
    <row r="38" spans="2:7" ht="15">
      <c r="B38" s="176" t="s">
        <v>289</v>
      </c>
      <c r="C38" s="177" t="s">
        <v>290</v>
      </c>
      <c r="D38" s="178">
        <v>0.03</v>
      </c>
      <c r="E38" s="178">
        <v>0.02</v>
      </c>
      <c r="F38" s="178">
        <v>0.03</v>
      </c>
      <c r="G38" s="179">
        <v>0.02</v>
      </c>
    </row>
    <row r="39" spans="2:7" ht="15.75">
      <c r="B39" s="180" t="s">
        <v>291</v>
      </c>
      <c r="C39" s="181" t="s">
        <v>292</v>
      </c>
      <c r="D39" s="182">
        <f t="shared" ref="D39:G39" si="1">SUM(D29:D38)</f>
        <v>47.069999999999993</v>
      </c>
      <c r="E39" s="182">
        <f t="shared" si="1"/>
        <v>17.559999999999999</v>
      </c>
      <c r="F39" s="182">
        <f t="shared" si="1"/>
        <v>47.069999999999993</v>
      </c>
      <c r="G39" s="183">
        <f t="shared" si="1"/>
        <v>17.559999999999999</v>
      </c>
    </row>
    <row r="40" spans="2:7" ht="15.75">
      <c r="B40" s="491" t="s">
        <v>293</v>
      </c>
      <c r="C40" s="492"/>
      <c r="D40" s="492"/>
      <c r="E40" s="492"/>
      <c r="F40" s="492"/>
      <c r="G40" s="493"/>
    </row>
    <row r="41" spans="2:7" ht="15">
      <c r="B41" s="168" t="s">
        <v>294</v>
      </c>
      <c r="C41" s="169" t="s">
        <v>295</v>
      </c>
      <c r="D41" s="170">
        <v>5.44</v>
      </c>
      <c r="E41" s="170">
        <v>4.13</v>
      </c>
      <c r="F41" s="170">
        <v>5.44</v>
      </c>
      <c r="G41" s="171">
        <v>4.13</v>
      </c>
    </row>
    <row r="42" spans="2:7" ht="15">
      <c r="B42" s="172" t="s">
        <v>296</v>
      </c>
      <c r="C42" s="173" t="s">
        <v>297</v>
      </c>
      <c r="D42" s="174">
        <v>0.13</v>
      </c>
      <c r="E42" s="174">
        <v>0.1</v>
      </c>
      <c r="F42" s="174">
        <v>0.13</v>
      </c>
      <c r="G42" s="175">
        <v>0.1</v>
      </c>
    </row>
    <row r="43" spans="2:7" ht="15">
      <c r="B43" s="172" t="s">
        <v>298</v>
      </c>
      <c r="C43" s="173" t="s">
        <v>299</v>
      </c>
      <c r="D43" s="174">
        <v>3.41</v>
      </c>
      <c r="E43" s="174">
        <v>2.59</v>
      </c>
      <c r="F43" s="174">
        <v>3.41</v>
      </c>
      <c r="G43" s="175">
        <v>2.59</v>
      </c>
    </row>
    <row r="44" spans="2:7" ht="15">
      <c r="B44" s="172" t="s">
        <v>300</v>
      </c>
      <c r="C44" s="173" t="s">
        <v>301</v>
      </c>
      <c r="D44" s="174">
        <v>3.36</v>
      </c>
      <c r="E44" s="174">
        <v>2.5499999999999998</v>
      </c>
      <c r="F44" s="174">
        <v>3.36</v>
      </c>
      <c r="G44" s="175">
        <v>2.5499999999999998</v>
      </c>
    </row>
    <row r="45" spans="2:7" ht="15">
      <c r="B45" s="176" t="s">
        <v>302</v>
      </c>
      <c r="C45" s="177" t="s">
        <v>303</v>
      </c>
      <c r="D45" s="178">
        <v>0.46</v>
      </c>
      <c r="E45" s="178">
        <v>0.35</v>
      </c>
      <c r="F45" s="178">
        <v>0.46</v>
      </c>
      <c r="G45" s="179">
        <v>0.35</v>
      </c>
    </row>
    <row r="46" spans="2:7" ht="15.75">
      <c r="B46" s="180" t="s">
        <v>304</v>
      </c>
      <c r="C46" s="181" t="s">
        <v>292</v>
      </c>
      <c r="D46" s="182">
        <f t="shared" ref="D46:G46" si="2">SUM(D41:D45)</f>
        <v>12.8</v>
      </c>
      <c r="E46" s="182">
        <f t="shared" si="2"/>
        <v>9.7199999999999989</v>
      </c>
      <c r="F46" s="182">
        <f t="shared" si="2"/>
        <v>12.8</v>
      </c>
      <c r="G46" s="183">
        <f t="shared" si="2"/>
        <v>9.7199999999999989</v>
      </c>
    </row>
    <row r="47" spans="2:7" ht="15.75">
      <c r="B47" s="491" t="s">
        <v>305</v>
      </c>
      <c r="C47" s="492"/>
      <c r="D47" s="492"/>
      <c r="E47" s="492"/>
      <c r="F47" s="492"/>
      <c r="G47" s="493"/>
    </row>
    <row r="48" spans="2:7" ht="15">
      <c r="B48" s="168" t="s">
        <v>306</v>
      </c>
      <c r="C48" s="169" t="s">
        <v>307</v>
      </c>
      <c r="D48" s="170">
        <v>7.91</v>
      </c>
      <c r="E48" s="170">
        <v>2.95</v>
      </c>
      <c r="F48" s="170">
        <v>17.32</v>
      </c>
      <c r="G48" s="171">
        <v>6.46</v>
      </c>
    </row>
    <row r="49" spans="2:7" ht="76.5" customHeight="1">
      <c r="B49" s="184" t="s">
        <v>308</v>
      </c>
      <c r="C49" s="185" t="s">
        <v>309</v>
      </c>
      <c r="D49" s="178">
        <v>0.46</v>
      </c>
      <c r="E49" s="178">
        <v>0.35</v>
      </c>
      <c r="F49" s="178">
        <v>0.48</v>
      </c>
      <c r="G49" s="179">
        <v>0.37</v>
      </c>
    </row>
    <row r="50" spans="2:7" ht="15.75">
      <c r="B50" s="180" t="s">
        <v>310</v>
      </c>
      <c r="C50" s="181" t="s">
        <v>9</v>
      </c>
      <c r="D50" s="182">
        <f t="shared" ref="D50:G50" si="3">SUM(D48:D49)</f>
        <v>8.370000000000001</v>
      </c>
      <c r="E50" s="182">
        <f t="shared" si="3"/>
        <v>3.3000000000000003</v>
      </c>
      <c r="F50" s="182">
        <f t="shared" si="3"/>
        <v>17.8</v>
      </c>
      <c r="G50" s="183">
        <f t="shared" si="3"/>
        <v>6.83</v>
      </c>
    </row>
    <row r="51" spans="2:7" ht="15">
      <c r="B51" s="496"/>
      <c r="C51" s="497"/>
      <c r="D51" s="497"/>
      <c r="E51" s="497"/>
      <c r="F51" s="497"/>
      <c r="G51" s="498"/>
    </row>
    <row r="52" spans="2:7" ht="16.5" thickBot="1">
      <c r="B52" s="483" t="s">
        <v>311</v>
      </c>
      <c r="C52" s="484"/>
      <c r="D52" s="186">
        <f>D27+D39+D46+D50</f>
        <v>85.039999999999992</v>
      </c>
      <c r="E52" s="186">
        <f>E27+E39+E46+E50</f>
        <v>47.379999999999995</v>
      </c>
      <c r="F52" s="187">
        <f>(F27+F39+F46+F50)/100</f>
        <v>1.1446999999999998</v>
      </c>
      <c r="G52" s="188">
        <f>(G27+G39+G46+G50)/100</f>
        <v>0.70909999999999995</v>
      </c>
    </row>
    <row r="53" spans="2:7" ht="15">
      <c r="B53" s="189"/>
      <c r="C53" s="189"/>
      <c r="D53" s="189"/>
      <c r="E53" s="189"/>
      <c r="F53" s="189"/>
      <c r="G53" s="189"/>
    </row>
  </sheetData>
  <mergeCells count="16">
    <mergeCell ref="B52:C52"/>
    <mergeCell ref="B10:G11"/>
    <mergeCell ref="B12:G12"/>
    <mergeCell ref="D13:E13"/>
    <mergeCell ref="F13:G13"/>
    <mergeCell ref="B14:G14"/>
    <mergeCell ref="B15:C16"/>
    <mergeCell ref="D15:D16"/>
    <mergeCell ref="E15:E16"/>
    <mergeCell ref="F15:F16"/>
    <mergeCell ref="G15:G16"/>
    <mergeCell ref="B17:G17"/>
    <mergeCell ref="B28:G28"/>
    <mergeCell ref="B40:G40"/>
    <mergeCell ref="B47:G47"/>
    <mergeCell ref="B51:G51"/>
  </mergeCells>
  <pageMargins left="0.75" right="0.75" top="1" bottom="1" header="0.5" footer="0.5"/>
  <pageSetup paperSize="9" scale="7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Y47"/>
  <sheetViews>
    <sheetView showOutlineSymbols="0" showWhiteSpace="0" view="pageBreakPreview" topLeftCell="A22" zoomScale="70" zoomScaleSheetLayoutView="70" workbookViewId="0">
      <selection activeCell="M19" sqref="M19:M24"/>
    </sheetView>
  </sheetViews>
  <sheetFormatPr defaultRowHeight="14.25"/>
  <cols>
    <col min="1" max="2" width="10" style="13" bestFit="1" customWidth="1"/>
    <col min="3" max="3" width="13.25" style="13" bestFit="1" customWidth="1"/>
    <col min="4" max="4" width="60" style="13" bestFit="1" customWidth="1"/>
    <col min="5" max="5" width="8" style="13" bestFit="1" customWidth="1"/>
    <col min="6" max="8" width="13" style="13" bestFit="1" customWidth="1"/>
    <col min="9" max="9" width="23.875" style="13" customWidth="1"/>
    <col min="10" max="21" width="9" style="13"/>
    <col min="22" max="22" width="18.625" style="13" customWidth="1"/>
    <col min="23" max="23" width="12.5" style="13" bestFit="1" customWidth="1"/>
    <col min="24" max="16384" width="9" style="13"/>
  </cols>
  <sheetData>
    <row r="1" spans="1:25" ht="34.5" customHeight="1">
      <c r="A1" s="299" t="s">
        <v>321</v>
      </c>
      <c r="B1" s="300"/>
      <c r="C1" s="300"/>
      <c r="D1" s="300"/>
      <c r="E1" s="300"/>
      <c r="F1" s="301"/>
      <c r="G1" s="300"/>
      <c r="H1" s="300"/>
      <c r="I1" s="302"/>
    </row>
    <row r="2" spans="1:25" ht="34.5" customHeight="1">
      <c r="A2" s="311" t="s">
        <v>322</v>
      </c>
      <c r="B2" s="312"/>
      <c r="C2" s="312"/>
      <c r="D2" s="312"/>
      <c r="E2" s="312"/>
      <c r="F2" s="313"/>
      <c r="G2" s="312"/>
      <c r="H2" s="312"/>
      <c r="I2" s="314"/>
    </row>
    <row r="3" spans="1:25" ht="34.5" customHeight="1" thickBot="1">
      <c r="A3" s="311" t="s">
        <v>323</v>
      </c>
      <c r="B3" s="312"/>
      <c r="C3" s="312"/>
      <c r="D3" s="312"/>
      <c r="E3" s="312"/>
      <c r="F3" s="313"/>
      <c r="G3" s="312"/>
      <c r="H3" s="312"/>
      <c r="I3" s="314"/>
    </row>
    <row r="4" spans="1:25" ht="24" customHeight="1" thickBot="1">
      <c r="A4" s="290" t="s">
        <v>330</v>
      </c>
      <c r="B4" s="291"/>
      <c r="C4" s="291"/>
      <c r="D4" s="291"/>
      <c r="E4" s="291"/>
      <c r="F4" s="503"/>
      <c r="G4" s="291"/>
      <c r="H4" s="291"/>
      <c r="I4" s="293"/>
    </row>
    <row r="5" spans="1:25" ht="24" customHeight="1" thickBot="1">
      <c r="A5" s="319" t="s">
        <v>329</v>
      </c>
      <c r="B5" s="320"/>
      <c r="C5" s="321"/>
      <c r="D5" s="321"/>
      <c r="E5" s="321"/>
      <c r="F5" s="200"/>
      <c r="G5" s="199"/>
      <c r="H5" s="199"/>
      <c r="I5" s="201"/>
    </row>
    <row r="6" spans="1:25" ht="24" customHeight="1">
      <c r="A6" s="202"/>
      <c r="B6" s="203"/>
      <c r="C6" s="203"/>
      <c r="D6" s="204"/>
      <c r="E6" s="203"/>
      <c r="F6" s="198"/>
      <c r="G6" s="322" t="s">
        <v>325</v>
      </c>
      <c r="H6" s="323"/>
      <c r="I6" s="205">
        <f>'Encargos Sociais'!F52</f>
        <v>1.1446999999999998</v>
      </c>
      <c r="M6" s="81"/>
    </row>
    <row r="7" spans="1:25" ht="24" customHeight="1" thickBot="1">
      <c r="A7" s="202" t="s">
        <v>326</v>
      </c>
      <c r="B7" s="203"/>
      <c r="C7" s="206" t="s">
        <v>328</v>
      </c>
      <c r="D7" s="204"/>
      <c r="E7" s="203"/>
      <c r="F7" s="198"/>
      <c r="G7" s="303" t="s">
        <v>327</v>
      </c>
      <c r="H7" s="304"/>
      <c r="I7" s="207">
        <f>BDI!D36</f>
        <v>0.26215172413793097</v>
      </c>
      <c r="M7" s="81"/>
      <c r="U7" s="247" t="s">
        <v>1</v>
      </c>
      <c r="V7" s="247" t="s">
        <v>4</v>
      </c>
      <c r="W7" s="247" t="s">
        <v>363</v>
      </c>
      <c r="X7" s="247" t="s">
        <v>362</v>
      </c>
      <c r="Y7" s="248"/>
    </row>
    <row r="8" spans="1:25" ht="24" customHeight="1" thickBot="1">
      <c r="A8" s="290" t="s">
        <v>324</v>
      </c>
      <c r="B8" s="291"/>
      <c r="C8" s="291"/>
      <c r="D8" s="291"/>
      <c r="E8" s="291"/>
      <c r="F8" s="292"/>
      <c r="G8" s="291"/>
      <c r="H8" s="291"/>
      <c r="I8" s="293"/>
      <c r="U8" s="249" t="s">
        <v>269</v>
      </c>
      <c r="V8" s="249" t="s">
        <v>312</v>
      </c>
      <c r="W8" s="249"/>
      <c r="X8" s="249">
        <f>M14</f>
        <v>2</v>
      </c>
      <c r="Y8" s="248">
        <f>X8</f>
        <v>2</v>
      </c>
    </row>
    <row r="9" spans="1:25" ht="17.25" customHeight="1">
      <c r="A9" s="208" t="s">
        <v>1</v>
      </c>
      <c r="B9" s="209" t="s">
        <v>2</v>
      </c>
      <c r="C9" s="210" t="s">
        <v>3</v>
      </c>
      <c r="D9" s="210" t="s">
        <v>4</v>
      </c>
      <c r="E9" s="211" t="s">
        <v>5</v>
      </c>
      <c r="F9" s="209" t="s">
        <v>6</v>
      </c>
      <c r="G9" s="209" t="s">
        <v>7</v>
      </c>
      <c r="H9" s="209" t="s">
        <v>8</v>
      </c>
      <c r="I9" s="212" t="s">
        <v>9</v>
      </c>
      <c r="U9" s="249" t="s">
        <v>291</v>
      </c>
      <c r="V9" s="249" t="s">
        <v>364</v>
      </c>
      <c r="W9" s="249" t="s">
        <v>269</v>
      </c>
      <c r="X9" s="249">
        <f>M12</f>
        <v>1</v>
      </c>
      <c r="Y9" s="248"/>
    </row>
    <row r="10" spans="1:25" ht="24" customHeight="1">
      <c r="A10" s="82" t="s">
        <v>10</v>
      </c>
      <c r="B10" s="83"/>
      <c r="C10" s="83"/>
      <c r="D10" s="83" t="s">
        <v>66</v>
      </c>
      <c r="E10" s="83"/>
      <c r="F10" s="84"/>
      <c r="G10" s="83"/>
      <c r="H10" s="83"/>
      <c r="I10" s="85">
        <f>I11+I17+I25</f>
        <v>905557.73</v>
      </c>
      <c r="U10" s="249" t="s">
        <v>304</v>
      </c>
      <c r="V10" s="249" t="s">
        <v>377</v>
      </c>
      <c r="W10" s="249" t="s">
        <v>269</v>
      </c>
      <c r="X10" s="249">
        <f>M16</f>
        <v>2</v>
      </c>
      <c r="Y10" s="248">
        <f>X10+Y8</f>
        <v>4</v>
      </c>
    </row>
    <row r="11" spans="1:25" ht="24" customHeight="1">
      <c r="A11" s="86" t="s">
        <v>12</v>
      </c>
      <c r="B11" s="14"/>
      <c r="C11" s="14"/>
      <c r="D11" s="14" t="s">
        <v>13</v>
      </c>
      <c r="E11" s="14"/>
      <c r="F11" s="87"/>
      <c r="G11" s="14"/>
      <c r="H11" s="14"/>
      <c r="I11" s="88">
        <f>SUM(I12:I16)</f>
        <v>105153.71</v>
      </c>
      <c r="J11" s="13" t="s">
        <v>393</v>
      </c>
      <c r="K11" s="13" t="s">
        <v>360</v>
      </c>
      <c r="L11" s="13" t="s">
        <v>361</v>
      </c>
      <c r="M11" s="13" t="s">
        <v>362</v>
      </c>
      <c r="U11" s="249" t="s">
        <v>310</v>
      </c>
      <c r="V11" s="249" t="s">
        <v>378</v>
      </c>
      <c r="W11" s="249" t="s">
        <v>304</v>
      </c>
      <c r="X11" s="249">
        <f>M19</f>
        <v>39</v>
      </c>
      <c r="Y11" s="248">
        <f>X11+Y10</f>
        <v>43</v>
      </c>
    </row>
    <row r="12" spans="1:25" ht="24" customHeight="1">
      <c r="A12" s="89" t="s">
        <v>14</v>
      </c>
      <c r="B12" s="90" t="s">
        <v>44</v>
      </c>
      <c r="C12" s="16" t="s">
        <v>15</v>
      </c>
      <c r="D12" s="91" t="s">
        <v>316</v>
      </c>
      <c r="E12" s="21" t="s">
        <v>16</v>
      </c>
      <c r="F12" s="22">
        <f>'Memória de Cálculo'!D6</f>
        <v>6.48</v>
      </c>
      <c r="G12" s="213">
        <f>'CPU Codevasf'!H46</f>
        <v>421.99</v>
      </c>
      <c r="H12" s="213">
        <f>ROUND(G12+G12*$I$7,2)</f>
        <v>532.62</v>
      </c>
      <c r="I12" s="215">
        <f>ROUND(H12*F12,2)</f>
        <v>3451.38</v>
      </c>
      <c r="M12" s="13">
        <v>1</v>
      </c>
      <c r="U12" s="249" t="s">
        <v>365</v>
      </c>
      <c r="V12" s="249" t="s">
        <v>379</v>
      </c>
      <c r="W12" s="249" t="s">
        <v>310</v>
      </c>
      <c r="X12" s="249">
        <f>M20</f>
        <v>1</v>
      </c>
      <c r="Y12" s="248"/>
    </row>
    <row r="13" spans="1:25">
      <c r="A13" s="89" t="s">
        <v>17</v>
      </c>
      <c r="B13" s="90" t="s">
        <v>45</v>
      </c>
      <c r="C13" s="16" t="s">
        <v>15</v>
      </c>
      <c r="D13" s="47" t="s">
        <v>315</v>
      </c>
      <c r="E13" s="21" t="s">
        <v>19</v>
      </c>
      <c r="F13" s="22">
        <f>'Memória de Cálculo'!D7</f>
        <v>1</v>
      </c>
      <c r="G13" s="213">
        <f>'CPU Codevasf'!H17</f>
        <v>54495.599999999991</v>
      </c>
      <c r="H13" s="213">
        <f t="shared" ref="H13:H16" si="0">ROUND(G13+G13*$I$7,2)</f>
        <v>68781.72</v>
      </c>
      <c r="I13" s="215">
        <f t="shared" ref="I13:I16" si="1">ROUND(H13*F13,2)</f>
        <v>68781.72</v>
      </c>
      <c r="M13" s="81"/>
      <c r="U13" s="249" t="s">
        <v>366</v>
      </c>
      <c r="V13" s="249" t="s">
        <v>380</v>
      </c>
      <c r="W13" s="249" t="s">
        <v>365</v>
      </c>
      <c r="X13" s="249">
        <f>M21</f>
        <v>11</v>
      </c>
      <c r="Y13" s="248"/>
    </row>
    <row r="14" spans="1:25" ht="24" customHeight="1">
      <c r="A14" s="89" t="s">
        <v>318</v>
      </c>
      <c r="B14" s="90" t="s">
        <v>319</v>
      </c>
      <c r="C14" s="16" t="s">
        <v>15</v>
      </c>
      <c r="D14" s="47" t="s">
        <v>314</v>
      </c>
      <c r="E14" s="46" t="s">
        <v>5</v>
      </c>
      <c r="F14" s="22">
        <f>'Memória de Cálculo'!D8</f>
        <v>1</v>
      </c>
      <c r="G14" s="213">
        <f>'CPU Codevasf'!H29</f>
        <v>12042.835299999999</v>
      </c>
      <c r="H14" s="213">
        <f t="shared" si="0"/>
        <v>15199.89</v>
      </c>
      <c r="I14" s="215">
        <f t="shared" si="1"/>
        <v>15199.89</v>
      </c>
      <c r="M14" s="13">
        <v>2</v>
      </c>
      <c r="U14" s="249" t="s">
        <v>367</v>
      </c>
      <c r="V14" s="249" t="s">
        <v>33</v>
      </c>
      <c r="W14" s="249" t="s">
        <v>366</v>
      </c>
      <c r="X14" s="249">
        <f>M23</f>
        <v>29</v>
      </c>
      <c r="Y14" s="248">
        <f>X14+Y11</f>
        <v>72</v>
      </c>
    </row>
    <row r="15" spans="1:25" ht="24" customHeight="1">
      <c r="A15" s="89" t="s">
        <v>320</v>
      </c>
      <c r="B15" s="90" t="s">
        <v>319</v>
      </c>
      <c r="C15" s="16" t="s">
        <v>15</v>
      </c>
      <c r="D15" s="47" t="s">
        <v>313</v>
      </c>
      <c r="E15" s="46" t="s">
        <v>5</v>
      </c>
      <c r="F15" s="22">
        <f>'Memória de Cálculo'!D9</f>
        <v>1</v>
      </c>
      <c r="G15" s="213">
        <f>'CPU Codevasf'!H29</f>
        <v>12042.835299999999</v>
      </c>
      <c r="H15" s="213">
        <f t="shared" si="0"/>
        <v>15199.89</v>
      </c>
      <c r="I15" s="215">
        <f t="shared" si="1"/>
        <v>15199.89</v>
      </c>
      <c r="M15" s="13">
        <v>2</v>
      </c>
      <c r="U15" s="249" t="s">
        <v>150</v>
      </c>
      <c r="V15" s="249" t="s">
        <v>381</v>
      </c>
      <c r="W15" s="249" t="s">
        <v>310</v>
      </c>
      <c r="X15" s="249">
        <f>M24</f>
        <v>17</v>
      </c>
      <c r="Y15" s="248"/>
    </row>
    <row r="16" spans="1:25" ht="24" customHeight="1">
      <c r="A16" s="89" t="s">
        <v>20</v>
      </c>
      <c r="B16" s="15" t="s">
        <v>21</v>
      </c>
      <c r="C16" s="16" t="s">
        <v>22</v>
      </c>
      <c r="D16" s="16" t="s">
        <v>23</v>
      </c>
      <c r="E16" s="21" t="s">
        <v>16</v>
      </c>
      <c r="F16" s="22">
        <f>'Memória de Cálculo'!D10</f>
        <v>6302.08</v>
      </c>
      <c r="G16" s="213">
        <v>0.32</v>
      </c>
      <c r="H16" s="213">
        <f t="shared" si="0"/>
        <v>0.4</v>
      </c>
      <c r="I16" s="215">
        <f t="shared" si="1"/>
        <v>2520.83</v>
      </c>
      <c r="M16" s="13">
        <v>2</v>
      </c>
      <c r="U16" s="249" t="s">
        <v>368</v>
      </c>
      <c r="V16" s="249" t="s">
        <v>382</v>
      </c>
      <c r="W16" s="249" t="s">
        <v>310</v>
      </c>
      <c r="X16" s="249">
        <f>M35</f>
        <v>10</v>
      </c>
      <c r="Y16" s="248">
        <f>X16+Y14</f>
        <v>82</v>
      </c>
    </row>
    <row r="17" spans="1:25">
      <c r="A17" s="86" t="s">
        <v>48</v>
      </c>
      <c r="B17" s="14"/>
      <c r="C17" s="14"/>
      <c r="D17" s="14" t="s">
        <v>11</v>
      </c>
      <c r="E17" s="14"/>
      <c r="F17" s="18"/>
      <c r="G17" s="14"/>
      <c r="H17" s="14"/>
      <c r="I17" s="88">
        <f>I18+I22</f>
        <v>495522</v>
      </c>
      <c r="U17" s="249" t="s">
        <v>369</v>
      </c>
      <c r="V17" s="249" t="s">
        <v>383</v>
      </c>
      <c r="W17" s="249" t="s">
        <v>368</v>
      </c>
      <c r="X17" s="249">
        <f>M36</f>
        <v>3</v>
      </c>
      <c r="Y17" s="248"/>
    </row>
    <row r="18" spans="1:25" ht="24" customHeight="1">
      <c r="A18" s="92" t="s">
        <v>49</v>
      </c>
      <c r="B18" s="93"/>
      <c r="C18" s="93"/>
      <c r="D18" s="93" t="s">
        <v>192</v>
      </c>
      <c r="E18" s="93"/>
      <c r="F18" s="94"/>
      <c r="G18" s="93"/>
      <c r="H18" s="93"/>
      <c r="I18" s="95">
        <f>SUM(I19:I21)</f>
        <v>146214</v>
      </c>
      <c r="U18" s="249" t="s">
        <v>370</v>
      </c>
      <c r="V18" s="249" t="s">
        <v>384</v>
      </c>
      <c r="W18" s="249" t="s">
        <v>368</v>
      </c>
      <c r="X18" s="249">
        <f>M37</f>
        <v>1</v>
      </c>
      <c r="Y18" s="248">
        <f>X18+Y16</f>
        <v>83</v>
      </c>
    </row>
    <row r="19" spans="1:25" ht="24" customHeight="1">
      <c r="A19" s="89" t="s">
        <v>50</v>
      </c>
      <c r="B19" s="15">
        <v>4816119</v>
      </c>
      <c r="C19" s="16" t="s">
        <v>28</v>
      </c>
      <c r="D19" s="16" t="s">
        <v>46</v>
      </c>
      <c r="E19" s="21" t="s">
        <v>26</v>
      </c>
      <c r="F19" s="22">
        <f>'Memória de Cálculo'!D14</f>
        <v>1800</v>
      </c>
      <c r="G19" s="214">
        <v>32.17</v>
      </c>
      <c r="H19" s="213">
        <f t="shared" ref="H19:H21" si="2">ROUND(G19+G19*$I$7,2)</f>
        <v>40.6</v>
      </c>
      <c r="I19" s="215">
        <f t="shared" ref="I19:I21" si="3">ROUND(H19*F19,2)</f>
        <v>73080</v>
      </c>
      <c r="J19" s="13">
        <v>0.58823999999999999</v>
      </c>
      <c r="K19" s="13">
        <v>10</v>
      </c>
      <c r="L19" s="248">
        <f>ROUNDUP((F19/J19)/K19,0)</f>
        <v>306</v>
      </c>
      <c r="M19" s="248">
        <f t="shared" ref="M19:M21" si="4">ROUNDUP(L19/8,0)</f>
        <v>39</v>
      </c>
      <c r="U19" s="249" t="s">
        <v>371</v>
      </c>
      <c r="V19" s="249" t="s">
        <v>191</v>
      </c>
      <c r="W19" s="249" t="s">
        <v>369</v>
      </c>
      <c r="X19" s="249">
        <f>M27</f>
        <v>17</v>
      </c>
      <c r="Y19" s="248">
        <f>X19+Y18</f>
        <v>100</v>
      </c>
    </row>
    <row r="20" spans="1:25" ht="24" customHeight="1">
      <c r="A20" s="89" t="s">
        <v>51</v>
      </c>
      <c r="B20" s="15" t="s">
        <v>27</v>
      </c>
      <c r="C20" s="16" t="s">
        <v>28</v>
      </c>
      <c r="D20" s="16" t="s">
        <v>29</v>
      </c>
      <c r="E20" s="21" t="s">
        <v>26</v>
      </c>
      <c r="F20" s="22">
        <f>'Memória de Cálculo'!D15</f>
        <v>1800</v>
      </c>
      <c r="G20" s="214">
        <v>3.67</v>
      </c>
      <c r="H20" s="213">
        <f t="shared" si="2"/>
        <v>4.63</v>
      </c>
      <c r="I20" s="215">
        <f t="shared" si="3"/>
        <v>8334</v>
      </c>
      <c r="J20" s="13">
        <v>243.82</v>
      </c>
      <c r="K20" s="13">
        <v>1</v>
      </c>
      <c r="L20" s="248">
        <f t="shared" ref="L20:L21" si="5">ROUNDUP((F20/J20)/K20,0)</f>
        <v>8</v>
      </c>
      <c r="M20" s="248">
        <f t="shared" si="4"/>
        <v>1</v>
      </c>
      <c r="U20" s="249" t="s">
        <v>372</v>
      </c>
      <c r="V20" s="249" t="s">
        <v>379</v>
      </c>
      <c r="W20" s="249" t="s">
        <v>368</v>
      </c>
      <c r="X20" s="249">
        <f>M28</f>
        <v>1</v>
      </c>
      <c r="Y20" s="248"/>
    </row>
    <row r="21" spans="1:25" ht="36" customHeight="1">
      <c r="A21" s="89" t="s">
        <v>52</v>
      </c>
      <c r="B21" s="15" t="s">
        <v>30</v>
      </c>
      <c r="C21" s="16" t="s">
        <v>28</v>
      </c>
      <c r="D21" s="16" t="s">
        <v>31</v>
      </c>
      <c r="E21" s="21" t="s">
        <v>32</v>
      </c>
      <c r="F21" s="22">
        <f>'Memória de Cálculo'!D16</f>
        <v>43200</v>
      </c>
      <c r="G21" s="214">
        <v>1.19</v>
      </c>
      <c r="H21" s="213">
        <f t="shared" si="2"/>
        <v>1.5</v>
      </c>
      <c r="I21" s="215">
        <f t="shared" si="3"/>
        <v>64800</v>
      </c>
      <c r="J21" s="13">
        <v>249</v>
      </c>
      <c r="K21" s="13">
        <v>2</v>
      </c>
      <c r="L21" s="248">
        <f t="shared" si="5"/>
        <v>87</v>
      </c>
      <c r="M21" s="248">
        <f t="shared" si="4"/>
        <v>11</v>
      </c>
      <c r="U21" s="249" t="s">
        <v>373</v>
      </c>
      <c r="V21" s="249" t="s">
        <v>380</v>
      </c>
      <c r="W21" s="249" t="s">
        <v>372</v>
      </c>
      <c r="X21" s="249">
        <f>M29</f>
        <v>3</v>
      </c>
      <c r="Y21" s="248"/>
    </row>
    <row r="22" spans="1:25" ht="36" customHeight="1">
      <c r="A22" s="92" t="s">
        <v>56</v>
      </c>
      <c r="B22" s="93"/>
      <c r="C22" s="93"/>
      <c r="D22" s="93" t="s">
        <v>33</v>
      </c>
      <c r="E22" s="93"/>
      <c r="F22" s="94"/>
      <c r="G22" s="93"/>
      <c r="H22" s="93"/>
      <c r="I22" s="95">
        <f>SUM(I23:I24)</f>
        <v>349308</v>
      </c>
      <c r="U22" s="249" t="s">
        <v>374</v>
      </c>
      <c r="V22" s="249" t="s">
        <v>385</v>
      </c>
      <c r="W22" s="249" t="s">
        <v>372</v>
      </c>
      <c r="X22" s="249">
        <f>M31</f>
        <v>2</v>
      </c>
      <c r="Y22" s="248">
        <f>X22+Y19</f>
        <v>102</v>
      </c>
    </row>
    <row r="23" spans="1:25" ht="36" customHeight="1">
      <c r="A23" s="89" t="s">
        <v>57</v>
      </c>
      <c r="B23" s="90" t="s">
        <v>359</v>
      </c>
      <c r="C23" s="16" t="s">
        <v>15</v>
      </c>
      <c r="D23" s="16" t="s">
        <v>140</v>
      </c>
      <c r="E23" s="21" t="s">
        <v>26</v>
      </c>
      <c r="F23" s="22">
        <f>'Memória de Cálculo'!D18</f>
        <v>1800</v>
      </c>
      <c r="G23" s="214">
        <f>'CPU Sicro'!I34</f>
        <v>110.97075000000001</v>
      </c>
      <c r="H23" s="213">
        <f t="shared" ref="H23:H24" si="6">ROUND(G23+G23*$I$7,2)</f>
        <v>140.06</v>
      </c>
      <c r="I23" s="215">
        <f t="shared" ref="I23:I24" si="7">ROUND(H23*F23,2)</f>
        <v>252108</v>
      </c>
      <c r="J23" s="13">
        <v>2</v>
      </c>
      <c r="K23" s="13">
        <v>4</v>
      </c>
      <c r="L23" s="248">
        <f t="shared" ref="L23" si="8">ROUNDUP((F23/J23)/K23,0)</f>
        <v>225</v>
      </c>
      <c r="M23" s="248">
        <f t="shared" ref="M23" si="9">ROUNDUP(L23/8,0)</f>
        <v>29</v>
      </c>
      <c r="U23" s="249" t="s">
        <v>129</v>
      </c>
      <c r="V23" s="249" t="s">
        <v>386</v>
      </c>
      <c r="W23" s="249" t="s">
        <v>374</v>
      </c>
      <c r="X23" s="249">
        <f>M32</f>
        <v>9</v>
      </c>
      <c r="Y23" s="248">
        <f>X23+Y22</f>
        <v>111</v>
      </c>
    </row>
    <row r="24" spans="1:25" ht="36" customHeight="1">
      <c r="A24" s="89" t="s">
        <v>58</v>
      </c>
      <c r="B24" s="15" t="s">
        <v>30</v>
      </c>
      <c r="C24" s="16" t="s">
        <v>28</v>
      </c>
      <c r="D24" s="16" t="s">
        <v>31</v>
      </c>
      <c r="E24" s="21" t="s">
        <v>32</v>
      </c>
      <c r="F24" s="22">
        <f>'Memória de Cálculo'!D19</f>
        <v>64800</v>
      </c>
      <c r="G24" s="214">
        <v>1.19</v>
      </c>
      <c r="H24" s="213">
        <f t="shared" si="6"/>
        <v>1.5</v>
      </c>
      <c r="I24" s="215">
        <f t="shared" si="7"/>
        <v>97200</v>
      </c>
      <c r="J24" s="13">
        <v>249</v>
      </c>
      <c r="K24" s="13">
        <v>2</v>
      </c>
      <c r="L24" s="248">
        <f t="shared" ref="L24" si="10">ROUNDUP((F24/J24)/K24,0)</f>
        <v>131</v>
      </c>
      <c r="M24" s="248">
        <f t="shared" ref="M24" si="11">ROUNDUP(L24/8,0)</f>
        <v>17</v>
      </c>
      <c r="U24" s="249" t="s">
        <v>375</v>
      </c>
      <c r="V24" s="249" t="s">
        <v>387</v>
      </c>
      <c r="W24" s="249" t="s">
        <v>375</v>
      </c>
      <c r="X24" s="249">
        <f>M33</f>
        <v>1</v>
      </c>
      <c r="Y24" s="248"/>
    </row>
    <row r="25" spans="1:25" ht="24" customHeight="1">
      <c r="A25" s="86" t="s">
        <v>53</v>
      </c>
      <c r="B25" s="14"/>
      <c r="C25" s="14"/>
      <c r="D25" s="14" t="s">
        <v>34</v>
      </c>
      <c r="E25" s="14"/>
      <c r="F25" s="18"/>
      <c r="G25" s="14"/>
      <c r="H25" s="14"/>
      <c r="I25" s="88">
        <f>I26+I30+I38</f>
        <v>304882.02</v>
      </c>
      <c r="U25" s="249" t="s">
        <v>376</v>
      </c>
      <c r="V25" s="249" t="s">
        <v>388</v>
      </c>
      <c r="W25" s="249"/>
      <c r="X25" s="249">
        <f>M34</f>
        <v>1</v>
      </c>
      <c r="Y25" s="248">
        <f>X25+Y23</f>
        <v>112</v>
      </c>
    </row>
    <row r="26" spans="1:25" ht="48" customHeight="1">
      <c r="A26" s="92" t="s">
        <v>54</v>
      </c>
      <c r="B26" s="93"/>
      <c r="C26" s="93"/>
      <c r="D26" s="93" t="s">
        <v>191</v>
      </c>
      <c r="E26" s="93"/>
      <c r="F26" s="94"/>
      <c r="G26" s="93"/>
      <c r="H26" s="93"/>
      <c r="I26" s="95">
        <f>SUM(I27:I29)</f>
        <v>26352.3</v>
      </c>
      <c r="U26" s="249" t="s">
        <v>389</v>
      </c>
      <c r="V26" s="249" t="s">
        <v>38</v>
      </c>
      <c r="W26" s="249"/>
      <c r="X26" s="249">
        <f>M39</f>
        <v>1</v>
      </c>
      <c r="Y26" s="248"/>
    </row>
    <row r="27" spans="1:25" ht="24" customHeight="1">
      <c r="A27" s="89" t="s">
        <v>55</v>
      </c>
      <c r="B27" s="15">
        <v>4915774</v>
      </c>
      <c r="C27" s="16" t="s">
        <v>28</v>
      </c>
      <c r="D27" s="16" t="s">
        <v>73</v>
      </c>
      <c r="E27" s="21" t="s">
        <v>26</v>
      </c>
      <c r="F27" s="22">
        <f>'Memória de Cálculo'!D22</f>
        <v>381.41999999999996</v>
      </c>
      <c r="G27" s="214">
        <v>22.55</v>
      </c>
      <c r="H27" s="213">
        <f t="shared" ref="H27:H29" si="12">ROUND(G27+G27*$I$7,2)</f>
        <v>28.46</v>
      </c>
      <c r="I27" s="215">
        <f t="shared" ref="I27:I29" si="13">ROUND(H27*F27,2)</f>
        <v>10855.21</v>
      </c>
      <c r="J27" s="13">
        <v>2.8125</v>
      </c>
      <c r="K27" s="13">
        <v>1</v>
      </c>
      <c r="L27" s="248">
        <f t="shared" ref="L27" si="14">ROUNDUP((F27/J27)/K27,0)</f>
        <v>136</v>
      </c>
      <c r="M27" s="248">
        <f t="shared" ref="M27" si="15">ROUNDUP(L27/8,0)</f>
        <v>17</v>
      </c>
      <c r="U27" s="249" t="s">
        <v>390</v>
      </c>
      <c r="V27" s="249" t="s">
        <v>394</v>
      </c>
      <c r="W27" s="249"/>
      <c r="X27" s="249">
        <f>M40</f>
        <v>8</v>
      </c>
      <c r="Y27" s="248"/>
    </row>
    <row r="28" spans="1:25" ht="24" customHeight="1">
      <c r="A28" s="89" t="s">
        <v>59</v>
      </c>
      <c r="B28" s="15" t="s">
        <v>27</v>
      </c>
      <c r="C28" s="16" t="s">
        <v>28</v>
      </c>
      <c r="D28" s="16" t="s">
        <v>29</v>
      </c>
      <c r="E28" s="21" t="s">
        <v>26</v>
      </c>
      <c r="F28" s="22">
        <f>'Memória de Cálculo'!D23</f>
        <v>381.41999999999996</v>
      </c>
      <c r="G28" s="214">
        <v>3.67</v>
      </c>
      <c r="H28" s="213">
        <f t="shared" si="12"/>
        <v>4.63</v>
      </c>
      <c r="I28" s="215">
        <f t="shared" si="13"/>
        <v>1765.97</v>
      </c>
      <c r="J28" s="13">
        <v>243.82</v>
      </c>
      <c r="K28" s="13">
        <v>1</v>
      </c>
      <c r="L28" s="248">
        <f t="shared" ref="L28" si="16">ROUNDUP((F28/J28)/K28,0)</f>
        <v>2</v>
      </c>
      <c r="M28" s="248">
        <f t="shared" ref="M28" si="17">ROUNDUP(L28/8,0)</f>
        <v>1</v>
      </c>
      <c r="U28" s="249" t="s">
        <v>391</v>
      </c>
      <c r="V28" s="249" t="s">
        <v>392</v>
      </c>
      <c r="W28" s="249" t="s">
        <v>376</v>
      </c>
      <c r="X28" s="249">
        <f>M15</f>
        <v>2</v>
      </c>
      <c r="Y28" s="248">
        <f>X28+Y25</f>
        <v>114</v>
      </c>
    </row>
    <row r="29" spans="1:25" ht="24" customHeight="1">
      <c r="A29" s="89" t="s">
        <v>60</v>
      </c>
      <c r="B29" s="15" t="s">
        <v>30</v>
      </c>
      <c r="C29" s="16" t="s">
        <v>28</v>
      </c>
      <c r="D29" s="16" t="s">
        <v>31</v>
      </c>
      <c r="E29" s="21" t="s">
        <v>32</v>
      </c>
      <c r="F29" s="22">
        <f>'Memória de Cálculo'!D24</f>
        <v>9154.08</v>
      </c>
      <c r="G29" s="214">
        <v>1.19</v>
      </c>
      <c r="H29" s="213">
        <f t="shared" si="12"/>
        <v>1.5</v>
      </c>
      <c r="I29" s="215">
        <f t="shared" si="13"/>
        <v>13731.12</v>
      </c>
      <c r="J29" s="13">
        <v>249</v>
      </c>
      <c r="K29" s="13">
        <v>2</v>
      </c>
      <c r="L29" s="248">
        <f t="shared" ref="L29" si="18">ROUNDUP((F29/J29)/K29,0)</f>
        <v>19</v>
      </c>
      <c r="M29" s="248">
        <f t="shared" ref="M29" si="19">ROUNDUP(L29/8,0)</f>
        <v>3</v>
      </c>
      <c r="U29" s="248"/>
      <c r="V29" s="248"/>
      <c r="W29" s="248"/>
      <c r="X29" s="248"/>
      <c r="Y29" s="248"/>
    </row>
    <row r="30" spans="1:25" ht="24" customHeight="1">
      <c r="A30" s="92" t="s">
        <v>61</v>
      </c>
      <c r="B30" s="93"/>
      <c r="C30" s="93"/>
      <c r="D30" s="93" t="s">
        <v>35</v>
      </c>
      <c r="E30" s="93"/>
      <c r="F30" s="94"/>
      <c r="G30" s="93"/>
      <c r="H30" s="93"/>
      <c r="I30" s="95">
        <f>SUM(I31:I37)</f>
        <v>36997.479999999996</v>
      </c>
      <c r="U30" s="248"/>
      <c r="V30" s="248"/>
      <c r="W30" s="248"/>
      <c r="X30" s="248"/>
      <c r="Y30" s="248"/>
    </row>
    <row r="31" spans="1:25" ht="24" customHeight="1">
      <c r="A31" s="89" t="s">
        <v>62</v>
      </c>
      <c r="B31" s="15">
        <v>3108011</v>
      </c>
      <c r="C31" s="16" t="s">
        <v>28</v>
      </c>
      <c r="D31" s="16" t="s">
        <v>141</v>
      </c>
      <c r="E31" s="46" t="s">
        <v>16</v>
      </c>
      <c r="F31" s="22">
        <f>'Memória de Cálculo'!D26</f>
        <v>19.32</v>
      </c>
      <c r="G31" s="214">
        <v>150.19999999999999</v>
      </c>
      <c r="H31" s="213">
        <f t="shared" ref="H31:H37" si="20">ROUND(G31+G31*$I$7,2)</f>
        <v>189.58</v>
      </c>
      <c r="I31" s="215">
        <f t="shared" ref="I31:I37" si="21">ROUND(H31*F31,2)</f>
        <v>3662.69</v>
      </c>
      <c r="J31" s="13">
        <v>1</v>
      </c>
      <c r="K31" s="13">
        <v>2</v>
      </c>
      <c r="L31" s="248">
        <f t="shared" ref="L31:L36" si="22">ROUNDUP((F31/J31)/K31,0)</f>
        <v>10</v>
      </c>
      <c r="M31" s="248">
        <f t="shared" ref="M31:M36" si="23">ROUNDUP(L31/8,0)</f>
        <v>2</v>
      </c>
      <c r="U31" s="248"/>
      <c r="V31" s="248"/>
      <c r="W31" s="248"/>
      <c r="X31" s="250">
        <f>Y28</f>
        <v>114</v>
      </c>
      <c r="Y31" s="248"/>
    </row>
    <row r="32" spans="1:25">
      <c r="A32" s="89" t="s">
        <v>63</v>
      </c>
      <c r="B32" s="15">
        <v>407819</v>
      </c>
      <c r="C32" s="16" t="s">
        <v>28</v>
      </c>
      <c r="D32" s="16" t="s">
        <v>137</v>
      </c>
      <c r="E32" s="46" t="s">
        <v>139</v>
      </c>
      <c r="F32" s="22">
        <f>'Memória de Cálculo'!D27</f>
        <v>346.36070000000001</v>
      </c>
      <c r="G32" s="214">
        <v>12.86</v>
      </c>
      <c r="H32" s="213">
        <f t="shared" si="20"/>
        <v>16.23</v>
      </c>
      <c r="I32" s="215">
        <f t="shared" si="21"/>
        <v>5621.43</v>
      </c>
      <c r="J32" s="13">
        <v>1</v>
      </c>
      <c r="K32" s="13">
        <v>5</v>
      </c>
      <c r="L32" s="248">
        <f t="shared" si="22"/>
        <v>70</v>
      </c>
      <c r="M32" s="248">
        <f t="shared" si="23"/>
        <v>9</v>
      </c>
      <c r="U32" s="248"/>
      <c r="V32" s="248"/>
      <c r="W32" s="248"/>
      <c r="X32" s="248">
        <f>X31/22</f>
        <v>5.1818181818181817</v>
      </c>
      <c r="Y32" s="248"/>
    </row>
    <row r="33" spans="1:13" ht="25.5">
      <c r="A33" s="89" t="s">
        <v>64</v>
      </c>
      <c r="B33" s="15">
        <v>1106057</v>
      </c>
      <c r="C33" s="16" t="s">
        <v>28</v>
      </c>
      <c r="D33" s="16" t="s">
        <v>179</v>
      </c>
      <c r="E33" s="21" t="s">
        <v>26</v>
      </c>
      <c r="F33" s="22">
        <f>'Memória de Cálculo'!D28</f>
        <v>5.7575000000000003</v>
      </c>
      <c r="G33" s="214">
        <v>449.84</v>
      </c>
      <c r="H33" s="213">
        <f t="shared" si="20"/>
        <v>567.77</v>
      </c>
      <c r="I33" s="215">
        <f t="shared" si="21"/>
        <v>3268.94</v>
      </c>
      <c r="J33" s="13">
        <v>3.9289900000000002</v>
      </c>
      <c r="K33" s="13">
        <v>1</v>
      </c>
      <c r="L33" s="248">
        <f t="shared" si="22"/>
        <v>2</v>
      </c>
      <c r="M33" s="248">
        <f t="shared" si="23"/>
        <v>1</v>
      </c>
    </row>
    <row r="34" spans="1:13" ht="25.5">
      <c r="A34" s="89" t="s">
        <v>65</v>
      </c>
      <c r="B34" s="15">
        <v>1107892</v>
      </c>
      <c r="C34" s="16" t="s">
        <v>28</v>
      </c>
      <c r="D34" s="16" t="s">
        <v>180</v>
      </c>
      <c r="E34" s="21" t="s">
        <v>26</v>
      </c>
      <c r="F34" s="22">
        <f>'Memória de Cálculo'!D29</f>
        <v>17.839500000000001</v>
      </c>
      <c r="G34" s="214">
        <v>464.84</v>
      </c>
      <c r="H34" s="213">
        <f t="shared" si="20"/>
        <v>586.70000000000005</v>
      </c>
      <c r="I34" s="215">
        <f t="shared" si="21"/>
        <v>10466.43</v>
      </c>
      <c r="J34" s="13">
        <v>3.9289900000000002</v>
      </c>
      <c r="K34" s="13">
        <v>1</v>
      </c>
      <c r="L34" s="248">
        <f t="shared" si="22"/>
        <v>5</v>
      </c>
      <c r="M34" s="248">
        <f t="shared" si="23"/>
        <v>1</v>
      </c>
    </row>
    <row r="35" spans="1:13">
      <c r="A35" s="89" t="s">
        <v>138</v>
      </c>
      <c r="B35" s="15">
        <v>1600438</v>
      </c>
      <c r="C35" s="16" t="s">
        <v>28</v>
      </c>
      <c r="D35" s="16" t="s">
        <v>181</v>
      </c>
      <c r="E35" s="21" t="s">
        <v>26</v>
      </c>
      <c r="F35" s="22">
        <f>'Memória de Cálculo'!D31</f>
        <v>16.705500000000001</v>
      </c>
      <c r="G35" s="214">
        <v>522.47</v>
      </c>
      <c r="H35" s="213">
        <f t="shared" si="20"/>
        <v>659.44</v>
      </c>
      <c r="I35" s="215">
        <f t="shared" si="21"/>
        <v>11016.27</v>
      </c>
      <c r="J35" s="13">
        <v>4.5969999999999997E-2</v>
      </c>
      <c r="K35" s="13">
        <v>5</v>
      </c>
      <c r="L35" s="248">
        <f t="shared" si="22"/>
        <v>73</v>
      </c>
      <c r="M35" s="248">
        <f t="shared" si="23"/>
        <v>10</v>
      </c>
    </row>
    <row r="36" spans="1:13" ht="38.25">
      <c r="A36" s="89" t="s">
        <v>177</v>
      </c>
      <c r="B36" s="15" t="s">
        <v>36</v>
      </c>
      <c r="C36" s="16" t="s">
        <v>25</v>
      </c>
      <c r="D36" s="16" t="s">
        <v>358</v>
      </c>
      <c r="E36" s="21" t="s">
        <v>26</v>
      </c>
      <c r="F36" s="22">
        <f>'Memória de Cálculo'!D32</f>
        <v>16.705500000000001</v>
      </c>
      <c r="G36" s="214">
        <v>9.74</v>
      </c>
      <c r="H36" s="213">
        <f t="shared" si="20"/>
        <v>12.29</v>
      </c>
      <c r="I36" s="215">
        <f t="shared" si="21"/>
        <v>205.31</v>
      </c>
      <c r="J36" s="13">
        <v>1</v>
      </c>
      <c r="K36" s="13">
        <v>1</v>
      </c>
      <c r="L36" s="248">
        <f t="shared" si="22"/>
        <v>17</v>
      </c>
      <c r="M36" s="248">
        <f t="shared" si="23"/>
        <v>3</v>
      </c>
    </row>
    <row r="37" spans="1:13" ht="20.25" customHeight="1">
      <c r="A37" s="89" t="s">
        <v>178</v>
      </c>
      <c r="B37" s="15" t="s">
        <v>30</v>
      </c>
      <c r="C37" s="16" t="s">
        <v>28</v>
      </c>
      <c r="D37" s="16" t="s">
        <v>31</v>
      </c>
      <c r="E37" s="21" t="s">
        <v>32</v>
      </c>
      <c r="F37" s="22">
        <f>'Memória de Cálculo'!D33</f>
        <v>1837.6050000000002</v>
      </c>
      <c r="G37" s="214">
        <v>1.19</v>
      </c>
      <c r="H37" s="213">
        <f t="shared" si="20"/>
        <v>1.5</v>
      </c>
      <c r="I37" s="215">
        <f t="shared" si="21"/>
        <v>2756.41</v>
      </c>
      <c r="J37" s="13">
        <v>249</v>
      </c>
      <c r="K37" s="13">
        <v>2</v>
      </c>
      <c r="L37" s="248">
        <f t="shared" ref="L37" si="24">ROUNDUP((F37/J37)/K37,0)</f>
        <v>4</v>
      </c>
      <c r="M37" s="248">
        <f t="shared" ref="M37" si="25">ROUNDUP(L37/8,0)</f>
        <v>1</v>
      </c>
    </row>
    <row r="38" spans="1:13">
      <c r="A38" s="92" t="s">
        <v>37</v>
      </c>
      <c r="B38" s="93"/>
      <c r="C38" s="93"/>
      <c r="D38" s="93" t="s">
        <v>188</v>
      </c>
      <c r="E38" s="93"/>
      <c r="F38" s="94"/>
      <c r="G38" s="93"/>
      <c r="H38" s="93"/>
      <c r="I38" s="95">
        <f>SUM(I39:I42)</f>
        <v>241532.24</v>
      </c>
    </row>
    <row r="39" spans="1:13">
      <c r="A39" s="89" t="s">
        <v>39</v>
      </c>
      <c r="B39" s="15" t="s">
        <v>40</v>
      </c>
      <c r="C39" s="16" t="s">
        <v>28</v>
      </c>
      <c r="D39" s="16" t="s">
        <v>41</v>
      </c>
      <c r="E39" s="21" t="s">
        <v>42</v>
      </c>
      <c r="F39" s="22">
        <f>'Memória de Cálculo'!D35</f>
        <v>45</v>
      </c>
      <c r="G39" s="214">
        <v>541.45000000000005</v>
      </c>
      <c r="H39" s="213">
        <f t="shared" ref="H39:H41" si="26">ROUND(G39+G39*$I$7,2)</f>
        <v>683.39</v>
      </c>
      <c r="I39" s="215">
        <f>ROUND(H39*F39,2)</f>
        <v>30752.55</v>
      </c>
      <c r="J39" s="13">
        <v>180</v>
      </c>
      <c r="K39" s="13">
        <v>1</v>
      </c>
      <c r="L39" s="248">
        <f t="shared" ref="L39:L41" si="27">ROUNDUP((F39/J39)/K39,0)</f>
        <v>1</v>
      </c>
      <c r="M39" s="248">
        <f t="shared" ref="M39:M41" si="28">ROUNDUP(L39/8,0)</f>
        <v>1</v>
      </c>
    </row>
    <row r="40" spans="1:13" ht="25.5">
      <c r="A40" s="89" t="s">
        <v>67</v>
      </c>
      <c r="B40" s="15">
        <v>2003325</v>
      </c>
      <c r="C40" s="16" t="s">
        <v>28</v>
      </c>
      <c r="D40" s="16" t="s">
        <v>71</v>
      </c>
      <c r="E40" s="46" t="s">
        <v>42</v>
      </c>
      <c r="F40" s="22">
        <v>120</v>
      </c>
      <c r="G40" s="214">
        <v>114.19</v>
      </c>
      <c r="H40" s="213">
        <f t="shared" si="26"/>
        <v>144.13</v>
      </c>
      <c r="I40" s="215">
        <f t="shared" ref="I40:I41" si="29">ROUND(H40*F40,2)</f>
        <v>17295.599999999999</v>
      </c>
      <c r="J40" s="13">
        <v>1</v>
      </c>
      <c r="K40" s="13">
        <v>2</v>
      </c>
      <c r="L40" s="248">
        <f t="shared" si="27"/>
        <v>60</v>
      </c>
      <c r="M40" s="248">
        <f t="shared" si="28"/>
        <v>8</v>
      </c>
    </row>
    <row r="41" spans="1:13" ht="25.5">
      <c r="A41" s="89" t="s">
        <v>70</v>
      </c>
      <c r="B41" s="15">
        <v>2003477</v>
      </c>
      <c r="C41" s="16" t="s">
        <v>28</v>
      </c>
      <c r="D41" s="16" t="s">
        <v>186</v>
      </c>
      <c r="E41" s="46" t="s">
        <v>5</v>
      </c>
      <c r="F41" s="22">
        <f>'Memória de Cálculo'!D38</f>
        <v>43</v>
      </c>
      <c r="G41" s="214">
        <v>3565.05</v>
      </c>
      <c r="H41" s="213">
        <f t="shared" si="26"/>
        <v>4499.63</v>
      </c>
      <c r="I41" s="215">
        <f t="shared" si="29"/>
        <v>193484.09</v>
      </c>
      <c r="J41" s="13">
        <v>1</v>
      </c>
      <c r="K41" s="13">
        <v>1</v>
      </c>
      <c r="L41" s="248">
        <f t="shared" si="27"/>
        <v>43</v>
      </c>
      <c r="M41" s="248">
        <f t="shared" si="28"/>
        <v>6</v>
      </c>
    </row>
    <row r="42" spans="1:13">
      <c r="A42" s="89"/>
      <c r="B42" s="15"/>
      <c r="C42" s="16"/>
      <c r="D42" s="16"/>
      <c r="E42" s="21"/>
      <c r="F42" s="22"/>
      <c r="G42" s="214"/>
      <c r="H42" s="213"/>
      <c r="I42" s="215"/>
    </row>
    <row r="43" spans="1:13">
      <c r="A43" s="294"/>
      <c r="B43" s="295"/>
      <c r="C43" s="295"/>
      <c r="D43" s="96"/>
      <c r="E43" s="97"/>
      <c r="F43" s="296"/>
      <c r="G43" s="296"/>
      <c r="H43" s="297"/>
      <c r="I43" s="298"/>
      <c r="M43" s="13">
        <f>SUM(M12:M42)</f>
        <v>167</v>
      </c>
    </row>
    <row r="44" spans="1:13" ht="15" thickBot="1">
      <c r="A44" s="294"/>
      <c r="B44" s="295"/>
      <c r="C44" s="295"/>
      <c r="D44" s="96"/>
      <c r="E44" s="97"/>
      <c r="F44" s="296"/>
      <c r="G44" s="296"/>
      <c r="H44" s="297"/>
      <c r="I44" s="298"/>
    </row>
    <row r="45" spans="1:13" ht="16.5" thickBot="1">
      <c r="A45" s="305"/>
      <c r="B45" s="306"/>
      <c r="C45" s="306"/>
      <c r="D45" s="98"/>
      <c r="E45" s="99"/>
      <c r="F45" s="307" t="s">
        <v>43</v>
      </c>
      <c r="G45" s="308"/>
      <c r="H45" s="309">
        <f>I10</f>
        <v>905557.73</v>
      </c>
      <c r="I45" s="310"/>
    </row>
    <row r="46" spans="1:13">
      <c r="A46" s="17"/>
      <c r="B46" s="17"/>
      <c r="C46" s="17"/>
      <c r="D46" s="17"/>
      <c r="E46" s="17"/>
      <c r="F46" s="17"/>
      <c r="G46" s="17"/>
      <c r="H46" s="17"/>
      <c r="I46" s="17"/>
    </row>
    <row r="47" spans="1:13">
      <c r="A47" s="289"/>
      <c r="B47" s="289"/>
      <c r="C47" s="289"/>
      <c r="D47" s="289"/>
      <c r="E47" s="289"/>
      <c r="F47" s="289"/>
      <c r="G47" s="289"/>
      <c r="H47" s="289"/>
      <c r="I47" s="289"/>
    </row>
  </sheetData>
  <mergeCells count="18">
    <mergeCell ref="A45:C45"/>
    <mergeCell ref="F45:G45"/>
    <mergeCell ref="H45:I45"/>
    <mergeCell ref="A47:I47"/>
    <mergeCell ref="G7:H7"/>
    <mergeCell ref="A8:I8"/>
    <mergeCell ref="A43:C43"/>
    <mergeCell ref="F43:G43"/>
    <mergeCell ref="H43:I43"/>
    <mergeCell ref="A44:C44"/>
    <mergeCell ref="F44:G44"/>
    <mergeCell ref="H44:I44"/>
    <mergeCell ref="G6:H6"/>
    <mergeCell ref="A1:I1"/>
    <mergeCell ref="A2:I2"/>
    <mergeCell ref="A3:I3"/>
    <mergeCell ref="A4:I4"/>
    <mergeCell ref="A5:E5"/>
  </mergeCells>
  <pageMargins left="0.51181102362204722" right="0.51181102362204722" top="0.98425196850393704" bottom="0.98425196850393704" header="0.51181102362204722" footer="0.51181102362204722"/>
  <pageSetup paperSize="9" scale="22" fitToHeight="0" orientation="portrait" r:id="rId1"/>
  <headerFooter>
    <oddFooter>&amp;A&amp;RPágina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Orçamento Sintético</vt:lpstr>
      <vt:lpstr>Cronograma</vt:lpstr>
      <vt:lpstr>Memória de Cálculo</vt:lpstr>
      <vt:lpstr>CPU Sicro</vt:lpstr>
      <vt:lpstr>CPU Codevasf</vt:lpstr>
      <vt:lpstr>Mobilização</vt:lpstr>
      <vt:lpstr>BDI</vt:lpstr>
      <vt:lpstr>Encargos Sociais</vt:lpstr>
      <vt:lpstr>Rasc Crono</vt:lpstr>
      <vt:lpstr>BDI!Area_de_impressao</vt:lpstr>
      <vt:lpstr>'CPU Codevasf'!Area_de_impressao</vt:lpstr>
      <vt:lpstr>Cronograma!Area_de_impressao</vt:lpstr>
      <vt:lpstr>'Encargos Sociais'!Area_de_impressao</vt:lpstr>
      <vt:lpstr>Mobilização!Area_de_impressao</vt:lpstr>
      <vt:lpstr>'Orçamento Sintético'!Area_de_impressao</vt:lpstr>
      <vt:lpstr>'Rasc Crono'!Area_de_impressao</vt:lpstr>
      <vt:lpstr>BDI!Print_Area</vt:lpstr>
      <vt:lpstr>'Encargos Sociais'!Print_Area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jamille.brito</cp:lastModifiedBy>
  <cp:revision>0</cp:revision>
  <cp:lastPrinted>2022-08-17T17:40:57Z</cp:lastPrinted>
  <dcterms:created xsi:type="dcterms:W3CDTF">2022-07-28T18:36:31Z</dcterms:created>
  <dcterms:modified xsi:type="dcterms:W3CDTF">2022-08-17T17:42:01Z</dcterms:modified>
</cp:coreProperties>
</file>