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/>
  <mc:AlternateContent xmlns:mc="http://schemas.openxmlformats.org/markup-compatibility/2006">
    <mc:Choice Requires="x15">
      <x15ac:absPath xmlns:x15ac="http://schemas.microsoft.com/office/spreadsheetml/2010/11/ac" url="\\est278421\1. PROCESSOS - ACOMPANHAMENTO\3. Proc. 298-2022 PE VIGILÂNCIA\"/>
    </mc:Choice>
  </mc:AlternateContent>
  <xr:revisionPtr revIDLastSave="0" documentId="8_{E4483CCE-07E5-4D90-BFD3-3DCCC30FD2E4}" xr6:coauthVersionLast="47" xr6:coauthVersionMax="47" xr10:uidLastSave="{00000000-0000-0000-0000-000000000000}"/>
  <bookViews>
    <workbookView xWindow="28680" yWindow="-120" windowWidth="29040" windowHeight="15840" tabRatio="681" xr2:uid="{00000000-000D-0000-FFFF-FFFF00000000}"/>
  </bookViews>
  <sheets>
    <sheet name="LOC. MOTOCICLETA" sheetId="35" r:id="rId1"/>
    <sheet name="ESTIMATIVA DE CUSTO" sheetId="31" state="hidden" r:id="rId2"/>
    <sheet name="RESUMO CUSTO MÊS" sheetId="32" state="hidden" r:id="rId3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28" i="35" l="1"/>
  <c r="H8" i="32"/>
  <c r="G8" i="32"/>
  <c r="F8" i="32"/>
  <c r="E8" i="32"/>
  <c r="C8" i="32"/>
  <c r="B9" i="32"/>
  <c r="D8" i="32"/>
  <c r="F41" i="35"/>
  <c r="F32" i="35"/>
  <c r="I8" i="32" l="1"/>
  <c r="F46" i="35"/>
  <c r="F37" i="35"/>
  <c r="F10" i="35"/>
  <c r="F21" i="35" s="1"/>
  <c r="F7" i="32"/>
  <c r="E7" i="32"/>
  <c r="F6" i="32"/>
  <c r="E6" i="32"/>
  <c r="F9" i="32" l="1"/>
  <c r="F19" i="32" s="1"/>
  <c r="E9" i="32"/>
  <c r="E19" i="32" s="1"/>
  <c r="F20" i="32" s="1"/>
  <c r="C6" i="32"/>
  <c r="D6" i="32" s="1"/>
  <c r="F16" i="35"/>
  <c r="F50" i="35" s="1"/>
  <c r="C7" i="32"/>
  <c r="D7" i="32" s="1"/>
  <c r="F54" i="35" l="1"/>
  <c r="D9" i="32"/>
  <c r="D19" i="32" s="1"/>
  <c r="G6" i="32" l="1"/>
  <c r="K6" i="32" s="1"/>
  <c r="G7" i="32"/>
  <c r="K7" i="32" s="1"/>
  <c r="K8" i="32" l="1"/>
  <c r="G9" i="32"/>
  <c r="G19" i="32" s="1"/>
  <c r="F26" i="32" s="1"/>
  <c r="G20" i="32" l="1"/>
  <c r="H7" i="32" l="1"/>
  <c r="I7" i="32" s="1"/>
  <c r="H6" i="32"/>
  <c r="I6" i="32" s="1"/>
  <c r="C4" i="31" l="1"/>
  <c r="D4" i="31" s="1"/>
  <c r="F4" i="31" s="1"/>
  <c r="C5" i="31" l="1"/>
  <c r="D5" i="31" s="1"/>
  <c r="F5" i="31" s="1"/>
  <c r="H9" i="32" l="1"/>
  <c r="H19" i="32" s="1"/>
  <c r="I9" i="32"/>
  <c r="I19" i="32" s="1"/>
  <c r="F7" i="31" l="1"/>
  <c r="D7" i="31"/>
</calcChain>
</file>

<file path=xl/sharedStrings.xml><?xml version="1.0" encoding="utf-8"?>
<sst xmlns="http://schemas.openxmlformats.org/spreadsheetml/2006/main" count="103" uniqueCount="96">
  <si>
    <t>A</t>
  </si>
  <si>
    <t>B</t>
  </si>
  <si>
    <t>C</t>
  </si>
  <si>
    <t>D</t>
  </si>
  <si>
    <t>E</t>
  </si>
  <si>
    <t>F</t>
  </si>
  <si>
    <t>G</t>
  </si>
  <si>
    <t>Insumos Diversos</t>
  </si>
  <si>
    <t>H</t>
  </si>
  <si>
    <t>Auxiliar Administrativo</t>
  </si>
  <si>
    <t>Depreciação mensal do equipamento</t>
  </si>
  <si>
    <t>A1</t>
  </si>
  <si>
    <t>A2</t>
  </si>
  <si>
    <t>Tempo previsto de vida útil</t>
  </si>
  <si>
    <t>A3</t>
  </si>
  <si>
    <t>Previsão de recuperação na venda do bem usado</t>
  </si>
  <si>
    <t>A4</t>
  </si>
  <si>
    <t>Custo mensal [A1-(A3xA1)}/A2</t>
  </si>
  <si>
    <t>Juros pelo capital empatado</t>
  </si>
  <si>
    <t>B1</t>
  </si>
  <si>
    <t>Taxa mensal de juros</t>
  </si>
  <si>
    <t>B2</t>
  </si>
  <si>
    <t>Juros s/ depreciação /aluguel (B1xA4)</t>
  </si>
  <si>
    <t>Conservação e manutenção</t>
  </si>
  <si>
    <t>C1</t>
  </si>
  <si>
    <t>Taxa de gastos s/ a depreciação inc. seguros</t>
  </si>
  <si>
    <t>C2</t>
  </si>
  <si>
    <t>Incidência mensal (C1xA4)</t>
  </si>
  <si>
    <t>Combustível</t>
  </si>
  <si>
    <t>D1</t>
  </si>
  <si>
    <t>Média mensal de quilômetro por veículo</t>
  </si>
  <si>
    <t>D2</t>
  </si>
  <si>
    <t>D3</t>
  </si>
  <si>
    <t>Quilômetros rodados com um litro de combustível</t>
  </si>
  <si>
    <t>D4</t>
  </si>
  <si>
    <t>Combustível (D1/D3)*D2</t>
  </si>
  <si>
    <t>Lubrificantes</t>
  </si>
  <si>
    <t>E1</t>
  </si>
  <si>
    <t>Quilometragem do contrato</t>
  </si>
  <si>
    <t>E2</t>
  </si>
  <si>
    <t>E3</t>
  </si>
  <si>
    <t>Preço do litro de óleo</t>
  </si>
  <si>
    <t>E4</t>
  </si>
  <si>
    <t>Quantidade de litros de óleo por troca</t>
  </si>
  <si>
    <t>E5</t>
  </si>
  <si>
    <t>Quantidade de dias do contrato</t>
  </si>
  <si>
    <t>E6</t>
  </si>
  <si>
    <t>Lubrificantes E = (E1*E3*E4*30)/E2*E5</t>
  </si>
  <si>
    <t>Pneus</t>
  </si>
  <si>
    <t>F1</t>
  </si>
  <si>
    <t>F2</t>
  </si>
  <si>
    <t>Vida do pneu em quilômetros</t>
  </si>
  <si>
    <t>F3</t>
  </si>
  <si>
    <t>Quantidade de pneus</t>
  </si>
  <si>
    <t>F4</t>
  </si>
  <si>
    <t>Preço do pneu</t>
  </si>
  <si>
    <t>F5</t>
  </si>
  <si>
    <t>F6</t>
  </si>
  <si>
    <t>Pneus F = (F1*F3*F4*30)/F2*F5</t>
  </si>
  <si>
    <t>Custo mensal</t>
  </si>
  <si>
    <t>G1</t>
  </si>
  <si>
    <t>Sem motorista</t>
  </si>
  <si>
    <t>Custo Direto por Km Rodado</t>
  </si>
  <si>
    <t>H1</t>
  </si>
  <si>
    <t>COMPOSIÇÃO DO CUSTO DE LOCAÇÃO DE MOTOCICLETA</t>
  </si>
  <si>
    <t>Franquia (km) por troca de óleo lubrificante</t>
  </si>
  <si>
    <t>ESTIMATIVA DE CUSTO PARA CONTRATAÇÃO DA EQUIPE DE ATER</t>
  </si>
  <si>
    <t>FUNÇÃO</t>
  </si>
  <si>
    <t>QT</t>
  </si>
  <si>
    <t>Valor Total por Empregado/ MÊS (R$)</t>
  </si>
  <si>
    <t>CUSTO/MÊS (R$)</t>
  </si>
  <si>
    <t>MESES</t>
  </si>
  <si>
    <t>CUSTO BIÊNIO  (R$)</t>
  </si>
  <si>
    <t>Técnico Agrícola</t>
  </si>
  <si>
    <t>RESUMO DA ESTIMATIVA DE CUSTO MENSAL DA EQUIPE DE ATER</t>
  </si>
  <si>
    <t>REMUNERAÇÃO/ MÊS</t>
  </si>
  <si>
    <t>ENCARGOS COMPLEMENTARES</t>
  </si>
  <si>
    <t>ENCARGOS SOCIAIS (R$)</t>
  </si>
  <si>
    <t>CUSTOS INDIRETOS TRIBUTOS &amp; LUCRO (R$)</t>
  </si>
  <si>
    <t>CUSTO MENSAL (R$)</t>
  </si>
  <si>
    <t>QTIDADES</t>
  </si>
  <si>
    <t>Individual (R$)</t>
  </si>
  <si>
    <t>Total                  (R$)</t>
  </si>
  <si>
    <t>Benefícios Mensais e Diários</t>
  </si>
  <si>
    <t>Módulo 1</t>
  </si>
  <si>
    <t>Módulo 2</t>
  </si>
  <si>
    <t>Módulo 3</t>
  </si>
  <si>
    <t>Módulo 4</t>
  </si>
  <si>
    <t>Módulo 5</t>
  </si>
  <si>
    <t>PFS I  - Equipe</t>
  </si>
  <si>
    <t xml:space="preserve">PFS II (3) </t>
  </si>
  <si>
    <t>PFS III (2)</t>
  </si>
  <si>
    <t>PFS VII - Encargos</t>
  </si>
  <si>
    <t>Preço do litro do combustível (Fonte: Sítio da ANP)</t>
  </si>
  <si>
    <t>Motocicleta tipo off road ou trail</t>
  </si>
  <si>
    <t xml:space="preserve">Preço de aquisição do bem (Tabela FIPE - 2022)
Ano/Modelo:  mínimo 2019 
Potencia mínima:  150 cc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</si>
</sst>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(* #,##0.00_);_(* \(#,##0.00\);_(* &quot;-&quot;??_);_(@_)"/>
    <numFmt numFmtId="165" formatCode="#,##0.00;[Red]#,##0.00"/>
    <numFmt numFmtId="166" formatCode="#,##0.00\ "/>
    <numFmt numFmtId="167" formatCode="#,##0.00\ \ \ "/>
    <numFmt numFmtId="168" formatCode="\ \ \ \ \ \ @"/>
    <numFmt numFmtId="169" formatCode="_(* #,##0.00_);_(* \(#,##0.00\);_(* &quot;-&quot;??.00_);_(@_)"/>
  </numFmts>
  <fonts count="13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b/>
      <sz val="10"/>
      <color rgb="FF002060"/>
      <name val="Arial"/>
      <family val="2"/>
    </font>
    <font>
      <sz val="10"/>
      <color rgb="FF002060"/>
      <name val="Arial"/>
      <family val="2"/>
    </font>
    <font>
      <b/>
      <sz val="10"/>
      <color theme="8" tint="-0.499984740745262"/>
      <name val="Arial"/>
      <family val="2"/>
    </font>
    <font>
      <b/>
      <sz val="10"/>
      <color theme="9" tint="-0.499984740745262"/>
      <name val="Arial"/>
      <family val="2"/>
    </font>
    <font>
      <sz val="10"/>
      <color theme="9" tint="-0.499984740745262"/>
      <name val="Arial"/>
      <family val="2"/>
    </font>
    <font>
      <b/>
      <sz val="10"/>
      <color theme="2" tint="-0.89999084444715716"/>
      <name val="Arial"/>
      <family val="2"/>
    </font>
    <font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5">
    <xf numFmtId="0" fontId="0" fillId="0" borderId="0"/>
    <xf numFmtId="0" fontId="3" fillId="0" borderId="0"/>
    <xf numFmtId="9" fontId="1" fillId="0" borderId="0" applyFont="0" applyFill="0" applyBorder="0" applyAlignment="0" applyProtection="0"/>
    <xf numFmtId="9" fontId="3" fillId="0" borderId="0" applyFont="0" applyFill="0" applyBorder="0" applyAlignment="0" applyProtection="0"/>
    <xf numFmtId="164" fontId="3" fillId="0" borderId="0" applyFont="0" applyFill="0" applyBorder="0" applyAlignment="0" applyProtection="0"/>
  </cellStyleXfs>
  <cellXfs count="110">
    <xf numFmtId="0" fontId="0" fillId="0" borderId="0" xfId="0"/>
    <xf numFmtId="165" fontId="0" fillId="0" borderId="0" xfId="0" applyNumberFormat="1"/>
    <xf numFmtId="0" fontId="2" fillId="0" borderId="1" xfId="0" applyFont="1" applyBorder="1" applyAlignment="1">
      <alignment horizontal="center" vertical="center" wrapText="1"/>
    </xf>
    <xf numFmtId="4" fontId="7" fillId="0" borderId="1" xfId="0" applyNumberFormat="1" applyFont="1" applyFill="1" applyBorder="1"/>
    <xf numFmtId="4" fontId="0" fillId="0" borderId="0" xfId="0" applyNumberFormat="1"/>
    <xf numFmtId="4" fontId="7" fillId="0" borderId="1" xfId="0" applyNumberFormat="1" applyFont="1" applyBorder="1"/>
    <xf numFmtId="3" fontId="0" fillId="0" borderId="1" xfId="0" applyNumberFormat="1" applyBorder="1" applyAlignment="1">
      <alignment horizontal="center"/>
    </xf>
    <xf numFmtId="4" fontId="6" fillId="0" borderId="1" xfId="0" applyNumberFormat="1" applyFont="1" applyBorder="1"/>
    <xf numFmtId="4" fontId="8" fillId="0" borderId="0" xfId="0" applyNumberFormat="1" applyFont="1" applyBorder="1" applyAlignment="1">
      <alignment horizontal="center"/>
    </xf>
    <xf numFmtId="4" fontId="2" fillId="0" borderId="0" xfId="0" applyNumberFormat="1" applyFont="1" applyBorder="1" applyAlignment="1">
      <alignment horizontal="center"/>
    </xf>
    <xf numFmtId="4" fontId="2" fillId="2" borderId="0" xfId="0" applyNumberFormat="1" applyFont="1" applyFill="1" applyBorder="1" applyAlignment="1">
      <alignment horizontal="center"/>
    </xf>
    <xf numFmtId="4" fontId="9" fillId="0" borderId="0" xfId="0" applyNumberFormat="1" applyFont="1" applyBorder="1" applyAlignment="1">
      <alignment horizontal="center"/>
    </xf>
    <xf numFmtId="0" fontId="10" fillId="0" borderId="0" xfId="0" applyFont="1"/>
    <xf numFmtId="4" fontId="2" fillId="0" borderId="0" xfId="0" applyNumberFormat="1" applyFont="1"/>
    <xf numFmtId="4" fontId="6" fillId="0" borderId="1" xfId="0" applyNumberFormat="1" applyFont="1" applyFill="1" applyBorder="1" applyAlignment="1">
      <alignment horizontal="right" indent="1"/>
    </xf>
    <xf numFmtId="4" fontId="2" fillId="0" borderId="1" xfId="0" applyNumberFormat="1" applyFont="1" applyFill="1" applyBorder="1" applyAlignment="1">
      <alignment horizontal="right" indent="1"/>
    </xf>
    <xf numFmtId="4" fontId="9" fillId="0" borderId="1" xfId="0" applyNumberFormat="1" applyFont="1" applyFill="1" applyBorder="1" applyAlignment="1">
      <alignment horizontal="right" indent="1"/>
    </xf>
    <xf numFmtId="0" fontId="3" fillId="0" borderId="1" xfId="0" applyFont="1" applyFill="1" applyBorder="1" applyAlignment="1"/>
    <xf numFmtId="4" fontId="7" fillId="0" borderId="1" xfId="0" applyNumberFormat="1" applyFont="1" applyFill="1" applyBorder="1" applyAlignment="1">
      <alignment horizontal="right" indent="1"/>
    </xf>
    <xf numFmtId="4" fontId="3" fillId="0" borderId="1" xfId="0" applyNumberFormat="1" applyFont="1" applyFill="1" applyBorder="1" applyAlignment="1">
      <alignment horizontal="right" indent="1"/>
    </xf>
    <xf numFmtId="4" fontId="10" fillId="0" borderId="1" xfId="0" applyNumberFormat="1" applyFont="1" applyFill="1" applyBorder="1" applyAlignment="1">
      <alignment horizontal="right" indent="1"/>
    </xf>
    <xf numFmtId="4" fontId="2" fillId="0" borderId="1" xfId="0" applyNumberFormat="1" applyFont="1" applyFill="1" applyBorder="1" applyAlignment="1">
      <alignment horizontal="center" vertical="center" wrapText="1"/>
    </xf>
    <xf numFmtId="4" fontId="0" fillId="0" borderId="1" xfId="0" applyNumberFormat="1" applyFill="1" applyBorder="1" applyAlignment="1">
      <alignment horizontal="right" indent="1"/>
    </xf>
    <xf numFmtId="4" fontId="7" fillId="0" borderId="1" xfId="0" applyNumberFormat="1" applyFont="1" applyFill="1" applyBorder="1" applyAlignment="1">
      <alignment horizontal="center"/>
    </xf>
    <xf numFmtId="4" fontId="0" fillId="0" borderId="0" xfId="0" applyNumberFormat="1" applyFill="1"/>
    <xf numFmtId="4" fontId="8" fillId="0" borderId="1" xfId="0" applyNumberFormat="1" applyFont="1" applyFill="1" applyBorder="1" applyAlignment="1">
      <alignment horizontal="center"/>
    </xf>
    <xf numFmtId="4" fontId="2" fillId="0" borderId="1" xfId="0" applyNumberFormat="1" applyFont="1" applyFill="1" applyBorder="1" applyAlignment="1">
      <alignment horizontal="center"/>
    </xf>
    <xf numFmtId="4" fontId="9" fillId="0" borderId="1" xfId="0" applyNumberFormat="1" applyFont="1" applyFill="1" applyBorder="1" applyAlignment="1">
      <alignment horizontal="center"/>
    </xf>
    <xf numFmtId="0" fontId="3" fillId="0" borderId="0" xfId="0" applyFont="1" applyFill="1"/>
    <xf numFmtId="0" fontId="3" fillId="0" borderId="0" xfId="0" applyFont="1" applyFill="1" applyAlignment="1">
      <alignment horizont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/>
    </xf>
    <xf numFmtId="165" fontId="3" fillId="0" borderId="1" xfId="0" applyNumberFormat="1" applyFont="1" applyFill="1" applyBorder="1" applyAlignment="1">
      <alignment horizontal="right" indent="1"/>
    </xf>
    <xf numFmtId="1" fontId="3" fillId="0" borderId="1" xfId="0" applyNumberFormat="1" applyFont="1" applyFill="1" applyBorder="1" applyAlignment="1">
      <alignment horizontal="center"/>
    </xf>
    <xf numFmtId="165" fontId="3" fillId="0" borderId="1" xfId="0" applyNumberFormat="1" applyFont="1" applyFill="1" applyBorder="1" applyAlignment="1">
      <alignment horizontal="center"/>
    </xf>
    <xf numFmtId="165" fontId="3" fillId="0" borderId="1" xfId="0" applyNumberFormat="1" applyFont="1" applyFill="1" applyBorder="1"/>
    <xf numFmtId="2" fontId="3" fillId="0" borderId="1" xfId="0" applyNumberFormat="1" applyFont="1" applyFill="1" applyBorder="1"/>
    <xf numFmtId="0" fontId="3" fillId="0" borderId="1" xfId="0" applyFont="1" applyFill="1" applyBorder="1" applyAlignment="1">
      <alignment horizontal="left"/>
    </xf>
    <xf numFmtId="9" fontId="9" fillId="0" borderId="0" xfId="2" applyFont="1" applyBorder="1" applyAlignment="1">
      <alignment horizontal="center"/>
    </xf>
    <xf numFmtId="10" fontId="2" fillId="3" borderId="0" xfId="2" applyNumberFormat="1" applyFont="1" applyFill="1"/>
    <xf numFmtId="4" fontId="3" fillId="0" borderId="0" xfId="0" applyNumberFormat="1" applyFont="1" applyFill="1" applyBorder="1" applyAlignment="1"/>
    <xf numFmtId="4" fontId="3" fillId="0" borderId="0" xfId="0" applyNumberFormat="1" applyFont="1" applyFill="1" applyBorder="1"/>
    <xf numFmtId="0" fontId="3" fillId="0" borderId="0" xfId="0" applyFont="1" applyFill="1" applyBorder="1"/>
    <xf numFmtId="0" fontId="3" fillId="0" borderId="0" xfId="1"/>
    <xf numFmtId="0" fontId="2" fillId="0" borderId="0" xfId="1" applyFont="1"/>
    <xf numFmtId="164" fontId="5" fillId="0" borderId="4" xfId="4" applyFont="1" applyFill="1" applyBorder="1" applyAlignment="1">
      <alignment horizontal="right" vertical="center"/>
    </xf>
    <xf numFmtId="0" fontId="3" fillId="0" borderId="13" xfId="1" applyBorder="1" applyAlignment="1">
      <alignment horizontal="left"/>
    </xf>
    <xf numFmtId="0" fontId="5" fillId="0" borderId="13" xfId="1" applyFont="1" applyBorder="1" applyAlignment="1">
      <alignment horizontal="left" vertical="center"/>
    </xf>
    <xf numFmtId="49" fontId="4" fillId="0" borderId="7" xfId="1" applyNumberFormat="1" applyFont="1" applyBorder="1" applyAlignment="1">
      <alignment horizontal="center" vertical="center"/>
    </xf>
    <xf numFmtId="164" fontId="2" fillId="0" borderId="3" xfId="4" applyFont="1" applyFill="1" applyBorder="1" applyAlignment="1">
      <alignment horizontal="right" vertical="center"/>
    </xf>
    <xf numFmtId="0" fontId="4" fillId="0" borderId="14" xfId="1" applyFont="1" applyBorder="1" applyAlignment="1">
      <alignment horizontal="left" vertical="center"/>
    </xf>
    <xf numFmtId="0" fontId="4" fillId="0" borderId="0" xfId="1" applyFont="1" applyAlignment="1">
      <alignment horizontal="left" vertical="center"/>
    </xf>
    <xf numFmtId="49" fontId="4" fillId="0" borderId="5" xfId="1" applyNumberFormat="1" applyFont="1" applyBorder="1" applyAlignment="1">
      <alignment horizontal="center" vertical="center"/>
    </xf>
    <xf numFmtId="166" fontId="3" fillId="0" borderId="1" xfId="1" applyNumberFormat="1" applyBorder="1" applyAlignment="1">
      <alignment horizontal="center" vertical="center"/>
    </xf>
    <xf numFmtId="0" fontId="5" fillId="0" borderId="14" xfId="1" applyFont="1" applyBorder="1" applyAlignment="1">
      <alignment vertical="center"/>
    </xf>
    <xf numFmtId="0" fontId="4" fillId="0" borderId="10" xfId="1" applyFont="1" applyBorder="1" applyAlignment="1">
      <alignment horizontal="left" vertical="center"/>
    </xf>
    <xf numFmtId="0" fontId="4" fillId="0" borderId="10" xfId="1" applyFont="1" applyBorder="1" applyAlignment="1">
      <alignment horizontal="center" vertical="center"/>
    </xf>
    <xf numFmtId="164" fontId="0" fillId="0" borderId="4" xfId="4" applyFont="1" applyFill="1" applyBorder="1" applyAlignment="1">
      <alignment horizontal="right" vertical="center"/>
    </xf>
    <xf numFmtId="0" fontId="5" fillId="0" borderId="8" xfId="1" applyFont="1" applyBorder="1" applyAlignment="1">
      <alignment horizontal="left" vertical="center"/>
    </xf>
    <xf numFmtId="49" fontId="4" fillId="0" borderId="7" xfId="1" applyNumberFormat="1" applyFont="1" applyBorder="1" applyAlignment="1">
      <alignment horizontal="left" vertical="center"/>
    </xf>
    <xf numFmtId="164" fontId="4" fillId="0" borderId="3" xfId="4" applyFont="1" applyFill="1" applyBorder="1" applyAlignment="1">
      <alignment horizontal="right" vertical="center"/>
    </xf>
    <xf numFmtId="0" fontId="4" fillId="0" borderId="6" xfId="1" applyFont="1" applyBorder="1" applyAlignment="1">
      <alignment horizontal="left" vertical="center"/>
    </xf>
    <xf numFmtId="164" fontId="5" fillId="0" borderId="3" xfId="4" applyFont="1" applyFill="1" applyBorder="1" applyAlignment="1">
      <alignment horizontal="right" vertical="center"/>
    </xf>
    <xf numFmtId="0" fontId="5" fillId="0" borderId="6" xfId="1" applyFont="1" applyBorder="1" applyAlignment="1">
      <alignment horizontal="left" vertical="center"/>
    </xf>
    <xf numFmtId="0" fontId="5" fillId="0" borderId="0" xfId="1" applyFont="1" applyAlignment="1">
      <alignment horizontal="left" vertical="center"/>
    </xf>
    <xf numFmtId="164" fontId="0" fillId="0" borderId="3" xfId="4" applyFont="1" applyFill="1" applyBorder="1" applyAlignment="1">
      <alignment horizontal="right" vertical="center"/>
    </xf>
    <xf numFmtId="0" fontId="5" fillId="0" borderId="12" xfId="1" applyFont="1" applyBorder="1" applyAlignment="1">
      <alignment horizontal="left" vertical="center"/>
    </xf>
    <xf numFmtId="0" fontId="5" fillId="0" borderId="14" xfId="1" applyFont="1" applyBorder="1" applyAlignment="1">
      <alignment horizontal="left" vertical="center"/>
    </xf>
    <xf numFmtId="0" fontId="5" fillId="0" borderId="11" xfId="1" applyFont="1" applyBorder="1" applyAlignment="1">
      <alignment vertical="center"/>
    </xf>
    <xf numFmtId="0" fontId="5" fillId="0" borderId="10" xfId="1" applyFont="1" applyBorder="1" applyAlignment="1">
      <alignment vertical="center"/>
    </xf>
    <xf numFmtId="0" fontId="4" fillId="0" borderId="9" xfId="1" applyFont="1" applyBorder="1" applyAlignment="1">
      <alignment horizontal="center" vertical="center"/>
    </xf>
    <xf numFmtId="166" fontId="3" fillId="0" borderId="4" xfId="1" applyNumberFormat="1" applyBorder="1" applyAlignment="1">
      <alignment horizontal="center" vertical="center"/>
    </xf>
    <xf numFmtId="0" fontId="5" fillId="0" borderId="8" xfId="1" applyFont="1" applyBorder="1" applyAlignment="1">
      <alignment vertical="center"/>
    </xf>
    <xf numFmtId="0" fontId="5" fillId="0" borderId="13" xfId="1" applyFont="1" applyBorder="1" applyAlignment="1">
      <alignment vertical="center"/>
    </xf>
    <xf numFmtId="0" fontId="4" fillId="0" borderId="13" xfId="1" applyFont="1" applyBorder="1" applyAlignment="1">
      <alignment horizontal="center" vertical="center"/>
    </xf>
    <xf numFmtId="167" fontId="3" fillId="0" borderId="10" xfId="1" applyNumberFormat="1" applyBorder="1" applyAlignment="1">
      <alignment horizontal="right" vertical="center"/>
    </xf>
    <xf numFmtId="4" fontId="3" fillId="0" borderId="10" xfId="1" applyNumberFormat="1" applyBorder="1" applyAlignment="1">
      <alignment horizontal="center" vertical="center"/>
    </xf>
    <xf numFmtId="0" fontId="5" fillId="0" borderId="10" xfId="1" applyFont="1" applyBorder="1" applyAlignment="1">
      <alignment horizontal="center" vertical="center"/>
    </xf>
    <xf numFmtId="168" fontId="5" fillId="0" borderId="10" xfId="1" applyNumberFormat="1" applyFont="1" applyBorder="1" applyAlignment="1">
      <alignment horizontal="left" vertical="center"/>
    </xf>
    <xf numFmtId="49" fontId="4" fillId="0" borderId="5" xfId="1" applyNumberFormat="1" applyFont="1" applyBorder="1" applyAlignment="1">
      <alignment horizontal="left" vertical="center"/>
    </xf>
    <xf numFmtId="0" fontId="5" fillId="0" borderId="0" xfId="1" applyFont="1" applyAlignment="1">
      <alignment vertical="center"/>
    </xf>
    <xf numFmtId="0" fontId="4" fillId="0" borderId="0" xfId="1" applyFont="1" applyAlignment="1">
      <alignment vertical="center"/>
    </xf>
    <xf numFmtId="167" fontId="2" fillId="0" borderId="0" xfId="1" applyNumberFormat="1" applyFont="1" applyAlignment="1">
      <alignment horizontal="right" vertical="center"/>
    </xf>
    <xf numFmtId="0" fontId="4" fillId="0" borderId="0" xfId="1" applyFont="1" applyAlignment="1">
      <alignment horizontal="center" vertical="center"/>
    </xf>
    <xf numFmtId="0" fontId="4" fillId="0" borderId="14" xfId="1" applyFont="1" applyBorder="1" applyAlignment="1">
      <alignment vertical="center"/>
    </xf>
    <xf numFmtId="169" fontId="4" fillId="0" borderId="3" xfId="4" applyNumberFormat="1" applyFont="1" applyFill="1" applyBorder="1" applyAlignment="1">
      <alignment horizontal="right" vertical="center"/>
    </xf>
    <xf numFmtId="166" fontId="2" fillId="0" borderId="0" xfId="1" applyNumberFormat="1" applyFont="1" applyAlignment="1">
      <alignment horizontal="center" vertical="center"/>
    </xf>
    <xf numFmtId="166" fontId="3" fillId="0" borderId="0" xfId="1" applyNumberFormat="1" applyAlignment="1">
      <alignment horizontal="right" vertical="center"/>
    </xf>
    <xf numFmtId="166" fontId="2" fillId="0" borderId="1" xfId="1" applyNumberFormat="1" applyFont="1" applyBorder="1" applyAlignment="1">
      <alignment horizontal="center" vertical="center"/>
    </xf>
    <xf numFmtId="0" fontId="5" fillId="0" borderId="0" xfId="1" applyFont="1" applyAlignment="1">
      <alignment horizontal="center" vertical="center"/>
    </xf>
    <xf numFmtId="0" fontId="3" fillId="0" borderId="1" xfId="0" applyFont="1" applyBorder="1" applyAlignment="1">
      <alignment horizontal="left"/>
    </xf>
    <xf numFmtId="0" fontId="9" fillId="0" borderId="0" xfId="0" applyFont="1" applyAlignment="1">
      <alignment horizontal="center"/>
    </xf>
    <xf numFmtId="4" fontId="6" fillId="0" borderId="1" xfId="0" applyNumberFormat="1" applyFont="1" applyFill="1" applyBorder="1" applyAlignment="1">
      <alignment horizontal="center" vertical="center" wrapText="1"/>
    </xf>
    <xf numFmtId="164" fontId="1" fillId="0" borderId="3" xfId="4" applyFont="1" applyFill="1" applyBorder="1" applyAlignment="1">
      <alignment horizontal="right" vertical="center"/>
    </xf>
    <xf numFmtId="9" fontId="1" fillId="0" borderId="3" xfId="3" applyFont="1" applyFill="1" applyBorder="1" applyAlignment="1">
      <alignment horizontal="right" vertical="center"/>
    </xf>
    <xf numFmtId="164" fontId="12" fillId="0" borderId="3" xfId="4" applyFont="1" applyFill="1" applyBorder="1" applyAlignment="1">
      <alignment horizontal="right" vertical="center"/>
    </xf>
    <xf numFmtId="0" fontId="5" fillId="0" borderId="14" xfId="1" applyFont="1" applyBorder="1" applyAlignment="1">
      <alignment horizontal="left" vertical="center" wrapText="1"/>
    </xf>
    <xf numFmtId="0" fontId="2" fillId="0" borderId="0" xfId="1" applyFont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4" fontId="3" fillId="0" borderId="0" xfId="0" applyNumberFormat="1" applyFont="1" applyFill="1" applyBorder="1" applyAlignment="1">
      <alignment horizontal="center"/>
    </xf>
    <xf numFmtId="0" fontId="9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4" fontId="6" fillId="0" borderId="9" xfId="0" applyNumberFormat="1" applyFont="1" applyFill="1" applyBorder="1" applyAlignment="1">
      <alignment horizontal="center"/>
    </xf>
    <xf numFmtId="4" fontId="6" fillId="0" borderId="11" xfId="0" applyNumberFormat="1" applyFont="1" applyFill="1" applyBorder="1" applyAlignment="1">
      <alignment horizontal="center"/>
    </xf>
    <xf numFmtId="4" fontId="2" fillId="0" borderId="9" xfId="0" applyNumberFormat="1" applyFont="1" applyFill="1" applyBorder="1" applyAlignment="1">
      <alignment horizontal="center"/>
    </xf>
    <xf numFmtId="4" fontId="2" fillId="0" borderId="11" xfId="0" applyNumberFormat="1" applyFont="1" applyFill="1" applyBorder="1" applyAlignment="1">
      <alignment horizontal="center"/>
    </xf>
    <xf numFmtId="4" fontId="9" fillId="0" borderId="2" xfId="0" applyNumberFormat="1" applyFont="1" applyFill="1" applyBorder="1" applyAlignment="1">
      <alignment horizontal="center" vertical="center" wrapText="1"/>
    </xf>
    <xf numFmtId="4" fontId="9" fillId="0" borderId="4" xfId="0" applyNumberFormat="1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center" vertical="center" wrapText="1"/>
    </xf>
  </cellXfs>
  <cellStyles count="5">
    <cellStyle name="Normal" xfId="0" builtinId="0"/>
    <cellStyle name="Normal 2" xfId="1" xr:uid="{00000000-0005-0000-0000-000001000000}"/>
    <cellStyle name="Porcentagem" xfId="2" builtinId="5"/>
    <cellStyle name="Porcentagem 2" xfId="3" xr:uid="{00000000-0005-0000-0000-000004000000}"/>
    <cellStyle name="Vírgula 2" xfId="4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F55"/>
  <sheetViews>
    <sheetView tabSelected="1" view="pageBreakPreview" topLeftCell="A7" zoomScale="120" zoomScaleNormal="120" zoomScaleSheetLayoutView="120" workbookViewId="0">
      <selection activeCell="F45" sqref="F45"/>
    </sheetView>
  </sheetViews>
  <sheetFormatPr defaultRowHeight="12.75" x14ac:dyDescent="0.2"/>
  <cols>
    <col min="1" max="1" width="6" style="44" customWidth="1"/>
    <col min="2" max="2" width="43.28515625" style="43" customWidth="1"/>
    <col min="3" max="3" width="9.140625" style="43"/>
    <col min="4" max="4" width="8.5703125" style="43" customWidth="1"/>
    <col min="5" max="5" width="7.85546875" style="43" customWidth="1"/>
    <col min="6" max="6" width="12.140625" style="43" customWidth="1"/>
    <col min="7" max="16384" width="9.140625" style="43"/>
  </cols>
  <sheetData>
    <row r="1" spans="1:6" x14ac:dyDescent="0.2">
      <c r="A1" s="97" t="s">
        <v>64</v>
      </c>
      <c r="B1" s="97"/>
      <c r="C1" s="97"/>
      <c r="D1" s="97"/>
      <c r="E1" s="97"/>
      <c r="F1" s="97"/>
    </row>
    <row r="3" spans="1:6" x14ac:dyDescent="0.2">
      <c r="A3" s="81"/>
      <c r="B3" s="80"/>
      <c r="C3" s="80"/>
      <c r="D3" s="89"/>
      <c r="E3" s="80"/>
      <c r="F3" s="80"/>
    </row>
    <row r="4" spans="1:6" s="44" customFormat="1" x14ac:dyDescent="0.2">
      <c r="A4" s="81"/>
      <c r="B4" s="51" t="s">
        <v>94</v>
      </c>
      <c r="C4" s="51"/>
      <c r="D4" s="51"/>
      <c r="E4" s="51"/>
      <c r="F4" s="81"/>
    </row>
    <row r="5" spans="1:6" x14ac:dyDescent="0.2">
      <c r="A5" s="81"/>
      <c r="B5" s="80"/>
      <c r="C5" s="80"/>
      <c r="D5" s="80"/>
      <c r="E5" s="80"/>
      <c r="F5" s="80"/>
    </row>
    <row r="6" spans="1:6" x14ac:dyDescent="0.2">
      <c r="A6" s="56" t="s">
        <v>0</v>
      </c>
      <c r="B6" s="50" t="s">
        <v>10</v>
      </c>
      <c r="C6" s="50"/>
      <c r="D6" s="69"/>
      <c r="E6" s="68"/>
      <c r="F6" s="88"/>
    </row>
    <row r="7" spans="1:6" ht="38.25" x14ac:dyDescent="0.2">
      <c r="A7" s="52" t="s">
        <v>11</v>
      </c>
      <c r="B7" s="96" t="s">
        <v>95</v>
      </c>
      <c r="C7" s="67"/>
      <c r="D7" s="67"/>
      <c r="E7" s="66"/>
      <c r="F7" s="93">
        <v>16896</v>
      </c>
    </row>
    <row r="8" spans="1:6" x14ac:dyDescent="0.2">
      <c r="A8" s="52" t="s">
        <v>12</v>
      </c>
      <c r="B8" s="64" t="s">
        <v>13</v>
      </c>
      <c r="C8" s="64"/>
      <c r="D8" s="64"/>
      <c r="E8" s="63"/>
      <c r="F8" s="95">
        <v>60</v>
      </c>
    </row>
    <row r="9" spans="1:6" x14ac:dyDescent="0.2">
      <c r="A9" s="52" t="s">
        <v>14</v>
      </c>
      <c r="B9" s="64" t="s">
        <v>15</v>
      </c>
      <c r="C9" s="64"/>
      <c r="D9" s="64"/>
      <c r="E9" s="63"/>
      <c r="F9" s="94">
        <v>0.3</v>
      </c>
    </row>
    <row r="10" spans="1:6" x14ac:dyDescent="0.2">
      <c r="A10" s="52" t="s">
        <v>16</v>
      </c>
      <c r="B10" s="51" t="s">
        <v>17</v>
      </c>
      <c r="C10" s="51"/>
      <c r="D10" s="51"/>
      <c r="E10" s="61"/>
      <c r="F10" s="60">
        <f>(F7-(F9*F7))/F8</f>
        <v>197.12</v>
      </c>
    </row>
    <row r="11" spans="1:6" x14ac:dyDescent="0.2">
      <c r="A11" s="59"/>
      <c r="B11" s="47"/>
      <c r="C11" s="47"/>
      <c r="D11" s="47"/>
      <c r="E11" s="58"/>
      <c r="F11" s="57"/>
    </row>
    <row r="12" spans="1:6" x14ac:dyDescent="0.2">
      <c r="A12" s="81"/>
      <c r="B12" s="80"/>
      <c r="C12" s="80"/>
      <c r="D12" s="80"/>
      <c r="E12" s="80"/>
      <c r="F12" s="87"/>
    </row>
    <row r="13" spans="1:6" s="44" customFormat="1" x14ac:dyDescent="0.2">
      <c r="D13" s="81"/>
      <c r="E13" s="81"/>
      <c r="F13" s="86"/>
    </row>
    <row r="14" spans="1:6" x14ac:dyDescent="0.2">
      <c r="A14" s="56" t="s">
        <v>1</v>
      </c>
      <c r="B14" s="55" t="s">
        <v>18</v>
      </c>
      <c r="C14" s="55"/>
      <c r="D14" s="54"/>
      <c r="E14" s="54"/>
      <c r="F14" s="53"/>
    </row>
    <row r="15" spans="1:6" x14ac:dyDescent="0.2">
      <c r="A15" s="52" t="s">
        <v>19</v>
      </c>
      <c r="B15" s="64" t="s">
        <v>20</v>
      </c>
      <c r="C15" s="64"/>
      <c r="D15" s="67"/>
      <c r="E15" s="67"/>
      <c r="F15" s="94">
        <v>0.05</v>
      </c>
    </row>
    <row r="16" spans="1:6" x14ac:dyDescent="0.2">
      <c r="A16" s="52" t="s">
        <v>21</v>
      </c>
      <c r="B16" s="51" t="s">
        <v>22</v>
      </c>
      <c r="C16" s="51"/>
      <c r="D16" s="51"/>
      <c r="E16" s="51"/>
      <c r="F16" s="85">
        <f>F15*F10</f>
        <v>9.8560000000000016</v>
      </c>
    </row>
    <row r="17" spans="1:6" x14ac:dyDescent="0.2">
      <c r="A17" s="48"/>
      <c r="B17" s="47"/>
      <c r="C17" s="46"/>
      <c r="D17" s="46"/>
      <c r="E17" s="46"/>
      <c r="F17" s="45"/>
    </row>
    <row r="18" spans="1:6" x14ac:dyDescent="0.2">
      <c r="A18" s="84"/>
      <c r="B18" s="83"/>
      <c r="C18" s="83"/>
      <c r="D18" s="80"/>
      <c r="E18" s="80"/>
      <c r="F18" s="82"/>
    </row>
    <row r="19" spans="1:6" s="44" customFormat="1" x14ac:dyDescent="0.2">
      <c r="A19" s="56" t="s">
        <v>2</v>
      </c>
      <c r="B19" s="55" t="s">
        <v>23</v>
      </c>
      <c r="C19" s="55"/>
      <c r="D19" s="54"/>
      <c r="E19" s="54"/>
      <c r="F19" s="53"/>
    </row>
    <row r="20" spans="1:6" x14ac:dyDescent="0.2">
      <c r="A20" s="52" t="s">
        <v>24</v>
      </c>
      <c r="B20" s="64" t="s">
        <v>25</v>
      </c>
      <c r="C20" s="64"/>
      <c r="D20" s="67"/>
      <c r="E20" s="67"/>
      <c r="F20" s="94">
        <v>1</v>
      </c>
    </row>
    <row r="21" spans="1:6" x14ac:dyDescent="0.2">
      <c r="A21" s="52" t="s">
        <v>26</v>
      </c>
      <c r="B21" s="51" t="s">
        <v>27</v>
      </c>
      <c r="C21" s="51"/>
      <c r="D21" s="51"/>
      <c r="E21" s="51"/>
      <c r="F21" s="60">
        <f>(F20*F10)</f>
        <v>197.12</v>
      </c>
    </row>
    <row r="22" spans="1:6" x14ac:dyDescent="0.2">
      <c r="A22" s="48"/>
      <c r="B22" s="47"/>
      <c r="C22" s="46"/>
      <c r="D22" s="46"/>
      <c r="E22" s="46"/>
      <c r="F22" s="45"/>
    </row>
    <row r="23" spans="1:6" x14ac:dyDescent="0.2">
      <c r="A23" s="81"/>
      <c r="B23" s="80"/>
      <c r="C23" s="80"/>
      <c r="D23" s="80"/>
      <c r="E23" s="80"/>
      <c r="F23" s="80"/>
    </row>
    <row r="24" spans="1:6" x14ac:dyDescent="0.2">
      <c r="A24" s="56" t="s">
        <v>3</v>
      </c>
      <c r="B24" s="50" t="s">
        <v>28</v>
      </c>
      <c r="C24" s="50"/>
      <c r="D24" s="69"/>
      <c r="E24" s="68"/>
      <c r="F24" s="53"/>
    </row>
    <row r="25" spans="1:6" x14ac:dyDescent="0.2">
      <c r="A25" s="52" t="s">
        <v>29</v>
      </c>
      <c r="B25" s="67" t="s">
        <v>30</v>
      </c>
      <c r="C25" s="67"/>
      <c r="D25" s="67"/>
      <c r="E25" s="66"/>
      <c r="F25" s="65">
        <v>600</v>
      </c>
    </row>
    <row r="26" spans="1:6" x14ac:dyDescent="0.2">
      <c r="A26" s="52" t="s">
        <v>31</v>
      </c>
      <c r="B26" s="64" t="s">
        <v>93</v>
      </c>
      <c r="C26" s="64"/>
      <c r="D26" s="64"/>
      <c r="E26" s="63"/>
      <c r="F26" s="62">
        <v>7.59</v>
      </c>
    </row>
    <row r="27" spans="1:6" x14ac:dyDescent="0.2">
      <c r="A27" s="52" t="s">
        <v>32</v>
      </c>
      <c r="B27" s="64" t="s">
        <v>33</v>
      </c>
      <c r="C27" s="64"/>
      <c r="D27" s="64"/>
      <c r="E27" s="63"/>
      <c r="F27" s="62">
        <v>40</v>
      </c>
    </row>
    <row r="28" spans="1:6" x14ac:dyDescent="0.2">
      <c r="A28" s="52" t="s">
        <v>34</v>
      </c>
      <c r="B28" s="51" t="s">
        <v>35</v>
      </c>
      <c r="C28" s="51"/>
      <c r="D28" s="51"/>
      <c r="E28" s="61"/>
      <c r="F28" s="60">
        <f>F25/F27*F26</f>
        <v>113.85</v>
      </c>
    </row>
    <row r="29" spans="1:6" x14ac:dyDescent="0.2">
      <c r="A29" s="79"/>
      <c r="B29" s="64"/>
      <c r="C29" s="64"/>
      <c r="D29" s="64"/>
      <c r="E29" s="63"/>
      <c r="F29" s="65"/>
    </row>
    <row r="30" spans="1:6" x14ac:dyDescent="0.2">
      <c r="A30" s="56"/>
      <c r="B30" s="78"/>
      <c r="C30" s="78"/>
      <c r="D30" s="77"/>
      <c r="E30" s="76"/>
      <c r="F30" s="75"/>
    </row>
    <row r="31" spans="1:6" x14ac:dyDescent="0.2">
      <c r="A31" s="74" t="s">
        <v>4</v>
      </c>
      <c r="B31" s="51" t="s">
        <v>36</v>
      </c>
      <c r="C31" s="51"/>
      <c r="D31" s="73"/>
      <c r="E31" s="72"/>
      <c r="F31" s="71"/>
    </row>
    <row r="32" spans="1:6" x14ac:dyDescent="0.2">
      <c r="A32" s="52" t="s">
        <v>37</v>
      </c>
      <c r="B32" s="67" t="s">
        <v>38</v>
      </c>
      <c r="C32" s="67"/>
      <c r="D32" s="67"/>
      <c r="E32" s="66"/>
      <c r="F32" s="65">
        <f>F25*12</f>
        <v>7200</v>
      </c>
    </row>
    <row r="33" spans="1:6" x14ac:dyDescent="0.2">
      <c r="A33" s="52" t="s">
        <v>39</v>
      </c>
      <c r="B33" s="64" t="s">
        <v>65</v>
      </c>
      <c r="C33" s="64"/>
      <c r="D33" s="64"/>
      <c r="E33" s="63"/>
      <c r="F33" s="62">
        <v>6000</v>
      </c>
    </row>
    <row r="34" spans="1:6" s="44" customFormat="1" x14ac:dyDescent="0.2">
      <c r="A34" s="52" t="s">
        <v>40</v>
      </c>
      <c r="B34" s="64" t="s">
        <v>41</v>
      </c>
      <c r="C34" s="64"/>
      <c r="D34" s="64"/>
      <c r="E34" s="63"/>
      <c r="F34" s="62">
        <v>40.58</v>
      </c>
    </row>
    <row r="35" spans="1:6" s="44" customFormat="1" x14ac:dyDescent="0.2">
      <c r="A35" s="52" t="s">
        <v>42</v>
      </c>
      <c r="B35" s="64" t="s">
        <v>43</v>
      </c>
      <c r="C35" s="64"/>
      <c r="D35" s="64"/>
      <c r="E35" s="63"/>
      <c r="F35" s="62">
        <v>1.2</v>
      </c>
    </row>
    <row r="36" spans="1:6" s="44" customFormat="1" x14ac:dyDescent="0.2">
      <c r="A36" s="52" t="s">
        <v>44</v>
      </c>
      <c r="B36" s="64" t="s">
        <v>45</v>
      </c>
      <c r="C36" s="64"/>
      <c r="D36" s="64"/>
      <c r="E36" s="63"/>
      <c r="F36" s="62">
        <v>365</v>
      </c>
    </row>
    <row r="37" spans="1:6" s="44" customFormat="1" x14ac:dyDescent="0.2">
      <c r="A37" s="52" t="s">
        <v>46</v>
      </c>
      <c r="B37" s="51" t="s">
        <v>47</v>
      </c>
      <c r="C37" s="51"/>
      <c r="D37" s="51"/>
      <c r="E37" s="61"/>
      <c r="F37" s="60">
        <f>(F32*F34*F35*30)/(F33*F36)</f>
        <v>4.8028931506849313</v>
      </c>
    </row>
    <row r="38" spans="1:6" s="44" customFormat="1" x14ac:dyDescent="0.2">
      <c r="A38" s="59"/>
      <c r="B38" s="47"/>
      <c r="C38" s="47"/>
      <c r="D38" s="47"/>
      <c r="E38" s="58"/>
      <c r="F38" s="57"/>
    </row>
    <row r="40" spans="1:6" x14ac:dyDescent="0.2">
      <c r="A40" s="70" t="s">
        <v>5</v>
      </c>
      <c r="B40" s="55" t="s">
        <v>48</v>
      </c>
      <c r="C40" s="55"/>
      <c r="D40" s="69"/>
      <c r="E40" s="68"/>
      <c r="F40" s="53"/>
    </row>
    <row r="41" spans="1:6" x14ac:dyDescent="0.2">
      <c r="A41" s="52" t="s">
        <v>49</v>
      </c>
      <c r="B41" s="67" t="s">
        <v>38</v>
      </c>
      <c r="C41" s="67"/>
      <c r="D41" s="67"/>
      <c r="E41" s="66"/>
      <c r="F41" s="65">
        <f>F25*12</f>
        <v>7200</v>
      </c>
    </row>
    <row r="42" spans="1:6" x14ac:dyDescent="0.2">
      <c r="A42" s="52" t="s">
        <v>50</v>
      </c>
      <c r="B42" s="64" t="s">
        <v>51</v>
      </c>
      <c r="C42" s="64"/>
      <c r="D42" s="64"/>
      <c r="E42" s="63"/>
      <c r="F42" s="93">
        <v>15000</v>
      </c>
    </row>
    <row r="43" spans="1:6" x14ac:dyDescent="0.2">
      <c r="A43" s="52" t="s">
        <v>52</v>
      </c>
      <c r="B43" s="64" t="s">
        <v>53</v>
      </c>
      <c r="C43" s="64"/>
      <c r="D43" s="64"/>
      <c r="E43" s="63"/>
      <c r="F43" s="62">
        <v>2</v>
      </c>
    </row>
    <row r="44" spans="1:6" x14ac:dyDescent="0.2">
      <c r="A44" s="52" t="s">
        <v>54</v>
      </c>
      <c r="B44" s="64" t="s">
        <v>55</v>
      </c>
      <c r="C44" s="64"/>
      <c r="D44" s="64"/>
      <c r="E44" s="63"/>
      <c r="F44" s="62">
        <v>274.89999999999998</v>
      </c>
    </row>
    <row r="45" spans="1:6" x14ac:dyDescent="0.2">
      <c r="A45" s="52" t="s">
        <v>56</v>
      </c>
      <c r="B45" s="64" t="s">
        <v>45</v>
      </c>
      <c r="C45" s="64"/>
      <c r="D45" s="64"/>
      <c r="E45" s="63"/>
      <c r="F45" s="62">
        <v>365</v>
      </c>
    </row>
    <row r="46" spans="1:6" x14ac:dyDescent="0.2">
      <c r="A46" s="52" t="s">
        <v>57</v>
      </c>
      <c r="B46" s="51" t="s">
        <v>58</v>
      </c>
      <c r="C46" s="51"/>
      <c r="D46" s="51"/>
      <c r="E46" s="61"/>
      <c r="F46" s="60">
        <f>(F41*F43*F44*30)/(F42*F45)</f>
        <v>21.690739726027395</v>
      </c>
    </row>
    <row r="47" spans="1:6" x14ac:dyDescent="0.2">
      <c r="A47" s="59"/>
      <c r="B47" s="47"/>
      <c r="C47" s="47"/>
      <c r="D47" s="47"/>
      <c r="E47" s="58"/>
      <c r="F47" s="57"/>
    </row>
    <row r="49" spans="1:6" x14ac:dyDescent="0.2">
      <c r="A49" s="56" t="s">
        <v>6</v>
      </c>
      <c r="B49" s="55" t="s">
        <v>59</v>
      </c>
      <c r="C49" s="55"/>
      <c r="D49" s="54"/>
      <c r="E49" s="54"/>
      <c r="F49" s="53"/>
    </row>
    <row r="50" spans="1:6" x14ac:dyDescent="0.2">
      <c r="A50" s="52" t="s">
        <v>60</v>
      </c>
      <c r="B50" s="51" t="s">
        <v>61</v>
      </c>
      <c r="C50" s="51"/>
      <c r="D50" s="50"/>
      <c r="E50" s="50"/>
      <c r="F50" s="49">
        <f>F46+F37+F28+F21+F16+F10</f>
        <v>544.43963287671227</v>
      </c>
    </row>
    <row r="51" spans="1:6" x14ac:dyDescent="0.2">
      <c r="A51" s="48"/>
      <c r="B51" s="47"/>
      <c r="C51" s="46"/>
      <c r="D51" s="46"/>
      <c r="E51" s="46"/>
      <c r="F51" s="45"/>
    </row>
    <row r="53" spans="1:6" x14ac:dyDescent="0.2">
      <c r="A53" s="56" t="s">
        <v>8</v>
      </c>
      <c r="B53" s="55" t="s">
        <v>62</v>
      </c>
      <c r="C53" s="55"/>
      <c r="D53" s="54"/>
      <c r="E53" s="54"/>
      <c r="F53" s="53"/>
    </row>
    <row r="54" spans="1:6" x14ac:dyDescent="0.2">
      <c r="A54" s="52" t="s">
        <v>63</v>
      </c>
      <c r="B54" s="51" t="s">
        <v>61</v>
      </c>
      <c r="C54" s="51"/>
      <c r="D54" s="50"/>
      <c r="E54" s="50"/>
      <c r="F54" s="49">
        <f>F50/F25</f>
        <v>0.90739938812785381</v>
      </c>
    </row>
    <row r="55" spans="1:6" x14ac:dyDescent="0.2">
      <c r="A55" s="48"/>
      <c r="B55" s="47"/>
      <c r="C55" s="46"/>
      <c r="D55" s="46"/>
      <c r="E55" s="46"/>
      <c r="F55" s="45"/>
    </row>
  </sheetData>
  <mergeCells count="1">
    <mergeCell ref="A1:F1"/>
  </mergeCells>
  <pageMargins left="0.75" right="0.75" top="1" bottom="1" header="0.5" footer="0.5"/>
  <pageSetup paperSize="9" scale="9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10"/>
  <sheetViews>
    <sheetView workbookViewId="0">
      <selection activeCell="A13" sqref="A13"/>
    </sheetView>
  </sheetViews>
  <sheetFormatPr defaultRowHeight="12.75" x14ac:dyDescent="0.2"/>
  <cols>
    <col min="1" max="1" width="30.28515625" customWidth="1"/>
    <col min="3" max="3" width="15.140625" customWidth="1"/>
    <col min="4" max="4" width="16.5703125" customWidth="1"/>
    <col min="6" max="6" width="16.42578125" customWidth="1"/>
  </cols>
  <sheetData>
    <row r="1" spans="1:9" x14ac:dyDescent="0.2">
      <c r="A1" s="98" t="s">
        <v>66</v>
      </c>
      <c r="B1" s="98"/>
      <c r="C1" s="98"/>
      <c r="D1" s="98"/>
      <c r="E1" s="98"/>
      <c r="F1" s="98"/>
      <c r="H1" s="4"/>
    </row>
    <row r="2" spans="1:9" x14ac:dyDescent="0.2">
      <c r="A2" s="98"/>
      <c r="B2" s="98"/>
      <c r="C2" s="98"/>
      <c r="D2" s="98"/>
      <c r="E2" s="98"/>
      <c r="F2" s="98"/>
      <c r="H2" s="4"/>
    </row>
    <row r="3" spans="1:9" ht="38.25" x14ac:dyDescent="0.2">
      <c r="A3" s="30" t="s">
        <v>67</v>
      </c>
      <c r="B3" s="30" t="s">
        <v>68</v>
      </c>
      <c r="C3" s="30" t="s">
        <v>69</v>
      </c>
      <c r="D3" s="30" t="s">
        <v>70</v>
      </c>
      <c r="E3" s="30" t="s">
        <v>71</v>
      </c>
      <c r="F3" s="30" t="s">
        <v>72</v>
      </c>
      <c r="G3" s="28"/>
      <c r="H3" s="99"/>
      <c r="I3" s="99"/>
    </row>
    <row r="4" spans="1:9" x14ac:dyDescent="0.2">
      <c r="A4" s="17" t="s">
        <v>9</v>
      </c>
      <c r="B4" s="31">
        <v>1</v>
      </c>
      <c r="C4" s="34" t="e">
        <f>#REF!</f>
        <v>#REF!</v>
      </c>
      <c r="D4" s="32" t="e">
        <f>ROUND((B4*C4),2)</f>
        <v>#REF!</v>
      </c>
      <c r="E4" s="33">
        <v>24</v>
      </c>
      <c r="F4" s="32" t="e">
        <f>ROUND((D4*E4),2)</f>
        <v>#REF!</v>
      </c>
      <c r="G4" s="28"/>
      <c r="H4" s="40"/>
      <c r="I4" s="41"/>
    </row>
    <row r="5" spans="1:9" x14ac:dyDescent="0.2">
      <c r="A5" s="17" t="s">
        <v>73</v>
      </c>
      <c r="B5" s="31">
        <v>10</v>
      </c>
      <c r="C5" s="34" t="e">
        <f>#REF!</f>
        <v>#REF!</v>
      </c>
      <c r="D5" s="32" t="e">
        <f>ROUND((B5*C5),2)</f>
        <v>#REF!</v>
      </c>
      <c r="E5" s="33">
        <v>24</v>
      </c>
      <c r="F5" s="32" t="e">
        <f>ROUND((D5*E5),2)</f>
        <v>#REF!</v>
      </c>
      <c r="G5" s="28"/>
      <c r="H5" s="40"/>
      <c r="I5" s="41"/>
    </row>
    <row r="6" spans="1:9" x14ac:dyDescent="0.2">
      <c r="A6" s="17"/>
      <c r="B6" s="31"/>
      <c r="C6" s="34"/>
      <c r="D6" s="35"/>
      <c r="E6" s="36"/>
      <c r="F6" s="32"/>
      <c r="G6" s="28"/>
      <c r="H6" s="41"/>
      <c r="I6" s="41"/>
    </row>
    <row r="7" spans="1:9" x14ac:dyDescent="0.2">
      <c r="A7" s="37"/>
      <c r="B7" s="31">
        <v>14</v>
      </c>
      <c r="C7" s="32"/>
      <c r="D7" s="32" t="e">
        <f>SUM(D4:D6)</f>
        <v>#REF!</v>
      </c>
      <c r="E7" s="33">
        <v>24</v>
      </c>
      <c r="F7" s="32" t="e">
        <f>SUM(F4:F6)</f>
        <v>#REF!</v>
      </c>
      <c r="G7" s="28"/>
      <c r="H7" s="41"/>
      <c r="I7" s="41"/>
    </row>
    <row r="8" spans="1:9" x14ac:dyDescent="0.2">
      <c r="A8" s="28"/>
      <c r="B8" s="28"/>
      <c r="C8" s="29"/>
      <c r="D8" s="28"/>
      <c r="E8" s="28"/>
      <c r="F8" s="28"/>
      <c r="G8" s="28"/>
      <c r="H8" s="41"/>
      <c r="I8" s="42"/>
    </row>
    <row r="9" spans="1:9" x14ac:dyDescent="0.2">
      <c r="A9" s="28"/>
      <c r="B9" s="28"/>
      <c r="C9" s="29"/>
      <c r="D9" s="28"/>
      <c r="E9" s="28"/>
      <c r="F9" s="28"/>
      <c r="G9" s="28"/>
      <c r="H9" s="41"/>
      <c r="I9" s="41"/>
    </row>
    <row r="10" spans="1:9" x14ac:dyDescent="0.2">
      <c r="H10" s="4"/>
    </row>
  </sheetData>
  <mergeCells count="2">
    <mergeCell ref="A1:F2"/>
    <mergeCell ref="H3:I3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L26"/>
  <sheetViews>
    <sheetView workbookViewId="0">
      <selection activeCell="E6" sqref="E6"/>
    </sheetView>
  </sheetViews>
  <sheetFormatPr defaultRowHeight="12.75" x14ac:dyDescent="0.2"/>
  <cols>
    <col min="1" max="1" width="32.28515625" customWidth="1"/>
    <col min="3" max="3" width="14.42578125" customWidth="1"/>
    <col min="4" max="4" width="13.42578125" customWidth="1"/>
    <col min="5" max="5" width="16.85546875" customWidth="1"/>
    <col min="6" max="6" width="15.7109375" customWidth="1"/>
    <col min="7" max="7" width="14.140625" customWidth="1"/>
    <col min="8" max="8" width="14.28515625" customWidth="1"/>
    <col min="9" max="9" width="17" customWidth="1"/>
    <col min="10" max="10" width="11.42578125" customWidth="1"/>
    <col min="11" max="11" width="10.140625" bestFit="1" customWidth="1"/>
  </cols>
  <sheetData>
    <row r="1" spans="1:12" x14ac:dyDescent="0.2">
      <c r="L1" s="4"/>
    </row>
    <row r="2" spans="1:12" x14ac:dyDescent="0.2">
      <c r="A2" s="101" t="s">
        <v>74</v>
      </c>
      <c r="B2" s="101"/>
      <c r="C2" s="101"/>
      <c r="D2" s="101"/>
      <c r="E2" s="101"/>
      <c r="F2" s="101"/>
      <c r="G2" s="101"/>
      <c r="H2" s="101"/>
      <c r="I2" s="101"/>
      <c r="L2" s="4"/>
    </row>
    <row r="3" spans="1:12" x14ac:dyDescent="0.2">
      <c r="L3" s="4"/>
    </row>
    <row r="4" spans="1:12" x14ac:dyDescent="0.2">
      <c r="C4" s="102" t="s">
        <v>75</v>
      </c>
      <c r="D4" s="103"/>
      <c r="E4" s="104" t="s">
        <v>76</v>
      </c>
      <c r="F4" s="105"/>
      <c r="G4" s="106" t="s">
        <v>77</v>
      </c>
      <c r="H4" s="108" t="s">
        <v>78</v>
      </c>
      <c r="I4" s="109" t="s">
        <v>79</v>
      </c>
      <c r="L4" s="4"/>
    </row>
    <row r="5" spans="1:12" ht="38.25" x14ac:dyDescent="0.2">
      <c r="A5" s="2" t="s">
        <v>67</v>
      </c>
      <c r="B5" s="2" t="s">
        <v>80</v>
      </c>
      <c r="C5" s="92" t="s">
        <v>81</v>
      </c>
      <c r="D5" s="92" t="s">
        <v>82</v>
      </c>
      <c r="E5" s="21" t="s">
        <v>83</v>
      </c>
      <c r="F5" s="21" t="s">
        <v>7</v>
      </c>
      <c r="G5" s="107"/>
      <c r="H5" s="108"/>
      <c r="I5" s="109"/>
      <c r="L5" s="4"/>
    </row>
    <row r="6" spans="1:12" x14ac:dyDescent="0.2">
      <c r="A6" s="17" t="s">
        <v>9</v>
      </c>
      <c r="B6" s="31">
        <v>1</v>
      </c>
      <c r="C6" s="32" t="e">
        <f>#REF!</f>
        <v>#REF!</v>
      </c>
      <c r="D6" s="18" t="e">
        <f>ROUND((C6*B6),2)</f>
        <v>#REF!</v>
      </c>
      <c r="E6" s="19" t="e">
        <f>#REF!*B6</f>
        <v>#REF!</v>
      </c>
      <c r="F6" s="19" t="e">
        <f>#REF!*B6</f>
        <v>#REF!</v>
      </c>
      <c r="G6" s="20" t="e">
        <f>#REF!*B6</f>
        <v>#REF!</v>
      </c>
      <c r="H6" s="18" t="e">
        <f>#REF!*B6</f>
        <v>#REF!</v>
      </c>
      <c r="I6" s="3" t="e">
        <f>ROUND(SUM(D6:H6),2)</f>
        <v>#REF!</v>
      </c>
      <c r="J6" s="4"/>
      <c r="K6" t="e">
        <f>G6*12</f>
        <v>#REF!</v>
      </c>
      <c r="L6" s="4"/>
    </row>
    <row r="7" spans="1:12" x14ac:dyDescent="0.2">
      <c r="A7" s="17" t="s">
        <v>73</v>
      </c>
      <c r="B7" s="31">
        <v>4</v>
      </c>
      <c r="C7" s="32" t="e">
        <f>#REF!</f>
        <v>#REF!</v>
      </c>
      <c r="D7" s="18" t="e">
        <f>ROUND((C7*B7),2)</f>
        <v>#REF!</v>
      </c>
      <c r="E7" s="22" t="e">
        <f>#REF!*B7</f>
        <v>#REF!</v>
      </c>
      <c r="F7" s="22" t="e">
        <f>#REF!*B7</f>
        <v>#REF!</v>
      </c>
      <c r="G7" s="20" t="e">
        <f>#REF!*B7</f>
        <v>#REF!</v>
      </c>
      <c r="H7" s="18" t="e">
        <f>#REF!*B7</f>
        <v>#REF!</v>
      </c>
      <c r="I7" s="5" t="e">
        <f>ROUND(SUM(D7:H7),2)</f>
        <v>#REF!</v>
      </c>
      <c r="J7" s="4"/>
      <c r="K7" t="e">
        <f>G7*12</f>
        <v>#REF!</v>
      </c>
      <c r="L7" s="4"/>
    </row>
    <row r="8" spans="1:12" x14ac:dyDescent="0.2">
      <c r="A8" s="17" t="s">
        <v>73</v>
      </c>
      <c r="B8" s="31">
        <v>1</v>
      </c>
      <c r="C8" s="32" t="e">
        <f>#REF!</f>
        <v>#REF!</v>
      </c>
      <c r="D8" s="18" t="e">
        <f>ROUND((C8*B8),2)</f>
        <v>#REF!</v>
      </c>
      <c r="E8" s="22" t="e">
        <f>#REF!*B7</f>
        <v>#REF!</v>
      </c>
      <c r="F8" s="22" t="e">
        <f>#REF!*B8</f>
        <v>#REF!</v>
      </c>
      <c r="G8" s="20" t="e">
        <f>#REF!*B8</f>
        <v>#REF!</v>
      </c>
      <c r="H8" s="18" t="e">
        <f>#REF!*B8</f>
        <v>#REF!</v>
      </c>
      <c r="I8" s="5" t="e">
        <f>ROUND(SUM(D8:H8),2)</f>
        <v>#REF!</v>
      </c>
      <c r="J8" s="4"/>
      <c r="K8" s="4" t="e">
        <f>SUM(K6:K7)</f>
        <v>#REF!</v>
      </c>
      <c r="L8" s="4"/>
    </row>
    <row r="9" spans="1:12" x14ac:dyDescent="0.2">
      <c r="A9" s="90"/>
      <c r="B9" s="6">
        <f>SUM(B6:B8)</f>
        <v>6</v>
      </c>
      <c r="C9" s="23"/>
      <c r="D9" s="14" t="e">
        <f>ROUND(SUM(D6:D8),2)</f>
        <v>#REF!</v>
      </c>
      <c r="E9" s="15" t="e">
        <f>SUM(E6:E8)</f>
        <v>#REF!</v>
      </c>
      <c r="F9" s="15" t="e">
        <f>SUM(F6:F8)</f>
        <v>#REF!</v>
      </c>
      <c r="G9" s="16" t="e">
        <f>SUM(G6:G8)</f>
        <v>#REF!</v>
      </c>
      <c r="H9" s="14" t="e">
        <f>SUM(H6:H8)</f>
        <v>#REF!</v>
      </c>
      <c r="I9" s="7" t="e">
        <f>SUM(I6:I8)</f>
        <v>#REF!</v>
      </c>
      <c r="J9" s="4"/>
      <c r="K9" s="4"/>
      <c r="L9" s="4"/>
    </row>
    <row r="10" spans="1:12" x14ac:dyDescent="0.2">
      <c r="C10" s="24"/>
      <c r="D10" s="25" t="s">
        <v>84</v>
      </c>
      <c r="E10" s="26" t="s">
        <v>85</v>
      </c>
      <c r="F10" s="26" t="s">
        <v>86</v>
      </c>
      <c r="G10" s="27" t="s">
        <v>87</v>
      </c>
      <c r="H10" s="26" t="s">
        <v>88</v>
      </c>
      <c r="I10" s="4"/>
      <c r="J10" s="4"/>
      <c r="K10" s="4"/>
      <c r="L10" s="4"/>
    </row>
    <row r="11" spans="1:12" x14ac:dyDescent="0.2">
      <c r="C11" s="4"/>
      <c r="D11" s="8"/>
      <c r="E11" s="9"/>
      <c r="F11" s="10"/>
      <c r="G11" s="38"/>
      <c r="H11" s="10"/>
      <c r="I11" s="4"/>
      <c r="J11" s="4"/>
      <c r="K11" s="4"/>
      <c r="L11" s="4"/>
    </row>
    <row r="12" spans="1:12" x14ac:dyDescent="0.2">
      <c r="C12" s="4"/>
      <c r="D12" s="8"/>
      <c r="E12" s="9"/>
      <c r="F12" s="10"/>
      <c r="G12" s="11"/>
      <c r="H12" s="10"/>
      <c r="I12" s="4"/>
      <c r="J12" s="4"/>
      <c r="K12" s="4"/>
      <c r="L12" s="4"/>
    </row>
    <row r="13" spans="1:12" x14ac:dyDescent="0.2">
      <c r="C13" s="4"/>
      <c r="D13" s="8"/>
      <c r="E13" s="9"/>
      <c r="F13" s="10"/>
      <c r="G13" s="11"/>
      <c r="H13" s="10"/>
      <c r="I13" s="4"/>
      <c r="J13" s="4"/>
      <c r="K13" s="4"/>
      <c r="L13" s="4"/>
    </row>
    <row r="14" spans="1:12" x14ac:dyDescent="0.2">
      <c r="C14" s="4"/>
      <c r="D14" s="8"/>
      <c r="E14" s="9"/>
      <c r="F14" s="10"/>
      <c r="G14" s="11"/>
      <c r="H14" s="10"/>
      <c r="I14" s="4"/>
      <c r="J14" s="4"/>
      <c r="K14" s="4"/>
      <c r="L14" s="4"/>
    </row>
    <row r="15" spans="1:12" x14ac:dyDescent="0.2">
      <c r="C15" s="4"/>
      <c r="D15" s="8"/>
      <c r="E15" s="9"/>
      <c r="F15" s="10"/>
      <c r="G15" s="11"/>
      <c r="H15" s="10"/>
      <c r="I15" s="4"/>
      <c r="J15" s="4"/>
      <c r="K15" s="4"/>
      <c r="L15" s="4"/>
    </row>
    <row r="16" spans="1:12" x14ac:dyDescent="0.2">
      <c r="G16" s="12"/>
      <c r="L16" s="4"/>
    </row>
    <row r="17" spans="3:12" x14ac:dyDescent="0.2">
      <c r="C17" s="100" t="s">
        <v>89</v>
      </c>
      <c r="D17" s="100"/>
      <c r="E17" s="91" t="s">
        <v>90</v>
      </c>
      <c r="F17" s="91" t="s">
        <v>91</v>
      </c>
      <c r="G17" s="91" t="s">
        <v>92</v>
      </c>
      <c r="L17" s="4"/>
    </row>
    <row r="18" spans="3:12" x14ac:dyDescent="0.2">
      <c r="L18" s="4"/>
    </row>
    <row r="19" spans="3:12" ht="14.25" customHeight="1" x14ac:dyDescent="0.2">
      <c r="D19" s="13" t="e">
        <f t="shared" ref="D19:I19" si="0">ROUND((D9*12),2)</f>
        <v>#REF!</v>
      </c>
      <c r="E19" s="13" t="e">
        <f t="shared" si="0"/>
        <v>#REF!</v>
      </c>
      <c r="F19" s="13" t="e">
        <f t="shared" si="0"/>
        <v>#REF!</v>
      </c>
      <c r="G19" s="13" t="e">
        <f t="shared" si="0"/>
        <v>#REF!</v>
      </c>
      <c r="H19" s="13" t="e">
        <f t="shared" si="0"/>
        <v>#REF!</v>
      </c>
      <c r="I19" s="13" t="e">
        <f t="shared" si="0"/>
        <v>#REF!</v>
      </c>
      <c r="L19" s="4"/>
    </row>
    <row r="20" spans="3:12" x14ac:dyDescent="0.2">
      <c r="F20" s="13" t="e">
        <f>SUM(E19:F19)</f>
        <v>#REF!</v>
      </c>
      <c r="G20" s="39" t="e">
        <f>G19/D19</f>
        <v>#REF!</v>
      </c>
      <c r="L20" s="4"/>
    </row>
    <row r="21" spans="3:12" x14ac:dyDescent="0.2">
      <c r="H21" s="1"/>
      <c r="L21" s="4"/>
    </row>
    <row r="26" spans="3:12" x14ac:dyDescent="0.2">
      <c r="F26" s="4" t="e">
        <f>D19+G19</f>
        <v>#REF!</v>
      </c>
    </row>
  </sheetData>
  <mergeCells count="7">
    <mergeCell ref="C17:D17"/>
    <mergeCell ref="A2:I2"/>
    <mergeCell ref="C4:D4"/>
    <mergeCell ref="E4:F4"/>
    <mergeCell ref="G4:G5"/>
    <mergeCell ref="H4:H5"/>
    <mergeCell ref="I4:I5"/>
  </mergeCells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LOC. MOTOCICLETA</vt:lpstr>
      <vt:lpstr>ESTIMATIVA DE CUSTO</vt:lpstr>
      <vt:lpstr>RESUMO CUSTO MÊS</vt:lpstr>
    </vt:vector>
  </TitlesOfParts>
  <Manager/>
  <Company>5ª  SUPERINTENDENCIA REGIONAL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roberto.machado</dc:creator>
  <cp:keywords/>
  <dc:description/>
  <cp:lastModifiedBy>Tanury Almeida Barros</cp:lastModifiedBy>
  <cp:revision/>
  <dcterms:created xsi:type="dcterms:W3CDTF">2011-06-06T11:38:31Z</dcterms:created>
  <dcterms:modified xsi:type="dcterms:W3CDTF">2022-05-09T11:58:15Z</dcterms:modified>
  <cp:category/>
  <cp:contentStatus/>
</cp:coreProperties>
</file>