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drawings/drawing6.xml" ContentType="application/vnd.openxmlformats-officedocument.drawing+xml"/>
  <Override PartName="/xl/embeddings/oleObject4.bin" ContentType="application/vnd.openxmlformats-officedocument.oleObject"/>
  <Override PartName="/xl/drawings/drawing7.xml" ContentType="application/vnd.openxmlformats-officedocument.drawing+xml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JETOS_2022\31 - MARAGOGI (Pavimentação São Bento)\PROCESSO\Corrigido\Não desonerado\"/>
    </mc:Choice>
  </mc:AlternateContent>
  <xr:revisionPtr revIDLastSave="0" documentId="13_ncr:1_{C86C7918-61DC-4936-B9BD-8D02EF2A3DE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sumo do Orçamento" sheetId="1" r:id="rId1"/>
    <sheet name="Orçamento Sintético" sheetId="2" r:id="rId2"/>
    <sheet name="Memória" sheetId="8" r:id="rId3"/>
    <sheet name="Cronograma" sheetId="5" r:id="rId4"/>
    <sheet name="CPUs" sheetId="6" r:id="rId5"/>
    <sheet name="Curva ABC de Serviços" sheetId="3" r:id="rId6"/>
    <sheet name="Curva ABC de Insumos" sheetId="4" r:id="rId7"/>
  </sheets>
  <externalReferences>
    <externalReference r:id="rId8"/>
    <externalReference r:id="rId9"/>
    <externalReference r:id="rId10"/>
  </externalReferences>
  <definedNames>
    <definedName name="_xlnm._FilterDatabase" localSheetId="2" hidden="1">Memória!$A$8:$N$575</definedName>
    <definedName name="_xlnm.Print_Area" localSheetId="6">'Curva ABC de Insumos'!$A$1:$O$373</definedName>
    <definedName name="_xlnm.Print_Area" localSheetId="2">Memória!$A$1:$M$575</definedName>
    <definedName name="CFF.Dados">OFFSET([1]CFF!$L$17,1,0):OFFSET([1]CFF!$X$21,-1,-1)</definedName>
    <definedName name="CFF.IncluirLinha">#N/A</definedName>
    <definedName name="CFF.Item">OFFSET([1]CFF!$L$17,1,0):OFFSET([1]CFF!$X$21,-1,-1)</definedName>
    <definedName name="CFF.NumLinha">ROW([1]CFF!$D$14)-ROW([1]CFF!$D$10)-1</definedName>
    <definedName name="Import.CNPJForn">OFFSET([1]Fornecedores!$C$9,1,0):OFFSET([1]Fornecedores!$C$13,-1,0)</definedName>
    <definedName name="Import.Código">OFFSET([1]PO!$M$11,1,0):OFFSET([1]PO!$M$37,-1,0)</definedName>
    <definedName name="Import.CodigoComp">OFFSET([1]Composições!$I$9,1,0):OFFSET([1]Composições!$I$12,-1,0)</definedName>
    <definedName name="Import.CodigoCot">OFFSET([1]Cotações!$I$9,1,0):OFFSET([1]Cotações!$I$13,-1,0)</definedName>
    <definedName name="Import.ContatoForn">OFFSET([1]Fornecedores!$E$9,1,0):OFFSET([1]Fornecedores!$E$13,-1,0)</definedName>
    <definedName name="Import.CustoUnitário">OFFSET([1]PO!$Q$11,1,0):OFFSET([1]PO!$Q$37,-1,0)</definedName>
    <definedName name="Import.DataCot">OFFSET([1]Cotações!$L$9,1,0):OFFSET([1]Cotações!$L$13,-1,0)</definedName>
    <definedName name="Import.DataCotIndice">OFFSET([1]Índices!$B$9,1,0):OFFSET([1]Índices!$B$12,-1,0)</definedName>
    <definedName name="Import.DescComp">OFFSET([1]Composições!$J$9,1,0):OFFSET([1]Composições!$J$12,-1,0)</definedName>
    <definedName name="Import.DescCot">OFFSET([1]Cotações!$J$9,1,0):OFFSET([1]Cotações!$J$13,-1,0)</definedName>
    <definedName name="Import.Descrição">OFFSET([1]PO!$N$11,1,0):OFFSET([1]PO!$N$37,-1,0)</definedName>
    <definedName name="Import.FontComp">OFFSET([1]Composições!$H$9,1,0):OFFSET([1]Composições!$H$12,-1,0)</definedName>
    <definedName name="Import.Fonte">OFFSET([1]PO!$L$11,1,0):OFFSET([1]PO!$L$37,-1,0)</definedName>
    <definedName name="Import.FrenteDeObra">[1]PLQ!$F$8:OFFSET([1]PLQ!$O$8,0,-1)</definedName>
    <definedName name="Import.IndiceAtual">OFFSET([1]Índices!$A$9,1,0):OFFSET([1]Índices!$A$12,-1,0)</definedName>
    <definedName name="Import.IndiceCot">OFFSET([1]Cotações!$N$9,1,0):OFFSET([1]Cotações!$N$13,-1,0)</definedName>
    <definedName name="Import.Item">OFFSET([1]PO!$K$11,1,0):OFFSET([1]PO!$K$37,-1,0)</definedName>
    <definedName name="Import.Nível">OFFSET([1]PO!$J$11,1,0):OFFSET([1]PO!$J$37,-1,0)</definedName>
    <definedName name="Import.NomeEmpresaForn">OFFSET([1]Fornecedores!$B$9,1,0):OFFSET([1]Fornecedores!$B$13,-1,0)</definedName>
    <definedName name="Import.ObsComp">OFFSET([1]Composições!$N$9,1,0):OFFSET([1]Composições!$N$12,-1,0)</definedName>
    <definedName name="Import.ObsCot">OFFSET([1]Cotações!$Q$9,1,0):OFFSET([1]Cotações!$Q$13,-1,0)</definedName>
    <definedName name="Import.ObsForn">OFFSET([1]Fornecedores!$F$9,1,0):OFFSET([1]Fornecedores!$F$13,-1,0)</definedName>
    <definedName name="Import.ObsIndice">OFFSET([1]Índices!$F$9,1,0):OFFSET([1]Índices!$F$12,-1,0)</definedName>
    <definedName name="Import.PLQ">OFFSET([1]PLQ!$F$11,1,0):OFFSET([1]PLQ!$P$37,-1,-1)</definedName>
    <definedName name="Import.PreçoTotal">OFFSET([1]PO!$T$11,1,0):OFFSET([1]PO!$T$37,-1,0)</definedName>
    <definedName name="Import.PreçoUnitário">OFFSET([1]PO!$S$11,1,0):OFFSET([1]PO!$S$37,-1,0)</definedName>
    <definedName name="Import.Quantidade">OFFSET([1]PO!$P$11,1,0):OFFSET([1]PO!$P$37,-1,0)</definedName>
    <definedName name="Import.TelefoneForn">OFFSET([1]Fornecedores!$D$9,1,0):OFFSET([1]Fornecedores!$D$13,-1,0)</definedName>
    <definedName name="Import.TipoComp">OFFSET([1]Composições!$G$9,1,0):OFFSET([1]Composições!$G$12,-1,0)</definedName>
    <definedName name="Import.TipoCot">OFFSET([1]Cotações!$G$9,1,0):OFFSET([1]Cotações!$G$13,-1,0)</definedName>
    <definedName name="Import.Unidade">OFFSET([1]PO!$O$11,1,0):OFFSET([1]PO!$O$37,-1,0)</definedName>
    <definedName name="Import.UnidadeComp">OFFSET([1]Composições!$K$9,1,0):OFFSET([1]Composições!$K$12,-1,0)</definedName>
    <definedName name="Import.UnidCot">OFFSET([1]Cotações!$K$9,1,0):OFFSET([1]Cotações!$K$13,-1,0)</definedName>
    <definedName name="Import.Valor1Indice">OFFSET([1]Índices!$C$9,1,0):OFFSET([1]Índices!$C$12,-1,0)</definedName>
    <definedName name="Import.Valor2Indice">OFFSET([1]Índices!$D$9,1,0):OFFSET([1]Índices!$D$12,-1,0)</definedName>
    <definedName name="Import.ValorBDI">OFFSET([1]PO!$Z$11,1,0):OFFSET([1]PO!$Z$37,-1,0)</definedName>
    <definedName name="Import.ValorCot">OFFSET([1]Cotações!$M$9,1,0):OFFSET([1]Cotações!$M$13,-1,0)</definedName>
    <definedName name="ListaFornecedor">OFFSET([1]Fornecedores!$K$9,0,0,MAX([1]Fornecedores!$J$9:$J$13)+1)</definedName>
    <definedName name="ListaIndice">OFFSET([1]Índices!$K$9,1,0,MAX([1]Índices!$J$9:$J$12))</definedName>
    <definedName name="PLQ.qtde.frentes">COUNTA([1]PLQ!$F$8:$P$8)</definedName>
    <definedName name="PO.BDI">OFFSET([1]PO!$R$11,1,0):OFFSET([1]PO!$R$37,-1,0)</definedName>
    <definedName name="PO.CustoRef">OFFSET([1]PO!$Y$11,1,0):OFFSET([1]PO!$Y$37,-1,0)</definedName>
    <definedName name="PO.Dados">[1]PO!$C$11:OFFSET([1]PO!$Z$37,-1,0)</definedName>
    <definedName name="SaldoPerc">1-IF(ISNUMBER([1]CFF!XFD2),[1]CFF!XFD2,0)</definedName>
    <definedName name="SENHAGT" hidden="1">"quantidades"</definedName>
    <definedName name="SIMOUNAO">#REF!</definedName>
    <definedName name="SIMOUNAO2">#REF!</definedName>
    <definedName name="SomaAgrup">SUMIF(OFFSET([1]PO!$A1,1,0,[1]PO!$B1),"S",OFFSET([1]PO!A1,1,0,[1]PO!$B1))</definedName>
    <definedName name="TipoOrçamento">"BASE"</definedName>
    <definedName name="TiposObras">[2]DADOS!$A$1:$A$6</definedName>
    <definedName name="_xlnm.Print_Titles" localSheetId="4">CPUs!$1:$5</definedName>
    <definedName name="_xlnm.Print_Titles" localSheetId="3">Cronograma!$1:$4</definedName>
    <definedName name="_xlnm.Print_Titles" localSheetId="6">'Curva ABC de Insumos'!$1:$5</definedName>
    <definedName name="_xlnm.Print_Titles" localSheetId="5">'Curva ABC de Serviços'!$1:$4</definedName>
    <definedName name="_xlnm.Print_Titles" localSheetId="2">Memória!$1:$8</definedName>
    <definedName name="_xlnm.Print_Titles" localSheetId="1">'Orçamento Sintético'!$1:$4</definedName>
    <definedName name="VTOTAL1">ROUND(ROUND([1]PO!$P1,2)*ROUND([1]PO!$S1,2),2)</definedName>
    <definedName name="Z_070C0744_7C0D_4932_95E4_179391F8C676_.wvu.FilterData" localSheetId="2" hidden="1">Memória!$A$8:$N$575</definedName>
    <definedName name="Z_14F7363F_DF7D_4289_9DD9_D4E1ACDF1F78_.wvu.FilterData" localSheetId="2" hidden="1">Memória!$A$8:$N$575</definedName>
    <definedName name="Z_16364367_E367_488E_B89F_1300F0AD4A5F_.wvu.FilterData" localSheetId="2" hidden="1">Memória!$A$8:$N$575</definedName>
    <definedName name="Z_16392AF6_6F31_4687_85F9_17E50777A42E_.wvu.FilterData" localSheetId="2" hidden="1">Memória!$A$8:$N$575</definedName>
    <definedName name="Z_170D0BFD_F7B2_4A9E_95C1_60F44F962CA3_.wvu.FilterData" localSheetId="2" hidden="1">Memória!$A$8:$M$575</definedName>
    <definedName name="Z_1E421BD9_0D69_40E8_B320_63024EECC529_.wvu.FilterData" localSheetId="2" hidden="1">Memória!$A$8:$N$575</definedName>
    <definedName name="Z_204863F3_2003_4805_9312_05E9FE23439B_.wvu.FilterData" localSheetId="2" hidden="1">Memória!$A$8:$N$575</definedName>
    <definedName name="Z_234B682C_EB60_43FC_9CC9_BE49287E8FC7_.wvu.FilterData" localSheetId="2" hidden="1">Memória!$A$8:$M$575</definedName>
    <definedName name="Z_25359627_0A4E_4745_90DF_018A12FF9BA9_.wvu.FilterData" localSheetId="2" hidden="1">Memória!$A$8:$N$575</definedName>
    <definedName name="Z_26022406_0F2F_4A6B_A4F3_1A0B8B903B33_.wvu.FilterData" localSheetId="2" hidden="1">Memória!$A$8:$N$575</definedName>
    <definedName name="Z_28666EB8_090D_45A3_AE83_75BCFD174730_.wvu.FilterData" localSheetId="2" hidden="1">Memória!$A$8:$N$575</definedName>
    <definedName name="Z_2A135415_6F47_4D75_88B5_03786CDA55B5_.wvu.FilterData" localSheetId="2" hidden="1">Memória!$A$8:$N$575</definedName>
    <definedName name="Z_2A187BAC_DD65_4877_86A1_1D482A57465F_.wvu.FilterData" localSheetId="2" hidden="1">Memória!$A$8:$N$575</definedName>
    <definedName name="Z_2A514DFF_91DF_4AAB_8919_D52102C908AA_.wvu.FilterData" localSheetId="2" hidden="1">Memória!$A$8:$N$575</definedName>
    <definedName name="Z_2C7861C9_98ED_4638_AC0B_3BE0A81CC4C1_.wvu.FilterData" localSheetId="2" hidden="1">Memória!$A$8:$N$575</definedName>
    <definedName name="Z_376CD9BD_6BDE_4B89_86BA_0464B0CC2723_.wvu.FilterData" localSheetId="2" hidden="1">Memória!$A$8:$M$575</definedName>
    <definedName name="Z_3CFC4B57_3788_4127_95CC_5B66B5E725C0_.wvu.FilterData" localSheetId="2" hidden="1">Memória!$A$8:$N$575</definedName>
    <definedName name="Z_41FF7EE0_3941_4B69_81B6_49569E7C5E31_.wvu.FilterData" localSheetId="2" hidden="1">Memória!$A$8:$N$575</definedName>
    <definedName name="Z_48F8F0E9_A953_4E68_9CBE_66F60984DAD8_.wvu.FilterData" localSheetId="2" hidden="1">Memória!$A$8:$N$575</definedName>
    <definedName name="Z_534678DC_827E_4016_9018_E37CA4707B25_.wvu.FilterData" localSheetId="2" hidden="1">Memória!$A$8:$N$575</definedName>
    <definedName name="Z_57A9EEBB_1B5F_4398_8F52_8CD2B0590648_.wvu.FilterData" localSheetId="2" hidden="1">Memória!$A$8:$N$575</definedName>
    <definedName name="Z_5979C821_8C77_481C_ADAB_B65E61E98189_.wvu.FilterData" localSheetId="2" hidden="1">Memória!$A$8:$N$575</definedName>
    <definedName name="Z_5E2EEE7F_2AF9_4758_B809_0F77890430E7_.wvu.FilterData" localSheetId="2" hidden="1">Memória!$A$8:$N$575</definedName>
    <definedName name="Z_5E97C6FD_0395_4258_9E81_6BFE532BEE95_.wvu.FilterData" localSheetId="2" hidden="1">Memória!$A$8:$N$575</definedName>
    <definedName name="Z_60994DC6_86D5_4567_83B9_E11A5E786435_.wvu.FilterData" localSheetId="2" hidden="1">Memória!$A$8:$N$575</definedName>
    <definedName name="Z_61AAB31A_F113_417C_9E6A_67791D6DCEB5_.wvu.FilterData" localSheetId="2" hidden="1">Memória!$A$8:$N$575</definedName>
    <definedName name="Z_65369818_9F3F_4DD6_BE40_74AE49550972_.wvu.FilterData" localSheetId="2" hidden="1">Memória!$A$8:$N$575</definedName>
    <definedName name="Z_683923C1_63BD_4270_BDB0_B4AF0C6792AF_.wvu.FilterData" localSheetId="2" hidden="1">Memória!$A$8:$N$575</definedName>
    <definedName name="Z_6A4C136C_3E4A_4109_A626_6AC5D698FF2C_.wvu.FilterData" localSheetId="2" hidden="1">Memória!$A$8:$M$575</definedName>
    <definedName name="Z_6B6125E0_7AF0_4700_9A62_72327C8AF173_.wvu.FilterData" localSheetId="2" hidden="1">Memória!$A$8:$N$575</definedName>
    <definedName name="Z_6C1E9C59_84A8_41DA_9012_AA467C4AA9AD_.wvu.FilterData" localSheetId="2" hidden="1">Memória!$A$8:$N$575</definedName>
    <definedName name="Z_6EB18A25_9398_42EE_A0DD_D84F38D97838_.wvu.FilterData" localSheetId="2" hidden="1">Memória!$A$8:$N$575</definedName>
    <definedName name="Z_726112C6_0495_4FAE_AF76_59DC5B4BC83D_.wvu.FilterData" localSheetId="2" hidden="1">Memória!$A$8:$N$575</definedName>
    <definedName name="Z_7AD2BC21_4786_49A2_BCDC_26F0138A9F7A_.wvu.FilterData" localSheetId="2" hidden="1">Memória!$A$8:$N$575</definedName>
    <definedName name="Z_7E01114E_98BC_4FAE_B649_83FEC2B9170C_.wvu.FilterData" localSheetId="2" hidden="1">Memória!$A$8:$N$575</definedName>
    <definedName name="Z_821ABEE6_9C63_4154_8782_A86857913DED_.wvu.FilterData" localSheetId="2" hidden="1">Memória!$A$8:$N$575</definedName>
    <definedName name="Z_899792B9_08C7_41DE_9AA9_B3F53C9651C5_.wvu.FilterData" localSheetId="2" hidden="1">Memória!$A$8:$N$575</definedName>
    <definedName name="Z_8B705B0F_CC2B_4871_AD80_8AE2B9E0BDAC_.wvu.FilterData" localSheetId="2" hidden="1">Memória!$A$8:$N$575</definedName>
    <definedName name="Z_8BF42829_8C7E_4B90_AA79_ABC8F13AD794_.wvu.FilterData" localSheetId="2" hidden="1">Memória!$A$8:$N$575</definedName>
    <definedName name="Z_9EC2AC1E_7D87_412A_A21E_F296B4C009F8_.wvu.FilterData" localSheetId="2" hidden="1">Memória!$A$8:$N$575</definedName>
    <definedName name="Z_A4CC2DF1_1374_4DCA_B3CA_E26404749667_.wvu.FilterData" localSheetId="2" hidden="1">Memória!$A$8:$N$575</definedName>
    <definedName name="Z_A80FFC97_29B2_4637_90C1_87BA07D04F7A_.wvu.FilterData" localSheetId="2" hidden="1">Memória!$A$8:$N$575</definedName>
    <definedName name="Z_AB8A74F1_17B9_45E7_AA52_FBED6AC61634_.wvu.FilterData" localSheetId="2" hidden="1">Memória!$A$8:$N$575</definedName>
    <definedName name="Z_ACAD010B_BF67_4AA7_9E0E_73D47BEC974E_.wvu.FilterData" localSheetId="2" hidden="1">Memória!$A$8:$N$575</definedName>
    <definedName name="Z_B1EEFA95_404F_47C9_B9CA_78C9EB3C205B_.wvu.FilterData" localSheetId="2" hidden="1">Memória!$A$8:$N$575</definedName>
    <definedName name="Z_B40F5121_54E1_461D_B968_4E01D89D548B_.wvu.FilterData" localSheetId="2" hidden="1">Memória!$A$8:$N$575</definedName>
    <definedName name="Z_B5F3F7CA_63E0_4A49_BF13_0429FA9DAE27_.wvu.FilterData" localSheetId="2" hidden="1">Memória!$A$8:$N$575</definedName>
    <definedName name="Z_B5F3F7CA_63E0_4A49_BF13_0429FA9DAE27_.wvu.PrintArea" localSheetId="2" hidden="1">Memória!$A$7:$M$575</definedName>
    <definedName name="Z_B5F3F7CA_63E0_4A49_BF13_0429FA9DAE27_.wvu.PrintTitles" localSheetId="2" hidden="1">Memória!$7:$8</definedName>
    <definedName name="Z_BE922D0B_0570_424E_80FE_F4D22DFC5F8B_.wvu.FilterData" localSheetId="2" hidden="1">Memória!$A$8:$M$575</definedName>
    <definedName name="Z_BEA293A2_AF58_4740_9201_FEB4E769D333_.wvu.FilterData" localSheetId="2" hidden="1">Memória!$A$8:$N$575</definedName>
    <definedName name="Z_C4FD9991_11C4_4EFB_B2C5_8CE63D7E11DD_.wvu.FilterData" localSheetId="2" hidden="1">Memória!$A$8:$N$575</definedName>
    <definedName name="Z_C8238480_267D_4390_B9D0_412AE74601B8_.wvu.FilterData" localSheetId="2" hidden="1">Memória!$A$8:$N$575</definedName>
    <definedName name="Z_C90E2003_93DC_4470_BD51_9A5A852BFB8A_.wvu.FilterData" localSheetId="2" hidden="1">Memória!$A$8:$N$575</definedName>
    <definedName name="Z_CD788474_F5C0_4181_88ED_2A1FE025ED14_.wvu.FilterData" localSheetId="2" hidden="1">Memória!$A$8:$M$575</definedName>
    <definedName name="Z_CDE7A6F0_9F96_43C9_8E88_E08293E6EDB0_.wvu.FilterData" localSheetId="2" hidden="1">Memória!$A$8:$N$575</definedName>
    <definedName name="Z_D307152C_3184_4438_BF02_D4A7C401F4E9_.wvu.FilterData" localSheetId="2" hidden="1">Memória!$A$8:$M$575</definedName>
    <definedName name="Z_D5064F32_CE72_41F6_895F_2543044D2F49_.wvu.FilterData" localSheetId="2" hidden="1">Memória!$A$8:$N$575</definedName>
    <definedName name="Z_D6E91130_CB99_4EE9_8395_DD90C4006549_.wvu.FilterData" localSheetId="2" hidden="1">Memória!$A$8:$N$575</definedName>
    <definedName name="Z_D9B57847_B447_4B7A_8BBD_E23E272CB649_.wvu.FilterData" localSheetId="2" hidden="1">Memória!$A$8:$N$575</definedName>
    <definedName name="Z_DBCCE60A_E9E4_44C0_867A_3C64F2CA1E41_.wvu.FilterData" localSheetId="2" hidden="1">Memória!$A$8:$N$575</definedName>
    <definedName name="Z_E101BB98_E6DF_4440_B53B_2314C2CE1A4C_.wvu.FilterData" localSheetId="2" hidden="1">Memória!$A$8:$N$575</definedName>
    <definedName name="Z_E1361A40_9D5B_469A_A08E_1A43235ABC18_.wvu.FilterData" localSheetId="2" hidden="1">Memória!$A$8:$N$575</definedName>
    <definedName name="Z_E3569FA8_555C_4732_A84D_BD53E1C19CAD_.wvu.FilterData" localSheetId="2" hidden="1">Memória!$A$8:$N$575</definedName>
    <definedName name="Z_E48AA5E5_DC0C_4B95_8754_7C129B966D4C_.wvu.FilterData" localSheetId="2" hidden="1">Memória!$A$8:$N$575</definedName>
    <definedName name="Z_E48AA5E5_DC0C_4B95_8754_7C129B966D4C_.wvu.PrintArea" localSheetId="2" hidden="1">Memória!$A$1:$M$575</definedName>
    <definedName name="Z_E48AA5E5_DC0C_4B95_8754_7C129B966D4C_.wvu.PrintTitles" localSheetId="2" hidden="1">Memória!$1:$8</definedName>
    <definedName name="Z_E66E429D_B66A_4CFC_B90A_483E7A1E41DA_.wvu.FilterData" localSheetId="2" hidden="1">Memória!$A$8:$N$575</definedName>
    <definedName name="Z_E9B61FDC_AC81_402F_93CA_0FD1803A7C56_.wvu.FilterData" localSheetId="2" hidden="1">Memória!$A$8:$N$575</definedName>
    <definedName name="Z_EBCF5079_A55A_4DBB_B7DD_8371DE74329B_.wvu.FilterData" localSheetId="2" hidden="1">Memória!$A$8:$N$575</definedName>
    <definedName name="Z_F13B1FEB_01FD_4394_94EF_6A93A3352F4E_.wvu.FilterData" localSheetId="2" hidden="1">Memória!$A$8:$N$575</definedName>
    <definedName name="Z_F9DD221D_DDC0_470B_9A06_E16E5C94D2A2_.wvu.FilterData" localSheetId="2" hidden="1">Memória!$A$8:$N$575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74" i="8" l="1"/>
  <c r="G575" i="8" s="1"/>
  <c r="M575" i="8" s="1"/>
  <c r="G573" i="8"/>
  <c r="M569" i="8"/>
  <c r="G569" i="8"/>
  <c r="G568" i="8"/>
  <c r="G559" i="8"/>
  <c r="J552" i="8"/>
  <c r="J547" i="8"/>
  <c r="J550" i="8" s="1"/>
  <c r="M543" i="8"/>
  <c r="J543" i="8"/>
  <c r="J542" i="8"/>
  <c r="J539" i="8"/>
  <c r="M539" i="8" s="1"/>
  <c r="J538" i="8"/>
  <c r="J533" i="8"/>
  <c r="J534" i="8" s="1"/>
  <c r="G525" i="8"/>
  <c r="H525" i="8" s="1"/>
  <c r="H527" i="8" s="1"/>
  <c r="M527" i="8" s="1"/>
  <c r="G524" i="8"/>
  <c r="H524" i="8" s="1"/>
  <c r="H523" i="8"/>
  <c r="G523" i="8"/>
  <c r="H522" i="8"/>
  <c r="G522" i="8"/>
  <c r="G521" i="8"/>
  <c r="H521" i="8" s="1"/>
  <c r="H520" i="8"/>
  <c r="G520" i="8"/>
  <c r="G519" i="8"/>
  <c r="H519" i="8" s="1"/>
  <c r="H518" i="8"/>
  <c r="G518" i="8"/>
  <c r="G517" i="8"/>
  <c r="H517" i="8" s="1"/>
  <c r="J514" i="8"/>
  <c r="M514" i="8" s="1"/>
  <c r="M509" i="8"/>
  <c r="C509" i="8"/>
  <c r="M471" i="8"/>
  <c r="J471" i="8"/>
  <c r="I465" i="8"/>
  <c r="I456" i="8"/>
  <c r="I455" i="8"/>
  <c r="I454" i="8"/>
  <c r="I453" i="8"/>
  <c r="I452" i="8"/>
  <c r="I451" i="8"/>
  <c r="I450" i="8"/>
  <c r="I449" i="8"/>
  <c r="I448" i="8"/>
  <c r="I457" i="8" s="1"/>
  <c r="H441" i="8"/>
  <c r="M431" i="8"/>
  <c r="C431" i="8"/>
  <c r="G430" i="8"/>
  <c r="F430" i="8"/>
  <c r="H443" i="8" s="1"/>
  <c r="E430" i="8"/>
  <c r="E429" i="8"/>
  <c r="G429" i="8" s="1"/>
  <c r="G428" i="8"/>
  <c r="F428" i="8"/>
  <c r="E428" i="8"/>
  <c r="E427" i="8"/>
  <c r="G427" i="8" s="1"/>
  <c r="E426" i="8"/>
  <c r="F426" i="8" s="1"/>
  <c r="H439" i="8" s="1"/>
  <c r="E425" i="8"/>
  <c r="F425" i="8" s="1"/>
  <c r="H438" i="8" s="1"/>
  <c r="G424" i="8"/>
  <c r="E424" i="8"/>
  <c r="F424" i="8" s="1"/>
  <c r="H437" i="8" s="1"/>
  <c r="F423" i="8"/>
  <c r="H436" i="8" s="1"/>
  <c r="E423" i="8"/>
  <c r="G423" i="8" s="1"/>
  <c r="E422" i="8"/>
  <c r="G422" i="8" s="1"/>
  <c r="G417" i="8"/>
  <c r="G418" i="8" s="1"/>
  <c r="G416" i="8"/>
  <c r="G415" i="8"/>
  <c r="G414" i="8"/>
  <c r="G413" i="8"/>
  <c r="G412" i="8"/>
  <c r="G411" i="8"/>
  <c r="G410" i="8"/>
  <c r="G409" i="8"/>
  <c r="H394" i="8"/>
  <c r="H395" i="8" s="1"/>
  <c r="M389" i="8"/>
  <c r="H389" i="8"/>
  <c r="H365" i="8"/>
  <c r="H370" i="8" s="1"/>
  <c r="H371" i="8" s="1"/>
  <c r="C351" i="8"/>
  <c r="M351" i="8" s="1"/>
  <c r="G350" i="8"/>
  <c r="G349" i="8"/>
  <c r="G348" i="8"/>
  <c r="G347" i="8"/>
  <c r="G346" i="8"/>
  <c r="G345" i="8"/>
  <c r="G344" i="8"/>
  <c r="G343" i="8"/>
  <c r="G342" i="8"/>
  <c r="M338" i="8"/>
  <c r="C338" i="8"/>
  <c r="C325" i="8"/>
  <c r="M325" i="8" s="1"/>
  <c r="M311" i="8"/>
  <c r="J311" i="8"/>
  <c r="J305" i="8"/>
  <c r="M305" i="8" s="1"/>
  <c r="C299" i="8"/>
  <c r="M299" i="8" s="1"/>
  <c r="M283" i="8"/>
  <c r="C283" i="8"/>
  <c r="K247" i="8"/>
  <c r="F247" i="8"/>
  <c r="H247" i="8" s="1"/>
  <c r="K246" i="8"/>
  <c r="H246" i="8" s="1"/>
  <c r="F246" i="8"/>
  <c r="K245" i="8"/>
  <c r="F245" i="8"/>
  <c r="H245" i="8" s="1"/>
  <c r="K244" i="8"/>
  <c r="F244" i="8"/>
  <c r="H244" i="8" s="1"/>
  <c r="K243" i="8"/>
  <c r="F243" i="8"/>
  <c r="H243" i="8" s="1"/>
  <c r="K242" i="8"/>
  <c r="H242" i="8" s="1"/>
  <c r="F242" i="8"/>
  <c r="K241" i="8"/>
  <c r="F241" i="8"/>
  <c r="H241" i="8" s="1"/>
  <c r="K240" i="8"/>
  <c r="F240" i="8"/>
  <c r="H240" i="8" s="1"/>
  <c r="K239" i="8"/>
  <c r="F239" i="8"/>
  <c r="H239" i="8" s="1"/>
  <c r="K238" i="8"/>
  <c r="F238" i="8"/>
  <c r="H238" i="8" s="1"/>
  <c r="K237" i="8"/>
  <c r="H237" i="8" s="1"/>
  <c r="F237" i="8"/>
  <c r="H232" i="8"/>
  <c r="H231" i="8"/>
  <c r="H230" i="8"/>
  <c r="H229" i="8"/>
  <c r="H228" i="8"/>
  <c r="H227" i="8"/>
  <c r="H226" i="8"/>
  <c r="H225" i="8"/>
  <c r="H224" i="8"/>
  <c r="H223" i="8"/>
  <c r="H222" i="8"/>
  <c r="H233" i="8" s="1"/>
  <c r="M233" i="8" s="1"/>
  <c r="H217" i="8"/>
  <c r="H216" i="8"/>
  <c r="H215" i="8"/>
  <c r="H214" i="8"/>
  <c r="H213" i="8"/>
  <c r="H212" i="8"/>
  <c r="H211" i="8"/>
  <c r="H210" i="8"/>
  <c r="H209" i="8"/>
  <c r="H208" i="8"/>
  <c r="H207" i="8"/>
  <c r="H218" i="8" s="1"/>
  <c r="M218" i="8" s="1"/>
  <c r="H202" i="8"/>
  <c r="H201" i="8"/>
  <c r="H200" i="8"/>
  <c r="H199" i="8"/>
  <c r="H198" i="8"/>
  <c r="H197" i="8"/>
  <c r="H196" i="8"/>
  <c r="H195" i="8"/>
  <c r="H203" i="8" s="1"/>
  <c r="H194" i="8"/>
  <c r="C194" i="8"/>
  <c r="H193" i="8"/>
  <c r="H192" i="8"/>
  <c r="C188" i="8"/>
  <c r="M188" i="8" s="1"/>
  <c r="G187" i="8"/>
  <c r="G186" i="8"/>
  <c r="G185" i="8"/>
  <c r="G184" i="8"/>
  <c r="G183" i="8"/>
  <c r="G182" i="8"/>
  <c r="G181" i="8"/>
  <c r="G180" i="8"/>
  <c r="G179" i="8"/>
  <c r="G173" i="8"/>
  <c r="G172" i="8"/>
  <c r="G171" i="8"/>
  <c r="G170" i="8"/>
  <c r="G169" i="8"/>
  <c r="G168" i="8"/>
  <c r="G167" i="8"/>
  <c r="G166" i="8"/>
  <c r="G165" i="8"/>
  <c r="G174" i="8" s="1"/>
  <c r="M174" i="8" s="1"/>
  <c r="M161" i="8"/>
  <c r="H161" i="8"/>
  <c r="H138" i="8"/>
  <c r="H143" i="8" s="1"/>
  <c r="I143" i="8" s="1"/>
  <c r="M128" i="8"/>
  <c r="H128" i="8"/>
  <c r="H142" i="8" s="1"/>
  <c r="I142" i="8" s="1"/>
  <c r="H144" i="8" s="1"/>
  <c r="H105" i="8"/>
  <c r="H104" i="8"/>
  <c r="H103" i="8"/>
  <c r="H108" i="8" s="1"/>
  <c r="M98" i="8"/>
  <c r="J98" i="8"/>
  <c r="G89" i="8"/>
  <c r="M89" i="8" s="1"/>
  <c r="J80" i="8"/>
  <c r="M80" i="8" s="1"/>
  <c r="G68" i="8"/>
  <c r="G69" i="8" s="1"/>
  <c r="M69" i="8" s="1"/>
  <c r="M64" i="8"/>
  <c r="G64" i="8"/>
  <c r="G63" i="8"/>
  <c r="G58" i="8"/>
  <c r="G59" i="8" s="1"/>
  <c r="M59" i="8" s="1"/>
  <c r="A54" i="8"/>
  <c r="M52" i="8"/>
  <c r="G46" i="8"/>
  <c r="G47" i="8" s="1"/>
  <c r="M47" i="8" s="1"/>
  <c r="G41" i="8"/>
  <c r="G42" i="8" s="1"/>
  <c r="M42" i="8" s="1"/>
  <c r="G36" i="8"/>
  <c r="G37" i="8" s="1"/>
  <c r="M37" i="8" s="1"/>
  <c r="G35" i="8"/>
  <c r="G34" i="8"/>
  <c r="G33" i="8"/>
  <c r="G32" i="8"/>
  <c r="G31" i="8"/>
  <c r="G30" i="8"/>
  <c r="G29" i="8"/>
  <c r="G28" i="8"/>
  <c r="J24" i="8"/>
  <c r="M24" i="8" s="1"/>
  <c r="J19" i="8"/>
  <c r="M19" i="8" s="1"/>
  <c r="M14" i="8"/>
  <c r="J14" i="8"/>
  <c r="A9" i="8"/>
  <c r="E7" i="8"/>
  <c r="M534" i="8" l="1"/>
  <c r="J553" i="8"/>
  <c r="H481" i="8"/>
  <c r="M418" i="8"/>
  <c r="H375" i="8"/>
  <c r="I375" i="8" s="1"/>
  <c r="I376" i="8" s="1"/>
  <c r="M376" i="8" s="1"/>
  <c r="M371" i="8"/>
  <c r="M457" i="8"/>
  <c r="H476" i="8"/>
  <c r="H112" i="8"/>
  <c r="H113" i="8" s="1"/>
  <c r="M113" i="8" s="1"/>
  <c r="M108" i="8"/>
  <c r="H404" i="8"/>
  <c r="I404" i="8" s="1"/>
  <c r="I405" i="8" s="1"/>
  <c r="M405" i="8" s="1"/>
  <c r="H399" i="8"/>
  <c r="I399" i="8" s="1"/>
  <c r="I400" i="8" s="1"/>
  <c r="M400" i="8" s="1"/>
  <c r="M395" i="8"/>
  <c r="H252" i="8"/>
  <c r="M203" i="8"/>
  <c r="H148" i="8"/>
  <c r="H149" i="8" s="1"/>
  <c r="M144" i="8"/>
  <c r="H248" i="8"/>
  <c r="M547" i="8"/>
  <c r="G425" i="8"/>
  <c r="G431" i="8" s="1"/>
  <c r="H486" i="8" s="1"/>
  <c r="M138" i="8"/>
  <c r="G426" i="8"/>
  <c r="J551" i="8"/>
  <c r="J554" i="8" s="1"/>
  <c r="M554" i="8" s="1"/>
  <c r="M365" i="8"/>
  <c r="F427" i="8"/>
  <c r="H440" i="8" s="1"/>
  <c r="F422" i="8"/>
  <c r="H435" i="8" s="1"/>
  <c r="H444" i="8" s="1"/>
  <c r="F429" i="8"/>
  <c r="H442" i="8" s="1"/>
  <c r="H461" i="8" l="1"/>
  <c r="I461" i="8" s="1"/>
  <c r="I462" i="8" s="1"/>
  <c r="M462" i="8" s="1"/>
  <c r="G444" i="8"/>
  <c r="M444" i="8" s="1"/>
  <c r="H466" i="8"/>
  <c r="I466" i="8" s="1"/>
  <c r="I467" i="8" s="1"/>
  <c r="M467" i="8" s="1"/>
  <c r="H502" i="8"/>
  <c r="I502" i="8" s="1"/>
  <c r="I503" i="8" s="1"/>
  <c r="M503" i="8" s="1"/>
  <c r="I486" i="8"/>
  <c r="I487" i="8" s="1"/>
  <c r="M487" i="8" s="1"/>
  <c r="H492" i="8"/>
  <c r="I492" i="8" s="1"/>
  <c r="I493" i="8" s="1"/>
  <c r="M493" i="8" s="1"/>
  <c r="I476" i="8"/>
  <c r="I477" i="8" s="1"/>
  <c r="M477" i="8" s="1"/>
  <c r="H263" i="8"/>
  <c r="I263" i="8" s="1"/>
  <c r="I252" i="8"/>
  <c r="I481" i="8"/>
  <c r="I482" i="8" s="1"/>
  <c r="M482" i="8" s="1"/>
  <c r="H497" i="8"/>
  <c r="I497" i="8" s="1"/>
  <c r="I498" i="8" s="1"/>
  <c r="M498" i="8" s="1"/>
  <c r="H253" i="8"/>
  <c r="M248" i="8"/>
  <c r="H264" i="8" l="1"/>
  <c r="I264" i="8" s="1"/>
  <c r="I253" i="8"/>
  <c r="H254" i="8" s="1"/>
  <c r="H265" i="8"/>
  <c r="M265" i="8" s="1"/>
  <c r="H258" i="8" l="1"/>
  <c r="H259" i="8" s="1"/>
  <c r="M25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Matheus Ravelli dos Reis Freitas</author>
  </authors>
  <commentList>
    <comment ref="E422" authorId="0" shapeId="0" xr:uid="{3A0B6E41-C0C5-40AC-856D-FA14FC109EDA}">
      <text>
        <r>
          <rPr>
            <b/>
            <sz val="9"/>
            <color indexed="81"/>
            <rFont val="Segoe UI"/>
            <family val="2"/>
          </rPr>
          <t>Matheus Ravelli dos Reis Freitas:</t>
        </r>
        <r>
          <rPr>
            <sz val="9"/>
            <color indexed="81"/>
            <rFont val="Segoe UI"/>
            <family val="2"/>
          </rPr>
          <t xml:space="preserve">
Redução de largura p/ compatibilização com sarjeta</t>
        </r>
      </text>
    </comment>
  </commentList>
</comments>
</file>

<file path=xl/sharedStrings.xml><?xml version="1.0" encoding="utf-8"?>
<sst xmlns="http://schemas.openxmlformats.org/spreadsheetml/2006/main" count="8288" uniqueCount="2953">
  <si>
    <t>Obra</t>
  </si>
  <si>
    <t>Bancos</t>
  </si>
  <si>
    <t>B.D.I.</t>
  </si>
  <si>
    <t>Encargos Sociais</t>
  </si>
  <si>
    <t>1ª Etapa - Pavimentação em vias de São bento - Maragogi/AL</t>
  </si>
  <si>
    <t xml:space="preserve">SINAPI - 06/2022 - Alagoas
SICRO3 - 04/2022 - Alagoas
ORSE - 06/2022 - Sergipe
</t>
  </si>
  <si>
    <t>21,35%</t>
  </si>
  <si>
    <t>Não Desonerado: 
Horista: 113,41%
Mensalista: 69,73%</t>
  </si>
  <si>
    <t>Planilha Orçamentária Resumida</t>
  </si>
  <si>
    <t>Item</t>
  </si>
  <si>
    <t>Descrição</t>
  </si>
  <si>
    <t>Total</t>
  </si>
  <si>
    <t>Peso (%)</t>
  </si>
  <si>
    <t xml:space="preserve"> 1 </t>
  </si>
  <si>
    <t>SERVIÇOS PRELIMINARES</t>
  </si>
  <si>
    <t xml:space="preserve"> 2 </t>
  </si>
  <si>
    <t>CANTEIRO DE OBRAS</t>
  </si>
  <si>
    <t xml:space="preserve"> 3 </t>
  </si>
  <si>
    <t>DEMOLIÇÕES, RETIRADAS E REASSENTAMENTO</t>
  </si>
  <si>
    <t xml:space="preserve"> 4 </t>
  </si>
  <si>
    <t>MOVIMENTAÇÃO DE TERRA</t>
  </si>
  <si>
    <t xml:space="preserve"> 5 </t>
  </si>
  <si>
    <t>DRENAGEM</t>
  </si>
  <si>
    <t xml:space="preserve"> 6 </t>
  </si>
  <si>
    <t>GUIAS E SARJETAS</t>
  </si>
  <si>
    <t xml:space="preserve"> 7 </t>
  </si>
  <si>
    <t>PAVIMENTAÇÃO</t>
  </si>
  <si>
    <t xml:space="preserve"> 8 </t>
  </si>
  <si>
    <t>CALÇADA</t>
  </si>
  <si>
    <t xml:space="preserve"> 9 </t>
  </si>
  <si>
    <t>SINALIZAÇÃO VIÁRIA</t>
  </si>
  <si>
    <t>Total sem BDI</t>
  </si>
  <si>
    <t>Total do BDI</t>
  </si>
  <si>
    <t>Total Geral</t>
  </si>
  <si>
    <t>_______________________________________________________________
GRD / UEP 1
Setor de Engenharia</t>
  </si>
  <si>
    <t>Orçamento Sintético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</si>
  <si>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</si>
  <si>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</si>
  <si>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</si>
  <si>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</si>
  <si>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</si>
  <si>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</si>
  <si>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</si>
  <si>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GRD-2022-7-SP5 </t>
  </si>
  <si>
    <t>Próprio</t>
  </si>
  <si>
    <t>ADMINISTRAÇÃO LOCAL DE OBRA</t>
  </si>
  <si>
    <t>global</t>
  </si>
  <si>
    <t xml:space="preserve"> 1.2 </t>
  </si>
  <si>
    <t xml:space="preserve"> C-22-0049 </t>
  </si>
  <si>
    <t>MOBILIZAÇÃO DE EQUIPAMENTOS DE MACEIÓ PARA MARAGOGI</t>
  </si>
  <si>
    <t>UND</t>
  </si>
  <si>
    <t xml:space="preserve"> 1.3 </t>
  </si>
  <si>
    <t xml:space="preserve"> C-22-0050 </t>
  </si>
  <si>
    <t>DESMOBILIZAÇÃO DE EQUIPAMENTOS DE MARAGOGI PARA MACEIÓ</t>
  </si>
  <si>
    <t xml:space="preserve"> 1.4 </t>
  </si>
  <si>
    <t xml:space="preserve"> GRD-2022-7-SP1 </t>
  </si>
  <si>
    <t>DETALHAMENTO PROJETO EXECUTIVO DE PAVIMENTAÇÃO, DRENAGEM PLUVIAL, SINALIZAÇÃO HORIZONTAL E VERTICAL E TERRAPLENAGEM DE VIAS</t>
  </si>
  <si>
    <t xml:space="preserve"> 1.5 </t>
  </si>
  <si>
    <t xml:space="preserve"> 78472 </t>
  </si>
  <si>
    <t>SINAPI</t>
  </si>
  <si>
    <t>SERVICOS TOPOGRAFICOS PARA PAVIMENTACAO, INCLUSIVE NOTA DE SERVICOS, ACOMPANHAMENTO E GREIDE</t>
  </si>
  <si>
    <t>m²</t>
  </si>
  <si>
    <t xml:space="preserve"> 1.6 </t>
  </si>
  <si>
    <t xml:space="preserve"> 51 </t>
  </si>
  <si>
    <t>ORSE</t>
  </si>
  <si>
    <t>Placa de obra em chapa aço galvanizado, instalada - Rev 02_01/2022</t>
  </si>
  <si>
    <t xml:space="preserve"> 1.7 </t>
  </si>
  <si>
    <t>Placa de obra em chapa aço galvanizado, instalada - Rev 02_01/2022 (Placa IMA)</t>
  </si>
  <si>
    <t xml:space="preserve"> 2.1 </t>
  </si>
  <si>
    <t xml:space="preserve"> 93207 </t>
  </si>
  <si>
    <t>EXECUÇÃO DE ESCRITÓRIO EM CANTEIRO DE OBRA EM CHAPA DE MADEIRA COMPENSADA, NÃO INCLUSO MOBILIÁRIO E EQUIPAMENTOS. AF_02/2016</t>
  </si>
  <si>
    <t xml:space="preserve"> 2.2 </t>
  </si>
  <si>
    <t xml:space="preserve"> 93212 </t>
  </si>
  <si>
    <t>EXECUÇÃO DE SANITÁRIO E VESTIÁRIO EM CANTEIRO DE OBRA EM CHAPA DE MADEIRA COMPENSADA, NÃO INCLUSO MOBILIÁRIO. AF_02/2016</t>
  </si>
  <si>
    <t xml:space="preserve"> 2.3 </t>
  </si>
  <si>
    <t xml:space="preserve"> 93208 </t>
  </si>
  <si>
    <t>EXECUÇÃO DE ALMOXARIFADO EM CANTEIRO DE OBRA EM CHAPA DE MADEIRA COMPENSADA, INCLUSO PRATELEIRAS. AF_02/2016</t>
  </si>
  <si>
    <t xml:space="preserve"> 3.1 </t>
  </si>
  <si>
    <t xml:space="preserve"> C-22-0025 </t>
  </si>
  <si>
    <t>REMOÇÃO DE POSTE DE CONCRETO ARMADO</t>
  </si>
  <si>
    <t xml:space="preserve"> 3.2 </t>
  </si>
  <si>
    <t xml:space="preserve"> C-22-0024 </t>
  </si>
  <si>
    <t>DEMOLIÇÃO MANUAL DE PISO EM CONCRETO SIMPLES E/OU CIMENTADO</t>
  </si>
  <si>
    <t xml:space="preserve"> 3.3 </t>
  </si>
  <si>
    <t xml:space="preserve"> C-22-0026 </t>
  </si>
  <si>
    <t>REASSENTAMENTO DE POSTE DE CONCRETO</t>
  </si>
  <si>
    <t xml:space="preserve"> 3.4 </t>
  </si>
  <si>
    <t xml:space="preserve"> 100983 </t>
  </si>
  <si>
    <t>CARGA, MANOBRA E DESCARGA DE ENTULHO EM CAMINHÃO BASCULANTE 14 M³ - CARGA COM ESCAVADEIRA HIDRÁULICA  (CAÇAMBA DE 0,80 M³ / 111 HP) E DESCARGA LIVRE (UNIDADE: M3). AF_07/2020</t>
  </si>
  <si>
    <t>m³</t>
  </si>
  <si>
    <t xml:space="preserve"> 3.5 </t>
  </si>
  <si>
    <t xml:space="preserve"> 95876 </t>
  </si>
  <si>
    <t>TRANSPORTE COM CAMINHÃO BASCULANTE DE 14 M³, EM VIA URBANA PAVIMENTADA, DMT ATÉ 30 KM (UNIDADE: M3XKM). AF_07/2020</t>
  </si>
  <si>
    <t>M3XKM</t>
  </si>
  <si>
    <t xml:space="preserve"> 4.1 </t>
  </si>
  <si>
    <t>TERRAPLENAGEM (PAVIMENTAÇÃO)</t>
  </si>
  <si>
    <t xml:space="preserve"> 4.1.1 </t>
  </si>
  <si>
    <t xml:space="preserve"> 101115 </t>
  </si>
  <si>
    <t>ESCAVAÇÃO HORIZONTAL EM SOLO DE 1A CATEGORIA COM TRATOR DE ESTEIRAS (150HP/LÂMINA: 3,18M3). AF_07/2020</t>
  </si>
  <si>
    <t xml:space="preserve"> 4.1.2 </t>
  </si>
  <si>
    <t xml:space="preserve"> 96386 </t>
  </si>
  <si>
    <t>EXECUÇÃO E COMPACTAÇÃO DE ATERRO COM SOLO PREDOMINANTEMENTE ARENOSO - EXCLUSIVE ESCAVAÇÃO, CARGA E TRANSPORTE E SOLO. AF_09/2017</t>
  </si>
  <si>
    <t xml:space="preserve"> 4.1.3 </t>
  </si>
  <si>
    <t xml:space="preserve"> 100975 </t>
  </si>
  <si>
    <t>CARGA, MANOBRA E DESCARGA DE SOLOS E MATERIAIS GRANULARES EM CAMINHÃO BASCULANTE 14 M³ - CARGA COM PÁ CARREGADEIRA (CAÇAMBA DE 1,7 A 2,8 M³ / 128 HP) E DESCARGA LIVRE (UNIDADE: M3). AF_07/2020</t>
  </si>
  <si>
    <t xml:space="preserve"> 4.1.4 </t>
  </si>
  <si>
    <t xml:space="preserve"> 4.1.5 </t>
  </si>
  <si>
    <t xml:space="preserve"> 100574 </t>
  </si>
  <si>
    <t>ESPALHAMENTO DE MATERIAL COM TRATOR DE ESTEIRAS. AF_11/2019</t>
  </si>
  <si>
    <t xml:space="preserve"> 4.1.6 </t>
  </si>
  <si>
    <t xml:space="preserve"> 100577 </t>
  </si>
  <si>
    <t>REGULARIZAÇÃO E COMPACTAÇÃO DE SUBLEITO DE SOLO PREDOMINANTEMENTE ARENOSO. AF_11/2019</t>
  </si>
  <si>
    <t xml:space="preserve"> 4.2 </t>
  </si>
  <si>
    <t>ESCAVAÇÃO DE VALAS P/ DRENAGEM</t>
  </si>
  <si>
    <t xml:space="preserve"> 4.2.1 </t>
  </si>
  <si>
    <t xml:space="preserve"> 99063 </t>
  </si>
  <si>
    <t>LOCAÇÃO DE REDE DE ÁGUA OU ESGOTO. AF_10/2018</t>
  </si>
  <si>
    <t>M</t>
  </si>
  <si>
    <t xml:space="preserve"> 4.2.2 </t>
  </si>
  <si>
    <t xml:space="preserve"> 102279 </t>
  </si>
  <si>
    <t>ESCAVAÇÃO MECANIZADA DE VALA COM PROF. ATÉ 1,5 M (MÉDIA MONTANTE E JUSANTE/UMA COMPOSIÇÃO POR TRECHO), ESCAVADEIRA (0,8 M3),LARG. MENOR QUE 1,5 M, EM SOLO DE 1A CATEGORIA, LOCAIS COM BAIXO NÍVEL DE INTERFERÊNCIA. AF_02/2021</t>
  </si>
  <si>
    <t xml:space="preserve"> 4.2.3 </t>
  </si>
  <si>
    <t xml:space="preserve"> 101623 </t>
  </si>
  <si>
    <t>PREPARO DE FUNDO DE VALA COM LARGURA MENOR QUE 1,5 M, COM CAMADA DE BRITA, LANÇAMENTO MECANIZADO. AF_08/2020</t>
  </si>
  <si>
    <t xml:space="preserve"> 4.2.4 </t>
  </si>
  <si>
    <t xml:space="preserve"> 101622 </t>
  </si>
  <si>
    <t>PREPARO DE FUNDO DE VALA COM LARGURA MENOR QUE 1,5 M, COM CAMADA DE AREIA, LANÇAMENTO MECANIZADO. AF_08/2020</t>
  </si>
  <si>
    <t xml:space="preserve"> 4.2.5 </t>
  </si>
  <si>
    <t xml:space="preserve"> 93382 </t>
  </si>
  <si>
    <t>REATERRO MANUAL DE VALAS COM COMPACTAÇÃO MECANIZADA. AF_04/2016</t>
  </si>
  <si>
    <t xml:space="preserve"> 4.2.6 </t>
  </si>
  <si>
    <t xml:space="preserve"> 100979 </t>
  </si>
  <si>
    <t>CARGA, MANOBRA E DESCARGA DE SOLOS E MATERIAIS GRANULARES EM CAMINHÃO BASCULANTE 14 M³ - CARGA COM ESCAVADEIRA HIDRÁULICA (CAÇAMBA DE 1,20 M³ / 155 HP) E DESCARGA LIVRE (UNIDADE: M3). AF_07/2020</t>
  </si>
  <si>
    <t xml:space="preserve"> 4.2.7 </t>
  </si>
  <si>
    <t xml:space="preserve"> 4.2.8 </t>
  </si>
  <si>
    <t xml:space="preserve"> 5.1 </t>
  </si>
  <si>
    <t>TUBULAÇÕES</t>
  </si>
  <si>
    <t xml:space="preserve"> 5.1.1 </t>
  </si>
  <si>
    <t xml:space="preserve"> C-22-0033 </t>
  </si>
  <si>
    <t>ASSENTAMENTO DE TUBO DE PEAD CORRUGADO DE DUPLA PAREDE PARA REDE COLETORA DE ESGOTO, DN 750 MM, JUNTA ELÁSTICA INTEGRADA  (NÃO INCLUI FORNECIMENTO).</t>
  </si>
  <si>
    <t xml:space="preserve"> 5.1.2 </t>
  </si>
  <si>
    <t xml:space="preserve"> M0135 </t>
  </si>
  <si>
    <t>SICRO3</t>
  </si>
  <si>
    <t>Tubo PEAD corrugado com paredes estruturadas para drenagem - D = 750 mm</t>
  </si>
  <si>
    <t>m</t>
  </si>
  <si>
    <t xml:space="preserve"> 5.2 </t>
  </si>
  <si>
    <t>PONTA DE ALA COM DISSIPADOR DE ENERGIA</t>
  </si>
  <si>
    <t xml:space="preserve"> 5.2.1 </t>
  </si>
  <si>
    <t xml:space="preserve"> C-22-0044 </t>
  </si>
  <si>
    <t>DISSIPADOR DE ENERGIA - DEB 04 (PADRÃO DNIT) - REF. SICRO 2003455</t>
  </si>
  <si>
    <t>un</t>
  </si>
  <si>
    <t xml:space="preserve"> 5.3 </t>
  </si>
  <si>
    <t>CAIXA COLETORA DE SARJETA</t>
  </si>
  <si>
    <t xml:space="preserve"> 5.3.1 </t>
  </si>
  <si>
    <t xml:space="preserve"> C-22-0039 </t>
  </si>
  <si>
    <t>Caixa coletora de sarjeta - CCS 01 - com grelha de concreto - TCC 01 - areia e brita comerciais (Ref. SICRO 2003477)</t>
  </si>
  <si>
    <t xml:space="preserve"> 6.1 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</si>
  <si>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</si>
  <si>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</si>
  <si>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6.2 </t>
  </si>
  <si>
    <t xml:space="preserve"> 94287 </t>
  </si>
  <si>
    <t>EXECUÇÃO DE SARJETA DE CONCRETO USINADO, MOLDADA  IN LOCO  EM TRECHO RETO, 30 CM BASE X 10 CM ALTURA. AF_06/2016</t>
  </si>
  <si>
    <t xml:space="preserve"> 6.3 </t>
  </si>
  <si>
    <t xml:space="preserve"> 102498 </t>
  </si>
  <si>
    <t>PINTURA DE MEIO-FIO COM TINTA BRANCA A BASE DE CAL (CAIAÇÃO). AF_05/2021</t>
  </si>
  <si>
    <t xml:space="preserve"> 7.1 </t>
  </si>
  <si>
    <t xml:space="preserve"> 101768 </t>
  </si>
  <si>
    <t>EXECUÇÃO E COMPACTAÇÃO DE BASE E OU SUB BASE PARA PAVIMENTAÇÃO DE SOLO ESTABILIZADO GRANULOMETRICAMENTE SEM MISTURA DE SOLOS - EXCLUSIVE SOLO, ESCAVAÇÃO, CARGA E TRANSPORTE. AF_11/2019</t>
  </si>
  <si>
    <t xml:space="preserve"> 7.2 </t>
  </si>
  <si>
    <t xml:space="preserve"> 7.3 </t>
  </si>
  <si>
    <t xml:space="preserve"> 7.4 </t>
  </si>
  <si>
    <t xml:space="preserve"> 96396 </t>
  </si>
  <si>
    <t>EXECUÇÃO E COMPACTAÇÃO DE BASE E OU SUB BASE COM BRITA GRADUADA SIMPLES - EXCLUSIVE CARGA E TRANSPORTE. AF_09/2017</t>
  </si>
  <si>
    <t xml:space="preserve"> 7.5 </t>
  </si>
  <si>
    <t xml:space="preserve"> 7.6 </t>
  </si>
  <si>
    <t xml:space="preserve"> 7.7 </t>
  </si>
  <si>
    <t xml:space="preserve"> 93593 </t>
  </si>
  <si>
    <t>TRANSPORTE COM CAMINHÃO BASCULANTE DE 14 M³, EM VIA URBANA PAVIMENTADA, ADICIONAL PARA DMT EXCEDENTE A 30 KM (UNIDADE: M3XKM). AF_07/2020</t>
  </si>
  <si>
    <t xml:space="preserve"> 7.8 </t>
  </si>
  <si>
    <t xml:space="preserve"> C-22-0042 </t>
  </si>
  <si>
    <t>EXECUÇÃO DE IMPRIMAÇÃO COM ASFALTO DILUÍDO CM-30. AF_11/2019 (CÓPIA SINAPI 96401) EXCLUSIVE AQUISIÇÃO</t>
  </si>
  <si>
    <t xml:space="preserve"> 7.9 </t>
  </si>
  <si>
    <t xml:space="preserve"> C-22-0040 </t>
  </si>
  <si>
    <t>EXECUÇÃO DE PINTURA DE LIGAÇÃO COM EMULSÃO ASFÁLTICA RR-2C. AF_11/2019 (Exclusive aquisição )</t>
  </si>
  <si>
    <t xml:space="preserve"> 7.10 </t>
  </si>
  <si>
    <t xml:space="preserve"> C-22-0005 </t>
  </si>
  <si>
    <t>EXECUÇÃO DE PAVIMENTO COM APLICAÇÃO DE CONCRETO ASFÁLTICO, CAMADA DE ROLAMENTO. SEM AQUISIÇÃO DO CAP 50/70 - EXCLUSIVE CARGA E TRANSPORTE. AF_11/2019. REF. SINAPI 95995</t>
  </si>
  <si>
    <t xml:space="preserve"> 7.11 </t>
  </si>
  <si>
    <t xml:space="preserve"> 101003 </t>
  </si>
  <si>
    <t>CARGA DE MISTURA ASFÁLTICA EM CAMINHÃO BASCULANTE 14 M³ (UNIDADE: T). AF_07/2020</t>
  </si>
  <si>
    <t>T</t>
  </si>
  <si>
    <t xml:space="preserve"> 7.12 </t>
  </si>
  <si>
    <t xml:space="preserve"> 7.13 </t>
  </si>
  <si>
    <t xml:space="preserve"> 7.14 </t>
  </si>
  <si>
    <t xml:space="preserve"> C-22-0043 </t>
  </si>
  <si>
    <t>CONTROLE TECNOLÓGICO DE ASFALTO</t>
  </si>
  <si>
    <t>MÊS</t>
  </si>
  <si>
    <t xml:space="preserve"> 7.15 </t>
  </si>
  <si>
    <t>AQUISIÇÃO DE MATERIAL ASFÁLTICO</t>
  </si>
  <si>
    <t xml:space="preserve"> 7.15.1 </t>
  </si>
  <si>
    <t xml:space="preserve"> I-2022-0023 </t>
  </si>
  <si>
    <t>Aquisição de material asfáltico-CAP-50/70</t>
  </si>
  <si>
    <t xml:space="preserve"> 7.15.2 </t>
  </si>
  <si>
    <t xml:space="preserve"> I-2022-0024 </t>
  </si>
  <si>
    <t>Aquisição de material asfáltico - Emulsão asfáltica para imprimação - EAI</t>
  </si>
  <si>
    <t xml:space="preserve"> 7.15.3 </t>
  </si>
  <si>
    <t xml:space="preserve"> I-2022-0025 </t>
  </si>
  <si>
    <t>Aquisição de material asfáltico - RR 2C</t>
  </si>
  <si>
    <t xml:space="preserve"> 7.16 </t>
  </si>
  <si>
    <t>TRANSPORTE DE MATERIAL ASFÁLTICO</t>
  </si>
  <si>
    <t xml:space="preserve"> 7.16.1 </t>
  </si>
  <si>
    <t xml:space="preserve"> I-2022-0026 </t>
  </si>
  <si>
    <t>Transporte de material asfáltico - CAP - 50/70</t>
  </si>
  <si>
    <t xml:space="preserve"> 7.16.2 </t>
  </si>
  <si>
    <t xml:space="preserve"> I-2022-0027 </t>
  </si>
  <si>
    <t>Transporte de material asfáltico - Emulsão asfáltica para imprimação - EAI</t>
  </si>
  <si>
    <t xml:space="preserve"> 7.16.3 </t>
  </si>
  <si>
    <t xml:space="preserve"> I-2022-0028 </t>
  </si>
  <si>
    <t>Transporte de material asfáltico - RR 2C</t>
  </si>
  <si>
    <t xml:space="preserve"> 8.1 </t>
  </si>
  <si>
    <t xml:space="preserve"> 101094 </t>
  </si>
  <si>
    <t>PISO PODOTÁTIL, DIRECIONAL OU ALERTA, ASSENTADO SOBRE ARGAMASSA. AF_05/2020</t>
  </si>
  <si>
    <t xml:space="preserve"> 8.2 </t>
  </si>
  <si>
    <t xml:space="preserve"> C-22-0051 </t>
  </si>
  <si>
    <t>RAMPA PADRÃO PARA ACESSO DE DEFICIENTES A PASSEIO PÚBLICO, EM CONCRETO SIMPLES FCK=25MPA, DESEMPOLADO (REF. ORSE 12789)</t>
  </si>
  <si>
    <t xml:space="preserve"> 8.3 </t>
  </si>
  <si>
    <t xml:space="preserve"> 94990 </t>
  </si>
  <si>
    <t>EXECUÇÃO DE PASSEIO (CALÇADA) OU PISO DE CONCRETO COM CONCRETO MOLDADO IN LOCO, FEITO EM OBRA, ACABAMENTO CONVENCIONAL, NÃO ARMADO. AF_07/2016</t>
  </si>
  <si>
    <t xml:space="preserve"> 9.1 </t>
  </si>
  <si>
    <t>SINALIZAÇÃO VERTICAL</t>
  </si>
  <si>
    <t xml:space="preserve"> 9.1.1 </t>
  </si>
  <si>
    <t xml:space="preserve"> 5213444 </t>
  </si>
  <si>
    <t>Fornecimento e implantação de placa de regulamentação em aço, R1 lado 0,248 m - película retrorrefletiva tipo I + SI</t>
  </si>
  <si>
    <t xml:space="preserve"> 9.1.2 </t>
  </si>
  <si>
    <t xml:space="preserve"> 5213440 </t>
  </si>
  <si>
    <t>Fornecimento e implantação de placa de regulamentação em aço D = 0,60 m - película retrorrefletiva tipo I + SI</t>
  </si>
  <si>
    <t xml:space="preserve"> 9.1.3 </t>
  </si>
  <si>
    <t xml:space="preserve"> 5213464 </t>
  </si>
  <si>
    <t>Fornecimento e implantação de placa de advertência em aço, lado de 0,60 m - película retrorrefletiva tipo I + SI</t>
  </si>
  <si>
    <t xml:space="preserve"> 9.1.4 </t>
  </si>
  <si>
    <t xml:space="preserve"> 73916/002 </t>
  </si>
  <si>
    <t>PLACA ESMALTADA PARA IDENTIFICAÇÃO NR DE RUA, DIMENSÕES 45X25CM</t>
  </si>
  <si>
    <t>UN</t>
  </si>
  <si>
    <t xml:space="preserve"> 9.1.5 </t>
  </si>
  <si>
    <t xml:space="preserve"> C-22-0031 </t>
  </si>
  <si>
    <t>CONFECÇÃO SUPORTE E TRAVESSA EM MADEIRA PARA PLACA DE SINALIZAÇÃO, INCLUSIVE FIXAÇÃO EM BLOCO DE CONCRETO</t>
  </si>
  <si>
    <t xml:space="preserve"> 9.2 </t>
  </si>
  <si>
    <t>SINALIZAÇÃO HORIZONTAL</t>
  </si>
  <si>
    <t xml:space="preserve"> 9.2.1 </t>
  </si>
  <si>
    <t xml:space="preserve"> 72947 </t>
  </si>
  <si>
    <t>SINALIZACAO HORIZONTAL COM TINTA RETRORREFLETIVA A BASE DE RESINA ACRILICA COM MICROESFERAS DE VIDRO</t>
  </si>
  <si>
    <t xml:space="preserve"> 9.2.2 </t>
  </si>
  <si>
    <t xml:space="preserve"> C-22-0032 </t>
  </si>
  <si>
    <t>PINTURA DE ACABAMENTO COM APLICAÇÃO DE 02 DEMÃOS DE TINTA PARA SINALIZAÇÃO DE PNE</t>
  </si>
  <si>
    <t>Curva ABC de Serviços</t>
  </si>
  <si>
    <t>Tipo</t>
  </si>
  <si>
    <t>Valor  Unit</t>
  </si>
  <si>
    <t>Peso Acumulado (%)</t>
  </si>
  <si>
    <t>Material</t>
  </si>
  <si>
    <t>61,7</t>
  </si>
  <si>
    <t>5.244,10</t>
  </si>
  <si>
    <t>323.560,97</t>
  </si>
  <si>
    <t>16,62</t>
  </si>
  <si>
    <t>TRAN - TRANSPORTES, CARGAS E DESCARGAS</t>
  </si>
  <si>
    <t>89.871,5</t>
  </si>
  <si>
    <t>2,11</t>
  </si>
  <si>
    <t>189.628,86</t>
  </si>
  <si>
    <t>9,74</t>
  </si>
  <si>
    <t>26,36</t>
  </si>
  <si>
    <t>PAVI - PAVIMENTAÇÃO</t>
  </si>
  <si>
    <t>1.218,3</t>
  </si>
  <si>
    <t>140,46</t>
  </si>
  <si>
    <t>171.122,41</t>
  </si>
  <si>
    <t>8,79</t>
  </si>
  <si>
    <t>35,15</t>
  </si>
  <si>
    <t>347,35</t>
  </si>
  <si>
    <t>462,75</t>
  </si>
  <si>
    <t>160.736,21</t>
  </si>
  <si>
    <t>8,26</t>
  </si>
  <si>
    <t>43,40</t>
  </si>
  <si>
    <t>257,0</t>
  </si>
  <si>
    <t>613,93</t>
  </si>
  <si>
    <t>157.780,83</t>
  </si>
  <si>
    <t>8,10</t>
  </si>
  <si>
    <t>51,50</t>
  </si>
  <si>
    <t>DROP - DRENAGEM/OBRAS DE CONTENÇÃO / POÇOS DE VISITA E CAIXAS</t>
  </si>
  <si>
    <t>2.488,1</t>
  </si>
  <si>
    <t>45,39</t>
  </si>
  <si>
    <t>112.934,85</t>
  </si>
  <si>
    <t>5,80</t>
  </si>
  <si>
    <t>57,30</t>
  </si>
  <si>
    <t>PISO - PISOS</t>
  </si>
  <si>
    <t>132,7</t>
  </si>
  <si>
    <t>668,57</t>
  </si>
  <si>
    <t>88.719,23</t>
  </si>
  <si>
    <t>4,56</t>
  </si>
  <si>
    <t>61,86</t>
  </si>
  <si>
    <t>35,56</t>
  </si>
  <si>
    <t>88.476,83</t>
  </si>
  <si>
    <t>4,54</t>
  </si>
  <si>
    <t>66,41</t>
  </si>
  <si>
    <t>SERP - SERVIÇOS PRELIMINARES</t>
  </si>
  <si>
    <t>1,0</t>
  </si>
  <si>
    <t>79.857,85</t>
  </si>
  <si>
    <t>4,10</t>
  </si>
  <si>
    <t>70,51</t>
  </si>
  <si>
    <t>79.300,97</t>
  </si>
  <si>
    <t>0,85</t>
  </si>
  <si>
    <t>67.405,82</t>
  </si>
  <si>
    <t>3,46</t>
  </si>
  <si>
    <t>73,97</t>
  </si>
  <si>
    <t>1.624,4</t>
  </si>
  <si>
    <t>41,08</t>
  </si>
  <si>
    <t>66.730,35</t>
  </si>
  <si>
    <t>3,43</t>
  </si>
  <si>
    <t>77,40</t>
  </si>
  <si>
    <t>9,33</t>
  </si>
  <si>
    <t>6.729,73</t>
  </si>
  <si>
    <t>62.788,38</t>
  </si>
  <si>
    <t>3,22</t>
  </si>
  <si>
    <t>80,62</t>
  </si>
  <si>
    <t>Serviços</t>
  </si>
  <si>
    <t>610,32</t>
  </si>
  <si>
    <t>37.656,74</t>
  </si>
  <si>
    <t>1,93</t>
  </si>
  <si>
    <t>82,55</t>
  </si>
  <si>
    <t>8,0</t>
  </si>
  <si>
    <t>3.946,95</t>
  </si>
  <si>
    <t>31.575,60</t>
  </si>
  <si>
    <t>1,62</t>
  </si>
  <si>
    <t>84,18</t>
  </si>
  <si>
    <t>168,6</t>
  </si>
  <si>
    <t>156,03</t>
  </si>
  <si>
    <t>26.306,65</t>
  </si>
  <si>
    <t>1,35</t>
  </si>
  <si>
    <t>85,53</t>
  </si>
  <si>
    <t>3.867,11</t>
  </si>
  <si>
    <t>6,39</t>
  </si>
  <si>
    <t>24.710,83</t>
  </si>
  <si>
    <t>1,27</t>
  </si>
  <si>
    <t>86,80</t>
  </si>
  <si>
    <t>ASTU - ASSENTAMENTO DE TUBOS E PECAS</t>
  </si>
  <si>
    <t>24,0</t>
  </si>
  <si>
    <t>990,25</t>
  </si>
  <si>
    <t>23.766,00</t>
  </si>
  <si>
    <t>1,22</t>
  </si>
  <si>
    <t>88,02</t>
  </si>
  <si>
    <t>2.124,42</t>
  </si>
  <si>
    <t>8,21</t>
  </si>
  <si>
    <t>17.441,48</t>
  </si>
  <si>
    <t>0,90</t>
  </si>
  <si>
    <t>88,91</t>
  </si>
  <si>
    <t>2.080,46</t>
  </si>
  <si>
    <t>16.643,68</t>
  </si>
  <si>
    <t>89,77</t>
  </si>
  <si>
    <t>4,17</t>
  </si>
  <si>
    <t>3.919,04</t>
  </si>
  <si>
    <t>16.342,39</t>
  </si>
  <si>
    <t>0,84</t>
  </si>
  <si>
    <t>90,61</t>
  </si>
  <si>
    <t>14.141,04</t>
  </si>
  <si>
    <t>0,73</t>
  </si>
  <si>
    <t>91,33</t>
  </si>
  <si>
    <t>2,0</t>
  </si>
  <si>
    <t>6.226,93</t>
  </si>
  <si>
    <t>12.453,86</t>
  </si>
  <si>
    <t>0,64</t>
  </si>
  <si>
    <t>91,97</t>
  </si>
  <si>
    <t>10.966,97</t>
  </si>
  <si>
    <t>1,04</t>
  </si>
  <si>
    <t>11.405,64</t>
  </si>
  <si>
    <t>0,59</t>
  </si>
  <si>
    <t>92,56</t>
  </si>
  <si>
    <t>CANT - CANTEIRO DE OBRAS</t>
  </si>
  <si>
    <t>9,0</t>
  </si>
  <si>
    <t>996,15</t>
  </si>
  <si>
    <t>8.965,35</t>
  </si>
  <si>
    <t>0,46</t>
  </si>
  <si>
    <t>93,02</t>
  </si>
  <si>
    <t>CHOR - CUSTOS HORÁRIOS DE MÁQUINAS E EQUIPAMENTOS</t>
  </si>
  <si>
    <t>8.798,18</t>
  </si>
  <si>
    <t>0,45</t>
  </si>
  <si>
    <t>93,47</t>
  </si>
  <si>
    <t>93,92</t>
  </si>
  <si>
    <t>7.776,42</t>
  </si>
  <si>
    <t>0,98</t>
  </si>
  <si>
    <t>7.620,89</t>
  </si>
  <si>
    <t>0,39</t>
  </si>
  <si>
    <t>94,31</t>
  </si>
  <si>
    <t>URBA - URBANIZAÇÃO</t>
  </si>
  <si>
    <t>44,0</t>
  </si>
  <si>
    <t>169,39</t>
  </si>
  <si>
    <t>7.453,16</t>
  </si>
  <si>
    <t>0,38</t>
  </si>
  <si>
    <t>94,70</t>
  </si>
  <si>
    <t>SEDI - SERVIÇOS DIVERSOS</t>
  </si>
  <si>
    <t>12,0</t>
  </si>
  <si>
    <t>571,48</t>
  </si>
  <si>
    <t>6.857,76</t>
  </si>
  <si>
    <t>0,35</t>
  </si>
  <si>
    <t>95,05</t>
  </si>
  <si>
    <t>975,87</t>
  </si>
  <si>
    <t>6,73</t>
  </si>
  <si>
    <t>6.567,60</t>
  </si>
  <si>
    <t>0,34</t>
  </si>
  <si>
    <t>95,39</t>
  </si>
  <si>
    <t>MOVT - MOVIMENTO DE TERRA</t>
  </si>
  <si>
    <t>1.979,24</t>
  </si>
  <si>
    <t>3,31</t>
  </si>
  <si>
    <t>6.551,28</t>
  </si>
  <si>
    <t>95,72</t>
  </si>
  <si>
    <t>25,15</t>
  </si>
  <si>
    <t>6.463,55</t>
  </si>
  <si>
    <t>0,33</t>
  </si>
  <si>
    <t>96,05</t>
  </si>
  <si>
    <t>38,55</t>
  </si>
  <si>
    <t>158,48</t>
  </si>
  <si>
    <t>6.109,40</t>
  </si>
  <si>
    <t>0,31</t>
  </si>
  <si>
    <t>96,37</t>
  </si>
  <si>
    <t>SERT - SERVIÇOS TÉCNICOS</t>
  </si>
  <si>
    <t>1.382,28</t>
  </si>
  <si>
    <t>4,36</t>
  </si>
  <si>
    <t>6.026,74</t>
  </si>
  <si>
    <t>96,68</t>
  </si>
  <si>
    <t>412,11</t>
  </si>
  <si>
    <t>14,56</t>
  </si>
  <si>
    <t>6.000,32</t>
  </si>
  <si>
    <t>96,99</t>
  </si>
  <si>
    <t>6.947,06</t>
  </si>
  <si>
    <t>0,82</t>
  </si>
  <si>
    <t>5.696,58</t>
  </si>
  <si>
    <t>0,29</t>
  </si>
  <si>
    <t>97,28</t>
  </si>
  <si>
    <t>Equipamento</t>
  </si>
  <si>
    <t>5.694,28</t>
  </si>
  <si>
    <t>97,57</t>
  </si>
  <si>
    <t>6,0</t>
  </si>
  <si>
    <t>921,31</t>
  </si>
  <si>
    <t>5.527,86</t>
  </si>
  <si>
    <t>0,28</t>
  </si>
  <si>
    <t>97,86</t>
  </si>
  <si>
    <t>4,0</t>
  </si>
  <si>
    <t>1.101,25</t>
  </si>
  <si>
    <t>4.405,00</t>
  </si>
  <si>
    <t>0,23</t>
  </si>
  <si>
    <t>98,08</t>
  </si>
  <si>
    <t>Mobilização / Instalações Provisórias / Desmobilização</t>
  </si>
  <si>
    <t>7,0</t>
  </si>
  <si>
    <t>528,12</t>
  </si>
  <si>
    <t>3.696,84</t>
  </si>
  <si>
    <t>0,19</t>
  </si>
  <si>
    <t>98,27</t>
  </si>
  <si>
    <t>304,32</t>
  </si>
  <si>
    <t>3.651,84</t>
  </si>
  <si>
    <t>98,46</t>
  </si>
  <si>
    <t/>
  </si>
  <si>
    <t>15,0</t>
  </si>
  <si>
    <t>216,37</t>
  </si>
  <si>
    <t>3.245,55</t>
  </si>
  <si>
    <t>0,17</t>
  </si>
  <si>
    <t>98,63</t>
  </si>
  <si>
    <t>PINT - PINTURAS</t>
  </si>
  <si>
    <t>1,25</t>
  </si>
  <si>
    <t>3.110,12</t>
  </si>
  <si>
    <t>0,16</t>
  </si>
  <si>
    <t>98,79</t>
  </si>
  <si>
    <t>2.107,39</t>
  </si>
  <si>
    <t>1,32</t>
  </si>
  <si>
    <t>2.781,75</t>
  </si>
  <si>
    <t>0,14</t>
  </si>
  <si>
    <t>98,93</t>
  </si>
  <si>
    <t>2.721,74</t>
  </si>
  <si>
    <t>99,07</t>
  </si>
  <si>
    <t>2.545,03</t>
  </si>
  <si>
    <t>0,13</t>
  </si>
  <si>
    <t>99,20</t>
  </si>
  <si>
    <t>12,85</t>
  </si>
  <si>
    <t>195,58</t>
  </si>
  <si>
    <t>2.513,20</t>
  </si>
  <si>
    <t>99,33</t>
  </si>
  <si>
    <t>11,0</t>
  </si>
  <si>
    <t>2.380,07</t>
  </si>
  <si>
    <t>0,12</t>
  </si>
  <si>
    <t>99,45</t>
  </si>
  <si>
    <t>99,57</t>
  </si>
  <si>
    <t>344,38</t>
  </si>
  <si>
    <t>6,52</t>
  </si>
  <si>
    <t>2.245,35</t>
  </si>
  <si>
    <t>99,69</t>
  </si>
  <si>
    <t>66,02</t>
  </si>
  <si>
    <t>25,05</t>
  </si>
  <si>
    <t>1.653,80</t>
  </si>
  <si>
    <t>0,08</t>
  </si>
  <si>
    <t>99,77</t>
  </si>
  <si>
    <t>208,89</t>
  </si>
  <si>
    <t>7,34</t>
  </si>
  <si>
    <t>1.533,25</t>
  </si>
  <si>
    <t>99,85</t>
  </si>
  <si>
    <t>48,76</t>
  </si>
  <si>
    <t>24,21</t>
  </si>
  <si>
    <t>1.180,47</t>
  </si>
  <si>
    <t>0,06</t>
  </si>
  <si>
    <t>99,91</t>
  </si>
  <si>
    <t>149,32</t>
  </si>
  <si>
    <t>1.045,24</t>
  </si>
  <si>
    <t>0,05</t>
  </si>
  <si>
    <t>99,97</t>
  </si>
  <si>
    <t>50,71</t>
  </si>
  <si>
    <t>8,68</t>
  </si>
  <si>
    <t>440,16</t>
  </si>
  <si>
    <t>0,02</t>
  </si>
  <si>
    <t>99,99</t>
  </si>
  <si>
    <t>16,92</t>
  </si>
  <si>
    <t>13,74</t>
  </si>
  <si>
    <t>232,48</t>
  </si>
  <si>
    <t>0,01</t>
  </si>
  <si>
    <t>100,00</t>
  </si>
  <si>
    <t>Curva ABC de Insumos</t>
  </si>
  <si>
    <t>Quantidade</t>
  </si>
  <si>
    <t>Valor  Unitário</t>
  </si>
  <si>
    <t>Peso</t>
  </si>
  <si>
    <t>Valor Acumulado</t>
  </si>
  <si>
    <t>Peso Acumulado</t>
  </si>
  <si>
    <t>Operativa</t>
  </si>
  <si>
    <t>Improdutiva</t>
  </si>
  <si>
    <t>Geral</t>
  </si>
  <si>
    <t>61,7000000</t>
  </si>
  <si>
    <t>16,62%</t>
  </si>
  <si>
    <t xml:space="preserve"> 00004221 </t>
  </si>
  <si>
    <t>OLEO DIESEL COMBUSTIVEL COMUM</t>
  </si>
  <si>
    <t>L</t>
  </si>
  <si>
    <t>34.162,9295773</t>
  </si>
  <si>
    <t>7,41</t>
  </si>
  <si>
    <t>253.147,31</t>
  </si>
  <si>
    <t>13,00%</t>
  </si>
  <si>
    <t>29,62%</t>
  </si>
  <si>
    <t>257,0000000</t>
  </si>
  <si>
    <t>8,10%</t>
  </si>
  <si>
    <t>37,72%</t>
  </si>
  <si>
    <t xml:space="preserve"> 00004720 </t>
  </si>
  <si>
    <t>PEDRA BRITADA N. 0, OU PEDRISCO (4,8 A 9,5 MM) POSTO PEDREIRA/FORNECEDOR, SEM FRETE</t>
  </si>
  <si>
    <t>868,6298165</t>
  </si>
  <si>
    <t>93,25</t>
  </si>
  <si>
    <t>80.999,73</t>
  </si>
  <si>
    <t>4,16%</t>
  </si>
  <si>
    <t>41,88%</t>
  </si>
  <si>
    <t xml:space="preserve"> 00004059 </t>
  </si>
  <si>
    <t>MEIO-FIO OU GUIA DE CONCRETO, PRE-MOLDADO, COMP 1 M, *30 X 15/ 12* CM (H X L1/L2)</t>
  </si>
  <si>
    <t>2.587,3725000</t>
  </si>
  <si>
    <t>28,89</t>
  </si>
  <si>
    <t>74.749,19</t>
  </si>
  <si>
    <t>3,84%</t>
  </si>
  <si>
    <t>45,72%</t>
  </si>
  <si>
    <t xml:space="preserve"> 00037762 </t>
  </si>
  <si>
    <t>CAVALO MECANICO TRACAO 4X2, PESO BRUTO TOTAL 16000 KG, CAPACIDADE MAXIMA DE TRACAO *36000* KG, DISTANCIA ENTRE EIXOS *3,56* M, POTENCIA *286* CV (INCLUI CABINE E CHASSI, NAO INCLUI SEMIRREBOQUE)</t>
  </si>
  <si>
    <t>0,1093606</t>
  </si>
  <si>
    <t>605.767,09</t>
  </si>
  <si>
    <t>66.247,05</t>
  </si>
  <si>
    <t>3,40%</t>
  </si>
  <si>
    <t>49,12%</t>
  </si>
  <si>
    <t>9,3300000</t>
  </si>
  <si>
    <t>3,22%</t>
  </si>
  <si>
    <t>52,35%</t>
  </si>
  <si>
    <t xml:space="preserve"> 00006111 </t>
  </si>
  <si>
    <t>SERVENTE DE OBRAS</t>
  </si>
  <si>
    <t>Mão de Obra</t>
  </si>
  <si>
    <t>H</t>
  </si>
  <si>
    <t>4.923,8502372</t>
  </si>
  <si>
    <t>11,75</t>
  </si>
  <si>
    <t>57.855,24</t>
  </si>
  <si>
    <t>2,97%</t>
  </si>
  <si>
    <t>55,32%</t>
  </si>
  <si>
    <t xml:space="preserve"> 00001106 </t>
  </si>
  <si>
    <t>CAL HIDRATADA CH-I PARA ARGAMASSAS</t>
  </si>
  <si>
    <t>KG</t>
  </si>
  <si>
    <t>49.957,1545450</t>
  </si>
  <si>
    <t>1,12</t>
  </si>
  <si>
    <t>55.952,01</t>
  </si>
  <si>
    <t>2,87%</t>
  </si>
  <si>
    <t>58,19%</t>
  </si>
  <si>
    <t xml:space="preserve"> 00001379 </t>
  </si>
  <si>
    <t>CIMENTO PORTLAND COMPOSTO CP II-32</t>
  </si>
  <si>
    <t>70.410,1071052</t>
  </si>
  <si>
    <t>0,70</t>
  </si>
  <si>
    <t>49.287,07</t>
  </si>
  <si>
    <t>2,53%</t>
  </si>
  <si>
    <t>60,73%</t>
  </si>
  <si>
    <t xml:space="preserve"> 00004741 </t>
  </si>
  <si>
    <t>PO DE PEDRA (POSTO PEDREIRA/FORNECEDOR, SEM FRETE)</t>
  </si>
  <si>
    <t>643,6278900</t>
  </si>
  <si>
    <t>76,30</t>
  </si>
  <si>
    <t>49.108,81</t>
  </si>
  <si>
    <t>2,52%</t>
  </si>
  <si>
    <t>63,25%</t>
  </si>
  <si>
    <t xml:space="preserve"> 00004750 </t>
  </si>
  <si>
    <t>PEDREIRO</t>
  </si>
  <si>
    <t>2.772,6298947</t>
  </si>
  <si>
    <t>15,83</t>
  </si>
  <si>
    <t>43.890,73</t>
  </si>
  <si>
    <t>2,25%</t>
  </si>
  <si>
    <t>65,50%</t>
  </si>
  <si>
    <t xml:space="preserve"> 00000370 </t>
  </si>
  <si>
    <t>AREIA MEDIA - POSTO JAZIDA/FORNECEDOR (RETIRADO NA JAZIDA, SEM TRANSPORTE)</t>
  </si>
  <si>
    <t>540,0214279</t>
  </si>
  <si>
    <t>75,00</t>
  </si>
  <si>
    <t>40.501,61</t>
  </si>
  <si>
    <t>2,08%</t>
  </si>
  <si>
    <t>67,58%</t>
  </si>
  <si>
    <t>1,93%</t>
  </si>
  <si>
    <t>69,52%</t>
  </si>
  <si>
    <t xml:space="preserve"> 00034492 </t>
  </si>
  <si>
    <t>CONCRETO USINADO BOMBEAVEL, CLASSE DE RESISTENCIA C20, COM BRITA 0 E 1, SLUMP = 100 +/- 20 MM, EXCLUI SERVICO DE BOMBEAMENTO (NBR 8953)</t>
  </si>
  <si>
    <t>92,0597000</t>
  </si>
  <si>
    <t>405,00</t>
  </si>
  <si>
    <t>37.284,18</t>
  </si>
  <si>
    <t>1,91%</t>
  </si>
  <si>
    <t>71,43%</t>
  </si>
  <si>
    <t xml:space="preserve"> 00038186 </t>
  </si>
  <si>
    <t>PISO TATIL DE ALERTA OU DIRECIONAL, DE BORRACHA, COLORIDO, 25 X 25 CM, E = 12 MM, PARA ARGAMASSA</t>
  </si>
  <si>
    <t>63,7500000</t>
  </si>
  <si>
    <t>562,45</t>
  </si>
  <si>
    <t>35.856,19</t>
  </si>
  <si>
    <t>1,84%</t>
  </si>
  <si>
    <t>73,27%</t>
  </si>
  <si>
    <t xml:space="preserve"> 00037743 </t>
  </si>
  <si>
    <t>SEMIRREBOQUE COM DOIS EIXOS EM TANDEM TIPO BASCULANTE COM CACAMBA METALICA 14 M3  (INCLUI MONTAGEM, NAO INCLUI CAVALO MECANICO)</t>
  </si>
  <si>
    <t>0,1581781</t>
  </si>
  <si>
    <t>209.199,30</t>
  </si>
  <si>
    <t>33.090,75</t>
  </si>
  <si>
    <t>1,70%</t>
  </si>
  <si>
    <t>74,97%</t>
  </si>
  <si>
    <t xml:space="preserve"> 00004721 </t>
  </si>
  <si>
    <t>PEDRA BRITADA N. 1 (9,5 a 19 MM) POSTO PEDREIRA/FORNECEDOR, SEM FRETE</t>
  </si>
  <si>
    <t>358,4718791</t>
  </si>
  <si>
    <t>80,77</t>
  </si>
  <si>
    <t>28.953,77</t>
  </si>
  <si>
    <t>1,49%</t>
  </si>
  <si>
    <t>76,46%</t>
  </si>
  <si>
    <t xml:space="preserve"> 00004718 </t>
  </si>
  <si>
    <t>PEDRA BRITADA N. 2 (19 A 38 MM) POSTO PEDREIRA/FORNECEDOR, SEM FRETE</t>
  </si>
  <si>
    <t>317,4889800</t>
  </si>
  <si>
    <t>81,20</t>
  </si>
  <si>
    <t>25.780,11</t>
  </si>
  <si>
    <t>1,32%</t>
  </si>
  <si>
    <t>77,78%</t>
  </si>
  <si>
    <t xml:space="preserve"> 00037370 </t>
  </si>
  <si>
    <t>ALIMENTACAO - HORISTA (COLETADO CAIXA)</t>
  </si>
  <si>
    <t>Outros</t>
  </si>
  <si>
    <t>12.459,1839729</t>
  </si>
  <si>
    <t>1,50</t>
  </si>
  <si>
    <t>18.688,78</t>
  </si>
  <si>
    <t>0,96%</t>
  </si>
  <si>
    <t>78,74%</t>
  </si>
  <si>
    <t xml:space="preserve"> 00041096 </t>
  </si>
  <si>
    <t>VIGIA DIURNO (MENSALISTA)</t>
  </si>
  <si>
    <t>MES</t>
  </si>
  <si>
    <t>8,0248000</t>
  </si>
  <si>
    <t>2.146,59</t>
  </si>
  <si>
    <t>17.225,96</t>
  </si>
  <si>
    <t>0,88%</t>
  </si>
  <si>
    <t>79,63%</t>
  </si>
  <si>
    <t>4,1700000</t>
  </si>
  <si>
    <t>16.342,40</t>
  </si>
  <si>
    <t>0,84%</t>
  </si>
  <si>
    <t>80,47%</t>
  </si>
  <si>
    <t xml:space="preserve"> 00040811 </t>
  </si>
  <si>
    <t>ENGENHEIRO CIVIL DE OBRA JUNIOR (MENSALISTA)</t>
  </si>
  <si>
    <t>1,0091000</t>
  </si>
  <si>
    <t>15.869,75</t>
  </si>
  <si>
    <t>16.014,16</t>
  </si>
  <si>
    <t>0,82%</t>
  </si>
  <si>
    <t>81,29%</t>
  </si>
  <si>
    <t xml:space="preserve"> 00014511 </t>
  </si>
  <si>
    <t>ROLO COMPACTADOR DE PNEUS, ESTATICO, PRESSAO VARIAVEL, POTENCIA 110 HP, PESO SEM/COM LASTRO 10,8/27 T, LARGURA DE ROLAGEM 2,30 M</t>
  </si>
  <si>
    <t>0,0158831</t>
  </si>
  <si>
    <t>948.889,50</t>
  </si>
  <si>
    <t>15.071,31</t>
  </si>
  <si>
    <t>0,77%</t>
  </si>
  <si>
    <t>82,06%</t>
  </si>
  <si>
    <t xml:space="preserve"> 00020020 </t>
  </si>
  <si>
    <t>MOTORISTA DE CAMINHAO-BASCULANTE</t>
  </si>
  <si>
    <t>1.219,4101206</t>
  </si>
  <si>
    <t>11,92</t>
  </si>
  <si>
    <t>14.535,37</t>
  </si>
  <si>
    <t>0,75%</t>
  </si>
  <si>
    <t>82,81%</t>
  </si>
  <si>
    <t xml:space="preserve"> 00001213 </t>
  </si>
  <si>
    <t>CARPINTEIRO DE FORMAS</t>
  </si>
  <si>
    <t>923,7833099</t>
  </si>
  <si>
    <t>15,38</t>
  </si>
  <si>
    <t>14.207,79</t>
  </si>
  <si>
    <t>0,73%</t>
  </si>
  <si>
    <t>83,54%</t>
  </si>
  <si>
    <t xml:space="preserve"> 00040818 </t>
  </si>
  <si>
    <t>ENCARREGADO GERAL DE OBRAS (MENSALISTA)</t>
  </si>
  <si>
    <t>4,0524000</t>
  </si>
  <si>
    <t>3.405,46</t>
  </si>
  <si>
    <t>13.800,29</t>
  </si>
  <si>
    <t>0,71%</t>
  </si>
  <si>
    <t>84,25%</t>
  </si>
  <si>
    <t xml:space="preserve"> I-2022-0031 </t>
  </si>
  <si>
    <t xml:space="preserve">Laboratório de asfalto </t>
  </si>
  <si>
    <t>mês</t>
  </si>
  <si>
    <t>2,0000000</t>
  </si>
  <si>
    <t>0,64%</t>
  </si>
  <si>
    <t>84,89%</t>
  </si>
  <si>
    <t xml:space="preserve"> 00006189 </t>
  </si>
  <si>
    <t>TABUA NAO APARELHADA *2,5 X 30* CM, EM MACARANDUBA, ANGELIM OU EQUIVALENTE DA REGIAO - BRUTA</t>
  </si>
  <si>
    <t>471,9400600</t>
  </si>
  <si>
    <t>24,56</t>
  </si>
  <si>
    <t>11.590,85</t>
  </si>
  <si>
    <t>0,60%</t>
  </si>
  <si>
    <t>85,48%</t>
  </si>
  <si>
    <t xml:space="preserve"> 00040819 </t>
  </si>
  <si>
    <t>MESTRE DE OBRAS (MENSALISTA)</t>
  </si>
  <si>
    <t>2,0262000</t>
  </si>
  <si>
    <t>5.313,56</t>
  </si>
  <si>
    <t>10.766,34</t>
  </si>
  <si>
    <t>0,55%</t>
  </si>
  <si>
    <t>86,04%</t>
  </si>
  <si>
    <t xml:space="preserve"> 00037372 </t>
  </si>
  <si>
    <t>EXAMES - HORISTA (COLETADO CAIXA)</t>
  </si>
  <si>
    <t>12.996,3135422</t>
  </si>
  <si>
    <t>0,81</t>
  </si>
  <si>
    <t>10.527,01</t>
  </si>
  <si>
    <t>0,54%</t>
  </si>
  <si>
    <t>86,58%</t>
  </si>
  <si>
    <t xml:space="preserve"> 00037758 </t>
  </si>
  <si>
    <t>CAMINHAO TRUCADO, PESO BRUTO TOTAL 23000 KG, CARGA UTIL MAXIMA 15285 KG, DISTANCIA ENTRE EIXOS 4,80 M, POTENCIA 326 CV (INCLUI CABINE E CHASSI, NAO INCLUI CARROCERIA)</t>
  </si>
  <si>
    <t>0,0170716</t>
  </si>
  <si>
    <t>581.335,31</t>
  </si>
  <si>
    <t>9.924,32</t>
  </si>
  <si>
    <t>0,51%</t>
  </si>
  <si>
    <t>87,09%</t>
  </si>
  <si>
    <t xml:space="preserve"> E9665 </t>
  </si>
  <si>
    <t>Cavalo mecânico com semirreboque com capacidade de 22 t - 240 kW</t>
  </si>
  <si>
    <t>24,4200000</t>
  </si>
  <si>
    <t>0,0000000</t>
  </si>
  <si>
    <t>401,89</t>
  </si>
  <si>
    <t>111,75</t>
  </si>
  <si>
    <t>9.814,21</t>
  </si>
  <si>
    <t>0,00</t>
  </si>
  <si>
    <t>0,50%</t>
  </si>
  <si>
    <t>87,59%</t>
  </si>
  <si>
    <t xml:space="preserve"> 00004090 </t>
  </si>
  <si>
    <t>MOTONIVELADORA POTENCIA BASICA LIQUIDA (PRIMEIRA MARCHA) 125 HP , PESO BRUTO 13843 KG, LARGURA DA LAMINA DE 3,7 M</t>
  </si>
  <si>
    <t>0,0093396</t>
  </si>
  <si>
    <t>1.017.500,00</t>
  </si>
  <si>
    <t>9.503,04</t>
  </si>
  <si>
    <t>0,49%</t>
  </si>
  <si>
    <t>88,08%</t>
  </si>
  <si>
    <t xml:space="preserve"> 00044469 </t>
  </si>
  <si>
    <t>USINA DE ASFALTO, GRAVIMETRICA, CAPACIDADE DE 150 T/H, POTENCIA DE 400  KW</t>
  </si>
  <si>
    <t>Equipamento para Aquisição Permanente</t>
  </si>
  <si>
    <t>0,0010531</t>
  </si>
  <si>
    <t>8.958.602,97</t>
  </si>
  <si>
    <t>9.434,30</t>
  </si>
  <si>
    <t>0,48%</t>
  </si>
  <si>
    <t>88,56%</t>
  </si>
  <si>
    <t xml:space="preserve"> 00010488 </t>
  </si>
  <si>
    <t>VIBROACABADORA DE ASFALTO SOBRE ESTEIRAS, LARG. PAVIMENT. 1,90 A 5,3 M, POT. 78 KW/105 HP, CAP. 450 T/H</t>
  </si>
  <si>
    <t>0,0033528</t>
  </si>
  <si>
    <t>2.493.345,00</t>
  </si>
  <si>
    <t>8.359,69</t>
  </si>
  <si>
    <t>0,43%</t>
  </si>
  <si>
    <t>88,99%</t>
  </si>
  <si>
    <t xml:space="preserve"> 5896 </t>
  </si>
  <si>
    <t>Veículo tipo sedan ou pick-up capacidade 0,6 ton</t>
  </si>
  <si>
    <t>h</t>
  </si>
  <si>
    <t>1.000,0000000</t>
  </si>
  <si>
    <t>8,33</t>
  </si>
  <si>
    <t>8.330,00</t>
  </si>
  <si>
    <t>89,42%</t>
  </si>
  <si>
    <t xml:space="preserve"> 00004238 </t>
  </si>
  <si>
    <t>OPERADOR DE ROLO COMPACTADOR</t>
  </si>
  <si>
    <t>514,0021394</t>
  </si>
  <si>
    <t>16,06</t>
  </si>
  <si>
    <t>8.254,87</t>
  </si>
  <si>
    <t>0,42%</t>
  </si>
  <si>
    <t>89,84%</t>
  </si>
  <si>
    <t xml:space="preserve"> 00037371 </t>
  </si>
  <si>
    <t>TRANSPORTE - HORISTA (COLETADO CAIXA)</t>
  </si>
  <si>
    <t>0,52</t>
  </si>
  <si>
    <t>6.478,78</t>
  </si>
  <si>
    <t>0,33%</t>
  </si>
  <si>
    <t>90,18%</t>
  </si>
  <si>
    <t xml:space="preserve"> 00004433 </t>
  </si>
  <si>
    <t>PECA DE MADEIRA NAO APARELHADA *7,5 X 7,5* CM (3 X 3 ") MACARANDUBA, ANGELIM OU EQUIVALENTE DA REGIAO</t>
  </si>
  <si>
    <t>267,7942072</t>
  </si>
  <si>
    <t>23,29</t>
  </si>
  <si>
    <t>6.236,93</t>
  </si>
  <si>
    <t>0,32%</t>
  </si>
  <si>
    <t>90,50%</t>
  </si>
  <si>
    <t>5.694,29</t>
  </si>
  <si>
    <t>0,29%</t>
  </si>
  <si>
    <t>90,79%</t>
  </si>
  <si>
    <t xml:space="preserve"> 00043491 </t>
  </si>
  <si>
    <t>EPI - FAMILIA SERVENTE - HORISTA (ENCARGOS COMPLEMENTARES - COLETADO CAIXA)</t>
  </si>
  <si>
    <t>4.826,8287813</t>
  </si>
  <si>
    <t>1,15</t>
  </si>
  <si>
    <t>5.550,85</t>
  </si>
  <si>
    <t>91,07%</t>
  </si>
  <si>
    <t xml:space="preserve"> 00014513 </t>
  </si>
  <si>
    <t>ROLO COMPACTADOR PE DE CARNEIRO VIBRATORIO, POTENCIA 80 HP, PESO OPERACIONAL SEM/COM LASTRO 7,4/8,8 T, LARGURA DE TRABALHO 1,68 M</t>
  </si>
  <si>
    <t>0,0089946</t>
  </si>
  <si>
    <t>594.673,32</t>
  </si>
  <si>
    <t>5.348,85</t>
  </si>
  <si>
    <t>0,27%</t>
  </si>
  <si>
    <t>91,35%</t>
  </si>
  <si>
    <t xml:space="preserve"> 00007592 </t>
  </si>
  <si>
    <t>TOPOGRAFO (HORISTA)</t>
  </si>
  <si>
    <t>177,1792000</t>
  </si>
  <si>
    <t>29,25</t>
  </si>
  <si>
    <t>5.182,49</t>
  </si>
  <si>
    <t>91,62%</t>
  </si>
  <si>
    <t xml:space="preserve"> 00004262 </t>
  </si>
  <si>
    <t>PA CARREGADEIRA SOBRE RODAS, POTENCIA LIQUIDA 128 HP, CAPACIDADE DA CACAMBA DE 1,7 A 2,8 M3, PESO OPERACIONAL DE 11632 KG</t>
  </si>
  <si>
    <t>0,0078648</t>
  </si>
  <si>
    <t>615.000,00</t>
  </si>
  <si>
    <t>4.836,85</t>
  </si>
  <si>
    <t>0,25%</t>
  </si>
  <si>
    <t>91,86%</t>
  </si>
  <si>
    <t xml:space="preserve"> 00007624 </t>
  </si>
  <si>
    <t>TRATOR DE ESTEIRAS, POTENCIA DE 150 HP, PESO OPERACIONAL DE 16,7 T, COM RODA MOTRIZ ELEVADA E LAMINA COM CONTATO DE 3,18M3</t>
  </si>
  <si>
    <t>0,0035498</t>
  </si>
  <si>
    <t>1.320.000,00</t>
  </si>
  <si>
    <t>4.685,74</t>
  </si>
  <si>
    <t>0,24%</t>
  </si>
  <si>
    <t>92,10%</t>
  </si>
  <si>
    <t xml:space="preserve"> 00004237 </t>
  </si>
  <si>
    <t>OPERADOR DE TRATOR - EXCLUSIVE AGROPECUARIA</t>
  </si>
  <si>
    <t>289,5819290</t>
  </si>
  <si>
    <t>14,81</t>
  </si>
  <si>
    <t>4.288,71</t>
  </si>
  <si>
    <t>0,22%</t>
  </si>
  <si>
    <t>92,32%</t>
  </si>
  <si>
    <t xml:space="preserve"> 00007640 </t>
  </si>
  <si>
    <t>TRATOR DE PNEUS COM POTENCIA DE 85 CV, TRACAO 4 X 4, PESO COM LASTRO DE 4675 KG</t>
  </si>
  <si>
    <t>0,0165353</t>
  </si>
  <si>
    <t>255.000,00</t>
  </si>
  <si>
    <t>4.216,50</t>
  </si>
  <si>
    <t>92,54%</t>
  </si>
  <si>
    <t xml:space="preserve"> 00004517 </t>
  </si>
  <si>
    <t>SARRAFO DE MADEIRA NAO APARELHADA *2,5 X 7,5* CM (1 X 3 ") PINUS, MISTA OU EQUIVALENTE DA REGIAO</t>
  </si>
  <si>
    <t>994,8060726</t>
  </si>
  <si>
    <t>4,22</t>
  </si>
  <si>
    <t>4.198,08</t>
  </si>
  <si>
    <t>92,76%</t>
  </si>
  <si>
    <t xml:space="preserve"> 00014626 </t>
  </si>
  <si>
    <t>ROLO COMPACTADOR VIBRATORIO TANDEM, ACO LISO, POTENCIA 125 HP, PESO SEM/COM LASTRO 10,20/11,65 T, LARGURA DE TRABALHO 1,73 M</t>
  </si>
  <si>
    <t>0,0048421</t>
  </si>
  <si>
    <t>855.590,03</t>
  </si>
  <si>
    <t>4.142,85</t>
  </si>
  <si>
    <t>0,21%</t>
  </si>
  <si>
    <t>92,97%</t>
  </si>
  <si>
    <t xml:space="preserve"> E9508 </t>
  </si>
  <si>
    <t>Caminhão carroceria com capacidade de 9 t - 136 kW</t>
  </si>
  <si>
    <t>21,3800000</t>
  </si>
  <si>
    <t>185,20</t>
  </si>
  <si>
    <t>61,47</t>
  </si>
  <si>
    <t>3.959,52</t>
  </si>
  <si>
    <t>0,20%</t>
  </si>
  <si>
    <t>93,17%</t>
  </si>
  <si>
    <t xml:space="preserve"> 00044502 </t>
  </si>
  <si>
    <t>RASTELEIRO HORISTA</t>
  </si>
  <si>
    <t>394,1496500</t>
  </si>
  <si>
    <t>9,96</t>
  </si>
  <si>
    <t>3.925,73</t>
  </si>
  <si>
    <t>93,37%</t>
  </si>
  <si>
    <t xml:space="preserve"> 00037666 </t>
  </si>
  <si>
    <t>OPERADOR DE BETONEIRA ESTACIONARIA/MISTURADOR</t>
  </si>
  <si>
    <t>337,9898697</t>
  </si>
  <si>
    <t>11,01</t>
  </si>
  <si>
    <t>3.721,27</t>
  </si>
  <si>
    <t>0,19%</t>
  </si>
  <si>
    <t>93,57%</t>
  </si>
  <si>
    <t xml:space="preserve"> 00002705 </t>
  </si>
  <si>
    <t>ENERGIA ELETRICA ATE 2000 KWH INDUSTRIAL, SEM DEMANDA</t>
  </si>
  <si>
    <t>KW/H</t>
  </si>
  <si>
    <t>3.601,8498686</t>
  </si>
  <si>
    <t>1,02</t>
  </si>
  <si>
    <t>3.673,89</t>
  </si>
  <si>
    <t>93,75%</t>
  </si>
  <si>
    <t xml:space="preserve"> 00010685 </t>
  </si>
  <si>
    <t>ESCAVADEIRA HIDRAULICA SOBRE ESTEIRAS, CACAMBA 0,80M3, PESO OPERACIONAL 17T, POTENCIA BRUTA 111HP</t>
  </si>
  <si>
    <t>0,0043186</t>
  </si>
  <si>
    <t>850.000,00</t>
  </si>
  <si>
    <t>3.670,81</t>
  </si>
  <si>
    <t>93,94%</t>
  </si>
  <si>
    <t xml:space="preserve"> 00014525 </t>
  </si>
  <si>
    <t>ESCAVADEIRA HIDRAULICA SOBRE ESTEIRAS COM CACAMBA DE 1,20 M3, PESO OPERACIONAL 21 T, POTENCIA BRUTA 155 HP</t>
  </si>
  <si>
    <t>0,0038178</t>
  </si>
  <si>
    <t>945.625,00</t>
  </si>
  <si>
    <t>3.610,21</t>
  </si>
  <si>
    <t>94,13%</t>
  </si>
  <si>
    <t xml:space="preserve"> 00004222 </t>
  </si>
  <si>
    <t>GASOLINA COMUM</t>
  </si>
  <si>
    <t>476,4305435</t>
  </si>
  <si>
    <t>3.497,00</t>
  </si>
  <si>
    <t>0,18%</t>
  </si>
  <si>
    <t>94,31%</t>
  </si>
  <si>
    <t xml:space="preserve"> 00004093 </t>
  </si>
  <si>
    <t>MOTORISTA DE CAMINHAO</t>
  </si>
  <si>
    <t>274,4851144</t>
  </si>
  <si>
    <t>12,65</t>
  </si>
  <si>
    <t>3.472,24</t>
  </si>
  <si>
    <t>94,49%</t>
  </si>
  <si>
    <t xml:space="preserve"> M3229 </t>
  </si>
  <si>
    <t>Película retrorrefletiva tipo I + SI</t>
  </si>
  <si>
    <t>13,3200000</t>
  </si>
  <si>
    <t>243,17</t>
  </si>
  <si>
    <t>3.238,99</t>
  </si>
  <si>
    <t>0,17%</t>
  </si>
  <si>
    <t>94,65%</t>
  </si>
  <si>
    <t xml:space="preserve"> 00004813 </t>
  </si>
  <si>
    <t>PLACA DE OBRA (PARA CONSTRUCAO CIVIL) EM CHAPA GALVANIZADA *N. 22*, ADESIVADA, DE *2,0 X 1,125* M</t>
  </si>
  <si>
    <t>7,0000000</t>
  </si>
  <si>
    <t>430,00</t>
  </si>
  <si>
    <t>3.010,00</t>
  </si>
  <si>
    <t>0,15%</t>
  </si>
  <si>
    <t>94,81%</t>
  </si>
  <si>
    <t xml:space="preserve"> 00043489 </t>
  </si>
  <si>
    <t>EPI - FAMILIA PEDREIRO - HORISTA (ENCARGOS COMPLEMENTARES - COLETADO CAIXA)</t>
  </si>
  <si>
    <t>2.727,9379617</t>
  </si>
  <si>
    <t>1,09</t>
  </si>
  <si>
    <t>2.973,45</t>
  </si>
  <si>
    <t>94,96%</t>
  </si>
  <si>
    <t xml:space="preserve"> 00004239 </t>
  </si>
  <si>
    <t>OPERADOR DE MOTONIVELADORA</t>
  </si>
  <si>
    <t>169,4641502</t>
  </si>
  <si>
    <t>17,52</t>
  </si>
  <si>
    <t>2.969,01</t>
  </si>
  <si>
    <t>95,11%</t>
  </si>
  <si>
    <t xml:space="preserve"> 00004460 </t>
  </si>
  <si>
    <t>SARRAFO DE MADEIRA NAO APARELHADA *2,5 X 10 CM, MACARANDUBA, ANGELIM OU EQUIVALENTE DA REGIAO</t>
  </si>
  <si>
    <t>331,7500000</t>
  </si>
  <si>
    <t>8,40</t>
  </si>
  <si>
    <t>2.786,70</t>
  </si>
  <si>
    <t>0,14%</t>
  </si>
  <si>
    <t>95,26%</t>
  </si>
  <si>
    <t xml:space="preserve"> 00043488 </t>
  </si>
  <si>
    <t>EPI - FAMILIA OPERADOR ESCAVADEIRA - HORISTA (ENCARGOS COMPLEMENTARES - COLETADO CAIXA)</t>
  </si>
  <si>
    <t>3.602,4323090</t>
  </si>
  <si>
    <t>0,76</t>
  </si>
  <si>
    <t>2.737,85</t>
  </si>
  <si>
    <t>95,40%</t>
  </si>
  <si>
    <t xml:space="preserve"> 00043467 </t>
  </si>
  <si>
    <t>FERRAMENTAS - FAMILIA SERVENTE - HORISTA (ENCARGOS COMPLEMENTARES - COLETADO CAIXA)</t>
  </si>
  <si>
    <t>0,56</t>
  </si>
  <si>
    <t>2.703,02</t>
  </si>
  <si>
    <t>95,54%</t>
  </si>
  <si>
    <t xml:space="preserve"> 00006117 </t>
  </si>
  <si>
    <t>CARPINTEIRO AUXILIAR</t>
  </si>
  <si>
    <t>222,1187769</t>
  </si>
  <si>
    <t>11,78</t>
  </si>
  <si>
    <t>2.616,56</t>
  </si>
  <si>
    <t>0,13%</t>
  </si>
  <si>
    <t>95,67%</t>
  </si>
  <si>
    <t xml:space="preserve"> 00007343 </t>
  </si>
  <si>
    <t>TINTA A BASE DE RESINA ACRILICA, PARA SINALIZACAO HORIZONTAL VIARIA (NBR 11862)</t>
  </si>
  <si>
    <t>247,2660000</t>
  </si>
  <si>
    <t>10,40</t>
  </si>
  <si>
    <t>2.571,57</t>
  </si>
  <si>
    <t>95,80%</t>
  </si>
  <si>
    <t>95,93%</t>
  </si>
  <si>
    <t xml:space="preserve"> 00002358 </t>
  </si>
  <si>
    <t>DESENHISTA PROJETISTA (HORISTA)</t>
  </si>
  <si>
    <t>88,3608000</t>
  </si>
  <si>
    <t>27,35</t>
  </si>
  <si>
    <t>2.416,67</t>
  </si>
  <si>
    <t>0,12%</t>
  </si>
  <si>
    <t>96,06%</t>
  </si>
  <si>
    <t xml:space="preserve"> M1367 </t>
  </si>
  <si>
    <t>Chapa de aço galvanizado</t>
  </si>
  <si>
    <t>kg</t>
  </si>
  <si>
    <t>156,8430000</t>
  </si>
  <si>
    <t>15,18</t>
  </si>
  <si>
    <t>2.381,19</t>
  </si>
  <si>
    <t>96,18%</t>
  </si>
  <si>
    <t xml:space="preserve"> E9667 </t>
  </si>
  <si>
    <t>Caminhão basculante com capacidade de 14 m³ - 188 kW</t>
  </si>
  <si>
    <t>7,9200000</t>
  </si>
  <si>
    <t>300,47</t>
  </si>
  <si>
    <t>79,93</t>
  </si>
  <si>
    <t>2.379,71</t>
  </si>
  <si>
    <t>96,30%</t>
  </si>
  <si>
    <t xml:space="preserve"> 00040863 </t>
  </si>
  <si>
    <t>EXAMES - MENSALISTA (COLETADO CAIXA)</t>
  </si>
  <si>
    <t>15,0000000</t>
  </si>
  <si>
    <t>152,35</t>
  </si>
  <si>
    <t>2.285,25</t>
  </si>
  <si>
    <t>96,42%</t>
  </si>
  <si>
    <t xml:space="preserve"> 00040862 </t>
  </si>
  <si>
    <t>ALIMENTACAO - MENSALISTA (COLETADO CAIXA)</t>
  </si>
  <si>
    <t>8,0000000</t>
  </si>
  <si>
    <t>282,98</t>
  </si>
  <si>
    <t>2.263,84</t>
  </si>
  <si>
    <t>96,53%</t>
  </si>
  <si>
    <t xml:space="preserve"> 00004234 </t>
  </si>
  <si>
    <t>OPERADOR DE ESCAVADEIRA</t>
  </si>
  <si>
    <t>143,1201495</t>
  </si>
  <si>
    <t>2.201,19</t>
  </si>
  <si>
    <t>0,11%</t>
  </si>
  <si>
    <t>96,65%</t>
  </si>
  <si>
    <t xml:space="preserve"> 00004783 </t>
  </si>
  <si>
    <t>PINTOR</t>
  </si>
  <si>
    <t>134,0982669</t>
  </si>
  <si>
    <t>2.122,78</t>
  </si>
  <si>
    <t>96,76%</t>
  </si>
  <si>
    <t xml:space="preserve"> 00011587 </t>
  </si>
  <si>
    <t>FORRO DE PVC LISO, BRANCO, REGUA DE 10 CM, ESPESSURA DE 8 MM A 10 MM (COM COLOCACAO / SEM ESTRUTURA METALICA)</t>
  </si>
  <si>
    <t>18,7610000</t>
  </si>
  <si>
    <t>110,07</t>
  </si>
  <si>
    <t>2.065,02</t>
  </si>
  <si>
    <t>96,86%</t>
  </si>
  <si>
    <t xml:space="preserve"> 00043465 </t>
  </si>
  <si>
    <t>FERRAMENTAS - FAMILIA PEDREIRO - HORISTA (ENCARGOS COMPLEMENTARES - COLETADO CAIXA)</t>
  </si>
  <si>
    <t>0,74</t>
  </si>
  <si>
    <t>2.018,67</t>
  </si>
  <si>
    <t>0,10%</t>
  </si>
  <si>
    <t>96,97%</t>
  </si>
  <si>
    <t xml:space="preserve"> 00007153 </t>
  </si>
  <si>
    <t>TECNICO EM LABORATORIO E CAMPO DE CONSTRUCAO CIVIL (HORISTA)</t>
  </si>
  <si>
    <t>88,5896000</t>
  </si>
  <si>
    <t>22,51</t>
  </si>
  <si>
    <t>1.994,15</t>
  </si>
  <si>
    <t>97,07%</t>
  </si>
  <si>
    <t xml:space="preserve"> 00037754 </t>
  </si>
  <si>
    <t>CAMINHAO TOCO, PESO BRUTO TOTAL 14300 KG, CARGA UTIL MAXIMA 9590 KG, DISTANCIA ENTRE EIXOS 4,76 M, POTENCIA 185 CV (INCLUI CABINE E CHASSI, NAO INCLUI CARROCERIA)</t>
  </si>
  <si>
    <t>0,0046383</t>
  </si>
  <si>
    <t>420.113,62</t>
  </si>
  <si>
    <t>1.948,61</t>
  </si>
  <si>
    <t>97,17%</t>
  </si>
  <si>
    <t xml:space="preserve"> 00004491 </t>
  </si>
  <si>
    <t>PONTALETE DE MADEIRA NAO APARELHADA *7,5 X 7,5* CM (3 X 3 ") PINUS, MISTA OU EQUIVALENTE DA REGIAO</t>
  </si>
  <si>
    <t>156,6962234</t>
  </si>
  <si>
    <t>12,06</t>
  </si>
  <si>
    <t>1.889,76</t>
  </si>
  <si>
    <t>97,27%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</si>
  <si>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</si>
  <si>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</si>
  <si>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0,0043233</t>
  </si>
  <si>
    <t>432.774,36</t>
  </si>
  <si>
    <t>1.871,01</t>
  </si>
  <si>
    <t>97,36%</t>
  </si>
  <si>
    <t xml:space="preserve"> 00003992 </t>
  </si>
  <si>
    <t>TABUA DE MADEIRA APARELHADA *2,5 X 30* CM, MACARANDUBA, ANGELIM OU EQUIVALENTE DA REGIAO</t>
  </si>
  <si>
    <t>63,6956231</t>
  </si>
  <si>
    <t>27,63</t>
  </si>
  <si>
    <t>1.759,91</t>
  </si>
  <si>
    <t>0,09%</t>
  </si>
  <si>
    <t>97,45%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</si>
  <si>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</si>
  <si>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</si>
  <si>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>0,0196680</t>
  </si>
  <si>
    <t>88.450,00</t>
  </si>
  <si>
    <t>1.739,63</t>
  </si>
  <si>
    <t>97,54%</t>
  </si>
  <si>
    <t xml:space="preserve"> 00043503 </t>
  </si>
  <si>
    <t>EPI - FAMILIA SERVENTE - MENSALISTA (ENCARGOS COMPLEMENTARES - COLETADO CAIXA)</t>
  </si>
  <si>
    <t>216,60</t>
  </si>
  <si>
    <t>1.732,80</t>
  </si>
  <si>
    <t>97,63%</t>
  </si>
  <si>
    <t xml:space="preserve"> 00010646 </t>
  </si>
  <si>
    <t>ROLO COMPACTADOR VIBRATORIO DE UM CILINDRO, ACO LISO, POTENCIA 80 HP, PESO OPERACIONAL MAXIMO 8,1 T, IMPACTO DINAMICO 16,15/9,5 T, LARGURA TRABALHO 1,68 M</t>
  </si>
  <si>
    <t>0,0029497</t>
  </si>
  <si>
    <t>571.968,08</t>
  </si>
  <si>
    <t>1.687,13</t>
  </si>
  <si>
    <t>97,72%</t>
  </si>
  <si>
    <t xml:space="preserve"> 00043681 </t>
  </si>
  <si>
    <t>CHAPA/PAINEL DE MADEIRA COMPENSADA RESINADA (MADEIRITE RESINADO ROSA) PARA FORMA DE CONCRETO, DE 2200 x 1100 MM, E = 8 A 12 MM</t>
  </si>
  <si>
    <t>37,2878995</t>
  </si>
  <si>
    <t>42,04</t>
  </si>
  <si>
    <t>1.567,58</t>
  </si>
  <si>
    <t>0,08%</t>
  </si>
  <si>
    <t>97,80%</t>
  </si>
  <si>
    <t xml:space="preserve"> 00007194 </t>
  </si>
  <si>
    <t>TELHA DE FIBROCIMENTO ONDULADA E = 6 MM, DE 2,44 X 1,10 M (SEM AMIANTO)</t>
  </si>
  <si>
    <t>35,6828578</t>
  </si>
  <si>
    <t>41,50</t>
  </si>
  <si>
    <t>1.480,84</t>
  </si>
  <si>
    <t>97,87%</t>
  </si>
  <si>
    <t xml:space="preserve"> 00025972 </t>
  </si>
  <si>
    <t>MICROESFERAS DE VIDRO PARA SINALIZACAO HORIZONTAL VIARIA, TIPO I-B (PREMIX) - NBR 16184</t>
  </si>
  <si>
    <t>164,8440000</t>
  </si>
  <si>
    <t>8,88</t>
  </si>
  <si>
    <t>1.463,81</t>
  </si>
  <si>
    <t>97,95%</t>
  </si>
  <si>
    <t xml:space="preserve"> 00043483 </t>
  </si>
  <si>
    <t>EPI - FAMILIA CARPINTEIRO DE FORMAS - HORISTA (ENCARGOS COMPLEMENTARES - COLETADO CAIXA)</t>
  </si>
  <si>
    <t>1.133,2936101</t>
  </si>
  <si>
    <t>1,26</t>
  </si>
  <si>
    <t>1.427,95</t>
  </si>
  <si>
    <t>0,07%</t>
  </si>
  <si>
    <t>98,02%</t>
  </si>
  <si>
    <t xml:space="preserve"> 00000244 </t>
  </si>
  <si>
    <t>AUXILIAR DE TOPOGRAFO</t>
  </si>
  <si>
    <t>108,1609050</t>
  </si>
  <si>
    <t>13,14</t>
  </si>
  <si>
    <t>1.421,23</t>
  </si>
  <si>
    <t>98,10%</t>
  </si>
  <si>
    <t xml:space="preserve"> 00009921 </t>
  </si>
  <si>
    <t>USINA MISTURADORA DE SOLOS,  DOSADORES TRIPLOS, CALHA VIBRATORIA CAPACIDADE DE 200 A 500 T/H, POTENCIA DE 75 KW</t>
  </si>
  <si>
    <t>0,0009059</t>
  </si>
  <si>
    <t>1.428.897,02</t>
  </si>
  <si>
    <t>1.294,44</t>
  </si>
  <si>
    <t>98,16%</t>
  </si>
  <si>
    <t xml:space="preserve"> 00043499 </t>
  </si>
  <si>
    <t>EPI - FAMILIA ENCARREGADO GERAL - MENSALISTA (ENCARGOS COMPLEMENTARES - COLETADO CAIXA)</t>
  </si>
  <si>
    <t>6,0000000</t>
  </si>
  <si>
    <t>202,94</t>
  </si>
  <si>
    <t>1.217,64</t>
  </si>
  <si>
    <t>0,06%</t>
  </si>
  <si>
    <t>98,22%</t>
  </si>
  <si>
    <t xml:space="preserve"> 00043055 </t>
  </si>
  <si>
    <t>ACO CA-50, 12,5 MM OU 16,0 MM, VERGALHAO</t>
  </si>
  <si>
    <t>107,2704000</t>
  </si>
  <si>
    <t>10,87</t>
  </si>
  <si>
    <t>1.166,03</t>
  </si>
  <si>
    <t>98,28%</t>
  </si>
  <si>
    <t xml:space="preserve"> 00036484 </t>
  </si>
  <si>
    <t>ESPARGIDOR DE ASFALTO PRESSURIZADO, TANQUE 6 M3 COM ISOLACAO TERMICA, AQUECIDO COM 2 MACARICOS, COM BARRA ESPARGIDORA 3,60 M, A SER MONTADO SOBRE CAMINHAO</t>
  </si>
  <si>
    <t>0,0039624</t>
  </si>
  <si>
    <t>266.413,64</t>
  </si>
  <si>
    <t>1.055,64</t>
  </si>
  <si>
    <t>0,05%</t>
  </si>
  <si>
    <t>98,34%</t>
  </si>
  <si>
    <t xml:space="preserve"> 00005318 </t>
  </si>
  <si>
    <t>SOLVENTE DILUENTE A BASE DE AGUARRAS</t>
  </si>
  <si>
    <t>53,5743000</t>
  </si>
  <si>
    <t>19,65</t>
  </si>
  <si>
    <t>1.052,73</t>
  </si>
  <si>
    <t>98,39%</t>
  </si>
  <si>
    <t xml:space="preserve"> 00013726 </t>
  </si>
  <si>
    <t>VASSOURA MECANICA REBOCAVEL COM ESCOVA CILINDRICA LARGURA UTIL DE VARRIMENTO = 2,44M</t>
  </si>
  <si>
    <t>0,0113474</t>
  </si>
  <si>
    <t>90.586,73</t>
  </si>
  <si>
    <t>1.027,92</t>
  </si>
  <si>
    <t>98,45%</t>
  </si>
  <si>
    <t xml:space="preserve"> 00044056 </t>
  </si>
  <si>
    <t>CAMINHAO TOCO, PESO BRUTO TOTAL 10700 KG, CARGA UTIL MAXIMA 7400 KG, DISTANCIA ENTRE EIXOS 4,00 M, POTENCIA 175 CV (INCLUI CABINE E CHASSI, NAO INCLUI CARROCERIA)</t>
  </si>
  <si>
    <t>0,0026760</t>
  </si>
  <si>
    <t>380.723,37</t>
  </si>
  <si>
    <t>1.018,82</t>
  </si>
  <si>
    <t>98,50%</t>
  </si>
  <si>
    <t xml:space="preserve"> 00013521 </t>
  </si>
  <si>
    <t>PLACA DE ACO ESMALTADA PARA  IDENTIFICACAO DE RUA, *45 CM X 20* CM</t>
  </si>
  <si>
    <t>141,90</t>
  </si>
  <si>
    <t>993,30</t>
  </si>
  <si>
    <t>98,55%</t>
  </si>
  <si>
    <t xml:space="preserve"> E9687 </t>
  </si>
  <si>
    <t>Caminhão carroceria com capacidade de 5 t - 115 kW</t>
  </si>
  <si>
    <t>3,7000000</t>
  </si>
  <si>
    <t>8,6333321</t>
  </si>
  <si>
    <t>149,56</t>
  </si>
  <si>
    <t>49,96</t>
  </si>
  <si>
    <t>553,37</t>
  </si>
  <si>
    <t>431,32</t>
  </si>
  <si>
    <t>98,60%</t>
  </si>
  <si>
    <t xml:space="preserve"> 00011190 </t>
  </si>
  <si>
    <t>JANELA BASCULANTE, ACO, COM BATENTE/REQUADRO, 60 X 60 CM (SEM VIDROS)</t>
  </si>
  <si>
    <t>3,8422518</t>
  </si>
  <si>
    <t>229,00</t>
  </si>
  <si>
    <t>879,88</t>
  </si>
  <si>
    <t>98,64%</t>
  </si>
  <si>
    <t xml:space="preserve"> 00004248 </t>
  </si>
  <si>
    <t>OPERADOR DE PA CARREGADEIRA</t>
  </si>
  <si>
    <t>66,6970112</t>
  </si>
  <si>
    <t>12,84</t>
  </si>
  <si>
    <t>856,39</t>
  </si>
  <si>
    <t>0,04%</t>
  </si>
  <si>
    <t>98,69%</t>
  </si>
  <si>
    <t xml:space="preserve"> 00004730 </t>
  </si>
  <si>
    <t>PEDRA DE MAO OU PEDRA RACHAO PARA ARRIMO/FUNDACAO (POSTO PEDREIRA/FORNECEDOR, SEM FRETE)</t>
  </si>
  <si>
    <t>11,2800000</t>
  </si>
  <si>
    <t>75,92</t>
  </si>
  <si>
    <t>856,38</t>
  </si>
  <si>
    <t>98,73%</t>
  </si>
  <si>
    <t xml:space="preserve"> 00043479 </t>
  </si>
  <si>
    <t>FERRAMENTAS - FAMILIA SERVENTE - MENSALISTA (ENCARGOS COMPLEMENTARES - COLETADO CAIXA)</t>
  </si>
  <si>
    <t>106,33</t>
  </si>
  <si>
    <t>850,64</t>
  </si>
  <si>
    <t>98,78%</t>
  </si>
  <si>
    <t xml:space="preserve"> 00004083 </t>
  </si>
  <si>
    <t>ENCARREGADO GERAL DE OBRAS</t>
  </si>
  <si>
    <t>43,4289770</t>
  </si>
  <si>
    <t>19,46</t>
  </si>
  <si>
    <t>845,13</t>
  </si>
  <si>
    <t>98,82%</t>
  </si>
  <si>
    <t xml:space="preserve"> 00014250 </t>
  </si>
  <si>
    <t>ENERGIA ELETRICA COMERCIAL, BAIXA TENSAO, RELATIVA AO CONSUMO DE ATE 100 KWH, INCLUINDO ICMS, PIS/PASEP E COFINS</t>
  </si>
  <si>
    <t>KWH</t>
  </si>
  <si>
    <t>800,0000000</t>
  </si>
  <si>
    <t>832,00</t>
  </si>
  <si>
    <t>98,86%</t>
  </si>
  <si>
    <t xml:space="preserve"> 00010567 </t>
  </si>
  <si>
    <t>TABUA *2,5 X 23* CM EM PINUS, MISTA OU EQUIVALENTE DA REGIAO - BRUTA</t>
  </si>
  <si>
    <t>59,8734582</t>
  </si>
  <si>
    <t>13,63</t>
  </si>
  <si>
    <t>816,08</t>
  </si>
  <si>
    <t>98,90%</t>
  </si>
  <si>
    <t xml:space="preserve"> 00004230 </t>
  </si>
  <si>
    <t>OPERADOR DE MAQUINAS E TRATORES DIVERSOS (TERRAPLANAGEM)</t>
  </si>
  <si>
    <t>58,8868193</t>
  </si>
  <si>
    <t>13,78</t>
  </si>
  <si>
    <t>811,46</t>
  </si>
  <si>
    <t>98,95%</t>
  </si>
  <si>
    <t xml:space="preserve"> 4330 </t>
  </si>
  <si>
    <t>Ensaio - Compactação Proctor Normal com reuso de material (6 pontos)</t>
  </si>
  <si>
    <t>4,0000000</t>
  </si>
  <si>
    <t>202,00</t>
  </si>
  <si>
    <t>808,00</t>
  </si>
  <si>
    <t>98,99%</t>
  </si>
  <si>
    <t xml:space="preserve"> 00040861 </t>
  </si>
  <si>
    <t>TRANSPORTE - MENSALISTA (COLETADO CAIXA)</t>
  </si>
  <si>
    <t>98,51</t>
  </si>
  <si>
    <t>788,08</t>
  </si>
  <si>
    <t>99,03%</t>
  </si>
  <si>
    <t xml:space="preserve"> 00037373 </t>
  </si>
  <si>
    <t>SEGURO - HORISTA (COLETADO CAIXA)</t>
  </si>
  <si>
    <t>Taxas</t>
  </si>
  <si>
    <t>779,78</t>
  </si>
  <si>
    <t>99,07%</t>
  </si>
  <si>
    <t xml:space="preserve"> 12331 </t>
  </si>
  <si>
    <t>Sondagem a trado para Estudo de Jazida</t>
  </si>
  <si>
    <t>95,86</t>
  </si>
  <si>
    <t>766,88</t>
  </si>
  <si>
    <t>99,11%</t>
  </si>
  <si>
    <t xml:space="preserve"> E9509 </t>
  </si>
  <si>
    <t>Caminhão tanque distribuidor de asfalto com capacidade de 6.000 l - 7 kW/136 kW</t>
  </si>
  <si>
    <t>2,6400000</t>
  </si>
  <si>
    <t>279,34</t>
  </si>
  <si>
    <t>66,04</t>
  </si>
  <si>
    <t>737,47</t>
  </si>
  <si>
    <t>99,15%</t>
  </si>
  <si>
    <t xml:space="preserve"> 00044500 </t>
  </si>
  <si>
    <t>OPERADOR DE PAVIMENTADORA / MESA VIBROACABADORA HORISTA</t>
  </si>
  <si>
    <t>49,4093948</t>
  </si>
  <si>
    <t>14,74</t>
  </si>
  <si>
    <t>728,29</t>
  </si>
  <si>
    <t>99,18%</t>
  </si>
  <si>
    <t xml:space="preserve"> E9605 </t>
  </si>
  <si>
    <t>Caminhão tanque com capacidade de 6.000 l - 136 kW</t>
  </si>
  <si>
    <t>267,24</t>
  </si>
  <si>
    <t>63,97</t>
  </si>
  <si>
    <t>705,52</t>
  </si>
  <si>
    <t>99,22%</t>
  </si>
  <si>
    <t xml:space="preserve"> 00037595 </t>
  </si>
  <si>
    <t>ARGAMASSA COLANTE TIPO AC III</t>
  </si>
  <si>
    <t>309,8250000</t>
  </si>
  <si>
    <t>2,12</t>
  </si>
  <si>
    <t>656,83</t>
  </si>
  <si>
    <t>0,03%</t>
  </si>
  <si>
    <t>99,25%</t>
  </si>
  <si>
    <t xml:space="preserve"> 00040331 </t>
  </si>
  <si>
    <t>ASSENTADOR DE MANILHAS</t>
  </si>
  <si>
    <t>51,2365480</t>
  </si>
  <si>
    <t>12,50</t>
  </si>
  <si>
    <t>640,46</t>
  </si>
  <si>
    <t>99,29%</t>
  </si>
  <si>
    <t xml:space="preserve"> 00020078 </t>
  </si>
  <si>
    <t>PASTA LUBRIFICANTE PARA TUBOS E CONEXOES COM JUNTA ELASTICA (USO EM PVC, ACO, POLIETILENO E OUTROS) ( DE *400* G)</t>
  </si>
  <si>
    <t>26,8490820</t>
  </si>
  <si>
    <t>21,40</t>
  </si>
  <si>
    <t>574,57</t>
  </si>
  <si>
    <t>99,32%</t>
  </si>
  <si>
    <t xml:space="preserve"> 4329 </t>
  </si>
  <si>
    <t>Ensaio - Limite de plasticidade</t>
  </si>
  <si>
    <t>140,00</t>
  </si>
  <si>
    <t>560,00</t>
  </si>
  <si>
    <t>99,34%</t>
  </si>
  <si>
    <t xml:space="preserve"> 4327 </t>
  </si>
  <si>
    <t>Ensaio - Granulometria por peneiramento</t>
  </si>
  <si>
    <t>99,37%</t>
  </si>
  <si>
    <t xml:space="preserve"> P9824 </t>
  </si>
  <si>
    <t>Servente</t>
  </si>
  <si>
    <t>31,3450654</t>
  </si>
  <si>
    <t>17,25</t>
  </si>
  <si>
    <t>540,69</t>
  </si>
  <si>
    <t>99,40%</t>
  </si>
  <si>
    <t xml:space="preserve"> 00043459 </t>
  </si>
  <si>
    <t>FERRAMENTAS - FAMILIA CARPINTEIRO DE FORMAS - HORISTA (ENCARGOS COMPLEMENTARES - COLETADO CAIXA)</t>
  </si>
  <si>
    <t>509,98</t>
  </si>
  <si>
    <t>99,43%</t>
  </si>
  <si>
    <t xml:space="preserve"> 00011161 </t>
  </si>
  <si>
    <t>CAL HIDRATADA PARA PINTURA</t>
  </si>
  <si>
    <t>263,7386000</t>
  </si>
  <si>
    <t>1,87</t>
  </si>
  <si>
    <t>493,19</t>
  </si>
  <si>
    <t>99,45%</t>
  </si>
  <si>
    <t xml:space="preserve"> 00002355 </t>
  </si>
  <si>
    <t>DESENHISTA DETALHISTA</t>
  </si>
  <si>
    <t>15,6166066</t>
  </si>
  <si>
    <t>30,92</t>
  </si>
  <si>
    <t>482,87</t>
  </si>
  <si>
    <t>0,02%</t>
  </si>
  <si>
    <t>99,48%</t>
  </si>
  <si>
    <t xml:space="preserve"> 00007288 </t>
  </si>
  <si>
    <t>TINTA ESMALTE SINTETICO PREMIUM FOSCO</t>
  </si>
  <si>
    <t>14,5200000</t>
  </si>
  <si>
    <t>33,09</t>
  </si>
  <si>
    <t>480,47</t>
  </si>
  <si>
    <t>99,50%</t>
  </si>
  <si>
    <t xml:space="preserve"> 00003799 </t>
  </si>
  <si>
    <t>LUMINARIA DE SOBREPOR EM CHAPA DE ACO PARA 2 LAMPADAS FLUORESCENTES DE *36* W, ALETADA, COMPLETA (LAMPADAS E REATOR INCLUSOS)</t>
  </si>
  <si>
    <t>2,3194000</t>
  </si>
  <si>
    <t>189,30</t>
  </si>
  <si>
    <t>439,06</t>
  </si>
  <si>
    <t>99,52%</t>
  </si>
  <si>
    <t xml:space="preserve"> 00004425 </t>
  </si>
  <si>
    <t>VIGA DE MADEIRA NAO APARELHADA 6 X 12 CM, MACARANDUBA, ANGELIM OU EQUIVALENTE DA REGIAO</t>
  </si>
  <si>
    <t>16,6712836</t>
  </si>
  <si>
    <t>25,19</t>
  </si>
  <si>
    <t>419,95</t>
  </si>
  <si>
    <t>99,55%</t>
  </si>
  <si>
    <t xml:space="preserve"> P9830 </t>
  </si>
  <si>
    <t>Montador</t>
  </si>
  <si>
    <t>15,6633321</t>
  </si>
  <si>
    <t>26,17</t>
  </si>
  <si>
    <t>409,93</t>
  </si>
  <si>
    <t>99,57%</t>
  </si>
  <si>
    <t xml:space="preserve"> 00007356 </t>
  </si>
  <si>
    <t>TINTA LATEX ACRILICA PREMIUM, COR BRANCO FOSCO</t>
  </si>
  <si>
    <t>22,6168980</t>
  </si>
  <si>
    <t>17,92</t>
  </si>
  <si>
    <t>405,29</t>
  </si>
  <si>
    <t>99,59%</t>
  </si>
  <si>
    <t xml:space="preserve"> 00014583 </t>
  </si>
  <si>
    <t>TARIFA "A" ENTRE  0 E 20M3 FORNECIMENTO D'AGUA</t>
  </si>
  <si>
    <t>20,0000000</t>
  </si>
  <si>
    <t>20,05</t>
  </si>
  <si>
    <t>401,00</t>
  </si>
  <si>
    <t>99,61%</t>
  </si>
  <si>
    <t xml:space="preserve"> 00004417 </t>
  </si>
  <si>
    <t>SARRAFO DE MADEIRA NAO APARELHADA *2,5 X 7* CM, MACARANDUBA, ANGELIM OU EQUIVALENTE DA REGIAO</t>
  </si>
  <si>
    <t>61,6000000</t>
  </si>
  <si>
    <t>6,48</t>
  </si>
  <si>
    <t>399,17</t>
  </si>
  <si>
    <t>99,63%</t>
  </si>
  <si>
    <t xml:space="preserve"> 00006193 </t>
  </si>
  <si>
    <t>TABUA DE MADEIRA NAO APARELHADA *2,5 X 20* CM, CEDRINHO OU EQUIVALENTE DA REGIAO</t>
  </si>
  <si>
    <t>23,6768006</t>
  </si>
  <si>
    <t>16,83</t>
  </si>
  <si>
    <t>398,48</t>
  </si>
  <si>
    <t>99,65%</t>
  </si>
  <si>
    <t xml:space="preserve"> 00003318 </t>
  </si>
  <si>
    <t>GRADE DE DISCOS MECANICA 20X24" COM 20 DISCOS 24" X 6MM  COM PNEUS PARA TRANSPORTE</t>
  </si>
  <si>
    <t>0,0058910</t>
  </si>
  <si>
    <t>67.000,00</t>
  </si>
  <si>
    <t>394,70</t>
  </si>
  <si>
    <t>99,67%</t>
  </si>
  <si>
    <t xml:space="preserve"> 00000368 </t>
  </si>
  <si>
    <t>AREIA PARA ATERRO - POSTO JAZIDA/FORNECEDOR (RETIRADO NA JAZIDA, SEM TRANSPORTE)</t>
  </si>
  <si>
    <t>10,2816000</t>
  </si>
  <si>
    <t>37,50</t>
  </si>
  <si>
    <t>385,56</t>
  </si>
  <si>
    <t>99,69%</t>
  </si>
  <si>
    <t xml:space="preserve"> 00040304 </t>
  </si>
  <si>
    <t>PREGO DE ACO POLIDO COM CABECA DUPLA 17 X 27 (2 1/2 X 11)</t>
  </si>
  <si>
    <t>11,0281600</t>
  </si>
  <si>
    <t>31,58</t>
  </si>
  <si>
    <t>348,27</t>
  </si>
  <si>
    <t>99,71%</t>
  </si>
  <si>
    <t xml:space="preserve"> 00007595 </t>
  </si>
  <si>
    <t>NIVELADOR</t>
  </si>
  <si>
    <t>19,5713050</t>
  </si>
  <si>
    <t>16,79</t>
  </si>
  <si>
    <t>328,60</t>
  </si>
  <si>
    <t>99,72%</t>
  </si>
  <si>
    <t xml:space="preserve"> 00010712 </t>
  </si>
  <si>
    <t>GUINDAUTO HIDRAULICO, CAPACIDADE MAXIMA DE CARGA 3300 KG, MOMENTO MAXIMO DE CARGA 5,8 TM , ALCANCE MAXIMO HORIZONTAL  7,60 M, PARA MONTAGEM SOBRE CHASSI DE CAMINHAO PBT MINIMO 8000 KG (INCLUI MONTAGEM, NAO INCLUI CAMINHAO)</t>
  </si>
  <si>
    <t>0,0032904</t>
  </si>
  <si>
    <t>99.531,25</t>
  </si>
  <si>
    <t>327,50</t>
  </si>
  <si>
    <t>99,74%</t>
  </si>
  <si>
    <t xml:space="preserve"> 00006204 </t>
  </si>
  <si>
    <t>SARRAFO DE MADEIRA NAO APARELHADA *2,5 X 15* CM, MACARANDUBA, ANGELIM OU EQUIVALENTE DA REGIAO</t>
  </si>
  <si>
    <t>22,4427481</t>
  </si>
  <si>
    <t>13,68</t>
  </si>
  <si>
    <t>307,02</t>
  </si>
  <si>
    <t>99,76%</t>
  </si>
  <si>
    <t xml:space="preserve"> 00004096 </t>
  </si>
  <si>
    <t>MOTORISTA OPERADOR DE CAMINHAO COM MUNCK</t>
  </si>
  <si>
    <t>24,3192000</t>
  </si>
  <si>
    <t>12,48</t>
  </si>
  <si>
    <t>303,50</t>
  </si>
  <si>
    <t>99,77%</t>
  </si>
  <si>
    <t xml:space="preserve"> 1569 </t>
  </si>
  <si>
    <t>Madeira mista serrada (barrote) 6 x 6cm - 0,0036 m3/m (angelim, louro)</t>
  </si>
  <si>
    <t>28,0000000</t>
  </si>
  <si>
    <t>10,13</t>
  </si>
  <si>
    <t>283,64</t>
  </si>
  <si>
    <t>0,01%</t>
  </si>
  <si>
    <t>99,79%</t>
  </si>
  <si>
    <t xml:space="preserve"> 00004233 </t>
  </si>
  <si>
    <t>OPERADOR DE USINA DE ASFALTO, DE SOLOS OU DE CONCRETO</t>
  </si>
  <si>
    <t>20,8332832</t>
  </si>
  <si>
    <t>263,54</t>
  </si>
  <si>
    <t>99,80%</t>
  </si>
  <si>
    <t xml:space="preserve"> 00002696 </t>
  </si>
  <si>
    <t>ENCANADOR OU BOMBEIRO HIDRAULICO</t>
  </si>
  <si>
    <t>13,0543110</t>
  </si>
  <si>
    <t>254,04</t>
  </si>
  <si>
    <t>99,81%</t>
  </si>
  <si>
    <t xml:space="preserve"> 00043493 </t>
  </si>
  <si>
    <t>EPI - FAMILIA TOPOGRAFO - HORISTA (ENCARGOS COMPLEMENTARES - COLETADO CAIXA)</t>
  </si>
  <si>
    <t>406,4349400</t>
  </si>
  <si>
    <t>0,62</t>
  </si>
  <si>
    <t>251,99</t>
  </si>
  <si>
    <t>99,83%</t>
  </si>
  <si>
    <t xml:space="preserve"> 00014405 </t>
  </si>
  <si>
    <t>TANQUE DE ASFALTO ESTACIONARIO COM SERPENTINA, CAPACIDADE 30.000 L</t>
  </si>
  <si>
    <t>0,0015525</t>
  </si>
  <si>
    <t>151.311,61</t>
  </si>
  <si>
    <t>234,91</t>
  </si>
  <si>
    <t>99,84%</t>
  </si>
  <si>
    <t xml:space="preserve"> 00010422 </t>
  </si>
  <si>
    <t>BACIA SANITARIA (VASO) COM CAIXA ACOPLADA, DE LOUCA BRANCA</t>
  </si>
  <si>
    <t>0,6238000</t>
  </si>
  <si>
    <t>348,51</t>
  </si>
  <si>
    <t>217,40</t>
  </si>
  <si>
    <t>99,85%</t>
  </si>
  <si>
    <t xml:space="preserve"> 00003421 </t>
  </si>
  <si>
    <t>JANELA EM MADEIRA CEDRINHO/ ANGELIM COMERCIAL/ CURUPIXA/ CUMARU OU EQUIVALENTE DA REGIAO, CAIXA DO BATENTE/MARCO *10* CM, 2 FOLHAS DE ABRIR TIPO VENEZIANA E 2 FOLHAS GUILHOTINA PARA VIDRO, COM GUARNICAO/ALIZAR, COM FERRAGENS (SEM VIDRO E SEM ACABAMENTO)</t>
  </si>
  <si>
    <t>0,3856000</t>
  </si>
  <si>
    <t>542,98</t>
  </si>
  <si>
    <t>209,37</t>
  </si>
  <si>
    <t>99,86%</t>
  </si>
  <si>
    <t xml:space="preserve"> 00043490 </t>
  </si>
  <si>
    <t>EPI - FAMILIA PINTOR - HORISTA (ENCARGOS COMPLEMENTARES - COLETADO CAIXA)</t>
  </si>
  <si>
    <t>132,5081688</t>
  </si>
  <si>
    <t>198,76</t>
  </si>
  <si>
    <t>99,87%</t>
  </si>
  <si>
    <t xml:space="preserve"> 00039025 </t>
  </si>
  <si>
    <t>PORTA DE ABRIR EM ALUMINIO TIPO VENEZIANA, ACABAMENTO ANODIZADO NATURAL, SEM GUARNICAO/ALIZAR/VISTA, 87 X 210 CM</t>
  </si>
  <si>
    <t>0,2791230</t>
  </si>
  <si>
    <t>708,78</t>
  </si>
  <si>
    <t>197,84</t>
  </si>
  <si>
    <t>99,88%</t>
  </si>
  <si>
    <t xml:space="preserve"> 00043466 </t>
  </si>
  <si>
    <t>FERRAMENTAS - FAMILIA PINTOR - HORISTA (ENCARGOS COMPLEMENTARES - COLETADO CAIXA)</t>
  </si>
  <si>
    <t>1,48</t>
  </si>
  <si>
    <t>196,11</t>
  </si>
  <si>
    <t>99,89%</t>
  </si>
  <si>
    <t xml:space="preserve"> 00004302 </t>
  </si>
  <si>
    <t>PARAFUSO ZINCADO ROSCA SOBERBA, CABECA SEXTAVADA, 5/16 " X 250 MM, PARA FIXACAO DE TELHA EM MADEIRA</t>
  </si>
  <si>
    <t>33,1322040</t>
  </si>
  <si>
    <t>5,71</t>
  </si>
  <si>
    <t>189,18</t>
  </si>
  <si>
    <t>99,90%</t>
  </si>
  <si>
    <t xml:space="preserve"> 00034566 </t>
  </si>
  <si>
    <t>BLOCO DE CONCRETO ESTRUTURAL 14 X 19 X 29 CM, FBK 6 MPA (NBR 6136)</t>
  </si>
  <si>
    <t>62,8956880</t>
  </si>
  <si>
    <t>2,98</t>
  </si>
  <si>
    <t>187,43</t>
  </si>
  <si>
    <t>99,91%</t>
  </si>
  <si>
    <t xml:space="preserve"> 00037734 </t>
  </si>
  <si>
    <t>CACAMBA METALICA BASCULANTE COM CAPACIDADE DE 10 M3 (INCLUI MONTAGEM, NAO INCLUI CAMINHAO)</t>
  </si>
  <si>
    <t>0,0025546</t>
  </si>
  <si>
    <t>71.861,01</t>
  </si>
  <si>
    <t>183,58</t>
  </si>
  <si>
    <t>99,92%</t>
  </si>
  <si>
    <t xml:space="preserve"> 00039588 </t>
  </si>
  <si>
    <t>GRUPO GERADOR DIESEL, COM CARENAGEM, POTENCIA STANDART ENTRE 250 E 260 KVA, VELOCIDADE DE 1800 RPM, FREQUENCIA DE 60 HZ</t>
  </si>
  <si>
    <t>0,0008120</t>
  </si>
  <si>
    <t>224.114,81</t>
  </si>
  <si>
    <t>181,98</t>
  </si>
  <si>
    <t>99,93%</t>
  </si>
  <si>
    <t xml:space="preserve"> 00002436 </t>
  </si>
  <si>
    <t>ELETRICISTA</t>
  </si>
  <si>
    <t>9,2050996</t>
  </si>
  <si>
    <t>179,13</t>
  </si>
  <si>
    <t>99,94%</t>
  </si>
  <si>
    <t xml:space="preserve"> 00004513 </t>
  </si>
  <si>
    <t>CAIBRO DE MADEIRA NAO APARELHADA 5 X 5 CM (2 X 2 ") PINUS, MISTA OU EQUIVALENTE DA REGIAO</t>
  </si>
  <si>
    <t>20,9064000</t>
  </si>
  <si>
    <t>8,49</t>
  </si>
  <si>
    <t>177,50</t>
  </si>
  <si>
    <t>99,95%</t>
  </si>
  <si>
    <t xml:space="preserve"> 00040864 </t>
  </si>
  <si>
    <t>SEGURO - MENSALISTA (COLETADO CAIXA)</t>
  </si>
  <si>
    <t>11,80</t>
  </si>
  <si>
    <t>177,00</t>
  </si>
  <si>
    <t>99,96%</t>
  </si>
  <si>
    <t xml:space="preserve"> 00040637 </t>
  </si>
  <si>
    <t>MAQUINA DEMARCADORA DE FAIXA DE TRAFEGO A FRIO, AUTOPROPELIDA, MOTOR DIESEL 38 HP</t>
  </si>
  <si>
    <t>0,0001961</t>
  </si>
  <si>
    <t>858.021,87</t>
  </si>
  <si>
    <t>168,26</t>
  </si>
  <si>
    <t xml:space="preserve"> 00001287 </t>
  </si>
  <si>
    <t>PISO EM CERAMICA ESMALTADA EXTRA, PEI MAIOR OU IGUAL A 4, FORMATO MENOR OU IGUAL A 2025 CM2</t>
  </si>
  <si>
    <t>4,7617744</t>
  </si>
  <si>
    <t>35,00</t>
  </si>
  <si>
    <t>166,66</t>
  </si>
  <si>
    <t>99,97%</t>
  </si>
  <si>
    <t xml:space="preserve"> 00010535 </t>
  </si>
  <si>
    <t>BETONEIRA CAPACIDADE NOMINAL 400 L, CAPACIDADE DE MISTURA  280 L, MOTOR ELETRICO TRIFASICO 220/380 V POTENCIA 2 CV, SEM CARREGADOR</t>
  </si>
  <si>
    <t>0,0337145</t>
  </si>
  <si>
    <t>4.919,00</t>
  </si>
  <si>
    <t>165,84</t>
  </si>
  <si>
    <t>99,98%</t>
  </si>
  <si>
    <t xml:space="preserve"> 00007348 </t>
  </si>
  <si>
    <t>TINTA ACRILICA PREMIUM PARA PISO</t>
  </si>
  <si>
    <t>12,3633000</t>
  </si>
  <si>
    <t>12,02</t>
  </si>
  <si>
    <t>148,61</t>
  </si>
  <si>
    <t>99,99%</t>
  </si>
  <si>
    <t xml:space="preserve"> P9801 </t>
  </si>
  <si>
    <t>Ajudante</t>
  </si>
  <si>
    <t>7,3555610</t>
  </si>
  <si>
    <t>17,58</t>
  </si>
  <si>
    <t>129,33</t>
  </si>
  <si>
    <t>100,00%</t>
  </si>
  <si>
    <t xml:space="preserve"> 00043498 </t>
  </si>
  <si>
    <t>EPI - FAMILIA ENGENHEIRO CIVIL - MENSALISTA (ENCARGOS COMPLEMENTARES - COLETADO CAIXA)</t>
  </si>
  <si>
    <t>1,0000000</t>
  </si>
  <si>
    <t>123,54</t>
  </si>
  <si>
    <t xml:space="preserve"> 00010555 </t>
  </si>
  <si>
    <t>PORTA DE MADEIRA, FOLHA MEDIA (NBR 15930) DE 80 X 210 CM, E = 35 MM, NUCLEO SARRAFEADO, CAPA LISA EM HDF, ACABAMENTO EM PRIMER PARA PINTURA</t>
  </si>
  <si>
    <t>0,5444000</t>
  </si>
  <si>
    <t>216,79</t>
  </si>
  <si>
    <t>118,02</t>
  </si>
  <si>
    <t>100,01%</t>
  </si>
  <si>
    <t xml:space="preserve"> 00043475 </t>
  </si>
  <si>
    <t>FERRAMENTAS - FAMILIA ENCARREGADO GERAL - MENSALISTA (ENCARGOS COMPLEMENTARES - COLETADO CAIXA)</t>
  </si>
  <si>
    <t>18,58</t>
  </si>
  <si>
    <t>111,48</t>
  </si>
  <si>
    <t xml:space="preserve"> M3153 </t>
  </si>
  <si>
    <t>Tinta poliéster em pó</t>
  </si>
  <si>
    <t>1,4918400</t>
  </si>
  <si>
    <t>73,08</t>
  </si>
  <si>
    <t>109,03</t>
  </si>
  <si>
    <t>100,02%</t>
  </si>
  <si>
    <t xml:space="preserve"> 00036888 </t>
  </si>
  <si>
    <t>GUARNICAO/MOLDURA DE ACABAMENTO PARA ESQUADRIA DE ALUMINIO ANODIZADO NATURAL, PARA 1 FACE</t>
  </si>
  <si>
    <t>3,4937040</t>
  </si>
  <si>
    <t>29,22</t>
  </si>
  <si>
    <t>102,09</t>
  </si>
  <si>
    <t xml:space="preserve"> 00004095 </t>
  </si>
  <si>
    <t>MOTORISTA DE CARRO DE PASSEIO</t>
  </si>
  <si>
    <t>7,8083033</t>
  </si>
  <si>
    <t>12,86</t>
  </si>
  <si>
    <t>100,41</t>
  </si>
  <si>
    <t>100,03%</t>
  </si>
  <si>
    <t xml:space="preserve"> 00007271 </t>
  </si>
  <si>
    <t>BLOCO CERAMICO / TIJOLO VAZADO PARA ALVENARIA DE VEDACAO, 8 FUROS NA HORIZONTAL, DE 9 X 19 X 19 CM (L XA X C)</t>
  </si>
  <si>
    <t>130,6987770</t>
  </si>
  <si>
    <t>100,04%</t>
  </si>
  <si>
    <t xml:space="preserve"> 00000981 </t>
  </si>
  <si>
    <t>CABO DE COBRE, FLEXIVEL, CLASSE 4 OU 5, ISOLACAO EM PVC/A, ANTICHAMA BWF-B, 1 CONDUTOR, 450/750 V, SECAO NOMINAL 4 MM2</t>
  </si>
  <si>
    <t>20,8152420</t>
  </si>
  <si>
    <t>4,62</t>
  </si>
  <si>
    <t>96,17</t>
  </si>
  <si>
    <t>0,00%</t>
  </si>
  <si>
    <t xml:space="preserve"> 00000247 </t>
  </si>
  <si>
    <t>AJUDANTE DE ELETRICISTA</t>
  </si>
  <si>
    <t>8,0863561</t>
  </si>
  <si>
    <t>95,42</t>
  </si>
  <si>
    <t xml:space="preserve"> 00043777 </t>
  </si>
  <si>
    <t>PORTA DE MADEIRA, FOLHA LEVE (NBR 15930), DE 600 X 2100 MM, E = 35 MM, NUCLEO COLMEIA, CAPA LISA EM HDF, ACABAMENTO MELAMINICO EM PADRAO MADEIRA</t>
  </si>
  <si>
    <t>0,4028562</t>
  </si>
  <si>
    <t>233,77</t>
  </si>
  <si>
    <t>94,18</t>
  </si>
  <si>
    <t>100,05%</t>
  </si>
  <si>
    <t xml:space="preserve"> 00011697 </t>
  </si>
  <si>
    <t>MICTORIO COLETIVO ACO INOX (AISI 304), E = 0,8 MM, DE *100 X 40 X 30* CM (C X A X P)</t>
  </si>
  <si>
    <t>0,1566000</t>
  </si>
  <si>
    <t>596,12</t>
  </si>
  <si>
    <t>93,35</t>
  </si>
  <si>
    <t xml:space="preserve"> 00036501 </t>
  </si>
  <si>
    <t>GRUPO GERADOR ESTACIONARIO, POTENCIA 150 KVA, MOTOR DIESEL</t>
  </si>
  <si>
    <t>0,0006363</t>
  </si>
  <si>
    <t>140.215,78</t>
  </si>
  <si>
    <t>89,22</t>
  </si>
  <si>
    <t>100,06%</t>
  </si>
  <si>
    <t xml:space="preserve"> 00013617 </t>
  </si>
  <si>
    <t>PICAPE CABINE SIMPLES COM MOTOR 1.6 FLEX, CAMBIO MANUAL, POTENCIA 101/104 CV, 2 PORTAS</t>
  </si>
  <si>
    <t>0,0009457</t>
  </si>
  <si>
    <t>92.877,28</t>
  </si>
  <si>
    <t>87,83</t>
  </si>
  <si>
    <t xml:space="preserve"> 00005068 </t>
  </si>
  <si>
    <t>PREGO DE ACO POLIDO COM CABECA 17 X 21 (2 X 11)</t>
  </si>
  <si>
    <t>3,3589404</t>
  </si>
  <si>
    <t>25,58</t>
  </si>
  <si>
    <t>85,92</t>
  </si>
  <si>
    <t>100,07%</t>
  </si>
  <si>
    <t xml:space="preserve"> 00005074 </t>
  </si>
  <si>
    <t>PREGO DE ACO POLIDO COM CABECA 15 X 18 (1 1/2 X 13)</t>
  </si>
  <si>
    <t>2,7570400</t>
  </si>
  <si>
    <t>28,66</t>
  </si>
  <si>
    <t>79,02</t>
  </si>
  <si>
    <t xml:space="preserve"> 00000246 </t>
  </si>
  <si>
    <t>AUXILIAR DE ENCANADOR OU BOMBEIRO HIDRAULICO</t>
  </si>
  <si>
    <t>6,6274886</t>
  </si>
  <si>
    <t>78,20</t>
  </si>
  <si>
    <t>100,08%</t>
  </si>
  <si>
    <t xml:space="preserve"> P9823 </t>
  </si>
  <si>
    <t>Serralheiro</t>
  </si>
  <si>
    <t>3,3300000</t>
  </si>
  <si>
    <t>23,37</t>
  </si>
  <si>
    <t>77,81</t>
  </si>
  <si>
    <t xml:space="preserve"> 00037752 </t>
  </si>
  <si>
    <t>CAMINHAO TOCO, PESO BRUTO TOTAL 16000 KG, CARGA UTIL MAXIMA 11030 KG, DISTANCIA ENTRE EIXOS 5,41 M, POTENCIA 185 CV (INCLUI CABINE E CHASSI, NAO INCLUI CARROCERIA)</t>
  </si>
  <si>
    <t>0,0001531</t>
  </si>
  <si>
    <t>461.261,01</t>
  </si>
  <si>
    <t>70,62</t>
  </si>
  <si>
    <t xml:space="preserve"> 00002673 </t>
  </si>
  <si>
    <t>ELETRODUTO DE PVC RIGIDO ROSCAVEL DE 1/2 ", SEM LUVA</t>
  </si>
  <si>
    <t>16,5910329</t>
  </si>
  <si>
    <t>69,18</t>
  </si>
  <si>
    <t>100,09%</t>
  </si>
  <si>
    <t xml:space="preserve"> 00012266 </t>
  </si>
  <si>
    <t>LUMINARIA SPOT DE SOBREPOR EM ALUMINIO COM ALETA PLASTICA PARA 1 LAMPADA, BASE E27, POTENCIA MAXIMA 40/60 W (NAO INCLUI LAMPADA)</t>
  </si>
  <si>
    <t>0,4596000</t>
  </si>
  <si>
    <t>148,84</t>
  </si>
  <si>
    <t>68,41</t>
  </si>
  <si>
    <t xml:space="preserve"> 00001014 </t>
  </si>
  <si>
    <t>CABO DE COBRE, FLEXIVEL, CLASSE 4 OU 5, ISOLACAO EM PVC/A, ANTICHAMA BWF-B, 1 CONDUTOR, 450/750 V, SECAO NOMINAL 2,5 MM2</t>
  </si>
  <si>
    <t>26,3983650</t>
  </si>
  <si>
    <t>2,58</t>
  </si>
  <si>
    <t>68,11</t>
  </si>
  <si>
    <t xml:space="preserve"> 00013458 </t>
  </si>
  <si>
    <t>COMPACTADOR DE SOLOS DE PERCURSAO (SOQUETE) COM MOTOR A GASOLINA 4 TEMPOS DE 4 HP (4 CV)</t>
  </si>
  <si>
    <t>0,0043522</t>
  </si>
  <si>
    <t>14.360,28</t>
  </si>
  <si>
    <t>62,50</t>
  </si>
  <si>
    <t>100,10%</t>
  </si>
  <si>
    <t xml:space="preserve"> 00037552 </t>
  </si>
  <si>
    <t>ARGAMASSA INDUSTRIALIZADA PARA CHAPISCO ROLADO</t>
  </si>
  <si>
    <t>27,4683671</t>
  </si>
  <si>
    <t>2,26</t>
  </si>
  <si>
    <t>62,08</t>
  </si>
  <si>
    <t xml:space="preserve"> 00043482 </t>
  </si>
  <si>
    <t>EPI - FAMILIA ALMOXARIFE - HORISTA (ENCARGOS COMPLEMENTARES - COLETADO CAIXA)</t>
  </si>
  <si>
    <t>88,0000000</t>
  </si>
  <si>
    <t>0,69</t>
  </si>
  <si>
    <t>60,72</t>
  </si>
  <si>
    <t xml:space="preserve"> 00005061 </t>
  </si>
  <si>
    <t>PREGO DE ACO POLIDO COM CABECA 18 X 27 (2 1/2 X 10)</t>
  </si>
  <si>
    <t>2,1949897</t>
  </si>
  <si>
    <t>55,20</t>
  </si>
  <si>
    <t>100,11%</t>
  </si>
  <si>
    <t xml:space="preserve"> 00010886 </t>
  </si>
  <si>
    <t>EXTINTOR DE INCENDIO PORTATIL COM CARGA DE AGUA PRESSURIZADA DE 10 L, CLASSE A</t>
  </si>
  <si>
    <t>0,2284000</t>
  </si>
  <si>
    <t>240,62</t>
  </si>
  <si>
    <t>54,96</t>
  </si>
  <si>
    <t xml:space="preserve"> 00000979 </t>
  </si>
  <si>
    <t>CABO DE COBRE, FLEXIVEL, CLASSE 4 OU 5, ISOLACAO EM PVC/A, ANTICHAMA BWF-B, 1 CONDUTOR, 450/750 V, SECAO NOMINAL 16 MM2</t>
  </si>
  <si>
    <t>3,2049589</t>
  </si>
  <si>
    <t>17,02</t>
  </si>
  <si>
    <t>54,55</t>
  </si>
  <si>
    <t xml:space="preserve"> 00010891 </t>
  </si>
  <si>
    <t>EXTINTOR DE INCENDIO PORTATIL COM CARGA DE PO QUIMICO SECO (PQS) DE 4 KG, CLASSE BC</t>
  </si>
  <si>
    <t>232,69</t>
  </si>
  <si>
    <t>53,15</t>
  </si>
  <si>
    <t>100,12%</t>
  </si>
  <si>
    <t xml:space="preserve"> 00010425 </t>
  </si>
  <si>
    <t>LAVATORIO LOUCA BRANCA SUSPENSO *40 X 30* CM</t>
  </si>
  <si>
    <t>84,41</t>
  </si>
  <si>
    <t>52,65</t>
  </si>
  <si>
    <t xml:space="preserve"> 00012869 </t>
  </si>
  <si>
    <t>TELHADOR</t>
  </si>
  <si>
    <t>3,3974499</t>
  </si>
  <si>
    <t>15,19</t>
  </si>
  <si>
    <t>51,61</t>
  </si>
  <si>
    <t xml:space="preserve"> 00001368 </t>
  </si>
  <si>
    <t>CHUVEIRO COMUM EM PLASTICO BRANCO, COM CANO, 3 TEMPERATURAS, 5500 W (110/220 V)</t>
  </si>
  <si>
    <t>0,6264000</t>
  </si>
  <si>
    <t>80,00</t>
  </si>
  <si>
    <t>50,11</t>
  </si>
  <si>
    <t xml:space="preserve"> 00036397 </t>
  </si>
  <si>
    <t>BETONEIRA, CAPACIDADE NOMINAL 600 L, CAPACIDADE DE MISTURA  360L, MOTOR ELETRICO TRIFASICO 220/380V, POTENCIA 4CV, EXCLUSO CARREGADOR</t>
  </si>
  <si>
    <t>0,0023611</t>
  </si>
  <si>
    <t>20.009,49</t>
  </si>
  <si>
    <t>47,24</t>
  </si>
  <si>
    <t>100,13%</t>
  </si>
  <si>
    <t xml:space="preserve"> 00002386 </t>
  </si>
  <si>
    <t>DISJUNTOR TIPO NEMA, MONOPOLAR 35  ATE  50 A, TENSAO MAXIMA DE 240 V</t>
  </si>
  <si>
    <t>1,9356000</t>
  </si>
  <si>
    <t>24,32</t>
  </si>
  <si>
    <t>47,07</t>
  </si>
  <si>
    <t xml:space="preserve"> 00043487 </t>
  </si>
  <si>
    <t>EPI - FAMILIA ENCARREGADO GERAL - HORISTA (ENCARGOS COMPLEMENTARES - COLETADO CAIXA)</t>
  </si>
  <si>
    <t>42,6946293</t>
  </si>
  <si>
    <t>1,08</t>
  </si>
  <si>
    <t>46,11</t>
  </si>
  <si>
    <t xml:space="preserve"> 00003097 </t>
  </si>
  <si>
    <t>FECHADURA DE EMBUTIR PARA PORTA DE BANHEIRO, TIPO TRANQUETA, MAQUINA 40 MM, MACANETAS ALAVANCA E ROSETAS REDONDAS EM METAL CROMADO - NIVEL SEGURANCA MEDIO - COMPLETA</t>
  </si>
  <si>
    <t>CJ</t>
  </si>
  <si>
    <t>71,21</t>
  </si>
  <si>
    <t>44,42</t>
  </si>
  <si>
    <t xml:space="preserve"> E9066 </t>
  </si>
  <si>
    <t>Grupo gerador - 13/14 kVA</t>
  </si>
  <si>
    <t>2,3003879</t>
  </si>
  <si>
    <t>19,22</t>
  </si>
  <si>
    <t>3,86</t>
  </si>
  <si>
    <t>44,22</t>
  </si>
  <si>
    <t xml:space="preserve"> 00013393 </t>
  </si>
  <si>
    <t>QUADRO DE DISTRIBUICAO COM BARRAMENTO TRIFASICO, DE EMBUTIR, EM CHAPA DE ACO GALVANIZADO, PARA 12 DISJUNTORES DIN, 100 A</t>
  </si>
  <si>
    <t>0,0772000</t>
  </si>
  <si>
    <t>550,84</t>
  </si>
  <si>
    <t>42,52</t>
  </si>
  <si>
    <t>100,14%</t>
  </si>
  <si>
    <t xml:space="preserve"> 00002432 </t>
  </si>
  <si>
    <t>DOBRADICA EM ACO/FERRO, 3 1/2" X  3", E= 1,9  A 2 MM, COM ANEL,  CROMADO OU ZINCADO, TAMPA BOLA, COM PARAFUSOS</t>
  </si>
  <si>
    <t>2,0952000</t>
  </si>
  <si>
    <t>19,40</t>
  </si>
  <si>
    <t>40,65</t>
  </si>
  <si>
    <t xml:space="preserve"> 00000134 </t>
  </si>
  <si>
    <t>GRAUTE CIMENTICIO PARA USO GERAL</t>
  </si>
  <si>
    <t>22,8960000</t>
  </si>
  <si>
    <t>1,77</t>
  </si>
  <si>
    <t>40,53</t>
  </si>
  <si>
    <t xml:space="preserve"> 00001013 </t>
  </si>
  <si>
    <t>CABO DE COBRE, FLEXIVEL, CLASSE 4 OU 5, ISOLACAO EM PVC/A, ANTICHAMA BWF-B, 1 CONDUTOR, 450/750 V, SECAO NOMINAL 1,5 MM2</t>
  </si>
  <si>
    <t>24,6025360</t>
  </si>
  <si>
    <t>39,86</t>
  </si>
  <si>
    <t xml:space="preserve"> 00013415 </t>
  </si>
  <si>
    <t>TORNEIRA CROMADA DE MESA PARA LAVATORIO, PADRAO POPULAR, 1/2 " OU 3/4 " (REF 1193)</t>
  </si>
  <si>
    <t>61,00</t>
  </si>
  <si>
    <t>38,05</t>
  </si>
  <si>
    <t>100,15%</t>
  </si>
  <si>
    <t xml:space="preserve"> 00043464 </t>
  </si>
  <si>
    <t>FERRAMENTAS - FAMILIA OPERADOR ESCAVADEIRA - HORISTA (ENCARGOS COMPLEMENTARES - COLETADO CAIXA)</t>
  </si>
  <si>
    <t>36,02</t>
  </si>
  <si>
    <t xml:space="preserve"> 00013896 </t>
  </si>
  <si>
    <t>VIBRADOR DE IMERSAO, DIAMETRO DA PONTEIRA DE *45* MM, COM MOTOR ELETRICO TRIFASICO DE 2 HP (2 CV)</t>
  </si>
  <si>
    <t>0,0089503</t>
  </si>
  <si>
    <t>3.978,58</t>
  </si>
  <si>
    <t>35,61</t>
  </si>
  <si>
    <t xml:space="preserve"> 00044057 </t>
  </si>
  <si>
    <t>CAMINHAO TOCO, PESO BRUTO TOTAL 13200 KG, CARGA UTIL MAXIMA 9200 KG, DISTANCIA ENTRE EIXOS 3,31 M, POTENCIA 175 CV (INCLUI CABINE E CHASSI, NAO INCLUI CARROCERIA)</t>
  </si>
  <si>
    <t>0,0000874</t>
  </si>
  <si>
    <t>406.349,00</t>
  </si>
  <si>
    <t>35,51</t>
  </si>
  <si>
    <t xml:space="preserve"> 00003379 </t>
  </si>
  <si>
    <t>!EM PROCESSO DE DESATIVACAO! HASTE DE ATERRAMENTO EM ACO COM 3,00 M DE COMPRIMENTO E DN = 5/8", REVESTIDA COM BAIXA CAMADA DE COBRE, SEM CONECTOR</t>
  </si>
  <si>
    <t>56,48</t>
  </si>
  <si>
    <t>35,23</t>
  </si>
  <si>
    <t xml:space="preserve"> P9822 </t>
  </si>
  <si>
    <t>Pintor</t>
  </si>
  <si>
    <t>1,3911222</t>
  </si>
  <si>
    <t>25,27</t>
  </si>
  <si>
    <t xml:space="preserve"> 00021112 </t>
  </si>
  <si>
    <t>VALVULA DE DESCARGA EM METAL CROMADO PARA MICTORIO COM ACIONAMENTO POR PRESSAO E FECHAMENTO AUTOMATICO</t>
  </si>
  <si>
    <t>223,72</t>
  </si>
  <si>
    <t>35,03</t>
  </si>
  <si>
    <t>100,16%</t>
  </si>
  <si>
    <t xml:space="preserve"> 00003080 </t>
  </si>
  <si>
    <t>FECHADURA DE EMBUTIR PARA PORTA EXTERNA / ENTRADA, MAQUINA 40 MM, COM CILINDRO, MACANETA ALAVANCA E ESPELHO EM METAL CROMADO - NIVEL SEGURANCA MEDIO - COMPLETA</t>
  </si>
  <si>
    <t>63,60</t>
  </si>
  <si>
    <t>34,62</t>
  </si>
  <si>
    <t xml:space="preserve"> 00004384 </t>
  </si>
  <si>
    <t>PARAFUSO NIQUELADO COM ACABAMENTO CROMADO PARA FIXAR PECA SANITARIA, INCLUI PORCA CEGA, ARRUELA E BUCHA DE NYLON TAMANHO S-10</t>
  </si>
  <si>
    <t>1,2476000</t>
  </si>
  <si>
    <t>26,28</t>
  </si>
  <si>
    <t>32,79</t>
  </si>
  <si>
    <t xml:space="preserve"> 00001214 </t>
  </si>
  <si>
    <t>CARPINTEIRO DE ESQUADRIAS</t>
  </si>
  <si>
    <t>2,2234066</t>
  </si>
  <si>
    <t>14,63</t>
  </si>
  <si>
    <t>32,53</t>
  </si>
  <si>
    <t xml:space="preserve"> 00002692 </t>
  </si>
  <si>
    <t>DESMOLDANTE PROTETOR PARA FORMAS DE MADEIRA, DE BASE OLEOSA EMULSIONADA EM AGUA</t>
  </si>
  <si>
    <t>4,2648893</t>
  </si>
  <si>
    <t>7,24</t>
  </si>
  <si>
    <t>30,88</t>
  </si>
  <si>
    <t xml:space="preserve"> 00000392 </t>
  </si>
  <si>
    <t>ABRACADEIRA EM ACO PARA AMARRACAO DE ELETRODUTOS, TIPO D, COM 1/2" E PARAFUSO DE FIXACAO</t>
  </si>
  <si>
    <t>13,4265995</t>
  </si>
  <si>
    <t>2,29</t>
  </si>
  <si>
    <t>30,75</t>
  </si>
  <si>
    <t xml:space="preserve"> 00010553 </t>
  </si>
  <si>
    <t>PORTA DE MADEIRA, FOLHA MEDIA (NBR 15930) DE 60 X 210 CM, E = 35 MM, NUCLEO SARRAFEADO, CAPA LISA EM HDF, ACABAMENTO EM PRIMER PARA PINTURA</t>
  </si>
  <si>
    <t>0,1540000</t>
  </si>
  <si>
    <t>197,04</t>
  </si>
  <si>
    <t>30,34</t>
  </si>
  <si>
    <t>100,17%</t>
  </si>
  <si>
    <t xml:space="preserve"> 158 </t>
  </si>
  <si>
    <t>Almoço (Participação do empregador)</t>
  </si>
  <si>
    <t>2,1378000</t>
  </si>
  <si>
    <t>14,00</t>
  </si>
  <si>
    <t>29,93</t>
  </si>
  <si>
    <t xml:space="preserve"> E9076 </t>
  </si>
  <si>
    <t>Equipamento de pintura com cabine de 7,00 kW e estufa de 80.000 kCal para pintura</t>
  </si>
  <si>
    <t>0,6955610</t>
  </si>
  <si>
    <t>41,87</t>
  </si>
  <si>
    <t>35,67</t>
  </si>
  <si>
    <t>29,12</t>
  </si>
  <si>
    <t xml:space="preserve"> 00043469 </t>
  </si>
  <si>
    <t>FERRAMENTAS - FAMILIA TOPOGRAFO - HORISTA (ENCARGOS COMPLEMENTARES - COLETADO CAIXA)</t>
  </si>
  <si>
    <t>0,07</t>
  </si>
  <si>
    <t>28,45</t>
  </si>
  <si>
    <t xml:space="preserve"> 2229 </t>
  </si>
  <si>
    <t>Tinta novacor piso ou similar</t>
  </si>
  <si>
    <t>l</t>
  </si>
  <si>
    <t>3,0456000</t>
  </si>
  <si>
    <t>9,34</t>
  </si>
  <si>
    <t xml:space="preserve"> 00000142 </t>
  </si>
  <si>
    <t>SELANTE ELASTICO MONOCOMPONENTE A BASE DE POLIURETANO PARA JUNTAS DIVERSAS</t>
  </si>
  <si>
    <t>310ML</t>
  </si>
  <si>
    <t>0,7722936</t>
  </si>
  <si>
    <t>36,16</t>
  </si>
  <si>
    <t>27,93</t>
  </si>
  <si>
    <t xml:space="preserve"> 6995 </t>
  </si>
  <si>
    <t>Madeira mista serrada (sarrafo) 2,2 x 5,5cm - 0,00121 m³/m</t>
  </si>
  <si>
    <t>3,89</t>
  </si>
  <si>
    <t>27,23</t>
  </si>
  <si>
    <t xml:space="preserve"> 00009838 </t>
  </si>
  <si>
    <t>TUBO PVC SERIE NORMAL, DN 50 MM, PARA ESGOTO PREDIAL (NBR 5688)</t>
  </si>
  <si>
    <t>2,6383350</t>
  </si>
  <si>
    <t>10,22</t>
  </si>
  <si>
    <t>26,96</t>
  </si>
  <si>
    <t>100,18%</t>
  </si>
  <si>
    <t xml:space="preserve"> 00005075 </t>
  </si>
  <si>
    <t>PREGO DE ACO POLIDO COM CABECA 18 X 30 (2 3/4 X 10)</t>
  </si>
  <si>
    <t>1,0500000</t>
  </si>
  <si>
    <t>26,86</t>
  </si>
  <si>
    <t xml:space="preserve"> 00004351 </t>
  </si>
  <si>
    <t>PARAFUSO NIQUELADO 3 1/2" COM ACABAMENTO CROMADO PARA FIXAR PECA SANITARIA, INCLUI PORCA CEGA, ARRUELA E BUCHA DE NYLON TAMANHO S-8</t>
  </si>
  <si>
    <t>19,49</t>
  </si>
  <si>
    <t xml:space="preserve"> 00038101 </t>
  </si>
  <si>
    <t>TOMADA 2P+T 10A, 250V  (APENAS MODULO)</t>
  </si>
  <si>
    <t>2,9996000</t>
  </si>
  <si>
    <t>8,00</t>
  </si>
  <si>
    <t>24,00</t>
  </si>
  <si>
    <t xml:space="preserve"> 00004760 </t>
  </si>
  <si>
    <t>AZULEJISTA OU LADRILHISTA</t>
  </si>
  <si>
    <t>1,4798546</t>
  </si>
  <si>
    <t>23,43</t>
  </si>
  <si>
    <t xml:space="preserve"> 00009868 </t>
  </si>
  <si>
    <t>TUBO PVC, SOLDAVEL, DN 25 MM, AGUA FRIA (NBR-5648)</t>
  </si>
  <si>
    <t>4,3823217</t>
  </si>
  <si>
    <t>4,99</t>
  </si>
  <si>
    <t>21,87</t>
  </si>
  <si>
    <t xml:space="preserve"> 00040568 </t>
  </si>
  <si>
    <t>PREGO DE ACO POLIDO COM CABECA 22 X 48 (4 1/4 X 5)</t>
  </si>
  <si>
    <t>0,7888620</t>
  </si>
  <si>
    <t>25,78</t>
  </si>
  <si>
    <t>20,34</t>
  </si>
  <si>
    <t xml:space="preserve"> 00036530 </t>
  </si>
  <si>
    <t>RETROESCAVADEIRA SOBRE RODAS COM CARREGADEIRA, TRACAO 4 X 2, POTENCIA LIQUIDA 79 HP, PESO OPERACIONAL MINIMO DE 6570 KG, CAPACIDADE DA CARREGADEIRA DE 1,00 M3 E DA  RETROESCAVADEIRA MINIMA DE 0,20 M3, PROFUNDIDADE DE ESCAVACAO MAXIMA DE 4,37 M</t>
  </si>
  <si>
    <t>0,0000523</t>
  </si>
  <si>
    <t>384.914,62</t>
  </si>
  <si>
    <t>20,13</t>
  </si>
  <si>
    <t xml:space="preserve"> 00044501 </t>
  </si>
  <si>
    <t>OPERADOR DE DEMARCADORA DE FAIXAS DE TRAFEGO HORISTA</t>
  </si>
  <si>
    <t>1,3827655</t>
  </si>
  <si>
    <t>14,04</t>
  </si>
  <si>
    <t>19,41</t>
  </si>
  <si>
    <t>100,19%</t>
  </si>
  <si>
    <t xml:space="preserve"> 00003524 </t>
  </si>
  <si>
    <t>JOELHO PVC, SOLDAVEL, COM BUCHA DE LATAO, 90 GRAUS, 25 MM X 3/4", PARA AGUA FRIA PREDIAL</t>
  </si>
  <si>
    <t>1,9516000</t>
  </si>
  <si>
    <t>19,01</t>
  </si>
  <si>
    <t xml:space="preserve"> 00039795 </t>
  </si>
  <si>
    <t>QUADRO DE DISTRIBUICAO, SEM BARRAMENTO, EM PVC, DE EMBUTIR, PARA 6 DISJUNTORES NEMA OU 8 DISJUNTORES DIN</t>
  </si>
  <si>
    <t>0,3078000</t>
  </si>
  <si>
    <t>59,76</t>
  </si>
  <si>
    <t>18,39</t>
  </si>
  <si>
    <t xml:space="preserve"> 00043485 </t>
  </si>
  <si>
    <t>EPI - FAMILIA ENCANADOR - HORISTA (ENCARGOS COMPLEMENTARES - COLETADO CAIXA)</t>
  </si>
  <si>
    <t>19,3985804</t>
  </si>
  <si>
    <t>0,94</t>
  </si>
  <si>
    <t>18,23</t>
  </si>
  <si>
    <t xml:space="preserve"> 00043484 </t>
  </si>
  <si>
    <t>EPI - FAMILIA ELETRICISTA - HORISTA (ENCARGOS COMPLEMENTARES - COLETADO CAIXA)</t>
  </si>
  <si>
    <t>16,7845616</t>
  </si>
  <si>
    <t>1,07</t>
  </si>
  <si>
    <t>17,96</t>
  </si>
  <si>
    <t xml:space="preserve"> 00000650 </t>
  </si>
  <si>
    <t>BLOCO DE VEDACAO DE CONCRETO, 9 X 19 X 39 CM (CLASSE C - NBR 6136)</t>
  </si>
  <si>
    <t>8,1052896</t>
  </si>
  <si>
    <t>2,20</t>
  </si>
  <si>
    <t>17,83</t>
  </si>
  <si>
    <t xml:space="preserve"> 00009836 </t>
  </si>
  <si>
    <t>TUBO PVC  SERIE NORMAL, DN 100 MM, PARA ESGOTO  PREDIAL (NBR 5688)</t>
  </si>
  <si>
    <t>1,0623900</t>
  </si>
  <si>
    <t>16,65</t>
  </si>
  <si>
    <t>17,69</t>
  </si>
  <si>
    <t xml:space="preserve"> 00001966 </t>
  </si>
  <si>
    <t>CURVA PVC CURTA 90 GRAUS, 100 MM, PARA ESGOTO PREDIAL</t>
  </si>
  <si>
    <t>0,7010000</t>
  </si>
  <si>
    <t>25,06</t>
  </si>
  <si>
    <t>17,57</t>
  </si>
  <si>
    <t xml:space="preserve"> 00007258 </t>
  </si>
  <si>
    <t>TIJOLO CERAMICO MACICO *5 X 10 X 20* CM</t>
  </si>
  <si>
    <t>24,1354458</t>
  </si>
  <si>
    <t>0,65</t>
  </si>
  <si>
    <t>15,69</t>
  </si>
  <si>
    <t xml:space="preserve"> 10492 </t>
  </si>
  <si>
    <t>Cesta Básica</t>
  </si>
  <si>
    <t>0,0945000</t>
  </si>
  <si>
    <t>165,00</t>
  </si>
  <si>
    <t>15,59</t>
  </si>
  <si>
    <t xml:space="preserve"> 00001381 </t>
  </si>
  <si>
    <t>ARGAMASSA COLANTE AC I PARA CERAMICAS</t>
  </si>
  <si>
    <t>21,8097360</t>
  </si>
  <si>
    <t>15,05</t>
  </si>
  <si>
    <t xml:space="preserve"> 00043460 </t>
  </si>
  <si>
    <t>FERRAMENTAS - FAMILIA ELETRICISTA - HORISTA (ENCARGOS COMPLEMENTARES - COLETADO CAIXA)</t>
  </si>
  <si>
    <t>0,78</t>
  </si>
  <si>
    <t>13,09</t>
  </si>
  <si>
    <t xml:space="preserve"> 00009835 </t>
  </si>
  <si>
    <t>TUBO PVC  SERIE NORMAL, DN 40 MM, PARA ESGOTO  PREDIAL (NBR 5688)</t>
  </si>
  <si>
    <t>2,1242550</t>
  </si>
  <si>
    <t>6,00</t>
  </si>
  <si>
    <t>12,75</t>
  </si>
  <si>
    <t>100,20%</t>
  </si>
  <si>
    <t xml:space="preserve"> 00001607 </t>
  </si>
  <si>
    <t>CONJUNTO ARRUELAS DE VEDACAO 5/16" PARA TELHA FIBROCIMENTO (UMA ARRUELA METALICA E UMA ARRUELA PVC - CONICAS)</t>
  </si>
  <si>
    <t>12,59</t>
  </si>
  <si>
    <t xml:space="preserve"> 00011753 </t>
  </si>
  <si>
    <t>REGISTRO PRESSAO BRUTO EM LATAO FORJADO, BITOLA 3/4 " (REF 1400)</t>
  </si>
  <si>
    <t>19,94</t>
  </si>
  <si>
    <t>12,49</t>
  </si>
  <si>
    <t xml:space="preserve"> 00038191 </t>
  </si>
  <si>
    <t>LAMPADA FLUORESCENTE COMPACTA 2U BRANCA 15 W, BASE E27 (127/220 V)</t>
  </si>
  <si>
    <t>0,7648000</t>
  </si>
  <si>
    <t>16,22</t>
  </si>
  <si>
    <t>12,41</t>
  </si>
  <si>
    <t xml:space="preserve"> 00020083 </t>
  </si>
  <si>
    <t>SOLUCAO LIMPADORA PARA PVC, FRASCO COM 1000 CM3</t>
  </si>
  <si>
    <t>0,2057118</t>
  </si>
  <si>
    <t>58,75</t>
  </si>
  <si>
    <t>12,09</t>
  </si>
  <si>
    <t xml:space="preserve"> 00012010 </t>
  </si>
  <si>
    <t>CONDULETE EM PVC, TIPO "B", SEM TAMPA, DE 1/2" OU 3/4"</t>
  </si>
  <si>
    <t>1,6154000</t>
  </si>
  <si>
    <t>7,35</t>
  </si>
  <si>
    <t>11,87</t>
  </si>
  <si>
    <t xml:space="preserve"> 00011712 </t>
  </si>
  <si>
    <t>CAIXA SIFONADA PVC, 150 X 150 X 50 MM, COM GRELHA QUADRADA BRANCA (NBR 5688)</t>
  </si>
  <si>
    <t>0,3132000</t>
  </si>
  <si>
    <t>37,45</t>
  </si>
  <si>
    <t>11,73</t>
  </si>
  <si>
    <t xml:space="preserve"> 10761 </t>
  </si>
  <si>
    <t>Refeição - café da manhã ( café com leite e dois pães com manteiga)</t>
  </si>
  <si>
    <t>5,00</t>
  </si>
  <si>
    <t>10,69</t>
  </si>
  <si>
    <t xml:space="preserve"> 00038112 </t>
  </si>
  <si>
    <t>INTERRUPTOR SIMPLES 10A, 250V (APENAS MODULO)</t>
  </si>
  <si>
    <t>1,4738000</t>
  </si>
  <si>
    <t>7,03</t>
  </si>
  <si>
    <t>10,36</t>
  </si>
  <si>
    <t xml:space="preserve"> 00043059 </t>
  </si>
  <si>
    <t>ACO CA-60, 4,2 MM, OU 5,0 MM, OU 6,0 MM, OU 7,0 MM, VERGALHAO</t>
  </si>
  <si>
    <t>0,8674102</t>
  </si>
  <si>
    <t>11,88</t>
  </si>
  <si>
    <t>10,30</t>
  </si>
  <si>
    <t xml:space="preserve"> E9623 </t>
  </si>
  <si>
    <t>Máquina de bancada guilhotina - 4 kW</t>
  </si>
  <si>
    <t>0,6686640</t>
  </si>
  <si>
    <t>15,03</t>
  </si>
  <si>
    <t>9,56</t>
  </si>
  <si>
    <t>10,05</t>
  </si>
  <si>
    <t xml:space="preserve"> 00000378 </t>
  </si>
  <si>
    <t>ARMADOR</t>
  </si>
  <si>
    <t>0,6309076</t>
  </si>
  <si>
    <t>9,99</t>
  </si>
  <si>
    <t xml:space="preserve"> E9622 </t>
  </si>
  <si>
    <t>Máquina de bancada universal para corte de chapa - 1,5 kW</t>
  </si>
  <si>
    <t>1,6048269</t>
  </si>
  <si>
    <t>6,19</t>
  </si>
  <si>
    <t>3,93</t>
  </si>
  <si>
    <t>9,93</t>
  </si>
  <si>
    <t xml:space="preserve"> 00000541 </t>
  </si>
  <si>
    <t>BANCADA DE MARMORE SINTETICO COM UMA CUBA, 120 X *60* CM</t>
  </si>
  <si>
    <t>125,90</t>
  </si>
  <si>
    <t>9,72</t>
  </si>
  <si>
    <t xml:space="preserve"> 00012016 </t>
  </si>
  <si>
    <t>CONDULETE EM PVC, TIPO "LB", SEM TAMPA, DE 1/2" OU 3/4"</t>
  </si>
  <si>
    <t>1,1606000</t>
  </si>
  <si>
    <t>8,09</t>
  </si>
  <si>
    <t>9,39</t>
  </si>
  <si>
    <t xml:space="preserve"> 00003671 </t>
  </si>
  <si>
    <t>JUNTA PLASTICA DE DILATACAO PARA PISOS, COR CINZA, 17 X 3 MM (ALTURA X ESPESSURA)</t>
  </si>
  <si>
    <t>7,7164020</t>
  </si>
  <si>
    <t>1,10</t>
  </si>
  <si>
    <t xml:space="preserve"> 00001871 </t>
  </si>
  <si>
    <t>CAIXA OCTOGONAL DE FUNDO MOVEL, EM PVC, DE 3" X 3", PARA ELETRODUTO FLEXIVEL CORRUGADO</t>
  </si>
  <si>
    <t>2,7018000</t>
  </si>
  <si>
    <t>3,13</t>
  </si>
  <si>
    <t>8,46</t>
  </si>
  <si>
    <t xml:space="preserve"> 00038094 </t>
  </si>
  <si>
    <t>ESPELHO / PLACA DE 3 POSTOS 4" X 2", PARA INSTALACAO DE TOMADAS E INTERRUPTORES</t>
  </si>
  <si>
    <t>2,7760000</t>
  </si>
  <si>
    <t>8,27</t>
  </si>
  <si>
    <t xml:space="preserve"> 00034557 </t>
  </si>
  <si>
    <t>TELA DE ACO SOLDADA GALVANIZADA/ZINCADA PARA ALVENARIA, FIO D = *1,20 A 1,70* MM, MALHA 15 X 15 MM, (C X L) *50 X 7,5* CM</t>
  </si>
  <si>
    <t>1,9390140</t>
  </si>
  <si>
    <t>4,26</t>
  </si>
  <si>
    <t>100,21%</t>
  </si>
  <si>
    <t xml:space="preserve"> 2378 </t>
  </si>
  <si>
    <t>Vale transporte</t>
  </si>
  <si>
    <t>1,7752000</t>
  </si>
  <si>
    <t>4,50</t>
  </si>
  <si>
    <t>7,99</t>
  </si>
  <si>
    <t xml:space="preserve"> 00037738 </t>
  </si>
  <si>
    <t>TANQUE DE ACO PARA TRANSPORTE DE AGUA COM CAPACIDADE DE 6 M3 (INCLUI MONTAGEM, NAO INCLUI CAMINHAO)</t>
  </si>
  <si>
    <t>0,0001074</t>
  </si>
  <si>
    <t>73.806,94</t>
  </si>
  <si>
    <t>7,93</t>
  </si>
  <si>
    <t xml:space="preserve"> 00004430 </t>
  </si>
  <si>
    <t>CAIBRO NAO APARELHADO *5 X 6* CM, EM MACARANDUBA, ANGELIM OU EQUIVALENTE DA REGIAO -  BRUTA</t>
  </si>
  <si>
    <t>0,6654685</t>
  </si>
  <si>
    <t>11,91</t>
  </si>
  <si>
    <t xml:space="preserve"> 00003517 </t>
  </si>
  <si>
    <t>JOELHO PVC, SOLDAVEL, BB, 90 GRAUS, DN 40 MM, PARA ESGOTO PREDIAL</t>
  </si>
  <si>
    <t>1,8744000</t>
  </si>
  <si>
    <t>4,16</t>
  </si>
  <si>
    <t>7,80</t>
  </si>
  <si>
    <t xml:space="preserve"> 00003670 </t>
  </si>
  <si>
    <t>JUNCAO SIMPLES, PVC, 45 GRAUS, DN 100 X 100 MM, SERIE NORMAL PARA ESGOTO PREDIAL</t>
  </si>
  <si>
    <t>24,63</t>
  </si>
  <si>
    <t>7,71</t>
  </si>
  <si>
    <t xml:space="preserve"> 00000122 </t>
  </si>
  <si>
    <t>ADESIVO PLASTICO PARA PVC, FRASCO COM 850 GR</t>
  </si>
  <si>
    <t>0,1459451</t>
  </si>
  <si>
    <t>51,86</t>
  </si>
  <si>
    <t>7,57</t>
  </si>
  <si>
    <t xml:space="preserve"> 00002674 </t>
  </si>
  <si>
    <t>ELETRODUTO DE PVC RIGIDO ROSCAVEL DE 3/4 ", SEM LUVA</t>
  </si>
  <si>
    <t>1,4333598</t>
  </si>
  <si>
    <t>5,19</t>
  </si>
  <si>
    <t>7,44</t>
  </si>
  <si>
    <t xml:space="preserve"> 00037329 </t>
  </si>
  <si>
    <t>REJUNTE EPOXI BRANCO</t>
  </si>
  <si>
    <t>0,0811462</t>
  </si>
  <si>
    <t>85,33</t>
  </si>
  <si>
    <t>6,92</t>
  </si>
  <si>
    <t xml:space="preserve"> 00004253 </t>
  </si>
  <si>
    <t>OPERADOR DE GUINCHO</t>
  </si>
  <si>
    <t>0,6288250</t>
  </si>
  <si>
    <t>10,79</t>
  </si>
  <si>
    <t>6,79</t>
  </si>
  <si>
    <t xml:space="preserve"> 00000123 </t>
  </si>
  <si>
    <t>ADITIVO IMPERMEABILIZANTE DE PEGA NORMAL PARA ARGAMASSAS E CONCRETOS SEM ARMACAO, LIQUIDO E ISENTO DE CLORETOS</t>
  </si>
  <si>
    <t>0,8896288</t>
  </si>
  <si>
    <t>7,54</t>
  </si>
  <si>
    <t>6,71</t>
  </si>
  <si>
    <t xml:space="preserve"> 00037411 </t>
  </si>
  <si>
    <t>TELA DE ACO SOLDADA GALVANIZADA/ZINCADA PARA ALVENARIA, FIO  D = *1,24 MM, MALHA 25 X 25 MM</t>
  </si>
  <si>
    <t>0,2099905</t>
  </si>
  <si>
    <t>31,16</t>
  </si>
  <si>
    <t>6,54</t>
  </si>
  <si>
    <t xml:space="preserve"> 00011741 </t>
  </si>
  <si>
    <t>RALO SIFONADO PVC CILINDRICO, 100 X 40 MM,  COM GRELHA REDONDA BRANCA</t>
  </si>
  <si>
    <t>10,04</t>
  </si>
  <si>
    <t>6,29</t>
  </si>
  <si>
    <t xml:space="preserve"> 00011950 </t>
  </si>
  <si>
    <t>BUCHA DE NYLON SEM ABA S6, COM PARAFUSO DE 4,20 X 40 MM EM ACO ZINCADO COM ROSCA SOBERBA, CABECA CHATA E FENDA PHILLIPS</t>
  </si>
  <si>
    <t>31,2308000</t>
  </si>
  <si>
    <t>0,20</t>
  </si>
  <si>
    <t>6,25</t>
  </si>
  <si>
    <t xml:space="preserve"> 00043461 </t>
  </si>
  <si>
    <t>FERRAMENTAS - FAMILIA ENCANADOR - HORISTA (ENCARGOS COMPLEMENTARES - COLETADO CAIXA)</t>
  </si>
  <si>
    <t>0,32</t>
  </si>
  <si>
    <t>6,21</t>
  </si>
  <si>
    <t xml:space="preserve"> 00006148 </t>
  </si>
  <si>
    <t>SIFAO PLASTICO FLEXIVEL SAIDA VERTICAL PARA COLUNA LAVATORIO, 1 X 1.1/2 "</t>
  </si>
  <si>
    <t>8,75</t>
  </si>
  <si>
    <t>6,13</t>
  </si>
  <si>
    <t xml:space="preserve"> 00006138 </t>
  </si>
  <si>
    <t>VEDACAO PVC, 100 MM, PARA SAIDA VASO SANITARIO</t>
  </si>
  <si>
    <t>9,63</t>
  </si>
  <si>
    <t>6,01</t>
  </si>
  <si>
    <t xml:space="preserve"> 00013416 </t>
  </si>
  <si>
    <t>TORNEIRA CROMADA DE PAREDE PARA COZINHA SEM AREJADOR, PADRAO POPULAR, 1/2 " OU 3/4 " (REF 1158)</t>
  </si>
  <si>
    <t>71,28</t>
  </si>
  <si>
    <t>5,50</t>
  </si>
  <si>
    <t xml:space="preserve"> 941 </t>
  </si>
  <si>
    <t>Fardamento com mangas curta</t>
  </si>
  <si>
    <t>0,0315000</t>
  </si>
  <si>
    <t>174,01</t>
  </si>
  <si>
    <t>5,48</t>
  </si>
  <si>
    <t xml:space="preserve"> 00037731 </t>
  </si>
  <si>
    <t>CARROCERIA FIXA ABERTA DE MADEIRA PARA TRANSPORTE GERAL DE CARGA SECA DIMENSOES APROXIMADAS 2,5 X 7,00 X 0,50 M (INCLUI MONTAGEM, NAO INCLUI CAMINHAO)</t>
  </si>
  <si>
    <t>0,0001885</t>
  </si>
  <si>
    <t>28.346,15</t>
  </si>
  <si>
    <t>5,34</t>
  </si>
  <si>
    <t xml:space="preserve"> 00011904 </t>
  </si>
  <si>
    <t>CABO TELEFONICO CCI 50, 4 PARES, USO INTERNO, SEM BLINDAGEM</t>
  </si>
  <si>
    <t>2,5901400</t>
  </si>
  <si>
    <t>1,78</t>
  </si>
  <si>
    <t>4,61</t>
  </si>
  <si>
    <t xml:space="preserve"> 00043458 </t>
  </si>
  <si>
    <t>FERRAMENTAS - FAMILIA ALMOXARIFE - HORISTA (ENCARGOS COMPLEMENTARES - COLETADO CAIXA)</t>
  </si>
  <si>
    <t>4,40</t>
  </si>
  <si>
    <t xml:space="preserve"> 00034357 </t>
  </si>
  <si>
    <t>REJUNTE COLORIDO, CIMENTICIO</t>
  </si>
  <si>
    <t>1,0770240</t>
  </si>
  <si>
    <t>4,05</t>
  </si>
  <si>
    <t xml:space="preserve"> 00038099 </t>
  </si>
  <si>
    <t>SUPORTE DE FIXACAO PARA ESPELHO / PLACA 4" X 2", PARA 3 MODULOS, PARA INSTALACAO DE TOMADAS E INTERRUPTORES (SOMENTE SUPORTE)</t>
  </si>
  <si>
    <t>1,54</t>
  </si>
  <si>
    <t>4,28</t>
  </si>
  <si>
    <t xml:space="preserve"> 00043463 </t>
  </si>
  <si>
    <t>FERRAMENTAS - FAMILIA ENCARREGADO GERAL - HORISTA (ENCARGOS COMPLEMENTARES - COLETADO CAIXA)</t>
  </si>
  <si>
    <t>0,10</t>
  </si>
  <si>
    <t>4,27</t>
  </si>
  <si>
    <t xml:space="preserve"> 00037591 </t>
  </si>
  <si>
    <t>SUPORTE MAO-FRANCESA EM ACO, ABAS IGUAIS 40 CM, CAPACIDADE MINIMA 70 KG, BRANCO</t>
  </si>
  <si>
    <t>0,1544000</t>
  </si>
  <si>
    <t>27,52</t>
  </si>
  <si>
    <t>4,25</t>
  </si>
  <si>
    <t xml:space="preserve"> 00001870 </t>
  </si>
  <si>
    <t>CURVA 90 GRAUS, LONGA, DE PVC RIGIDO ROSCAVEL, DE 1/2", PARA ELETRODUTO</t>
  </si>
  <si>
    <t>1,8502000</t>
  </si>
  <si>
    <t>2,00</t>
  </si>
  <si>
    <t>3,70</t>
  </si>
  <si>
    <t xml:space="preserve"> 00000301 </t>
  </si>
  <si>
    <t>ANEL BORRACHA PARA TUBO ESGOTO PREDIAL, DN 100 MM (NBR 5688)</t>
  </si>
  <si>
    <t>1,0090000</t>
  </si>
  <si>
    <t>3,55</t>
  </si>
  <si>
    <t>3,58</t>
  </si>
  <si>
    <t xml:space="preserve"> 00001574 </t>
  </si>
  <si>
    <t>TERMINAL A COMPRESSAO EM COBRE ESTANHADO PARA CABO 10 MM2, 1 FURO E 1 COMPRESSAO, PARA PARAFUSO DE FIXACAO M6</t>
  </si>
  <si>
    <t>1,80</t>
  </si>
  <si>
    <t>3,48</t>
  </si>
  <si>
    <t xml:space="preserve"> 00007097 </t>
  </si>
  <si>
    <t>TE SANITARIO, PVC, DN 50 X 50 MM, SERIE NORMAL, PARA ESGOTO PREDIAL</t>
  </si>
  <si>
    <t>0,3878000</t>
  </si>
  <si>
    <t>8,07</t>
  </si>
  <si>
    <t xml:space="preserve"> 00005103 </t>
  </si>
  <si>
    <t>CAIXA SIFONADA PVC, 100 X 100 X 50 MM, COM GRELHA REDONDA BRANCA</t>
  </si>
  <si>
    <t>20,01</t>
  </si>
  <si>
    <t>3,08</t>
  </si>
  <si>
    <t xml:space="preserve"> 00001358 </t>
  </si>
  <si>
    <t>CHAPA DE MADEIRA COMPENSADA RESINADA PARA FORMA DE CONCRETO, DE *2,2 X 1,1* M, E = 17 MM</t>
  </si>
  <si>
    <t>0,0441153</t>
  </si>
  <si>
    <t>66,73</t>
  </si>
  <si>
    <t>2,94</t>
  </si>
  <si>
    <t xml:space="preserve"> 00007139 </t>
  </si>
  <si>
    <t>TE SOLDAVEL, PVC, 90 GRAUS, 25 MM, PARA AGUA FRIA PREDIAL (NBR 5648)</t>
  </si>
  <si>
    <t>1,7369240</t>
  </si>
  <si>
    <t>1,67</t>
  </si>
  <si>
    <t>2,90</t>
  </si>
  <si>
    <t xml:space="preserve"> 00003659 </t>
  </si>
  <si>
    <t>JUNCAO SIMPLES, PVC, DN 100 X 50 MM, SERIE NORMAL PARA ESGOTO PREDIAL</t>
  </si>
  <si>
    <t>18,51</t>
  </si>
  <si>
    <t xml:space="preserve"> 00038780 </t>
  </si>
  <si>
    <t>LAMPADA FLUORESCENTE COMPACTA 3U BRANCA 20 W, BASE E27 (127/220 V)</t>
  </si>
  <si>
    <t>2,85</t>
  </si>
  <si>
    <t xml:space="preserve"> E9592 </t>
  </si>
  <si>
    <t>Caminhão carroceria com capacidade de 15 t - 188 kW</t>
  </si>
  <si>
    <t>0,0084020</t>
  </si>
  <si>
    <t>0,0069019</t>
  </si>
  <si>
    <t>281,83</t>
  </si>
  <si>
    <t>69,49</t>
  </si>
  <si>
    <t>2,37</t>
  </si>
  <si>
    <t>0,48</t>
  </si>
  <si>
    <t xml:space="preserve"> 00007091 </t>
  </si>
  <si>
    <t>TE SANITARIO, PVC, DN 100 X 100 MM, SERIE NORMAL, PARA ESGOTO PREDIAL</t>
  </si>
  <si>
    <t>18,18</t>
  </si>
  <si>
    <t>2,80</t>
  </si>
  <si>
    <t xml:space="preserve"> 00020254 </t>
  </si>
  <si>
    <t>CAIXA DE PASSAGEM METALICA DE SOBREPOR COM TAMPA PARAFUSADA, DIMENSOES 15 X 15 X 10 CM</t>
  </si>
  <si>
    <t>34,64</t>
  </si>
  <si>
    <t>2,67</t>
  </si>
  <si>
    <t>100,22%</t>
  </si>
  <si>
    <t xml:space="preserve"> 10517 </t>
  </si>
  <si>
    <t>Exames admissionais/demissionais (checkup)</t>
  </si>
  <si>
    <t>cj</t>
  </si>
  <si>
    <t>0,0084000</t>
  </si>
  <si>
    <t>300,00</t>
  </si>
  <si>
    <t>2,52</t>
  </si>
  <si>
    <t xml:space="preserve"> 00011455 </t>
  </si>
  <si>
    <t>FECHO / TRINCO / FERROLHO FIO REDONDO, DE SOBREPOR, 8", EM ACO GALVANIZADO / ZINCADO</t>
  </si>
  <si>
    <t>0,1512000</t>
  </si>
  <si>
    <t>16,41</t>
  </si>
  <si>
    <t>2,48</t>
  </si>
  <si>
    <t xml:space="preserve"> 00006141 </t>
  </si>
  <si>
    <t>ENGATE/RABICHO FLEXIVEL PLASTICO (PVC OU ABS) BRANCO 1/2 " X 30 CM</t>
  </si>
  <si>
    <t>3,94</t>
  </si>
  <si>
    <t>2,46</t>
  </si>
  <si>
    <t xml:space="preserve"> E9686 </t>
  </si>
  <si>
    <t>Caminhão carroceria com guindauto com capacidade de 20 t.m - 136 kW</t>
  </si>
  <si>
    <t>0,0073425</t>
  </si>
  <si>
    <t>315,19</t>
  </si>
  <si>
    <t>100,87</t>
  </si>
  <si>
    <t>2,31</t>
  </si>
  <si>
    <t xml:space="preserve"> 00038383 </t>
  </si>
  <si>
    <t>LIXA D'AGUA EM FOLHA, GRAO 100</t>
  </si>
  <si>
    <t>1,4686092</t>
  </si>
  <si>
    <t>1,57</t>
  </si>
  <si>
    <t xml:space="preserve"> 00003529 </t>
  </si>
  <si>
    <t>JOELHO PVC, SOLDAVEL, 90 GRAUS, 25 MM, PARA AGUA FRIA PREDIAL</t>
  </si>
  <si>
    <t>2,3028880</t>
  </si>
  <si>
    <t xml:space="preserve"> 00000296 </t>
  </si>
  <si>
    <t>ANEL BORRACHA PARA TUBO ESGOTO PREDIAL DN 50 MM (NBR 5688)</t>
  </si>
  <si>
    <t>1,0094000</t>
  </si>
  <si>
    <t>2,02</t>
  </si>
  <si>
    <t xml:space="preserve"> 00006153 </t>
  </si>
  <si>
    <t>VALVULA EM PLASTICO BRANCO PARA TANQUE OU LAVATORIO 1 ", SEM UNHO E SEM LADRAO</t>
  </si>
  <si>
    <t>3,15</t>
  </si>
  <si>
    <t>1,96</t>
  </si>
  <si>
    <t xml:space="preserve"> 00021127 </t>
  </si>
  <si>
    <t>FITA ISOLANTE ADESIVA ANTICHAMA, USO ATE 750 V, EM ROLO DE 19 MM X 5 M</t>
  </si>
  <si>
    <t>0,5743543</t>
  </si>
  <si>
    <t>3,41</t>
  </si>
  <si>
    <t xml:space="preserve"> 00043474 </t>
  </si>
  <si>
    <t>FERRAMENTAS - FAMILIA ENGENHEIRO CIVIL - MENSALISTA (ENCARGOS COMPLEMENTARES - COLETADO CAIXA)</t>
  </si>
  <si>
    <t>1,90</t>
  </si>
  <si>
    <t xml:space="preserve"> 00007568 </t>
  </si>
  <si>
    <t>BUCHA DE NYLON SEM ABA S10, COM PARAFUSO DE 6,10 X 65 MM EM ACO ZINCADO COM ROSCA SOBERBA, CABECA CHATA E FENDA PHILLIPS</t>
  </si>
  <si>
    <t>2,7652660</t>
  </si>
  <si>
    <t>0,61</t>
  </si>
  <si>
    <t>1,69</t>
  </si>
  <si>
    <t xml:space="preserve"> 00014618 </t>
  </si>
  <si>
    <t>SERRA CIRCULAR DE BANCADA COM MOTOR ELETRICO, POTENCIA DE *1600* W, PARA DISCO DE DIAMETRO DE 10" (250 MM)</t>
  </si>
  <si>
    <t>0,0012763</t>
  </si>
  <si>
    <t>1.263,22</t>
  </si>
  <si>
    <t>1,61</t>
  </si>
  <si>
    <t xml:space="preserve"> 00011055 </t>
  </si>
  <si>
    <t>PARAFUSO ROSCA SOBERBA ZINCADO CABECA CHATA FENDA SIMPLES 3,5 X 25 MM (1 ")</t>
  </si>
  <si>
    <t>13,8283200</t>
  </si>
  <si>
    <t>0,11</t>
  </si>
  <si>
    <t>1,52</t>
  </si>
  <si>
    <t xml:space="preserve"> 00003906 </t>
  </si>
  <si>
    <t>LUVA SOLDAVEL COM ROSCA, PVC, 25 MM X 3/4", PARA AGUA FRIA PREDIAL</t>
  </si>
  <si>
    <t>2,19</t>
  </si>
  <si>
    <t>1,37</t>
  </si>
  <si>
    <t xml:space="preserve"> 10599 </t>
  </si>
  <si>
    <t>Protetor solar fps 30 com 120ml</t>
  </si>
  <si>
    <t>0,0378000</t>
  </si>
  <si>
    <t>35,90</t>
  </si>
  <si>
    <t>1,36</t>
  </si>
  <si>
    <t xml:space="preserve"> 00006155 </t>
  </si>
  <si>
    <t>VALVULA EM PLASTICO CROMADO TIPO AMERICANA PARA PIA DE COZINHA 3.1/2 " X 1.1/2 ", SEM ADAPTADOR</t>
  </si>
  <si>
    <t>15,57</t>
  </si>
  <si>
    <t>1,20</t>
  </si>
  <si>
    <t xml:space="preserve"> 10362 </t>
  </si>
  <si>
    <t>Seguro de vida e acidente em grupo</t>
  </si>
  <si>
    <t>12,54</t>
  </si>
  <si>
    <t>1,19</t>
  </si>
  <si>
    <t xml:space="preserve"> 00006114 </t>
  </si>
  <si>
    <t>AJUDANTE DE ARMADOR</t>
  </si>
  <si>
    <t>0,1045510</t>
  </si>
  <si>
    <t>11,28</t>
  </si>
  <si>
    <t>1,18</t>
  </si>
  <si>
    <t xml:space="preserve"> 00012893 </t>
  </si>
  <si>
    <t>BOTA DE SEGURANCA COM BIQUEIRA DE ACO E COLARINHO ACOLCHOADO</t>
  </si>
  <si>
    <t>PAR</t>
  </si>
  <si>
    <t>0,0161000</t>
  </si>
  <si>
    <t xml:space="preserve"> 00012295 </t>
  </si>
  <si>
    <t>SOQUETE DE BAQUELITE BASE E27, PARA LAMPADAS</t>
  </si>
  <si>
    <t>0,4592000</t>
  </si>
  <si>
    <t>1,13</t>
  </si>
  <si>
    <t xml:space="preserve"> 00037395 </t>
  </si>
  <si>
    <t>PINO DE ACO COM FURO, HASTE = 27 MM (ACAO DIRETA)</t>
  </si>
  <si>
    <t>CENTO</t>
  </si>
  <si>
    <t>0,0230835</t>
  </si>
  <si>
    <t>40,33</t>
  </si>
  <si>
    <t>0,93</t>
  </si>
  <si>
    <t xml:space="preserve"> 00000065 </t>
  </si>
  <si>
    <t>ADAPTADOR PVC SOLDAVEL CURTO COM BOLSA E ROSCA, 25 MM X 3/4", PARA AGUA FRIA</t>
  </si>
  <si>
    <t xml:space="preserve"> 00003526 </t>
  </si>
  <si>
    <t>JOELHO PVC, SOLDAVEL, PB, 90 GRAUS, DN 50 MM, PARA ESGOTO PREDIAL</t>
  </si>
  <si>
    <t>0,2338000</t>
  </si>
  <si>
    <t>2,86</t>
  </si>
  <si>
    <t>0,67</t>
  </si>
  <si>
    <t xml:space="preserve"> 00012892 </t>
  </si>
  <si>
    <t>LUVA RASPA DE COURO, CANO CURTO (PUNHO *7* CM)</t>
  </si>
  <si>
    <t>0,0483000</t>
  </si>
  <si>
    <t>13,36</t>
  </si>
  <si>
    <t xml:space="preserve"> 00000367 </t>
  </si>
  <si>
    <t>AREIA GROSSA - POSTO JAZIDA/FORNECEDOR (RETIRADO NA JAZIDA, SEM TRANSPORTE)</t>
  </si>
  <si>
    <t>0,0083750</t>
  </si>
  <si>
    <t>75,98</t>
  </si>
  <si>
    <t xml:space="preserve"> 00043132 </t>
  </si>
  <si>
    <t>ARAME RECOZIDO 16 BWG, D = 1,65 MM (0,016 KG/M) OU 18 BWG, D = 1,25 MM (0,01 KG/M)</t>
  </si>
  <si>
    <t>0,0202666</t>
  </si>
  <si>
    <t>29,18</t>
  </si>
  <si>
    <t xml:space="preserve"> 00002711 </t>
  </si>
  <si>
    <t>CARRINHO DE MAO DE ACO CAPACIDADE 50 A 60 L, PNEU COM CAMARA</t>
  </si>
  <si>
    <t>0,0028000</t>
  </si>
  <si>
    <t>199,00</t>
  </si>
  <si>
    <t xml:space="preserve"> 00039017 </t>
  </si>
  <si>
    <t>ESPACADOR / DISTANCIADOR CIRCULAR COM ENTRADA LATERAL, EM PLASTICO, PARA VERGALHAO *4,2 A 12,5* MM, COBRIMENTO 20 MM</t>
  </si>
  <si>
    <t>2,2828290</t>
  </si>
  <si>
    <t>0,22</t>
  </si>
  <si>
    <t>0,50</t>
  </si>
  <si>
    <t xml:space="preserve"> 10596 </t>
  </si>
  <si>
    <t>Protetor auricular</t>
  </si>
  <si>
    <t>4,90</t>
  </si>
  <si>
    <t xml:space="preserve"> 00005067 </t>
  </si>
  <si>
    <t>PREGO DE ACO POLIDO COM CABECA 16 X 24 (2 1/4 X 12)</t>
  </si>
  <si>
    <t>0,0165298</t>
  </si>
  <si>
    <t>27,27</t>
  </si>
  <si>
    <t xml:space="preserve"> 00020085 </t>
  </si>
  <si>
    <t>ANEL BORRACHA, DN 50 MM, PARA TUBO SERIE REFORCADA ESGOTO PREDIAL</t>
  </si>
  <si>
    <t>2,63</t>
  </si>
  <si>
    <t>0,41</t>
  </si>
  <si>
    <t xml:space="preserve"> 11249 </t>
  </si>
  <si>
    <t>Serra circular eletrica portatil</t>
  </si>
  <si>
    <t>0,0007000</t>
  </si>
  <si>
    <t>518,00</t>
  </si>
  <si>
    <t>0,36</t>
  </si>
  <si>
    <t xml:space="preserve"> 00001879 </t>
  </si>
  <si>
    <t>CURVA 90 GRAUS, LONGA, DE PVC RIGIDO ROSCAVEL, DE 3/4", PARA ELETRODUTO</t>
  </si>
  <si>
    <t xml:space="preserve"> 00036487 </t>
  </si>
  <si>
    <t>GUINCHO ELETRICO DE COLUNA, CAPACIDADE 400 KG, COM MOTO FREIO, MOTOR TRIFASICO DE 1,25 CV</t>
  </si>
  <si>
    <t>0,0000597</t>
  </si>
  <si>
    <t>4.874,54</t>
  </si>
  <si>
    <t xml:space="preserve"> 00001891 </t>
  </si>
  <si>
    <t>LUVA EM PVC RIGIDO ROSCAVEL, DE 3/4", PARA ELETRODUTO</t>
  </si>
  <si>
    <t>0,88</t>
  </si>
  <si>
    <t xml:space="preserve"> 00003516 </t>
  </si>
  <si>
    <t>JOELHO PVC, SOLDAVEL, BB, 45 GRAUS, DN 40 MM, PARA ESGOTO PREDIAL</t>
  </si>
  <si>
    <t>0,2312000</t>
  </si>
  <si>
    <t xml:space="preserve"> 00020247 </t>
  </si>
  <si>
    <t>PREGO DE ACO POLIDO COM CABECA 15 X 15 (1 1/4 X 13)</t>
  </si>
  <si>
    <t>0,0093457</t>
  </si>
  <si>
    <t>28,33</t>
  </si>
  <si>
    <t>0,26</t>
  </si>
  <si>
    <t xml:space="preserve"> 00003146 </t>
  </si>
  <si>
    <t>FITA VEDA ROSCA EM ROLOS DE 18 MM X 10 M (L X C)</t>
  </si>
  <si>
    <t>0,0886642</t>
  </si>
  <si>
    <t>0,25</t>
  </si>
  <si>
    <t xml:space="preserve"> 00004823 </t>
  </si>
  <si>
    <t>MASSA PLASTICA PARA MARMORE/GRANITO</t>
  </si>
  <si>
    <t>0,0053422</t>
  </si>
  <si>
    <t>42,68</t>
  </si>
  <si>
    <t xml:space="preserve"> 00012895 </t>
  </si>
  <si>
    <t>CAPACETE DE SEGURANCA ABA FRONTAL COM SUSPENSAO DE POLIETILENO, SEM JUGULAR (CLASSE B)</t>
  </si>
  <si>
    <t>0,0126000</t>
  </si>
  <si>
    <t>14,85</t>
  </si>
  <si>
    <t xml:space="preserve"> 00001901 </t>
  </si>
  <si>
    <t>LUVA EM PVC RIGIDO ROSCAVEL, DE 1/2", PARA ELETRODUTO</t>
  </si>
  <si>
    <t>0,18</t>
  </si>
  <si>
    <t xml:space="preserve"> 11248 </t>
  </si>
  <si>
    <t>Furadeira e Parafusadeira eletrica Bosch ou Similar profissional</t>
  </si>
  <si>
    <t>246,00</t>
  </si>
  <si>
    <t xml:space="preserve"> 00005069 </t>
  </si>
  <si>
    <t>PREGO DE ACO POLIDO COM CABECA 17 X 27 (2 1/2 X 11)</t>
  </si>
  <si>
    <t>0,0048800</t>
  </si>
  <si>
    <t>26,08</t>
  </si>
  <si>
    <t xml:space="preserve"> 10788 </t>
  </si>
  <si>
    <t>Pá quadrada</t>
  </si>
  <si>
    <t>36,90</t>
  </si>
  <si>
    <t xml:space="preserve"> 1651 </t>
  </si>
  <si>
    <t>Óculos branco proteção</t>
  </si>
  <si>
    <t>pr</t>
  </si>
  <si>
    <t xml:space="preserve"> E9568 </t>
  </si>
  <si>
    <t>Furadeira de impacto de 12,5 mm - 0,8 kW</t>
  </si>
  <si>
    <t>0,5014980</t>
  </si>
  <si>
    <t>0,09</t>
  </si>
  <si>
    <t xml:space="preserve"> 00012894 </t>
  </si>
  <si>
    <t>CAPA PARA CHUVA EM PVC COM FORRO DE POLIESTER, COM CAPUZ (AMARELA OU AZUL)</t>
  </si>
  <si>
    <t>0,0042000</t>
  </si>
  <si>
    <t>19,30</t>
  </si>
  <si>
    <t xml:space="preserve"> 00037544 </t>
  </si>
  <si>
    <t>MISTURADOR DE ARGAMASSA, EIXO HORIZONTAL, CAPACIDADE DE MISTURA 300 KG, MOTOR ELETRICO TRIFASICO 220/380 V, POTENCIA 5 CV</t>
  </si>
  <si>
    <t>0,0000058</t>
  </si>
  <si>
    <t>13.037,73</t>
  </si>
  <si>
    <t xml:space="preserve"> 00003148 </t>
  </si>
  <si>
    <t>FITA VEDA ROSCA EM ROLOS DE 18 MM X 50 M (L X C)</t>
  </si>
  <si>
    <t>0,0066398</t>
  </si>
  <si>
    <t>10,32</t>
  </si>
  <si>
    <t xml:space="preserve"> 4728 </t>
  </si>
  <si>
    <t>Talhadeira chata 10" Talhadeira chara 10"</t>
  </si>
  <si>
    <t>13,85</t>
  </si>
  <si>
    <t xml:space="preserve"> 11244 </t>
  </si>
  <si>
    <t>Martelo com unha</t>
  </si>
  <si>
    <t>0,0014000</t>
  </si>
  <si>
    <t>37,90</t>
  </si>
  <si>
    <t xml:space="preserve"> 4729 </t>
  </si>
  <si>
    <t>Marreta 1 kg com cabo</t>
  </si>
  <si>
    <t>31,50</t>
  </si>
  <si>
    <t>0,04</t>
  </si>
  <si>
    <t xml:space="preserve"> 10579 </t>
  </si>
  <si>
    <t>Chave de fenda chata 30 cm</t>
  </si>
  <si>
    <t>22,89</t>
  </si>
  <si>
    <t>0,03</t>
  </si>
  <si>
    <t xml:space="preserve"> 10578 </t>
  </si>
  <si>
    <t>Formão grande</t>
  </si>
  <si>
    <t>15,15</t>
  </si>
  <si>
    <t xml:space="preserve"> 10577 </t>
  </si>
  <si>
    <t>Serrote 40cm</t>
  </si>
  <si>
    <t>30,00</t>
  </si>
  <si>
    <t>Totais por Tipo</t>
  </si>
  <si>
    <t>R$  207.971,02</t>
  </si>
  <si>
    <t>R$  9.469,82</t>
  </si>
  <si>
    <t>R$  252.641,92</t>
  </si>
  <si>
    <t>R$  1.404.388,77</t>
  </si>
  <si>
    <t>R$  46.844,79</t>
  </si>
  <si>
    <t>R$  779,78</t>
  </si>
  <si>
    <t>Administração</t>
  </si>
  <si>
    <t>R$  0,00</t>
  </si>
  <si>
    <t>Aluguel</t>
  </si>
  <si>
    <t>Verba</t>
  </si>
  <si>
    <t>R$  29.215,79</t>
  </si>
  <si>
    <t>Cronograma Físico e Financeiro</t>
  </si>
  <si>
    <t>Total Por Etapa</t>
  </si>
  <si>
    <t>30 DIAS</t>
  </si>
  <si>
    <t>60 DIAS</t>
  </si>
  <si>
    <t>90 DIAS</t>
  </si>
  <si>
    <t>120 DIAS</t>
  </si>
  <si>
    <t>100,00%
143.173,01</t>
  </si>
  <si>
    <t>36,15%
51.755,28</t>
  </si>
  <si>
    <t>24,65%
35.286,52</t>
  </si>
  <si>
    <t>22,04%
31.555,58</t>
  </si>
  <si>
    <t>17,16%
24.575,63</t>
  </si>
  <si>
    <t>100,00%
96.907,50</t>
  </si>
  <si>
    <t>19,21%
18.615,93</t>
  </si>
  <si>
    <t>35,57%
34.470,00</t>
  </si>
  <si>
    <t>31,72%
30.739,06</t>
  </si>
  <si>
    <t>13,50%
13.082,51</t>
  </si>
  <si>
    <t>100,00%
10.676,59</t>
  </si>
  <si>
    <t>100,00%
17.160,15</t>
  </si>
  <si>
    <t>100,00%
3.266,09</t>
  </si>
  <si>
    <t>25,00%
816,52</t>
  </si>
  <si>
    <t>100,00%
3.845,22</t>
  </si>
  <si>
    <t>100,00%
640,87</t>
  </si>
  <si>
    <t>100,00%
22.932,82</t>
  </si>
  <si>
    <t>100,00%
5.345,44</t>
  </si>
  <si>
    <t>100,00%
10.879,38</t>
  </si>
  <si>
    <t>100,00%
6.708,00</t>
  </si>
  <si>
    <t>100,00%
15.108,88</t>
  </si>
  <si>
    <t>44,92%
6.787,00</t>
  </si>
  <si>
    <t>55,08%
8.321,88</t>
  </si>
  <si>
    <t>100,00%
4.431,48</t>
  </si>
  <si>
    <t>100,00%
1.432,08</t>
  </si>
  <si>
    <t>100,00%
8.321,88</t>
  </si>
  <si>
    <t>100,00%
533,97</t>
  </si>
  <si>
    <t>100,00%
389,47</t>
  </si>
  <si>
    <t>0,00%
104.708,21</t>
  </si>
  <si>
    <t>100,00%
74.803,40</t>
  </si>
  <si>
    <t>100,00%
7.936,75</t>
  </si>
  <si>
    <t>100,00%
1.859,12</t>
  </si>
  <si>
    <t>100,00%
21.159,22</t>
  </si>
  <si>
    <t>100,00%
27.192,57</t>
  </si>
  <si>
    <t>100,00%
2.837,36</t>
  </si>
  <si>
    <t>100,00%
13.818,38</t>
  </si>
  <si>
    <t>100,00%
29.904,81</t>
  </si>
  <si>
    <t>49,86%
14.909,07</t>
  </si>
  <si>
    <t>50,14%
14.995,74</t>
  </si>
  <si>
    <t>100,00%
7.312,26</t>
  </si>
  <si>
    <t>100,00%
2.724,04</t>
  </si>
  <si>
    <t>50,00%
1.362,02</t>
  </si>
  <si>
    <t>100,00%
3.049,69</t>
  </si>
  <si>
    <t>50,00%
1.524,85</t>
  </si>
  <si>
    <t>100,00%
7.413,55</t>
  </si>
  <si>
    <t>50,00%
3.706,78</t>
  </si>
  <si>
    <t>100,00%
2.006,34</t>
  </si>
  <si>
    <t>50,00%
1.003,17</t>
  </si>
  <si>
    <t>100,00%
2.588,81</t>
  </si>
  <si>
    <t>100,00%
4.275,66</t>
  </si>
  <si>
    <t>100,00%
534,46</t>
  </si>
  <si>
    <t>0,00%
248.241,68</t>
  </si>
  <si>
    <t>100,00%
189.727,68</t>
  </si>
  <si>
    <t>20,00%
37.945,54</t>
  </si>
  <si>
    <t>60,00%
113.836,61</t>
  </si>
  <si>
    <t>100,00%
7.841,07</t>
  </si>
  <si>
    <t>20,00%
1.568,21</t>
  </si>
  <si>
    <t>60,00%
4.704,64</t>
  </si>
  <si>
    <t>100,00%
181.886,61</t>
  </si>
  <si>
    <t>20,00%
36.377,32</t>
  </si>
  <si>
    <t>60,00%
109.131,97</t>
  </si>
  <si>
    <t>100,00%
20.197,04</t>
  </si>
  <si>
    <t>100,00%
38.316,96</t>
  </si>
  <si>
    <t>40,00%
15.326,78</t>
  </si>
  <si>
    <t>50,00%
19.158,48</t>
  </si>
  <si>
    <t>10,00%
3.831,70</t>
  </si>
  <si>
    <t>100,00%
248.163,08</t>
  </si>
  <si>
    <t>59,55%
147.770,74</t>
  </si>
  <si>
    <t>40,45%
100.392,34</t>
  </si>
  <si>
    <t>100,00%
137.044,54</t>
  </si>
  <si>
    <t>60,00%
82.226,72</t>
  </si>
  <si>
    <t>40,00%
54.817,82</t>
  </si>
  <si>
    <t>100,00%
107.361,51</t>
  </si>
  <si>
    <t>60,00%
64.416,91</t>
  </si>
  <si>
    <t>40,00%
42.944,60</t>
  </si>
  <si>
    <t>100,00%
3.757,03</t>
  </si>
  <si>
    <t>30,00%
1.127,11</t>
  </si>
  <si>
    <t>70,00%
2.629,92</t>
  </si>
  <si>
    <t>61,67%
1.345.953,39</t>
  </si>
  <si>
    <t>9,97%
134.177,82</t>
  </si>
  <si>
    <t>33,10%
445.461,65</t>
  </si>
  <si>
    <t>16,05%
215.992,41</t>
  </si>
  <si>
    <t>2,56%
34.446,59</t>
  </si>
  <si>
    <t>100,00%
80.976,34</t>
  </si>
  <si>
    <t>30,00%
24.292,90</t>
  </si>
  <si>
    <t>70,00%
56.683,44</t>
  </si>
  <si>
    <t>100,00%
15.106,92</t>
  </si>
  <si>
    <t>50,00%
7.553,46</t>
  </si>
  <si>
    <t>100,00%
49.901,56</t>
  </si>
  <si>
    <t>25,00%
12.475,39</t>
  </si>
  <si>
    <t>75,00%
37.426,17</t>
  </si>
  <si>
    <t>100,00%
207.647,05</t>
  </si>
  <si>
    <t>25,00%
51.911,76</t>
  </si>
  <si>
    <t>75,00%
155.735,29</t>
  </si>
  <si>
    <t>100,00%
12.274,37</t>
  </si>
  <si>
    <t>25,00%
3.068,59</t>
  </si>
  <si>
    <t>60,00%
7.364,62</t>
  </si>
  <si>
    <t>15,00%
1.841,16</t>
  </si>
  <si>
    <t>100,00%
121.635,07</t>
  </si>
  <si>
    <t>20,00%
24.327,01</t>
  </si>
  <si>
    <t>60,00%
72.981,04</t>
  </si>
  <si>
    <t>100,00%
45.187,10</t>
  </si>
  <si>
    <t>20,00%
9.037,42</t>
  </si>
  <si>
    <t>60,00%
27.112,26</t>
  </si>
  <si>
    <t>100,00%
9.176,17</t>
  </si>
  <si>
    <t>50,00%
4.588,09</t>
  </si>
  <si>
    <t>100,00%
6.877,58</t>
  </si>
  <si>
    <t>40,00%
2.751,03</t>
  </si>
  <si>
    <t>60,00%
4.126,55</t>
  </si>
  <si>
    <t>100,00%
195.050,91</t>
  </si>
  <si>
    <t>30,00%
58.515,27</t>
  </si>
  <si>
    <t>60,00%
117.030,55</t>
  </si>
  <si>
    <t>10,00%
19.505,09</t>
  </si>
  <si>
    <t>100,00%
7.963,09</t>
  </si>
  <si>
    <t>30,00%
2.388,93</t>
  </si>
  <si>
    <t>60,00%
4.777,85</t>
  </si>
  <si>
    <t>10,00%
796,31</t>
  </si>
  <si>
    <t>100,00%
26.676,68</t>
  </si>
  <si>
    <t>10,00%
2.667,67</t>
  </si>
  <si>
    <t>70,00%
18.673,68</t>
  </si>
  <si>
    <t>20,00%
5.335,34</t>
  </si>
  <si>
    <t>100,00%
36.492,88</t>
  </si>
  <si>
    <t>10,00%
3.649,29</t>
  </si>
  <si>
    <t>70,00%
25.545,02</t>
  </si>
  <si>
    <t>20,00%
7.298,58</t>
  </si>
  <si>
    <t>100,00%
15.112,74</t>
  </si>
  <si>
    <t>10,00%
1.511,27</t>
  </si>
  <si>
    <t>40,00%
6.045,10</t>
  </si>
  <si>
    <t>100,00%
463.095,07</t>
  </si>
  <si>
    <t>20,00%
92.619,01</t>
  </si>
  <si>
    <t>39,19%
181.479,28</t>
  </si>
  <si>
    <t>40,81%
188.996,77</t>
  </si>
  <si>
    <t>100,00%
372.094,80</t>
  </si>
  <si>
    <t>20,00%
74.418,96</t>
  </si>
  <si>
    <t>40,00%
148.837,92</t>
  </si>
  <si>
    <t>100,00%
72.206,54</t>
  </si>
  <si>
    <t>20,00%
14.441,31</t>
  </si>
  <si>
    <t>40,00%
28.882,62</t>
  </si>
  <si>
    <t>100,00%
18.793,73</t>
  </si>
  <si>
    <t>20,00%
3.758,75</t>
  </si>
  <si>
    <t>60,00%
11.276,24</t>
  </si>
  <si>
    <t>100,00%
52.779,86</t>
  </si>
  <si>
    <t>20,00%
10.555,97</t>
  </si>
  <si>
    <t>38,89%
20.526,59</t>
  </si>
  <si>
    <t>41,11%
21.697,29</t>
  </si>
  <si>
    <t>100,00%
43.304,76</t>
  </si>
  <si>
    <t>20,00%
8.660,95</t>
  </si>
  <si>
    <t>40,00%
17.321,90</t>
  </si>
  <si>
    <t>100,00%
6.548,35</t>
  </si>
  <si>
    <t>20,00%
1.309,67</t>
  </si>
  <si>
    <t>40,00%
2.619,34</t>
  </si>
  <si>
    <t>100,00%
2.926,75</t>
  </si>
  <si>
    <t>20,00%
585,35</t>
  </si>
  <si>
    <t>60,00%
1.756,05</t>
  </si>
  <si>
    <t>100,00%
168.422,07</t>
  </si>
  <si>
    <t>31,96%
53.829,76</t>
  </si>
  <si>
    <t>68,04%
114.592,32</t>
  </si>
  <si>
    <t>100,00%
31.922,72</t>
  </si>
  <si>
    <t>100,00%
28.839,84</t>
  </si>
  <si>
    <t>100,00%
107.659,51</t>
  </si>
  <si>
    <t>50,00%
53.829,76</t>
  </si>
  <si>
    <t>0,00%
27.587,16</t>
  </si>
  <si>
    <t>100,00%
20.027,25</t>
  </si>
  <si>
    <t>100,00%
3.938,40</t>
  </si>
  <si>
    <t>100,00%
2.888,16</t>
  </si>
  <si>
    <t>100,00%
1.268,33</t>
  </si>
  <si>
    <t>100,00%
9.044,20</t>
  </si>
  <si>
    <t>100,00%
7.559,91</t>
  </si>
  <si>
    <t>100,00%
7.277,86</t>
  </si>
  <si>
    <t>100,00%
282,05</t>
  </si>
  <si>
    <t>Porcentagem</t>
  </si>
  <si>
    <t>19,21%</t>
  </si>
  <si>
    <t>35,58%</t>
  </si>
  <si>
    <t>31,71%</t>
  </si>
  <si>
    <t>13,5%</t>
  </si>
  <si>
    <t>Custo</t>
  </si>
  <si>
    <t>446.485,91</t>
  </si>
  <si>
    <t>826.913,18</t>
  </si>
  <si>
    <t>737.143,61</t>
  </si>
  <si>
    <t>313.747,60</t>
  </si>
  <si>
    <t>Porcentagem Acumulado</t>
  </si>
  <si>
    <t>54,79%</t>
  </si>
  <si>
    <t>86,5%</t>
  </si>
  <si>
    <t>100,0%</t>
  </si>
  <si>
    <t>Custo Acumulado</t>
  </si>
  <si>
    <t>1.273.399,08</t>
  </si>
  <si>
    <t>2.010.542,69</t>
  </si>
  <si>
    <t>2.324.290,30</t>
  </si>
  <si>
    <t>Composições Analíticas com Preço Unitário</t>
  </si>
  <si>
    <t>Composições Principais</t>
  </si>
  <si>
    <t>Composição</t>
  </si>
  <si>
    <t>Composição Auxiliar</t>
  </si>
  <si>
    <t xml:space="preserve"> 93565 </t>
  </si>
  <si>
    <t>ENGENHEIRO CIVIL DE OBRA JUNIOR COM ENCARGOS COMPLEMENTARES</t>
  </si>
  <si>
    <t xml:space="preserve"> 101460 </t>
  </si>
  <si>
    <t>VIGIA DIURNO COM ENCARGOS COMPLEMENTARES</t>
  </si>
  <si>
    <t xml:space="preserve"> 94295 </t>
  </si>
  <si>
    <t>MESTRE DE OBRAS COM ENCARGOS COMPLEMENTARES</t>
  </si>
  <si>
    <t xml:space="preserve"> 93572 </t>
  </si>
  <si>
    <t>ENCARREGADO GERAL DE OBRAS COM ENCARGOS COMPLEMENTARES</t>
  </si>
  <si>
    <t>Insumo</t>
  </si>
  <si>
    <t>MO sem LS =&gt;</t>
  </si>
  <si>
    <t>LS =&gt;</t>
  </si>
  <si>
    <t>MO com LS =&gt;</t>
  </si>
  <si>
    <t>Valor do BDI =&gt;</t>
  </si>
  <si>
    <t>Valor com BDI =&gt;</t>
  </si>
  <si>
    <t xml:space="preserve"> C-22-0012 </t>
  </si>
  <si>
    <t xml:space="preserve">ENSAIOS GEOTÉCNICOS (SOLO E AGREGADOS) PARA PAVIMENTAÇÃO, INCLUSIVE SONDAGEM, COMPACTAÇÃO, GRANULOMETRIA E CBR </t>
  </si>
  <si>
    <t xml:space="preserve"> 90775 </t>
  </si>
  <si>
    <t>DESENHISTA PROJETISTA COM ENCARGOS COMPLEMENTARES</t>
  </si>
  <si>
    <t xml:space="preserve"> 90781 </t>
  </si>
  <si>
    <t>TOPOGRAFO COM ENCARGOS COMPLEMENTARES</t>
  </si>
  <si>
    <t xml:space="preserve"> 88321 </t>
  </si>
  <si>
    <t>TÉCNICO DE LABORATÓRIO COM ENCARGOS COMPLEMENTARES</t>
  </si>
  <si>
    <t xml:space="preserve"> 88253 </t>
  </si>
  <si>
    <t>AUXILIAR DE TOPÓGRAFO COM ENCARGOS COMPLEMENTARES</t>
  </si>
  <si>
    <t xml:space="preserve"> 10549 </t>
  </si>
  <si>
    <t>Encargos Complementares - Servente</t>
  </si>
  <si>
    <t>Provisórios</t>
  </si>
  <si>
    <t xml:space="preserve"> 10551 </t>
  </si>
  <si>
    <t>Encargos Complementares - Carpinteiro</t>
  </si>
  <si>
    <t xml:space="preserve"> 91634 </t>
  </si>
  <si>
    <t>GUINDAUTO HIDRÁULICO, CAPACIDADE MÁXIMA DE CARGA 6500 KG, MOMENTO MÁXIMO DE CARGA 5,8 TM, ALCANCE MÁXIMO HORIZONTAL 7,60 M, INCLUSIVE CAMINHÃO TOCO PBT 9.700 KG, POTÊNCIA DE 160 CV - CHP DIURNO. AF_08/2015</t>
  </si>
  <si>
    <t>CHP</t>
  </si>
  <si>
    <t xml:space="preserve"> 88316 </t>
  </si>
  <si>
    <t>SERVENTE COM ENCARGOS COMPLEMENTARES</t>
  </si>
  <si>
    <t xml:space="preserve"> 88309 </t>
  </si>
  <si>
    <t>PEDREIRO COM ENCARGOS COMPLEMENTARES</t>
  </si>
  <si>
    <t xml:space="preserve"> 94969 </t>
  </si>
  <si>
    <t>CONCRETO FCK = 15MPA, TRAÇO 1:3,4:3,5 (CIMENTO/ AREIA MÉDIA/ BRITA 1)  - PREPARO MECÂNICO COM BETONEIRA 600 L. AF_07/2016</t>
  </si>
  <si>
    <t>FUES - FUNDAÇÕES E ESTRUTURAS</t>
  </si>
  <si>
    <t xml:space="preserve"> 88246 </t>
  </si>
  <si>
    <t>ASSENTADOR DE TUBOS COM ENCARGOS COMPLEMENTARES</t>
  </si>
  <si>
    <t xml:space="preserve"> 5632 </t>
  </si>
  <si>
    <t>ESCAVADEIRA HIDRÁULICA SOBRE ESTEIRAS, CAÇAMBA 0,80 M3, PESO OPERACIONAL 17 T, POTENCIA BRUTA 111 HP - CHI DIURNO. AF_06/2014</t>
  </si>
  <si>
    <t>CHI</t>
  </si>
  <si>
    <t xml:space="preserve"> 5631 </t>
  </si>
  <si>
    <t>ESCAVADEIRA HIDRÁULICA SOBRE ESTEIRAS, CAÇAMBA 0,80 M3, PESO OPERACIONAL 17 T, POTENCIA BRUTA 111 HP - CHP DIURNO. AF_06/2014</t>
  </si>
  <si>
    <t xml:space="preserve"> 93358 </t>
  </si>
  <si>
    <t>ESCAVAÇÃO MANUAL DE VALA COM PROFUNDIDADE MENOR OU IGUAL A 1,30 M. AF_03/2016</t>
  </si>
  <si>
    <t xml:space="preserve"> 94964 </t>
  </si>
  <si>
    <t>CONCRETO FCK = 20MPA, TRAÇO 1:2,7:3 (EM MASSA SECA DE CIMENTO/ AREIA MÉDIA/ BRITA 1) - PREPARO MECÂNICO COM BETONEIRA 400 L. AF_05/2021</t>
  </si>
  <si>
    <t xml:space="preserve"> 103673 </t>
  </si>
  <si>
    <t>LANÇAMENTO COM USO DE BOMBA, ADENSAMENTO E ACABAMENTO DE CONCRETO EM ESTRUTURAS. AF_02/2022</t>
  </si>
  <si>
    <t xml:space="preserve"> 96534 </t>
  </si>
  <si>
    <t>FABRICAÇÃO, MONTAGEM E DESMONTAGEM DE FÔRMA PARA BLOCO DE COROAMENTO, EM MADEIRA SERRADA, E=25 MM, 4 UTILIZAÇÕES. AF_06/2017</t>
  </si>
  <si>
    <t xml:space="preserve"> 94965 </t>
  </si>
  <si>
    <t>CONCRETO FCK = 25MPA, TRAÇO 1:2,3:2,7 (EM MASSA SECA DE CIMENTO/ AREIA MÉDIA/ BRITA 1) - PREPARO MECÂNICO COM BETONEIRA 400 L. AF_05/2021</t>
  </si>
  <si>
    <t xml:space="preserve"> 92873 </t>
  </si>
  <si>
    <t>LANÇAMENTO COM USO DE BALDES, ADENSAMENTO E ACABAMENTO DE CONCRETO EM ESTRUTURAS. AF_12/2015</t>
  </si>
  <si>
    <t xml:space="preserve"> 92804 </t>
  </si>
  <si>
    <t>CORTE E DOBRA DE AÇO CA-50, DIÂMETRO DE 12,5 MM. AF_06/2022</t>
  </si>
  <si>
    <t xml:space="preserve"> 94114 </t>
  </si>
  <si>
    <t>LASTRO DE VALA COM PREPARO DE FUNDO, LARGURA MENOR QUE 1,5 M, COM CAMADA DE BRITA, LANÇAMENTO MECANIZADO, EM LOCAL COM NÍVEL ALTO DE INTERFERÊNCIA. AF_06/2016</t>
  </si>
  <si>
    <t xml:space="preserve"> 79483 </t>
  </si>
  <si>
    <t>APILOAMENTO COM MACO DE 30KG</t>
  </si>
  <si>
    <t xml:space="preserve"> 5839 </t>
  </si>
  <si>
    <t>VASSOURA MECÂNICA REBOCÁVEL COM ESCOVA CILÍNDRICA, LARGURA ÚTIL DE VARRIMENTO DE 2,44 M - CHP DIURNO. AF_06/2014</t>
  </si>
  <si>
    <t xml:space="preserve"> 5841 </t>
  </si>
  <si>
    <t>VASSOURA MECÂNICA REBOCÁVEL COM ESCOVA CILÍNDRICA, LARGURA ÚTIL DE VARRIMENTO DE 2,44 M - CHI DIURNO. AF_06/2014</t>
  </si>
  <si>
    <t xml:space="preserve"> 83362 </t>
  </si>
  <si>
    <t>ESPARGIDOR DE ASFALTO PRESSURIZADO, TANQUE 6 M3 COM ISOLAÇÃO TÉRMICA, AQUECIDO COM 2 MAÇARICOS, COM BARRA ESPARGIDORA 3,60 M, MONTADO SOBRE CAMINHÃO  TOCO, PBT 14.300 KG, POTÊNCIA 185 CV - CHP DIURNO. AF_08/2015</t>
  </si>
  <si>
    <t xml:space="preserve"> 89035 </t>
  </si>
  <si>
    <t>TRATOR DE PNEUS, POTÊNCIA 85 CV, TRAÇÃO 4X4, PESO COM LASTRO DE 4.675 KG - CHP DIURNO. AF_06/2014</t>
  </si>
  <si>
    <t xml:space="preserve"> 89036 </t>
  </si>
  <si>
    <t>TRATOR DE PNEUS, POTÊNCIA 85 CV, TRAÇÃO 4X4, PESO COM LASTRO DE 4.675 KG - CHI DIURNO. AF_06/2014</t>
  </si>
  <si>
    <t xml:space="preserve"> 91486 </t>
  </si>
  <si>
    <t>ESPARGIDOR DE ASFALTO PRESSURIZADO, TANQUE 6 M3 COM ISOLAÇÃO TÉRMICA, AQUECIDO COM 2 MAÇARICOS, COM BARRA ESPARGIDORA 3,60 M, MONTADO SOBRE CAMINHÃO  TOCO, PBT 14.300 KG, POTÊNCIA 185 CV - CHI DIURNO. AF_08/2015</t>
  </si>
  <si>
    <t xml:space="preserve"> 5835 </t>
  </si>
  <si>
    <t>VIBROACABADORA DE ASFALTO SOBRE ESTEIRAS, LARGURA DE PAVIMENTAÇÃO 1,90 M A 5,30 M, POTÊNCIA 105 HP CAPACIDADE 450 T/H - CHP DIURNO. AF_11/2014</t>
  </si>
  <si>
    <t xml:space="preserve"> 5837 </t>
  </si>
  <si>
    <t>VIBROACABADORA DE ASFALTO SOBRE ESTEIRAS, LARGURA DE PAVIMENTAÇÃO 1,90 M A 5,30 M, POTÊNCIA 105 HP CAPACIDADE 450 T/H - CHI DIURNO. AF_11/2014</t>
  </si>
  <si>
    <t xml:space="preserve"> 88314 </t>
  </si>
  <si>
    <t>RASTELEIRO COM ENCARGOS COMPLEMENTARES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</si>
  <si>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</si>
  <si>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</si>
  <si>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95631 </t>
  </si>
  <si>
    <t>ROLO COMPACTADOR VIBRATORIO TANDEM, ACO LISO, POTENCIA 125 HP, PESO SEM/COM LASTRO 10,20/11,65 T, LARGURA DE TRABALHO 1,73 M - CHP DIURNO. AF_11/2016</t>
  </si>
  <si>
    <t xml:space="preserve"> 95632 </t>
  </si>
  <si>
    <t>ROLO COMPACTADOR VIBRATORIO TANDEM, ACO LISO, POTENCIA 125 HP, PESO SEM/COM LASTRO 10,20/11,65 T, LARGURA DE TRABALHO 1,73 M - CHI DIURNO. AF_11/2016</t>
  </si>
  <si>
    <t xml:space="preserve"> 96155 </t>
  </si>
  <si>
    <t>TRATOR DE PNEUS COM POTÊNCIA DE 85 CV, TRAÇÃO 4X4, COM VASSOURA MECÂNICA ACOPLADA - CHI DIURNO. AF_02/2017</t>
  </si>
  <si>
    <t xml:space="preserve"> 96157 </t>
  </si>
  <si>
    <t>TRATOR DE PNEUS COM POTÊNCIA DE 85 CV, TRAÇÃO 4X4, COM VASSOURA MECÂNICA ACOPLADA - CHP DIURNO. AF_03/2017</t>
  </si>
  <si>
    <t xml:space="preserve"> 96463 </t>
  </si>
  <si>
    <t>ROLO COMPACTADOR DE PNEUS, ESTATICO, PRESSAO VARIAVEL, POTENCIA 110 HP, PESO SEM/COM LASTRO 10,8/27 T, LARGURA DE ROLAGEM 2,30 M - CHP DIURNO. AF_06/2017</t>
  </si>
  <si>
    <t xml:space="preserve"> 96464 </t>
  </si>
  <si>
    <t>ROLO COMPACTADOR DE PNEUS, ESTATICO, PRESSAO VARIAVEL, POTENCIA 110 HP, PESO SEM/COM LASTRO 10,8/27 T, LARGURA DE ROLAGEM 2,30 M - CHI DIURNO. AF_06/2017</t>
  </si>
  <si>
    <t xml:space="preserve"> C-22-0004 </t>
  </si>
  <si>
    <t>USINAGEM DE CONCRETO ASFÁLTICO PARA CAMADA DE ROLAMENTO, PADRÃO DNIT FAIXA C, EM USINA DE ASFALTO GRAVIMÉTRICA DE 150 TON/H. SEM AQUISIÇÃO DO CAP 50/70AF_03/2020. REF. SINAPI 101025</t>
  </si>
  <si>
    <t xml:space="preserve"> 40780 </t>
  </si>
  <si>
    <t>REGULARIZAÇÃO DE SUPERFICIE DE CONCRETO APARENTE</t>
  </si>
  <si>
    <t xml:space="preserve"> 94970 </t>
  </si>
  <si>
    <t>CONCRETO FCK = 20MPA, TRAÇO 1:2,7:3 (CIMENTO/ AREIA MÉDIA/ BRITA 1)  - PREPARO MECÂNICO COM BETONEIRA 600 L. AF_07/2016</t>
  </si>
  <si>
    <t xml:space="preserve"> 79482 </t>
  </si>
  <si>
    <t>ATERRO COM AREIA COM ADENSAMENTO HIDRAULICO</t>
  </si>
  <si>
    <t xml:space="preserve"> 90776 </t>
  </si>
  <si>
    <t>ENCARREGADO GERAL COM ENCARGOS COMPLEMENTARES</t>
  </si>
  <si>
    <t xml:space="preserve"> 88262 </t>
  </si>
  <si>
    <t>CARPINTEIRO DE FORMAS COM ENCARGOS COMPLEMENTARES</t>
  </si>
  <si>
    <t xml:space="preserve"> 88310 </t>
  </si>
  <si>
    <t>PINTOR COM ENCARGOS COMPLEMENTARES</t>
  </si>
  <si>
    <t>Composições Auxiliares</t>
  </si>
  <si>
    <t xml:space="preserve"> 4684 </t>
  </si>
  <si>
    <t>Locação de Serviços de Terraplenagem e Acompanhamento Topográfico da Obra</t>
  </si>
  <si>
    <t xml:space="preserve"> 4685 </t>
  </si>
  <si>
    <t xml:space="preserve"> 4682 </t>
  </si>
  <si>
    <t xml:space="preserve"> 5940 </t>
  </si>
  <si>
    <t>PÁ CARREGADEIRA SOBRE RODAS, POTÊNCIA LÍQUIDA 128 HP, CAPACIDADE DA CAÇAMBA 1,7 A 2,8 M3, PESO OPERACIONAL 11632 KG - CHP DIURNO. AF_06/2014</t>
  </si>
  <si>
    <t xml:space="preserve"> 5942 </t>
  </si>
  <si>
    <t>PÁ CARREGADEIRA SOBRE RODAS, POTÊNCIA LÍQUIDA 128 HP, CAPACIDADE DA CAÇAMBA 1,7 A 2,8 M3, PESO OPERACIONAL 11632 KG - CHI DIURNO. AF_06/2014</t>
  </si>
  <si>
    <t xml:space="preserve"> 7030 </t>
  </si>
  <si>
    <t>TANQUE DE ASFALTO ESTACIONÁRIO COM SERPENTINA, CAPACIDADE 30.000 L - CHP DIURNO. AF_06/2014</t>
  </si>
  <si>
    <t xml:space="preserve"> 95872 </t>
  </si>
  <si>
    <t>GRUPO GERADOR COM CARENAGEM, MOTOR DIESEL POTÊNCIA STANDART ENTRE 250 E 260 KVA - CHP DIURNO. AF_12/2016</t>
  </si>
  <si>
    <t xml:space="preserve"> 95873 </t>
  </si>
  <si>
    <t>GRUPO GERADOR COM CARENAGEM, MOTOR DIESEL POTÊNCIA STANDART ENTRE 250 E 260 KVA - CHI DIURNO. AF_12/2016</t>
  </si>
  <si>
    <t xml:space="preserve"> 100647 </t>
  </si>
  <si>
    <t>USINA DE ASFALTO, TIPO GRAVIMÉTRICA, PROD 150 TON/HORA - CHP DIURNO. AF_12/2019</t>
  </si>
  <si>
    <t xml:space="preserve"> 100648 </t>
  </si>
  <si>
    <t>USINA DE ASFALTO, TIPO GRAVIMÉTRICA, PROD 150 TON/HORA - CHI DIURNO. AF_12/2019</t>
  </si>
  <si>
    <t>Obra:</t>
  </si>
  <si>
    <t xml:space="preserve">Legenda: </t>
  </si>
  <si>
    <t>Textos em vermelho são referentes ao quantitativo da 2ª Etapa do Projeto.</t>
  </si>
  <si>
    <t>Comp. (m)</t>
  </si>
  <si>
    <t>Largura (m)</t>
  </si>
  <si>
    <t>Espessura (m)</t>
  </si>
  <si>
    <t>Altura (m)</t>
  </si>
  <si>
    <t>Área (m2)</t>
  </si>
  <si>
    <t>Volume (m3)</t>
  </si>
  <si>
    <t>Peso (kg)</t>
  </si>
  <si>
    <t>Descontos</t>
  </si>
  <si>
    <t>Adicionais</t>
  </si>
  <si>
    <t>Unidade</t>
  </si>
  <si>
    <t>t</t>
  </si>
  <si>
    <t>1.1</t>
  </si>
  <si>
    <t>ADMINISTRAÇÃO LOCAL DA OBRA</t>
  </si>
  <si>
    <t>TOTAL 1.1</t>
  </si>
  <si>
    <t>1.2</t>
  </si>
  <si>
    <t>TOTAL 1.2</t>
  </si>
  <si>
    <t>1.3</t>
  </si>
  <si>
    <t>TOTAL 1.3</t>
  </si>
  <si>
    <t>1.4</t>
  </si>
  <si>
    <t>Rua Edivaldo M. Monteiro - EST 0 - 18+15,43</t>
  </si>
  <si>
    <t>Rua Edivaldo M. Monteiro - EST 18+15,43 - 22+4,97</t>
  </si>
  <si>
    <t>Rua Edivaldo M. Monteiro - EST 22+4,97 -  40+17,69</t>
  </si>
  <si>
    <t>Rua Edivaldo M. Monteiro - EST 40+17,69 - 65+2,28</t>
  </si>
  <si>
    <t>Rua Edivaldo M. Monteiro - EST 65+2,28 - 73+0,91</t>
  </si>
  <si>
    <t>Rua Edivaldo M. Monteiro - EST 73+0,91 - 83+2,58</t>
  </si>
  <si>
    <t>Rua Edivaldo M. Monteiro - EST 83+2,58 - 85+18,09</t>
  </si>
  <si>
    <t>Rua Edivaldo M. Monteiro - EST 85+18,09 - 94+17,63</t>
  </si>
  <si>
    <t>Rua Projetada 01 - EST 0 - 4</t>
  </si>
  <si>
    <t>TOTAL 1.4</t>
  </si>
  <si>
    <t>1.5</t>
  </si>
  <si>
    <t>PLACA DE OBRA EM CHAPA DE ACO GALVANIZADO, INSTALADA - REV 02_01/2022</t>
  </si>
  <si>
    <t>TOTAL 1.5</t>
  </si>
  <si>
    <t>1.6</t>
  </si>
  <si>
    <t>PLACA DE OBRA EM CHAPA DE ACO GALVANIZADO (PLACA IMA)</t>
  </si>
  <si>
    <t>TOTAL 1.6</t>
  </si>
  <si>
    <t>1.7</t>
  </si>
  <si>
    <t>DETALHAMENTO E AS BUILT - PROJETO EXECUTIVO DE PAVIMENTAÇÃO, DRENAGEM PLUVIAL, SINALIZAÇÃO HORIZONTAL E VERTICAL E TERRAPLENAGEM DE VIAS.</t>
  </si>
  <si>
    <t>TOTAL 1.7</t>
  </si>
  <si>
    <t>2.1</t>
  </si>
  <si>
    <t>TOTAL 2.1</t>
  </si>
  <si>
    <t>2.2</t>
  </si>
  <si>
    <t>TOTAL 2.2</t>
  </si>
  <si>
    <t>2.3</t>
  </si>
  <si>
    <t>TOTAL 2.3</t>
  </si>
  <si>
    <t>3.1</t>
  </si>
  <si>
    <t>TOTAL 3.1</t>
  </si>
  <si>
    <t>3.2</t>
  </si>
  <si>
    <t>TOTAL 3.2</t>
  </si>
  <si>
    <t>3.3</t>
  </si>
  <si>
    <t>TOTAL 3.3</t>
  </si>
  <si>
    <t>3.4</t>
  </si>
  <si>
    <t>fator de empolamento:</t>
  </si>
  <si>
    <t>TOTAL 3.4</t>
  </si>
  <si>
    <t>3.5</t>
  </si>
  <si>
    <t>TRANSPORTE COM CAMINHÃO BASCULANTE DE 14 M³, EM VIA URBANA PAVIMENTADA, DMT ATÉ 30 KM (UNIDADE: M3XKM)</t>
  </si>
  <si>
    <t>Transporte de volume de entulho</t>
  </si>
  <si>
    <t>TOTAL 3.5</t>
  </si>
  <si>
    <t>4.1</t>
  </si>
  <si>
    <t>4.1.1</t>
  </si>
  <si>
    <t>ESCAVACAO HORIZONTAL EM SOLO DE 1A CATEGORIA COM TRATOR DE ESTEIRAS (150HP/LÂMINA: 3,18 M3). AF_07/2020</t>
  </si>
  <si>
    <t>TOTAL 4.1.1</t>
  </si>
  <si>
    <t>4.1.2</t>
  </si>
  <si>
    <t>TOTAL 4.1.2</t>
  </si>
  <si>
    <t>4.1.3</t>
  </si>
  <si>
    <t>CARGA, MANOBRA E DESCARGA DE SOLOS E MATERIAIS GRANULARES EM CAMINHÃO BASCULANTE 14 M³ - CARGA COM PÁ CARREGADEIRA (CAÇAMBA DE 1,7 A 2,8 M³ / 128 HP) E DESCARGA LIVRE (UNIDADE: M3)</t>
  </si>
  <si>
    <t xml:space="preserve">fator de empolamento: </t>
  </si>
  <si>
    <t>Volume de corte total</t>
  </si>
  <si>
    <t>Volume de reaterro total</t>
  </si>
  <si>
    <t>TOTAL 4.1.3</t>
  </si>
  <si>
    <t>4.1.4</t>
  </si>
  <si>
    <t>Transporte do volume de corte</t>
  </si>
  <si>
    <t>TOTAL 4.1.4</t>
  </si>
  <si>
    <t>M³XKM</t>
  </si>
  <si>
    <t>4.1.5</t>
  </si>
  <si>
    <t>ESPALHAMENTO DE MATERIAL COM TRATOR DE ESTEIRAS</t>
  </si>
  <si>
    <t>TOTAL 4.1.5</t>
  </si>
  <si>
    <t>4.1.6</t>
  </si>
  <si>
    <t>TOTAL 4.1.6</t>
  </si>
  <si>
    <t>4.2</t>
  </si>
  <si>
    <t>4.2.1</t>
  </si>
  <si>
    <t>TOTAL 4.2.1</t>
  </si>
  <si>
    <t>4.2.2</t>
  </si>
  <si>
    <t>ESCAVAÇÃO MECANIZADA DE VALA COM PROF. ATÉ 1,5 M (MÉDIA ENTRE MONTANTE E JUSANTE/UMA COMPOSIÇÃO POR TRECHO), COM RETROESCAVADEIRA (0,26 M3/88 HP), LARG. DE 0,8 M A 1,5 M, EM SOLO DE 1A CATEGORIA, EM LOCAIS COM ALTO NÍVEL DE INTERFERÊNCIA. AF_01/2015</t>
  </si>
  <si>
    <t>Rua Edivaldo M. Monteiro - Lançamento 01</t>
  </si>
  <si>
    <t>Rua Edivaldo M. Monteiro - Lançamento 02</t>
  </si>
  <si>
    <t>Rua Edivaldo M. Monteiro - Lançamento 03</t>
  </si>
  <si>
    <t>Rua Edivaldo M. Monteiro - Lançamento 04</t>
  </si>
  <si>
    <t>Rua Edivaldo M. Monteiro - Lançamento 05</t>
  </si>
  <si>
    <t>Rua Edivaldo M. Monteiro - Lançamento 06</t>
  </si>
  <si>
    <t>Rua Edivaldo M. Monteiro - Lançamento 07</t>
  </si>
  <si>
    <t>Rua Edivaldo M. Monteiro - Lançamento 08</t>
  </si>
  <si>
    <t>Rua Edivaldo M. Monteiro - Lançamento 09</t>
  </si>
  <si>
    <t>Rua Edivaldo M. Monteiro - Lançamento 10</t>
  </si>
  <si>
    <t>Rua Edivaldo M. Monteiro - Lançamento 11</t>
  </si>
  <si>
    <t>4.2.3</t>
  </si>
  <si>
    <t>PREPARO DE FUNDO DE VALA COM LARGURA MAIOR OU IGUAL A 1,5 M E MENOR QUE 2,5 M, COM CAMADA DE BRITA, LANÇAMENTO MECANIZADO. AF_08/2020</t>
  </si>
  <si>
    <t>TOTAL 4.2.3</t>
  </si>
  <si>
    <t>4.2.4</t>
  </si>
  <si>
    <t>TOTAL 4.2.4</t>
  </si>
  <si>
    <t>4.2.5</t>
  </si>
  <si>
    <t>TOTAL 4.2.5</t>
  </si>
  <si>
    <t>4.2.6</t>
  </si>
  <si>
    <t>bota fora</t>
  </si>
  <si>
    <t>escavação</t>
  </si>
  <si>
    <t>reaterro</t>
  </si>
  <si>
    <t>TOTAL 4.2.6</t>
  </si>
  <si>
    <t>4.2.7</t>
  </si>
  <si>
    <t>TRANSPORTE COM CAMINHÃO BASCULANTE DE 14 M³, EM VIA URBANA PAVIMENTADA, DMT ATÉ 30 KM (UNIDADE: TXKM). AF_07/2020</t>
  </si>
  <si>
    <t>TOTAL 4.2.7</t>
  </si>
  <si>
    <t>4.2.8</t>
  </si>
  <si>
    <t>TOTAL 4.2.8</t>
  </si>
  <si>
    <t>5.1</t>
  </si>
  <si>
    <t>5.1.1</t>
  </si>
  <si>
    <t>ASSENTAMENTO DE TUBO DE PEAD CORRUGADO DE DUPLA PAREDE PARA REDE COLETORA DE ESGOTO, DN 750 MM, JUNTA ELÁSTICA INTEGRADA (NÃO INCLUI FORNECIMENTO).</t>
  </si>
  <si>
    <t>TOTAL 5.1.1</t>
  </si>
  <si>
    <t>5.1.2</t>
  </si>
  <si>
    <t>TUBO PEAD COM PAREDES ESTRUTURADAS PARA DRENAGEM - D = 750 MM</t>
  </si>
  <si>
    <t>TOTAL 5.1.2</t>
  </si>
  <si>
    <t>5.2</t>
  </si>
  <si>
    <t>5.2.1</t>
  </si>
  <si>
    <t>Dissipador de Energia</t>
  </si>
  <si>
    <t>TOTAL 5.2.1</t>
  </si>
  <si>
    <t>5.3</t>
  </si>
  <si>
    <t>5.3.1</t>
  </si>
  <si>
    <t>CAIXA COLETORA DE SARJETA - CCS 01 - COM GRELHA DE CONCRETO - TCC 01 - AREIA E BRITA COMERCIAIS</t>
  </si>
  <si>
    <t>Lançamentos</t>
  </si>
  <si>
    <t>TOTAL 5.3.1</t>
  </si>
  <si>
    <t>6.1</t>
  </si>
  <si>
    <t>TOTAL 6.1</t>
  </si>
  <si>
    <t>6.2</t>
  </si>
  <si>
    <t>TOTAL 6.2</t>
  </si>
  <si>
    <t>6.3</t>
  </si>
  <si>
    <t>TOTAL 6.3</t>
  </si>
  <si>
    <t>7.1</t>
  </si>
  <si>
    <t>TOTAL 7.1</t>
  </si>
  <si>
    <t>7.2</t>
  </si>
  <si>
    <t>Transporte do material de sub-base</t>
  </si>
  <si>
    <t>TOTAL 7.2</t>
  </si>
  <si>
    <t>7.3</t>
  </si>
  <si>
    <t>distancia entre Jazida para ruas da pavimentação São Bento</t>
  </si>
  <si>
    <t>km</t>
  </si>
  <si>
    <t>TOTAL 7.3</t>
  </si>
  <si>
    <t>7.4</t>
  </si>
  <si>
    <t>TOTAL 7.4</t>
  </si>
  <si>
    <t>7.5</t>
  </si>
  <si>
    <t>TOTAL 7.5</t>
  </si>
  <si>
    <t>7.6</t>
  </si>
  <si>
    <t>TOTAL 7.6</t>
  </si>
  <si>
    <t>7.7</t>
  </si>
  <si>
    <t xml:space="preserve">TRANSPORTE COM CAMINHÃO BASCULANTE DE 14 M³, EM VIA URBANA PAVIMENTADA, ADICIONAL PARA DMT EXCEDENTE A 30 KM (UNIDADE: TXKM). AF_07/2020	</t>
  </si>
  <si>
    <t>TOTAL 7.7</t>
  </si>
  <si>
    <t>7.8</t>
  </si>
  <si>
    <t>EXECUÇÃO DE IMPRIMAÇÃO COM ASFALTO DILUÍDO CM-30. AF_09/2017</t>
  </si>
  <si>
    <t>TOTAL 7.8</t>
  </si>
  <si>
    <t>7.9</t>
  </si>
  <si>
    <t>PINTURA DE LIGACAO COM EMULSAO RR-2C</t>
  </si>
  <si>
    <t>TOTAL 7.9</t>
  </si>
  <si>
    <t>7.10</t>
  </si>
  <si>
    <t>TOTAL 7.10</t>
  </si>
  <si>
    <t>7.11</t>
  </si>
  <si>
    <t>peso específico:</t>
  </si>
  <si>
    <t>TOTAL 7.11</t>
  </si>
  <si>
    <t>7.12</t>
  </si>
  <si>
    <t>TOTAL 7.12</t>
  </si>
  <si>
    <t>7.13</t>
  </si>
  <si>
    <t>TOTAL 7.13</t>
  </si>
  <si>
    <t>7.14</t>
  </si>
  <si>
    <t>CONTROLE TECNOLÓGICO DO ASFALTO</t>
  </si>
  <si>
    <t>TOTAL 7.14</t>
  </si>
  <si>
    <t>7.14.1</t>
  </si>
  <si>
    <t>AQUISIÇÃO DE MATERIAL ASFÁLTICO - CAP 50/70</t>
  </si>
  <si>
    <t>taxa:</t>
  </si>
  <si>
    <t>0,06323 t/t</t>
  </si>
  <si>
    <t>TOTAL 7.14.1</t>
  </si>
  <si>
    <t>7.14.2</t>
  </si>
  <si>
    <t>AQUISIÇÃO DE MATERIAL ASFÁLTICO - Emulsão asfáltica para imprimação - EAI</t>
  </si>
  <si>
    <t>0,0012 t/m²</t>
  </si>
  <si>
    <t>TOTAL 7.14.2</t>
  </si>
  <si>
    <t>7.14.3</t>
  </si>
  <si>
    <t>AQUISIÇÃO DE MATERIAL ASFÁLTICO - RR 2C</t>
  </si>
  <si>
    <t>0,0006 t/m²</t>
  </si>
  <si>
    <t>TOTAL 7.14.3</t>
  </si>
  <si>
    <t>7.15</t>
  </si>
  <si>
    <t>7.15.1</t>
  </si>
  <si>
    <t>TRANSPORTE DE MATERIAL ASFÁLTICO - CAP 50/70</t>
  </si>
  <si>
    <t>TOTAL 7.15.1</t>
  </si>
  <si>
    <t>7.15.2</t>
  </si>
  <si>
    <t>TRANSPORTE DE MATERIAL ASFÁLTICO - Emulsão asfáltica para imprimação - EAI</t>
  </si>
  <si>
    <t>TOTAL 7.15.2</t>
  </si>
  <si>
    <t>7.15.3</t>
  </si>
  <si>
    <t>TRANSPORTE DE MATERIAL ASFÁLTICO - RR 2C</t>
  </si>
  <si>
    <t>TOTAL 7.15.3</t>
  </si>
  <si>
    <t>8.1</t>
  </si>
  <si>
    <t>Rua Edvaldo M. Monteiro (10% extensão)</t>
  </si>
  <si>
    <t>TOTAL 8.1</t>
  </si>
  <si>
    <t>8.2</t>
  </si>
  <si>
    <t>RAMPA PARA ACESSO DE DEFICIENTES, EM CONCRETO SIMPLES FCK=20MPA, DESEMPOLADA</t>
  </si>
  <si>
    <t>Rua Edvaldo M. Monteiro</t>
  </si>
  <si>
    <t>TOTAL 8.2</t>
  </si>
  <si>
    <t>8.3</t>
  </si>
  <si>
    <t>TOTAL 8.3</t>
  </si>
  <si>
    <t>9.1</t>
  </si>
  <si>
    <t>9.1.1</t>
  </si>
  <si>
    <t>FORNECIMENTO E IMPLANTAÇÃO DE PLACA DE REGULAMENTAÇÃO EM AÇO, R1 LADO 0,248 M - PELÍCULA RETRORREFLETIVA TIPO I + SI</t>
  </si>
  <si>
    <t>Placa R1 - PARE</t>
  </si>
  <si>
    <t>TOTAL 9.1.1</t>
  </si>
  <si>
    <t>9.1.2</t>
  </si>
  <si>
    <t>FORNECIMENTO E IMPLANTAÇÃO DE PLACA DE REGULAMENTAÇÃO EM AÇO D = 0,60 M - PELÍCULA RETRORREFLETIVA TIPO I + SI</t>
  </si>
  <si>
    <t>Placa R19 - Velocidade máxima permitida</t>
  </si>
  <si>
    <t>TOTAL 9.1.2</t>
  </si>
  <si>
    <t>9.1.3</t>
  </si>
  <si>
    <t>FORNECIMENTO E IMPLANTAÇÃO DE PLACA DE ADVERTÊNCIA EM AÇO, LADO DE 0,60 M - PELÍCULA RETRORREFLETIVA TIPO I + SI</t>
  </si>
  <si>
    <t>Placa A32b - Passagem sinalizada de Pedestre</t>
  </si>
  <si>
    <t>TOTAL 9.1.3</t>
  </si>
  <si>
    <t>9.1.4</t>
  </si>
  <si>
    <t>Placa de indentificação de ruas</t>
  </si>
  <si>
    <t>TOTAL 9.1.4</t>
  </si>
  <si>
    <t>9.1.5</t>
  </si>
  <si>
    <t>Placa A32b + Placa R1</t>
  </si>
  <si>
    <t>TOTAL 9.1.5</t>
  </si>
  <si>
    <t>9.2</t>
  </si>
  <si>
    <t>9.2.1</t>
  </si>
  <si>
    <t>Faixas de pedestres</t>
  </si>
  <si>
    <t>Faixa de divisão de pista - Rua Edvaldo M. Monteiro</t>
  </si>
  <si>
    <t>TOTAL 9.2.1</t>
  </si>
  <si>
    <t>9.2.2</t>
  </si>
  <si>
    <t>Rua Maria Francisca de Barros</t>
  </si>
  <si>
    <t>TOTAL 9.2.2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</si>
</sst>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#,##0.00\ %"/>
    <numFmt numFmtId="165" formatCode="#,##0.0000"/>
    <numFmt numFmtId="166" formatCode="#,##0.0000000"/>
    <numFmt numFmtId="167" formatCode="_(* #,##0.00_);_(* \(#,##0.00\);_(* &quot;-&quot;??_);_(@_)"/>
  </numFmts>
  <fonts count="44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7"/>
      <color indexed="8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1"/>
      <color indexed="8"/>
      <name val="Calibri"/>
      <family val="2"/>
    </font>
    <font>
      <sz val="12"/>
      <color rgb="FFFF0000"/>
      <name val="Arial Narrow"/>
      <family val="2"/>
    </font>
    <font>
      <sz val="12"/>
      <color theme="1"/>
      <name val="Arial Narrow"/>
      <family val="2"/>
    </font>
    <font>
      <b/>
      <sz val="9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sz val="11"/>
      <color rgb="FFFF0000"/>
      <name val="Arial Narrow"/>
      <family val="2"/>
    </font>
    <font>
      <b/>
      <sz val="11"/>
      <color rgb="FFFF0000"/>
      <name val="Arial Narrow"/>
      <family val="2"/>
    </font>
    <font>
      <i/>
      <sz val="10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 Narrow"/>
      <family val="2"/>
    </font>
    <font>
      <i/>
      <sz val="11"/>
      <name val="Arial Narrow"/>
      <family val="2"/>
    </font>
    <font>
      <sz val="11"/>
      <color theme="1"/>
      <name val="Arial Narrow"/>
      <family val="2"/>
    </font>
    <font>
      <sz val="11"/>
      <color theme="7"/>
      <name val="Arial Narrow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0092F6"/>
      </bottom>
      <diagonal/>
    </border>
    <border>
      <left/>
      <right/>
      <top/>
      <bottom style="thick">
        <color rgb="FFFF55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9" fontId="18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167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9" fontId="29" fillId="0" borderId="0" applyFont="0" applyFill="0" applyBorder="0" applyAlignment="0" applyProtection="0"/>
  </cellStyleXfs>
  <cellXfs count="196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5" fillId="5" borderId="2" xfId="0" applyFont="1" applyFill="1" applyBorder="1" applyAlignment="1">
      <alignment horizontal="right" vertical="top" wrapText="1"/>
    </xf>
    <xf numFmtId="4" fontId="7" fillId="7" borderId="4" xfId="0" applyNumberFormat="1" applyFont="1" applyFill="1" applyBorder="1" applyAlignment="1">
      <alignment horizontal="right" vertical="top" wrapText="1"/>
    </xf>
    <xf numFmtId="164" fontId="8" fillId="8" borderId="5" xfId="0" applyNumberFormat="1" applyFont="1" applyFill="1" applyBorder="1" applyAlignment="1">
      <alignment horizontal="right" vertical="top" wrapText="1"/>
    </xf>
    <xf numFmtId="0" fontId="12" fillId="11" borderId="0" xfId="0" applyFont="1" applyFill="1" applyAlignment="1">
      <alignment horizontal="left" vertical="top" wrapText="1"/>
    </xf>
    <xf numFmtId="0" fontId="13" fillId="12" borderId="0" xfId="0" applyFont="1" applyFill="1" applyAlignment="1">
      <alignment horizontal="center" vertical="top" wrapText="1"/>
    </xf>
    <xf numFmtId="0" fontId="14" fillId="13" borderId="0" xfId="0" applyFont="1" applyFill="1" applyAlignment="1">
      <alignment horizontal="right" vertical="top" wrapText="1"/>
    </xf>
    <xf numFmtId="0" fontId="16" fillId="15" borderId="0" xfId="0" applyFont="1" applyFill="1" applyAlignment="1">
      <alignment horizontal="left" vertical="top" wrapText="1"/>
    </xf>
    <xf numFmtId="0" fontId="17" fillId="16" borderId="0" xfId="0" applyFont="1" applyFill="1" applyAlignment="1">
      <alignment horizontal="center" vertical="top" wrapText="1"/>
    </xf>
    <xf numFmtId="0" fontId="2" fillId="20" borderId="0" xfId="0" applyFont="1" applyFill="1" applyAlignment="1">
      <alignment horizontal="left" vertical="top" wrapText="1"/>
    </xf>
    <xf numFmtId="0" fontId="9" fillId="20" borderId="0" xfId="0" applyFont="1" applyFill="1" applyAlignment="1">
      <alignment horizontal="left" vertical="top" wrapText="1"/>
    </xf>
    <xf numFmtId="0" fontId="2" fillId="20" borderId="7" xfId="0" applyFont="1" applyFill="1" applyBorder="1" applyAlignment="1">
      <alignment horizontal="left" vertical="top" wrapText="1"/>
    </xf>
    <xf numFmtId="0" fontId="2" fillId="20" borderId="7" xfId="0" applyFont="1" applyFill="1" applyBorder="1" applyAlignment="1">
      <alignment horizontal="right" vertical="top" wrapText="1"/>
    </xf>
    <xf numFmtId="0" fontId="2" fillId="20" borderId="7" xfId="0" applyFont="1" applyFill="1" applyBorder="1" applyAlignment="1">
      <alignment horizontal="center" vertical="top" wrapText="1"/>
    </xf>
    <xf numFmtId="0" fontId="6" fillId="17" borderId="7" xfId="0" applyFont="1" applyFill="1" applyBorder="1" applyAlignment="1">
      <alignment horizontal="left" vertical="top" wrapText="1"/>
    </xf>
    <xf numFmtId="0" fontId="6" fillId="17" borderId="7" xfId="0" applyFont="1" applyFill="1" applyBorder="1" applyAlignment="1">
      <alignment horizontal="right" vertical="top" wrapText="1"/>
    </xf>
    <xf numFmtId="4" fontId="6" fillId="17" borderId="7" xfId="0" applyNumberFormat="1" applyFont="1" applyFill="1" applyBorder="1" applyAlignment="1">
      <alignment horizontal="right" vertical="top" wrapText="1"/>
    </xf>
    <xf numFmtId="0" fontId="10" fillId="18" borderId="7" xfId="0" applyFont="1" applyFill="1" applyBorder="1" applyAlignment="1">
      <alignment horizontal="left" vertical="top" wrapText="1"/>
    </xf>
    <xf numFmtId="0" fontId="10" fillId="18" borderId="7" xfId="0" applyFont="1" applyFill="1" applyBorder="1" applyAlignment="1">
      <alignment horizontal="right" vertical="top" wrapText="1"/>
    </xf>
    <xf numFmtId="0" fontId="10" fillId="18" borderId="7" xfId="0" applyFont="1" applyFill="1" applyBorder="1" applyAlignment="1">
      <alignment horizontal="center" vertical="top" wrapText="1"/>
    </xf>
    <xf numFmtId="4" fontId="10" fillId="18" borderId="7" xfId="0" applyNumberFormat="1" applyFont="1" applyFill="1" applyBorder="1" applyAlignment="1">
      <alignment horizontal="right" vertical="top" wrapText="1"/>
    </xf>
    <xf numFmtId="0" fontId="10" fillId="19" borderId="7" xfId="0" applyFont="1" applyFill="1" applyBorder="1" applyAlignment="1">
      <alignment horizontal="left" vertical="top" wrapText="1"/>
    </xf>
    <xf numFmtId="0" fontId="10" fillId="19" borderId="7" xfId="0" applyFont="1" applyFill="1" applyBorder="1" applyAlignment="1">
      <alignment horizontal="right" vertical="top" wrapText="1"/>
    </xf>
    <xf numFmtId="0" fontId="10" fillId="19" borderId="7" xfId="0" applyFont="1" applyFill="1" applyBorder="1" applyAlignment="1">
      <alignment horizontal="center" vertical="top" wrapText="1"/>
    </xf>
    <xf numFmtId="165" fontId="10" fillId="19" borderId="7" xfId="0" applyNumberFormat="1" applyFont="1" applyFill="1" applyBorder="1" applyAlignment="1">
      <alignment horizontal="right" vertical="top" wrapText="1"/>
    </xf>
    <xf numFmtId="4" fontId="10" fillId="19" borderId="7" xfId="0" applyNumberFormat="1" applyFont="1" applyFill="1" applyBorder="1" applyAlignment="1">
      <alignment horizontal="right" vertical="top" wrapText="1"/>
    </xf>
    <xf numFmtId="0" fontId="11" fillId="20" borderId="0" xfId="0" applyFont="1" applyFill="1" applyAlignment="1">
      <alignment horizontal="center" vertical="top" wrapText="1"/>
    </xf>
    <xf numFmtId="0" fontId="11" fillId="20" borderId="0" xfId="0" applyFont="1" applyFill="1" applyAlignment="1">
      <alignment horizontal="left" vertical="top" wrapText="1"/>
    </xf>
    <xf numFmtId="0" fontId="9" fillId="20" borderId="0" xfId="0" applyFont="1" applyFill="1" applyAlignment="1">
      <alignment horizontal="right" vertical="top" wrapText="1"/>
    </xf>
    <xf numFmtId="0" fontId="9" fillId="20" borderId="0" xfId="0" applyFont="1" applyFill="1" applyAlignment="1">
      <alignment horizontal="center" vertical="top" wrapText="1"/>
    </xf>
    <xf numFmtId="0" fontId="11" fillId="9" borderId="7" xfId="0" applyFont="1" applyFill="1" applyBorder="1" applyAlignment="1">
      <alignment horizontal="right" vertical="top" wrapText="1"/>
    </xf>
    <xf numFmtId="0" fontId="11" fillId="9" borderId="7" xfId="0" applyFont="1" applyFill="1" applyBorder="1" applyAlignment="1">
      <alignment horizontal="left" vertical="top" wrapText="1"/>
    </xf>
    <xf numFmtId="0" fontId="11" fillId="9" borderId="7" xfId="0" applyFont="1" applyFill="1" applyBorder="1" applyAlignment="1">
      <alignment horizontal="center" vertical="top" wrapText="1"/>
    </xf>
    <xf numFmtId="4" fontId="11" fillId="9" borderId="7" xfId="0" applyNumberFormat="1" applyFont="1" applyFill="1" applyBorder="1" applyAlignment="1">
      <alignment horizontal="right" vertical="top" wrapText="1"/>
    </xf>
    <xf numFmtId="0" fontId="11" fillId="10" borderId="7" xfId="0" applyFont="1" applyFill="1" applyBorder="1" applyAlignment="1">
      <alignment horizontal="right" vertical="top" wrapText="1"/>
    </xf>
    <xf numFmtId="0" fontId="11" fillId="10" borderId="7" xfId="0" applyFont="1" applyFill="1" applyBorder="1" applyAlignment="1">
      <alignment horizontal="left" vertical="top" wrapText="1"/>
    </xf>
    <xf numFmtId="0" fontId="11" fillId="10" borderId="7" xfId="0" applyFont="1" applyFill="1" applyBorder="1" applyAlignment="1">
      <alignment horizontal="center" vertical="top" wrapText="1"/>
    </xf>
    <xf numFmtId="4" fontId="11" fillId="10" borderId="7" xfId="0" applyNumberFormat="1" applyFont="1" applyFill="1" applyBorder="1" applyAlignment="1">
      <alignment horizontal="right" vertical="top" wrapText="1"/>
    </xf>
    <xf numFmtId="0" fontId="11" fillId="20" borderId="0" xfId="0" applyFont="1" applyFill="1" applyAlignment="1">
      <alignment horizontal="right" vertical="top" wrapText="1"/>
    </xf>
    <xf numFmtId="0" fontId="10" fillId="17" borderId="8" xfId="0" applyFont="1" applyFill="1" applyBorder="1" applyAlignment="1">
      <alignment horizontal="right" vertical="top" wrapText="1"/>
    </xf>
    <xf numFmtId="0" fontId="10" fillId="18" borderId="9" xfId="0" applyFont="1" applyFill="1" applyBorder="1" applyAlignment="1">
      <alignment horizontal="right" vertical="top" wrapText="1"/>
    </xf>
    <xf numFmtId="0" fontId="10" fillId="19" borderId="9" xfId="0" applyFont="1" applyFill="1" applyBorder="1" applyAlignment="1">
      <alignment horizontal="right" vertical="top" wrapText="1"/>
    </xf>
    <xf numFmtId="166" fontId="10" fillId="18" borderId="7" xfId="0" applyNumberFormat="1" applyFont="1" applyFill="1" applyBorder="1" applyAlignment="1">
      <alignment horizontal="right" vertical="top" wrapText="1"/>
    </xf>
    <xf numFmtId="166" fontId="11" fillId="9" borderId="7" xfId="0" applyNumberFormat="1" applyFont="1" applyFill="1" applyBorder="1" applyAlignment="1">
      <alignment horizontal="right" vertical="top" wrapText="1"/>
    </xf>
    <xf numFmtId="166" fontId="11" fillId="10" borderId="7" xfId="0" applyNumberFormat="1" applyFont="1" applyFill="1" applyBorder="1" applyAlignment="1">
      <alignment horizontal="right" vertical="top" wrapText="1"/>
    </xf>
    <xf numFmtId="4" fontId="11" fillId="20" borderId="0" xfId="0" applyNumberFormat="1" applyFont="1" applyFill="1" applyAlignment="1">
      <alignment horizontal="right" vertical="top" wrapText="1"/>
    </xf>
    <xf numFmtId="0" fontId="10" fillId="18" borderId="6" xfId="0" applyFont="1" applyFill="1" applyBorder="1" applyAlignment="1">
      <alignment horizontal="left" vertical="top" wrapText="1"/>
    </xf>
    <xf numFmtId="0" fontId="24" fillId="0" borderId="12" xfId="8" applyFont="1" applyBorder="1" applyAlignment="1">
      <alignment vertical="center"/>
    </xf>
    <xf numFmtId="0" fontId="24" fillId="0" borderId="10" xfId="8" applyFont="1" applyBorder="1" applyAlignment="1">
      <alignment vertical="center"/>
    </xf>
    <xf numFmtId="1" fontId="24" fillId="0" borderId="10" xfId="8" applyNumberFormat="1" applyFont="1" applyBorder="1" applyAlignment="1">
      <alignment vertical="center"/>
    </xf>
    <xf numFmtId="0" fontId="25" fillId="0" borderId="10" xfId="8" applyFont="1" applyBorder="1"/>
    <xf numFmtId="0" fontId="25" fillId="0" borderId="13" xfId="8" applyFont="1" applyBorder="1"/>
    <xf numFmtId="0" fontId="25" fillId="0" borderId="0" xfId="8" applyFont="1" applyAlignment="1">
      <alignment horizontal="center" vertical="center"/>
    </xf>
    <xf numFmtId="0" fontId="26" fillId="0" borderId="0" xfId="8" applyFont="1" applyAlignment="1">
      <alignment horizontal="center" vertical="center"/>
    </xf>
    <xf numFmtId="0" fontId="25" fillId="0" borderId="0" xfId="8" applyFont="1"/>
    <xf numFmtId="0" fontId="24" fillId="0" borderId="17" xfId="8" applyFont="1" applyBorder="1" applyAlignment="1">
      <alignment vertical="center"/>
    </xf>
    <xf numFmtId="0" fontId="24" fillId="0" borderId="0" xfId="8" applyFont="1" applyAlignment="1">
      <alignment vertical="center"/>
    </xf>
    <xf numFmtId="1" fontId="24" fillId="0" borderId="0" xfId="8" applyNumberFormat="1" applyFont="1" applyAlignment="1">
      <alignment vertical="center"/>
    </xf>
    <xf numFmtId="0" fontId="25" fillId="0" borderId="18" xfId="8" applyFont="1" applyBorder="1"/>
    <xf numFmtId="0" fontId="27" fillId="0" borderId="0" xfId="8" applyFont="1" applyAlignment="1">
      <alignment horizontal="left" vertical="center"/>
    </xf>
    <xf numFmtId="17" fontId="28" fillId="0" borderId="0" xfId="8" applyNumberFormat="1" applyFont="1" applyAlignment="1">
      <alignment horizontal="left" vertical="center"/>
    </xf>
    <xf numFmtId="44" fontId="28" fillId="0" borderId="0" xfId="8" applyNumberFormat="1" applyFont="1" applyAlignment="1">
      <alignment horizontal="left" vertical="center"/>
    </xf>
    <xf numFmtId="0" fontId="27" fillId="0" borderId="0" xfId="8" applyFont="1" applyAlignment="1">
      <alignment horizontal="right" vertical="center"/>
    </xf>
    <xf numFmtId="49" fontId="28" fillId="0" borderId="18" xfId="8" applyNumberFormat="1" applyFont="1" applyBorder="1" applyAlignment="1">
      <alignment horizontal="center" vertical="center"/>
    </xf>
    <xf numFmtId="0" fontId="27" fillId="0" borderId="17" xfId="8" applyFont="1" applyBorder="1" applyAlignment="1">
      <alignment horizontal="center" vertical="center"/>
    </xf>
    <xf numFmtId="10" fontId="27" fillId="0" borderId="0" xfId="8" applyNumberFormat="1" applyFont="1" applyAlignment="1">
      <alignment horizontal="left" vertical="center"/>
    </xf>
    <xf numFmtId="10" fontId="28" fillId="0" borderId="0" xfId="8" applyNumberFormat="1" applyFont="1" applyAlignment="1">
      <alignment horizontal="left" vertical="center"/>
    </xf>
    <xf numFmtId="44" fontId="28" fillId="0" borderId="0" xfId="8" applyNumberFormat="1" applyFont="1" applyAlignment="1">
      <alignment vertical="center"/>
    </xf>
    <xf numFmtId="10" fontId="28" fillId="0" borderId="18" xfId="9" applyNumberFormat="1" applyFont="1" applyFill="1" applyBorder="1" applyAlignment="1">
      <alignment horizontal="center" vertical="center"/>
    </xf>
    <xf numFmtId="49" fontId="28" fillId="0" borderId="0" xfId="8" applyNumberFormat="1" applyFont="1" applyAlignment="1">
      <alignment horizontal="left" vertical="center"/>
    </xf>
    <xf numFmtId="0" fontId="28" fillId="0" borderId="0" xfId="8" applyFont="1" applyAlignment="1">
      <alignment horizontal="left" vertical="center"/>
    </xf>
    <xf numFmtId="49" fontId="28" fillId="0" borderId="0" xfId="8" applyNumberFormat="1" applyFont="1" applyAlignment="1">
      <alignment horizontal="center" vertical="center"/>
    </xf>
    <xf numFmtId="0" fontId="24" fillId="0" borderId="21" xfId="8" applyFont="1" applyBorder="1" applyAlignment="1">
      <alignment vertical="center"/>
    </xf>
    <xf numFmtId="0" fontId="24" fillId="0" borderId="11" xfId="8" applyFont="1" applyBorder="1" applyAlignment="1">
      <alignment vertical="center"/>
    </xf>
    <xf numFmtId="1" fontId="24" fillId="0" borderId="11" xfId="8" applyNumberFormat="1" applyFont="1" applyBorder="1" applyAlignment="1">
      <alignment vertical="center"/>
    </xf>
    <xf numFmtId="0" fontId="27" fillId="0" borderId="11" xfId="8" applyFont="1" applyBorder="1" applyAlignment="1">
      <alignment horizontal="center" vertical="center"/>
    </xf>
    <xf numFmtId="49" fontId="28" fillId="0" borderId="11" xfId="8" applyNumberFormat="1" applyFont="1" applyBorder="1" applyAlignment="1">
      <alignment horizontal="left" vertical="center"/>
    </xf>
    <xf numFmtId="0" fontId="27" fillId="0" borderId="11" xfId="8" applyFont="1" applyBorder="1" applyAlignment="1">
      <alignment horizontal="right" vertical="center"/>
    </xf>
    <xf numFmtId="49" fontId="28" fillId="0" borderId="11" xfId="8" applyNumberFormat="1" applyFont="1" applyBorder="1" applyAlignment="1">
      <alignment horizontal="center" vertical="center"/>
    </xf>
    <xf numFmtId="10" fontId="28" fillId="0" borderId="11" xfId="8" applyNumberFormat="1" applyFont="1" applyBorder="1" applyAlignment="1">
      <alignment horizontal="left" vertical="center"/>
    </xf>
    <xf numFmtId="44" fontId="28" fillId="0" borderId="11" xfId="8" applyNumberFormat="1" applyFont="1" applyBorder="1" applyAlignment="1">
      <alignment vertical="center"/>
    </xf>
    <xf numFmtId="10" fontId="28" fillId="0" borderId="22" xfId="9" applyNumberFormat="1" applyFont="1" applyFill="1" applyBorder="1" applyAlignment="1">
      <alignment horizontal="center" vertical="center"/>
    </xf>
    <xf numFmtId="0" fontId="27" fillId="0" borderId="21" xfId="8" applyFont="1" applyBorder="1" applyAlignment="1">
      <alignment horizontal="center" vertical="center" wrapText="1"/>
    </xf>
    <xf numFmtId="0" fontId="27" fillId="0" borderId="11" xfId="8" applyFont="1" applyBorder="1" applyAlignment="1">
      <alignment horizontal="center" vertical="center" wrapText="1"/>
    </xf>
    <xf numFmtId="0" fontId="27" fillId="0" borderId="21" xfId="8" applyFont="1" applyBorder="1" applyAlignment="1">
      <alignment horizontal="center" vertical="center"/>
    </xf>
    <xf numFmtId="0" fontId="27" fillId="0" borderId="22" xfId="8" applyFont="1" applyBorder="1" applyAlignment="1">
      <alignment horizontal="center" vertical="center" wrapText="1"/>
    </xf>
    <xf numFmtId="0" fontId="30" fillId="0" borderId="0" xfId="8" applyFont="1" applyAlignment="1">
      <alignment horizontal="center" vertical="center"/>
    </xf>
    <xf numFmtId="0" fontId="31" fillId="0" borderId="0" xfId="8" applyFont="1"/>
    <xf numFmtId="0" fontId="32" fillId="0" borderId="21" xfId="8" applyFont="1" applyBorder="1" applyAlignment="1">
      <alignment horizontal="center" vertical="center" wrapText="1"/>
    </xf>
    <xf numFmtId="0" fontId="32" fillId="0" borderId="11" xfId="8" applyFont="1" applyBorder="1" applyAlignment="1">
      <alignment horizontal="left" vertical="center"/>
    </xf>
    <xf numFmtId="0" fontId="32" fillId="0" borderId="11" xfId="8" applyFont="1" applyBorder="1" applyAlignment="1">
      <alignment horizontal="center" vertical="center" wrapText="1"/>
    </xf>
    <xf numFmtId="0" fontId="32" fillId="0" borderId="22" xfId="8" applyFont="1" applyBorder="1" applyAlignment="1">
      <alignment horizontal="center" vertical="center" wrapText="1"/>
    </xf>
    <xf numFmtId="0" fontId="31" fillId="0" borderId="0" xfId="8" applyFont="1" applyAlignment="1">
      <alignment vertical="center"/>
    </xf>
    <xf numFmtId="0" fontId="32" fillId="21" borderId="14" xfId="8" applyFont="1" applyFill="1" applyBorder="1" applyAlignment="1">
      <alignment horizontal="center" vertical="center"/>
    </xf>
    <xf numFmtId="0" fontId="32" fillId="21" borderId="15" xfId="8" applyFont="1" applyFill="1" applyBorder="1" applyAlignment="1">
      <alignment horizontal="left" vertical="center"/>
    </xf>
    <xf numFmtId="0" fontId="32" fillId="21" borderId="15" xfId="8" applyFont="1" applyFill="1" applyBorder="1" applyAlignment="1">
      <alignment horizontal="center" vertical="center"/>
    </xf>
    <xf numFmtId="0" fontId="32" fillId="21" borderId="16" xfId="8" applyFont="1" applyFill="1" applyBorder="1" applyAlignment="1">
      <alignment horizontal="center" vertical="center"/>
    </xf>
    <xf numFmtId="0" fontId="30" fillId="21" borderId="0" xfId="8" applyFont="1" applyFill="1" applyAlignment="1">
      <alignment horizontal="center" vertical="center"/>
    </xf>
    <xf numFmtId="0" fontId="31" fillId="21" borderId="0" xfId="8" applyFont="1" applyFill="1"/>
    <xf numFmtId="0" fontId="33" fillId="21" borderId="14" xfId="8" applyFont="1" applyFill="1" applyBorder="1" applyAlignment="1">
      <alignment horizontal="center" vertical="center"/>
    </xf>
    <xf numFmtId="0" fontId="33" fillId="21" borderId="15" xfId="8" applyFont="1" applyFill="1" applyBorder="1" applyAlignment="1">
      <alignment horizontal="left" vertical="center"/>
    </xf>
    <xf numFmtId="0" fontId="33" fillId="21" borderId="23" xfId="8" applyFont="1" applyFill="1" applyBorder="1" applyAlignment="1">
      <alignment horizontal="center" vertical="center"/>
    </xf>
    <xf numFmtId="0" fontId="34" fillId="21" borderId="23" xfId="8" applyFont="1" applyFill="1" applyBorder="1" applyAlignment="1">
      <alignment horizontal="center" vertical="center"/>
    </xf>
    <xf numFmtId="0" fontId="34" fillId="21" borderId="20" xfId="8" applyFont="1" applyFill="1" applyBorder="1" applyAlignment="1">
      <alignment horizontal="center" vertical="center"/>
    </xf>
    <xf numFmtId="0" fontId="31" fillId="21" borderId="0" xfId="8" applyFont="1" applyFill="1" applyAlignment="1">
      <alignment vertical="center"/>
    </xf>
    <xf numFmtId="0" fontId="35" fillId="21" borderId="15" xfId="8" applyFont="1" applyFill="1" applyBorder="1" applyAlignment="1">
      <alignment horizontal="center" vertical="center"/>
    </xf>
    <xf numFmtId="0" fontId="35" fillId="21" borderId="16" xfId="8" applyFont="1" applyFill="1" applyBorder="1" applyAlignment="1">
      <alignment horizontal="center" vertical="center"/>
    </xf>
    <xf numFmtId="0" fontId="33" fillId="21" borderId="19" xfId="8" applyFont="1" applyFill="1" applyBorder="1" applyAlignment="1">
      <alignment horizontal="center" vertical="center"/>
    </xf>
    <xf numFmtId="0" fontId="34" fillId="21" borderId="0" xfId="8" applyFont="1" applyFill="1" applyAlignment="1">
      <alignment horizontal="left" vertical="center"/>
    </xf>
    <xf numFmtId="0" fontId="34" fillId="21" borderId="0" xfId="8" applyFont="1" applyFill="1" applyAlignment="1">
      <alignment horizontal="center" vertical="center"/>
    </xf>
    <xf numFmtId="0" fontId="33" fillId="21" borderId="0" xfId="8" applyFont="1" applyFill="1" applyAlignment="1">
      <alignment horizontal="center" vertical="center"/>
    </xf>
    <xf numFmtId="2" fontId="34" fillId="21" borderId="0" xfId="8" applyNumberFormat="1" applyFont="1" applyFill="1" applyAlignment="1">
      <alignment horizontal="center" vertical="center"/>
    </xf>
    <xf numFmtId="0" fontId="34" fillId="21" borderId="18" xfId="8" applyFont="1" applyFill="1" applyBorder="1" applyAlignment="1">
      <alignment horizontal="center" vertical="center"/>
    </xf>
    <xf numFmtId="0" fontId="32" fillId="21" borderId="17" xfId="8" applyFont="1" applyFill="1" applyBorder="1" applyAlignment="1">
      <alignment horizontal="center" vertical="center"/>
    </xf>
    <xf numFmtId="0" fontId="32" fillId="21" borderId="0" xfId="8" applyFont="1" applyFill="1" applyAlignment="1">
      <alignment horizontal="center" vertical="center"/>
    </xf>
    <xf numFmtId="2" fontId="32" fillId="21" borderId="11" xfId="8" applyNumberFormat="1" applyFont="1" applyFill="1" applyBorder="1" applyAlignment="1">
      <alignment horizontal="center" vertical="center"/>
    </xf>
    <xf numFmtId="0" fontId="32" fillId="21" borderId="11" xfId="8" applyFont="1" applyFill="1" applyBorder="1" applyAlignment="1">
      <alignment horizontal="center" vertical="center"/>
    </xf>
    <xf numFmtId="0" fontId="32" fillId="21" borderId="18" xfId="8" applyFont="1" applyFill="1" applyBorder="1" applyAlignment="1">
      <alignment horizontal="center" vertical="center"/>
    </xf>
    <xf numFmtId="0" fontId="36" fillId="21" borderId="0" xfId="8" applyFont="1" applyFill="1" applyAlignment="1">
      <alignment horizontal="left" vertical="center"/>
    </xf>
    <xf numFmtId="0" fontId="36" fillId="21" borderId="0" xfId="8" applyFont="1" applyFill="1" applyAlignment="1">
      <alignment horizontal="center" vertical="center"/>
    </xf>
    <xf numFmtId="0" fontId="37" fillId="21" borderId="0" xfId="8" applyFont="1" applyFill="1" applyAlignment="1">
      <alignment horizontal="center" vertical="center"/>
    </xf>
    <xf numFmtId="2" fontId="36" fillId="21" borderId="0" xfId="8" applyNumberFormat="1" applyFont="1" applyFill="1" applyAlignment="1">
      <alignment horizontal="center" vertical="center"/>
    </xf>
    <xf numFmtId="0" fontId="33" fillId="21" borderId="17" xfId="8" applyFont="1" applyFill="1" applyBorder="1" applyAlignment="1">
      <alignment horizontal="center" vertical="center"/>
    </xf>
    <xf numFmtId="0" fontId="33" fillId="21" borderId="0" xfId="8" applyFont="1" applyFill="1" applyAlignment="1">
      <alignment horizontal="left" vertical="center"/>
    </xf>
    <xf numFmtId="0" fontId="34" fillId="21" borderId="0" xfId="8" applyFont="1" applyFill="1" applyAlignment="1">
      <alignment horizontal="right" vertical="center"/>
    </xf>
    <xf numFmtId="0" fontId="34" fillId="22" borderId="0" xfId="8" applyFont="1" applyFill="1" applyAlignment="1">
      <alignment horizontal="left" vertical="center"/>
    </xf>
    <xf numFmtId="0" fontId="34" fillId="22" borderId="0" xfId="8" applyFont="1" applyFill="1" applyAlignment="1">
      <alignment horizontal="center" vertical="center"/>
    </xf>
    <xf numFmtId="0" fontId="33" fillId="22" borderId="0" xfId="8" applyFont="1" applyFill="1" applyAlignment="1">
      <alignment horizontal="center" vertical="center"/>
    </xf>
    <xf numFmtId="2" fontId="34" fillId="22" borderId="0" xfId="8" applyNumberFormat="1" applyFont="1" applyFill="1" applyAlignment="1">
      <alignment horizontal="center" vertical="center"/>
    </xf>
    <xf numFmtId="0" fontId="32" fillId="21" borderId="21" xfId="8" applyFont="1" applyFill="1" applyBorder="1" applyAlignment="1">
      <alignment horizontal="center" vertical="center"/>
    </xf>
    <xf numFmtId="0" fontId="33" fillId="21" borderId="12" xfId="8" applyFont="1" applyFill="1" applyBorder="1" applyAlignment="1">
      <alignment horizontal="center" vertical="center"/>
    </xf>
    <xf numFmtId="0" fontId="34" fillId="21" borderId="23" xfId="8" applyFont="1" applyFill="1" applyBorder="1" applyAlignment="1">
      <alignment horizontal="left" vertical="center"/>
    </xf>
    <xf numFmtId="2" fontId="34" fillId="21" borderId="23" xfId="8" applyNumberFormat="1" applyFont="1" applyFill="1" applyBorder="1" applyAlignment="1">
      <alignment horizontal="center" vertical="center"/>
    </xf>
    <xf numFmtId="0" fontId="38" fillId="21" borderId="23" xfId="8" applyFont="1" applyFill="1" applyBorder="1" applyAlignment="1">
      <alignment horizontal="right" vertical="center"/>
    </xf>
    <xf numFmtId="0" fontId="39" fillId="21" borderId="0" xfId="8" applyFont="1" applyFill="1" applyAlignment="1">
      <alignment horizontal="center" vertical="center"/>
    </xf>
    <xf numFmtId="0" fontId="40" fillId="21" borderId="0" xfId="8" applyFont="1" applyFill="1" applyAlignment="1">
      <alignment vertical="center"/>
    </xf>
    <xf numFmtId="0" fontId="32" fillId="23" borderId="18" xfId="8" applyFont="1" applyFill="1" applyBorder="1" applyAlignment="1">
      <alignment horizontal="center" vertical="center"/>
    </xf>
    <xf numFmtId="0" fontId="32" fillId="21" borderId="15" xfId="8" applyFont="1" applyFill="1" applyBorder="1" applyAlignment="1">
      <alignment horizontal="left" vertical="center" wrapText="1"/>
    </xf>
    <xf numFmtId="0" fontId="34" fillId="21" borderId="24" xfId="8" applyFont="1" applyFill="1" applyBorder="1" applyAlignment="1">
      <alignment horizontal="left" vertical="center"/>
    </xf>
    <xf numFmtId="0" fontId="41" fillId="21" borderId="23" xfId="8" applyFont="1" applyFill="1" applyBorder="1" applyAlignment="1">
      <alignment horizontal="right" vertical="center"/>
    </xf>
    <xf numFmtId="0" fontId="42" fillId="21" borderId="0" xfId="8" applyFont="1" applyFill="1" applyAlignment="1">
      <alignment vertical="center"/>
    </xf>
    <xf numFmtId="0" fontId="33" fillId="0" borderId="19" xfId="8" applyFont="1" applyBorder="1" applyAlignment="1">
      <alignment horizontal="center" vertical="center"/>
    </xf>
    <xf numFmtId="0" fontId="34" fillId="0" borderId="23" xfId="8" applyFont="1" applyBorder="1" applyAlignment="1">
      <alignment horizontal="left" vertical="center"/>
    </xf>
    <xf numFmtId="0" fontId="34" fillId="0" borderId="23" xfId="8" applyFont="1" applyBorder="1" applyAlignment="1">
      <alignment horizontal="center" vertical="center"/>
    </xf>
    <xf numFmtId="0" fontId="33" fillId="0" borderId="23" xfId="8" applyFont="1" applyBorder="1" applyAlignment="1">
      <alignment horizontal="center" vertical="center"/>
    </xf>
    <xf numFmtId="2" fontId="34" fillId="0" borderId="23" xfId="8" applyNumberFormat="1" applyFont="1" applyBorder="1" applyAlignment="1">
      <alignment horizontal="center" vertical="center"/>
    </xf>
    <xf numFmtId="0" fontId="36" fillId="0" borderId="23" xfId="8" applyFont="1" applyBorder="1" applyAlignment="1">
      <alignment horizontal="center" vertical="center"/>
    </xf>
    <xf numFmtId="0" fontId="34" fillId="0" borderId="20" xfId="8" applyFont="1" applyBorder="1" applyAlignment="1">
      <alignment horizontal="center" vertical="center"/>
    </xf>
    <xf numFmtId="0" fontId="36" fillId="0" borderId="0" xfId="8" applyFont="1" applyAlignment="1">
      <alignment horizontal="center" vertical="center"/>
    </xf>
    <xf numFmtId="0" fontId="42" fillId="0" borderId="0" xfId="8" applyFont="1" applyAlignment="1">
      <alignment vertical="center"/>
    </xf>
    <xf numFmtId="0" fontId="36" fillId="21" borderId="23" xfId="8" applyFont="1" applyFill="1" applyBorder="1" applyAlignment="1">
      <alignment horizontal="center" vertical="center"/>
    </xf>
    <xf numFmtId="9" fontId="34" fillId="21" borderId="0" xfId="1" applyFont="1" applyFill="1" applyAlignment="1">
      <alignment horizontal="center" vertical="center"/>
    </xf>
    <xf numFmtId="9" fontId="36" fillId="21" borderId="0" xfId="1" applyFont="1" applyFill="1" applyAlignment="1">
      <alignment horizontal="center" vertical="center"/>
    </xf>
    <xf numFmtId="2" fontId="34" fillId="21" borderId="0" xfId="8" applyNumberFormat="1" applyFont="1" applyFill="1" applyAlignment="1">
      <alignment horizontal="right" vertical="center"/>
    </xf>
    <xf numFmtId="0" fontId="38" fillId="23" borderId="23" xfId="8" applyFont="1" applyFill="1" applyBorder="1" applyAlignment="1">
      <alignment horizontal="right" vertical="center"/>
    </xf>
    <xf numFmtId="0" fontId="38" fillId="21" borderId="23" xfId="8" applyFont="1" applyFill="1" applyBorder="1" applyAlignment="1">
      <alignment horizontal="center" vertical="center"/>
    </xf>
    <xf numFmtId="0" fontId="38" fillId="21" borderId="23" xfId="8" applyFont="1" applyFill="1" applyBorder="1" applyAlignment="1">
      <alignment horizontal="left" vertical="center"/>
    </xf>
    <xf numFmtId="0" fontId="36" fillId="23" borderId="0" xfId="8" applyFont="1" applyFill="1" applyAlignment="1">
      <alignment horizontal="left" vertical="center"/>
    </xf>
    <xf numFmtId="2" fontId="43" fillId="21" borderId="0" xfId="8" applyNumberFormat="1" applyFont="1" applyFill="1" applyAlignment="1">
      <alignment horizontal="center" vertical="center"/>
    </xf>
    <xf numFmtId="0" fontId="43" fillId="21" borderId="0" xfId="8" applyFont="1" applyFill="1" applyAlignment="1">
      <alignment horizontal="center" vertical="center"/>
    </xf>
    <xf numFmtId="2" fontId="34" fillId="23" borderId="23" xfId="8" applyNumberFormat="1" applyFont="1" applyFill="1" applyBorder="1" applyAlignment="1">
      <alignment horizontal="center" vertical="center"/>
    </xf>
    <xf numFmtId="2" fontId="36" fillId="21" borderId="23" xfId="8" applyNumberFormat="1" applyFont="1" applyFill="1" applyBorder="1" applyAlignment="1">
      <alignment horizontal="center" vertical="center"/>
    </xf>
    <xf numFmtId="0" fontId="35" fillId="21" borderId="11" xfId="8" applyFont="1" applyFill="1" applyBorder="1" applyAlignment="1">
      <alignment horizontal="center" vertical="center"/>
    </xf>
    <xf numFmtId="2" fontId="36" fillId="22" borderId="23" xfId="8" applyNumberFormat="1" applyFont="1" applyFill="1" applyBorder="1" applyAlignment="1">
      <alignment horizontal="center" vertical="center"/>
    </xf>
    <xf numFmtId="0" fontId="36" fillId="21" borderId="23" xfId="8" applyFont="1" applyFill="1" applyBorder="1" applyAlignment="1">
      <alignment horizontal="left" vertical="center"/>
    </xf>
    <xf numFmtId="0" fontId="37" fillId="21" borderId="23" xfId="8" applyFont="1" applyFill="1" applyBorder="1" applyAlignment="1">
      <alignment horizontal="center" vertical="center"/>
    </xf>
    <xf numFmtId="0" fontId="20" fillId="0" borderId="17" xfId="8" applyFont="1" applyBorder="1" applyAlignment="1">
      <alignment horizontal="center" vertical="center"/>
    </xf>
    <xf numFmtId="0" fontId="20" fillId="0" borderId="0" xfId="8" applyFont="1" applyAlignment="1">
      <alignment horizontal="left" vertical="center"/>
    </xf>
    <xf numFmtId="0" fontId="1" fillId="0" borderId="0" xfId="8" applyAlignment="1">
      <alignment horizontal="center" vertical="center"/>
    </xf>
    <xf numFmtId="0" fontId="1" fillId="0" borderId="18" xfId="8" applyBorder="1" applyAlignment="1">
      <alignment horizontal="center" vertical="center"/>
    </xf>
    <xf numFmtId="0" fontId="19" fillId="0" borderId="0" xfId="8" applyFont="1" applyAlignment="1">
      <alignment horizontal="center" vertical="center"/>
    </xf>
    <xf numFmtId="0" fontId="1" fillId="0" borderId="0" xfId="8"/>
    <xf numFmtId="0" fontId="2" fillId="2" borderId="0" xfId="0" applyFont="1" applyFill="1" applyAlignment="1">
      <alignment horizontal="left" vertical="top" wrapText="1"/>
    </xf>
    <xf numFmtId="0" fontId="12" fillId="11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4" fillId="4" borderId="1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 wrapText="1"/>
    </xf>
    <xf numFmtId="0" fontId="14" fillId="13" borderId="0" xfId="0" applyFont="1" applyFill="1" applyAlignment="1">
      <alignment horizontal="right" vertical="top" wrapText="1"/>
    </xf>
    <xf numFmtId="4" fontId="15" fillId="14" borderId="0" xfId="0" applyNumberFormat="1" applyFont="1" applyFill="1" applyAlignment="1">
      <alignment horizontal="right" vertical="top" wrapText="1"/>
    </xf>
    <xf numFmtId="0" fontId="17" fillId="16" borderId="0" xfId="0" applyFont="1" applyFill="1" applyAlignment="1">
      <alignment horizontal="center" vertical="top" wrapText="1"/>
    </xf>
    <xf numFmtId="0" fontId="2" fillId="20" borderId="0" xfId="0" applyFont="1" applyFill="1" applyAlignment="1">
      <alignment horizontal="left" vertical="top" wrapText="1"/>
    </xf>
    <xf numFmtId="0" fontId="9" fillId="20" borderId="0" xfId="0" applyFont="1" applyFill="1" applyAlignment="1">
      <alignment horizontal="left" vertical="top" wrapText="1"/>
    </xf>
    <xf numFmtId="0" fontId="9" fillId="20" borderId="0" xfId="0" applyFont="1" applyFill="1" applyAlignment="1">
      <alignment horizontal="right" vertical="top" wrapText="1"/>
    </xf>
    <xf numFmtId="4" fontId="9" fillId="20" borderId="0" xfId="0" applyNumberFormat="1" applyFont="1" applyFill="1" applyAlignment="1">
      <alignment horizontal="right" vertical="top" wrapText="1"/>
    </xf>
    <xf numFmtId="0" fontId="11" fillId="20" borderId="0" xfId="0" applyFont="1" applyFill="1" applyAlignment="1">
      <alignment horizontal="center" vertical="top" wrapText="1"/>
    </xf>
    <xf numFmtId="0" fontId="2" fillId="20" borderId="0" xfId="0" applyFont="1" applyFill="1" applyAlignment="1">
      <alignment horizontal="center" wrapText="1"/>
    </xf>
    <xf numFmtId="17" fontId="28" fillId="0" borderId="0" xfId="8" applyNumberFormat="1" applyFont="1" applyAlignment="1">
      <alignment horizontal="left" vertical="center" wrapText="1"/>
    </xf>
    <xf numFmtId="0" fontId="2" fillId="20" borderId="7" xfId="0" applyFont="1" applyFill="1" applyBorder="1" applyAlignment="1">
      <alignment horizontal="left" vertical="top" wrapText="1"/>
    </xf>
    <xf numFmtId="0" fontId="10" fillId="18" borderId="7" xfId="0" applyFont="1" applyFill="1" applyBorder="1" applyAlignment="1">
      <alignment horizontal="left" vertical="top" wrapText="1"/>
    </xf>
    <xf numFmtId="0" fontId="11" fillId="9" borderId="7" xfId="0" applyFont="1" applyFill="1" applyBorder="1" applyAlignment="1">
      <alignment horizontal="left" vertical="top" wrapText="1"/>
    </xf>
    <xf numFmtId="0" fontId="11" fillId="20" borderId="0" xfId="0" applyFont="1" applyFill="1" applyAlignment="1">
      <alignment horizontal="right" vertical="top" wrapText="1"/>
    </xf>
    <xf numFmtId="0" fontId="11" fillId="10" borderId="7" xfId="0" applyFont="1" applyFill="1" applyBorder="1" applyAlignment="1">
      <alignment horizontal="left" vertical="top" wrapText="1"/>
    </xf>
    <xf numFmtId="0" fontId="2" fillId="20" borderId="7" xfId="0" applyFont="1" applyFill="1" applyBorder="1" applyAlignment="1">
      <alignment horizontal="right" vertical="top" wrapText="1"/>
    </xf>
    <xf numFmtId="0" fontId="2" fillId="20" borderId="7" xfId="0" applyFont="1" applyFill="1" applyBorder="1" applyAlignment="1">
      <alignment horizontal="center" vertical="top" wrapText="1"/>
    </xf>
  </cellXfs>
  <cellStyles count="10">
    <cellStyle name="Normal" xfId="0" builtinId="0"/>
    <cellStyle name="Normal 2" xfId="2" xr:uid="{1EA1FB03-47FA-4A99-8779-0B7A3A85EF0D}"/>
    <cellStyle name="Normal 2 2" xfId="7" xr:uid="{BDF580E0-1507-4EC0-A987-DC381A9DC43A}"/>
    <cellStyle name="Normal 2 3" xfId="8" xr:uid="{E5F3891E-8C03-4F94-B6E8-E0053C0F8494}"/>
    <cellStyle name="Normal 3" xfId="4" xr:uid="{A96780AC-A1A1-41CF-8D85-9EC3325D8874}"/>
    <cellStyle name="Porcentagem" xfId="1" builtinId="5"/>
    <cellStyle name="Porcentagem 2" xfId="3" xr:uid="{5FD24492-12BD-4EBD-B594-9B7FA6F27B89}"/>
    <cellStyle name="Porcentagem 2 2" xfId="9" xr:uid="{8F8DE7B1-1A45-4966-98B1-61A2026C6089}"/>
    <cellStyle name="Porcentagem 3" xfId="6" xr:uid="{14C9ABF8-9386-407A-AAD3-44716E59FAE2}"/>
    <cellStyle name="Vírgula 2" xfId="5" xr:uid="{1D02F3EE-342D-416D-80C8-093F6E45AFEC}"/>
  </cellStyles>
  <dxfs count="2064"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0" tint="-0.34998626667073579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fill>
        <patternFill patternType="none">
          <bgColor auto="1"/>
        </patternFill>
      </fill>
      <border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9527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57150</xdr:rowOff>
        </xdr:from>
        <xdr:to>
          <xdr:col>1</xdr:col>
          <xdr:colOff>714375</xdr:colOff>
          <xdr:row>1</xdr:row>
          <xdr:rowOff>114300</xdr:rowOff>
        </xdr:to>
        <xdr:sp macro="" textlink="">
          <xdr:nvSpPr>
            <xdr:cNvPr id="2050" name="Picture 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1876426</xdr:colOff>
      <xdr:row>2</xdr:row>
      <xdr:rowOff>37899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09851" cy="52367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>
    <xdr:from>
      <xdr:col>1</xdr:col>
      <xdr:colOff>1971675</xdr:colOff>
      <xdr:row>0</xdr:row>
      <xdr:rowOff>0</xdr:rowOff>
    </xdr:from>
    <xdr:to>
      <xdr:col>6</xdr:col>
      <xdr:colOff>485776</xdr:colOff>
      <xdr:row>1</xdr:row>
      <xdr:rowOff>200026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2705100" y="0"/>
          <a:ext cx="5143501" cy="47625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rot="0" vert="horz" wrap="square" lIns="0" tIns="0" rIns="0" bIns="0" anchor="t" anchorCtr="0">
          <a:noAutofit/>
        </a:bodyPr>
        <a:lstStyle/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Ministério do Desenvolvimento Regional - MDR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Companhia de Desenvolvimento dos Vales do São Francisco e do Parnaíba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r>
            <a:rPr lang="pt-BR" sz="1200" b="1" kern="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5ª Superintendência Regional</a:t>
          </a:r>
          <a:endParaRPr lang="pt-BR" sz="14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19050</xdr:rowOff>
        </xdr:from>
        <xdr:to>
          <xdr:col>0</xdr:col>
          <xdr:colOff>1419225</xdr:colOff>
          <xdr:row>1</xdr:row>
          <xdr:rowOff>266700</xdr:rowOff>
        </xdr:to>
        <xdr:sp macro="" textlink="">
          <xdr:nvSpPr>
            <xdr:cNvPr id="5122" name="Picture 1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57150</xdr:rowOff>
        </xdr:from>
        <xdr:to>
          <xdr:col>1</xdr:col>
          <xdr:colOff>714375</xdr:colOff>
          <xdr:row>1</xdr:row>
          <xdr:rowOff>304800</xdr:rowOff>
        </xdr:to>
        <xdr:sp macro="" textlink="">
          <xdr:nvSpPr>
            <xdr:cNvPr id="6146" name="Picture 1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4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57150</xdr:rowOff>
        </xdr:from>
        <xdr:to>
          <xdr:col>1</xdr:col>
          <xdr:colOff>714375</xdr:colOff>
          <xdr:row>1</xdr:row>
          <xdr:rowOff>304800</xdr:rowOff>
        </xdr:to>
        <xdr:sp macro="" textlink="">
          <xdr:nvSpPr>
            <xdr:cNvPr id="3074" name="Picture 1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5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57150</xdr:rowOff>
        </xdr:from>
        <xdr:to>
          <xdr:col>1</xdr:col>
          <xdr:colOff>714375</xdr:colOff>
          <xdr:row>1</xdr:row>
          <xdr:rowOff>304800</xdr:rowOff>
        </xdr:to>
        <xdr:sp macro="" textlink="">
          <xdr:nvSpPr>
            <xdr:cNvPr id="4097" name="Picture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6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27476004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usuario_2\Downloads\Users\usuario_2\Desktop\C&#243;pia%20de%20Composi&#231;&#227;o_BDICI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heus.ravelli\OneDrive\Trabalho\Codevasf\Pavimenta&#231;&#227;o%20de%20S&#227;o%20Bento%20-%20MACROGEST&#195;O\05-ORCAMENTO\PSB_ORC_01_SEM_DESONERA&#199;&#195;O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  <sheetName val="SINAPI"/>
      <sheetName val="Composições"/>
      <sheetName val="Fornecedores"/>
      <sheetName val="Cotações"/>
      <sheetName val="Índices"/>
    </sheetNames>
    <sheetDataSet>
      <sheetData sheetId="0" refreshError="1"/>
      <sheetData sheetId="1" refreshError="1"/>
      <sheetData sheetId="2" refreshError="1">
        <row r="11">
          <cell r="J11" t="str">
            <v>LOTE</v>
          </cell>
          <cell r="K11">
            <v>0</v>
          </cell>
          <cell r="N11">
            <v>0</v>
          </cell>
          <cell r="T11">
            <v>0</v>
          </cell>
        </row>
      </sheetData>
      <sheetData sheetId="3" refreshError="1"/>
      <sheetData sheetId="4" refreshError="1">
        <row r="10">
          <cell r="D10" t="str">
            <v>Altura</v>
          </cell>
        </row>
      </sheetData>
      <sheetData sheetId="5" refreshError="1"/>
      <sheetData sheetId="6" refreshError="1">
        <row r="9">
          <cell r="G9" t="str">
            <v>Tipo</v>
          </cell>
          <cell r="H9" t="str">
            <v>Fonte</v>
          </cell>
          <cell r="I9" t="str">
            <v>Código</v>
          </cell>
          <cell r="J9" t="str">
            <v>Descrição</v>
          </cell>
          <cell r="K9" t="str">
            <v>Un.</v>
          </cell>
          <cell r="N9" t="str">
            <v>Valor Total s/BDI (R$)</v>
          </cell>
        </row>
        <row r="12">
          <cell r="G12" t="str">
            <v>Composição</v>
          </cell>
        </row>
      </sheetData>
      <sheetData sheetId="7" refreshError="1">
        <row r="9">
          <cell r="B9" t="str">
            <v>Nome da Empresa</v>
          </cell>
          <cell r="C9" t="str">
            <v>CNPJ</v>
          </cell>
          <cell r="D9" t="str">
            <v>Telefone</v>
          </cell>
          <cell r="E9" t="str">
            <v>Contato</v>
          </cell>
          <cell r="F9" t="str">
            <v>Observação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</sheetData>
      <sheetData sheetId="8" refreshError="1">
        <row r="9">
          <cell r="G9" t="str">
            <v>Tipo</v>
          </cell>
          <cell r="I9" t="str">
            <v>Código / Fornecedor</v>
          </cell>
          <cell r="J9" t="str">
            <v>Descrição do Item / 
Nome do Fornecedor</v>
          </cell>
          <cell r="K9" t="str">
            <v>Un.</v>
          </cell>
          <cell r="L9" t="str">
            <v>Data Cotação</v>
          </cell>
          <cell r="M9" t="str">
            <v>Valor Cotação (R$)</v>
          </cell>
          <cell r="N9" t="str">
            <v>Índice Reajuste</v>
          </cell>
          <cell r="Q9" t="str">
            <v>Observação</v>
          </cell>
        </row>
        <row r="13">
          <cell r="G13" t="str">
            <v>Item</v>
          </cell>
        </row>
      </sheetData>
      <sheetData sheetId="9" refreshError="1">
        <row r="9">
          <cell r="A9" t="str">
            <v>Índice</v>
          </cell>
          <cell r="B9" t="str">
            <v>Data da Cotação</v>
          </cell>
          <cell r="C9" t="str">
            <v>Valor do Índice na Data da Cotação</v>
          </cell>
          <cell r="D9" t="str">
            <v>Valor do Índice em jan/00</v>
          </cell>
          <cell r="F9" t="str">
            <v>Observação</v>
          </cell>
        </row>
        <row r="10">
          <cell r="J10">
            <v>0</v>
          </cell>
        </row>
        <row r="11">
          <cell r="J1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DADOS"/>
    </sheetNames>
    <sheetDataSet>
      <sheetData sheetId="0"/>
      <sheetData sheetId="1">
        <row r="1">
          <cell r="A1" t="str">
            <v>Construção de Edifícios</v>
          </cell>
        </row>
        <row r="2">
          <cell r="A2" t="str">
            <v>Construção de Rodovias e Ferrovias</v>
          </cell>
        </row>
        <row r="3">
          <cell r="A3" t="str">
            <v>Construção de Redes de Abastecimento de Água, Coleta de Esgoto e Construções Correlatas</v>
          </cell>
        </row>
        <row r="4">
          <cell r="A4" t="str">
            <v>Construção e Manutenção de Estações e Redes de Distribuição de Energia Elétrica</v>
          </cell>
        </row>
        <row r="5">
          <cell r="A5" t="str">
            <v>Obras Portuárias, Marítimas e Fluviais</v>
          </cell>
        </row>
        <row r="6">
          <cell r="A6" t="str">
            <v>Fornecimento de Materiais e Equipamentos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ÓRIA"/>
      <sheetName val="COMPOSIÇÕES"/>
      <sheetName val="CURVA ABC 1"/>
      <sheetName val="CRONOGRAMA"/>
      <sheetName val="BDI 1"/>
    </sheetNames>
    <sheetDataSet>
      <sheetData sheetId="0">
        <row r="1">
          <cell r="F1" t="str">
            <v>Pavimentação e Sinalização Viária no Povoado São Bento</v>
          </cell>
        </row>
        <row r="7">
          <cell r="E7" t="str">
            <v>PAVIMENTAÇÃO SÃO BENTO</v>
          </cell>
        </row>
        <row r="10">
          <cell r="A10">
            <v>1</v>
          </cell>
        </row>
        <row r="22">
          <cell r="A22">
            <v>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externalLinkPath" Target="file:///C:\Users\matheus.ravelli\OneDrive\Trabalho\Codevasf\Pavimenta&#231;&#227;o%20de%20S&#227;o%20Bento%20-%20MACROGEST&#195;O\05-ORCAMENTO\PSB_ORC_01_SEM_DESONERA&#199;&#195;O.xlsb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showOutlineSymbols="0" showWhiteSpace="0" view="pageBreakPreview" zoomScale="60" zoomScaleNormal="100" workbookViewId="0">
      <selection activeCell="D13" sqref="D13:I13"/>
    </sheetView>
  </sheetViews>
  <sheetFormatPr defaultRowHeight="14.25" x14ac:dyDescent="0.2"/>
  <cols>
    <col min="1" max="2" width="10" bestFit="1" customWidth="1"/>
    <col min="3" max="3" width="0" hidden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4.25" bestFit="1" customWidth="1"/>
    <col min="11" max="11" width="34.625" bestFit="1" customWidth="1"/>
  </cols>
  <sheetData>
    <row r="1" spans="1:11" ht="15" x14ac:dyDescent="0.2">
      <c r="A1" s="1"/>
      <c r="B1" s="1"/>
      <c r="C1" s="1"/>
      <c r="D1" s="1" t="s">
        <v>0</v>
      </c>
      <c r="E1" s="1" t="s">
        <v>1</v>
      </c>
      <c r="F1" s="173" t="s">
        <v>2</v>
      </c>
      <c r="G1" s="173"/>
      <c r="H1" s="173"/>
      <c r="I1" s="173" t="s">
        <v>3</v>
      </c>
      <c r="J1" s="173"/>
      <c r="K1" s="173"/>
    </row>
    <row r="2" spans="1:11" ht="80.099999999999994" customHeight="1" x14ac:dyDescent="0.2">
      <c r="A2" s="5"/>
      <c r="B2" s="5"/>
      <c r="C2" s="5"/>
      <c r="D2" s="5" t="s">
        <v>4</v>
      </c>
      <c r="E2" s="5" t="s">
        <v>5</v>
      </c>
      <c r="F2" s="174" t="s">
        <v>6</v>
      </c>
      <c r="G2" s="174"/>
      <c r="H2" s="174"/>
      <c r="I2" s="174" t="s">
        <v>7</v>
      </c>
      <c r="J2" s="174"/>
      <c r="K2" s="174"/>
    </row>
    <row r="3" spans="1:11" ht="15" x14ac:dyDescent="0.25">
      <c r="A3" s="175" t="s">
        <v>8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</row>
    <row r="4" spans="1:11" ht="30" customHeight="1" x14ac:dyDescent="0.2">
      <c r="A4" s="177" t="s">
        <v>9</v>
      </c>
      <c r="B4" s="177"/>
      <c r="C4" s="177"/>
      <c r="D4" s="177" t="s">
        <v>10</v>
      </c>
      <c r="E4" s="177"/>
      <c r="F4" s="177"/>
      <c r="G4" s="177"/>
      <c r="H4" s="177"/>
      <c r="I4" s="177"/>
      <c r="J4" s="2" t="s">
        <v>11</v>
      </c>
      <c r="K4" s="2" t="s">
        <v>12</v>
      </c>
    </row>
    <row r="5" spans="1:11" ht="24" customHeight="1" x14ac:dyDescent="0.2">
      <c r="A5" s="178" t="s">
        <v>13</v>
      </c>
      <c r="B5" s="178"/>
      <c r="C5" s="178"/>
      <c r="D5" s="178" t="s">
        <v>14</v>
      </c>
      <c r="E5" s="178"/>
      <c r="F5" s="178"/>
      <c r="G5" s="178"/>
      <c r="H5" s="178"/>
      <c r="I5" s="178"/>
      <c r="J5" s="3">
        <v>143173.01</v>
      </c>
      <c r="K5" s="4">
        <v>6.1598592051948071E-2</v>
      </c>
    </row>
    <row r="6" spans="1:11" ht="24" customHeight="1" x14ac:dyDescent="0.2">
      <c r="A6" s="178" t="s">
        <v>15</v>
      </c>
      <c r="B6" s="178"/>
      <c r="C6" s="178"/>
      <c r="D6" s="178" t="s">
        <v>16</v>
      </c>
      <c r="E6" s="178"/>
      <c r="F6" s="178"/>
      <c r="G6" s="178"/>
      <c r="H6" s="178"/>
      <c r="I6" s="178"/>
      <c r="J6" s="3">
        <v>22932.82</v>
      </c>
      <c r="K6" s="4">
        <v>9.8665902447727799E-3</v>
      </c>
    </row>
    <row r="7" spans="1:11" ht="24" customHeight="1" x14ac:dyDescent="0.2">
      <c r="A7" s="178" t="s">
        <v>17</v>
      </c>
      <c r="B7" s="178"/>
      <c r="C7" s="178"/>
      <c r="D7" s="178" t="s">
        <v>18</v>
      </c>
      <c r="E7" s="178"/>
      <c r="F7" s="178"/>
      <c r="G7" s="178"/>
      <c r="H7" s="178"/>
      <c r="I7" s="178"/>
      <c r="J7" s="3">
        <v>15108.88</v>
      </c>
      <c r="K7" s="4">
        <v>6.5004272486960859E-3</v>
      </c>
    </row>
    <row r="8" spans="1:11" ht="24" customHeight="1" x14ac:dyDescent="0.2">
      <c r="A8" s="178" t="s">
        <v>19</v>
      </c>
      <c r="B8" s="178"/>
      <c r="C8" s="178"/>
      <c r="D8" s="178" t="s">
        <v>20</v>
      </c>
      <c r="E8" s="178"/>
      <c r="F8" s="178"/>
      <c r="G8" s="178"/>
      <c r="H8" s="178"/>
      <c r="I8" s="178"/>
      <c r="J8" s="3">
        <v>104708.21</v>
      </c>
      <c r="K8" s="4">
        <v>4.5049540498448067E-2</v>
      </c>
    </row>
    <row r="9" spans="1:11" ht="24" customHeight="1" x14ac:dyDescent="0.2">
      <c r="A9" s="178" t="s">
        <v>21</v>
      </c>
      <c r="B9" s="178"/>
      <c r="C9" s="178"/>
      <c r="D9" s="178" t="s">
        <v>22</v>
      </c>
      <c r="E9" s="178"/>
      <c r="F9" s="178"/>
      <c r="G9" s="178"/>
      <c r="H9" s="178"/>
      <c r="I9" s="178"/>
      <c r="J9" s="3">
        <v>248241.68</v>
      </c>
      <c r="K9" s="4">
        <v>0.10680321644847891</v>
      </c>
    </row>
    <row r="10" spans="1:11" ht="24" customHeight="1" x14ac:dyDescent="0.2">
      <c r="A10" s="178" t="s">
        <v>23</v>
      </c>
      <c r="B10" s="178"/>
      <c r="C10" s="178"/>
      <c r="D10" s="178" t="s">
        <v>24</v>
      </c>
      <c r="E10" s="178"/>
      <c r="F10" s="178"/>
      <c r="G10" s="178"/>
      <c r="H10" s="178"/>
      <c r="I10" s="178"/>
      <c r="J10" s="3">
        <v>248163.08</v>
      </c>
      <c r="K10" s="4">
        <v>0.10676939967438663</v>
      </c>
    </row>
    <row r="11" spans="1:11" ht="24" customHeight="1" x14ac:dyDescent="0.2">
      <c r="A11" s="178" t="s">
        <v>25</v>
      </c>
      <c r="B11" s="178"/>
      <c r="C11" s="178"/>
      <c r="D11" s="178" t="s">
        <v>26</v>
      </c>
      <c r="E11" s="178"/>
      <c r="F11" s="178"/>
      <c r="G11" s="178"/>
      <c r="H11" s="178"/>
      <c r="I11" s="178"/>
      <c r="J11" s="3">
        <v>1345953.39</v>
      </c>
      <c r="K11" s="4">
        <v>0.5790814469259713</v>
      </c>
    </row>
    <row r="12" spans="1:11" ht="24" customHeight="1" x14ac:dyDescent="0.2">
      <c r="A12" s="178" t="s">
        <v>27</v>
      </c>
      <c r="B12" s="178"/>
      <c r="C12" s="178"/>
      <c r="D12" s="178" t="s">
        <v>28</v>
      </c>
      <c r="E12" s="178"/>
      <c r="F12" s="178"/>
      <c r="G12" s="178"/>
      <c r="H12" s="178"/>
      <c r="I12" s="178"/>
      <c r="J12" s="3">
        <v>168422.07</v>
      </c>
      <c r="K12" s="4">
        <v>7.2461718744857295E-2</v>
      </c>
    </row>
    <row r="13" spans="1:11" ht="24" customHeight="1" x14ac:dyDescent="0.2">
      <c r="A13" s="178" t="s">
        <v>29</v>
      </c>
      <c r="B13" s="178"/>
      <c r="C13" s="178"/>
      <c r="D13" s="178" t="s">
        <v>30</v>
      </c>
      <c r="E13" s="178"/>
      <c r="F13" s="178"/>
      <c r="G13" s="178"/>
      <c r="H13" s="178"/>
      <c r="I13" s="178"/>
      <c r="J13" s="3">
        <v>27587.16</v>
      </c>
      <c r="K13" s="4">
        <v>1.1869068162440811E-2</v>
      </c>
    </row>
    <row r="14" spans="1:1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x14ac:dyDescent="0.2">
      <c r="A15" s="179"/>
      <c r="B15" s="179"/>
      <c r="C15" s="179"/>
      <c r="D15" s="8"/>
      <c r="E15" s="7"/>
      <c r="F15" s="7"/>
      <c r="G15" s="174" t="s">
        <v>31</v>
      </c>
      <c r="H15" s="179"/>
      <c r="I15" s="180">
        <v>1947079.54</v>
      </c>
      <c r="J15" s="179"/>
      <c r="K15" s="179"/>
    </row>
    <row r="16" spans="1:11" x14ac:dyDescent="0.2">
      <c r="A16" s="179"/>
      <c r="B16" s="179"/>
      <c r="C16" s="179"/>
      <c r="D16" s="8"/>
      <c r="E16" s="7"/>
      <c r="F16" s="7"/>
      <c r="G16" s="174" t="s">
        <v>32</v>
      </c>
      <c r="H16" s="179"/>
      <c r="I16" s="180">
        <v>377210.76</v>
      </c>
      <c r="J16" s="179"/>
      <c r="K16" s="179"/>
    </row>
    <row r="17" spans="1:11" x14ac:dyDescent="0.2">
      <c r="A17" s="179"/>
      <c r="B17" s="179"/>
      <c r="C17" s="179"/>
      <c r="D17" s="8"/>
      <c r="E17" s="7"/>
      <c r="F17" s="7"/>
      <c r="G17" s="174" t="s">
        <v>33</v>
      </c>
      <c r="H17" s="179"/>
      <c r="I17" s="180">
        <v>2324290.2999999998</v>
      </c>
      <c r="J17" s="179"/>
      <c r="K17" s="179"/>
    </row>
    <row r="18" spans="1:11" ht="60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ht="69.95" customHeight="1" x14ac:dyDescent="0.2">
      <c r="A19" s="181" t="s">
        <v>34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</row>
  </sheetData>
  <mergeCells count="35">
    <mergeCell ref="A19:K19"/>
    <mergeCell ref="A16:C16"/>
    <mergeCell ref="G16:H16"/>
    <mergeCell ref="I16:K16"/>
    <mergeCell ref="A17:C17"/>
    <mergeCell ref="G17:H17"/>
    <mergeCell ref="I17:K17"/>
    <mergeCell ref="A13:C13"/>
    <mergeCell ref="D13:I13"/>
    <mergeCell ref="A15:C15"/>
    <mergeCell ref="G15:H15"/>
    <mergeCell ref="I15:K15"/>
    <mergeCell ref="A10:C10"/>
    <mergeCell ref="D10:I10"/>
    <mergeCell ref="A11:C11"/>
    <mergeCell ref="D11:I11"/>
    <mergeCell ref="A12:C12"/>
    <mergeCell ref="D12:I12"/>
    <mergeCell ref="A7:C7"/>
    <mergeCell ref="D7:I7"/>
    <mergeCell ref="A8:C8"/>
    <mergeCell ref="D8:I8"/>
    <mergeCell ref="A9:C9"/>
    <mergeCell ref="D9:I9"/>
    <mergeCell ref="A4:C4"/>
    <mergeCell ref="D4:I4"/>
    <mergeCell ref="A5:C5"/>
    <mergeCell ref="D5:I5"/>
    <mergeCell ref="A6:C6"/>
    <mergeCell ref="D6:I6"/>
    <mergeCell ref="F1:H1"/>
    <mergeCell ref="I1:K1"/>
    <mergeCell ref="F2:H2"/>
    <mergeCell ref="I2:K2"/>
    <mergeCell ref="A3:K3"/>
  </mergeCells>
  <pageMargins left="0.5" right="0.5" top="1" bottom="1" header="0.5" footer="0.5"/>
  <pageSetup paperSize="9" scale="64" fitToHeight="0" orientation="landscape" r:id="rId1"/>
  <headerFooter>
    <oddHeader>&amp;L &amp;CCODEVASF 5ª SR
CNPJ: 00.399.857/0015-21 &amp;R</oddHeader>
    <oddFooter>&amp;L &amp;CAV Castro Alves  - Santa Luzia - Penedo / AL
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F98D5-65D8-4879-99E1-EC4D041D539E}">
  <sheetPr>
    <pageSetUpPr fitToPage="1"/>
  </sheetPr>
  <dimension ref="A1:I94"/>
  <sheetViews>
    <sheetView showOutlineSymbols="0" showWhiteSpace="0" view="pageBreakPreview" zoomScale="60" zoomScaleNormal="100" workbookViewId="0">
      <selection activeCell="A3" sqref="A3:I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</cols>
  <sheetData>
    <row r="1" spans="1:9" ht="30" x14ac:dyDescent="0.2">
      <c r="A1" s="10"/>
      <c r="B1" s="10"/>
      <c r="C1" s="10"/>
      <c r="D1" s="10" t="s">
        <v>0</v>
      </c>
      <c r="E1" s="182" t="s">
        <v>1</v>
      </c>
      <c r="F1" s="182"/>
      <c r="G1" s="182" t="s">
        <v>2</v>
      </c>
      <c r="H1" s="182"/>
      <c r="I1" s="10" t="s">
        <v>3</v>
      </c>
    </row>
    <row r="2" spans="1:9" ht="80.099999999999994" customHeight="1" x14ac:dyDescent="0.2">
      <c r="A2" s="11"/>
      <c r="B2" s="11"/>
      <c r="C2" s="11"/>
      <c r="D2" s="11" t="s">
        <v>4</v>
      </c>
      <c r="E2" s="183" t="s">
        <v>5</v>
      </c>
      <c r="F2" s="183"/>
      <c r="G2" s="183" t="s">
        <v>6</v>
      </c>
      <c r="H2" s="183"/>
      <c r="I2" s="11" t="s">
        <v>7</v>
      </c>
    </row>
    <row r="3" spans="1:9" ht="15" x14ac:dyDescent="0.25">
      <c r="A3" s="187" t="s">
        <v>35</v>
      </c>
      <c r="B3" s="176"/>
      <c r="C3" s="176"/>
      <c r="D3" s="176"/>
      <c r="E3" s="176"/>
      <c r="F3" s="176"/>
      <c r="G3" s="176"/>
      <c r="H3" s="176"/>
      <c r="I3" s="176"/>
    </row>
    <row r="4" spans="1:9" ht="30" customHeight="1" x14ac:dyDescent="0.2">
      <c r="A4" s="12" t="s">
        <v>9</v>
      </c>
      <c r="B4" s="13" t="s">
        <v>36</v>
      </c>
      <c r="C4" s="12" t="s">
        <v>37</v>
      </c>
      <c r="D4" s="12" t="s">
        <v>10</v>
      </c>
      <c r="E4" s="14" t="s">
        <v>38</v>
      </c>
      <c r="F4" s="13" t="s">
        <v>39</v>
      </c>
      <c r="G4" s="13" t="s">
        <v>40</v>
      </c>
      <c r="H4" s="13" t="s">
        <v>41</v>
      </c>
      <c r="I4" s="13" t="s">
        <v>11</v>
      </c>
    </row>
    <row r="5" spans="1:9" ht="24" customHeight="1" x14ac:dyDescent="0.2">
      <c r="A5" s="15" t="s">
        <v>13</v>
      </c>
      <c r="B5" s="15"/>
      <c r="C5" s="15"/>
      <c r="D5" s="15" t="s">
        <v>14</v>
      </c>
      <c r="E5" s="15"/>
      <c r="F5" s="16"/>
      <c r="G5" s="15"/>
      <c r="H5" s="15"/>
      <c r="I5" s="17">
        <v>143173.01</v>
      </c>
    </row>
    <row r="6" spans="1:9" ht="24" customHeight="1" x14ac:dyDescent="0.2">
      <c r="A6" s="18" t="s">
        <v>42</v>
      </c>
      <c r="B6" s="19" t="s">
        <v>43</v>
      </c>
      <c r="C6" s="18" t="s">
        <v>44</v>
      </c>
      <c r="D6" s="18" t="s">
        <v>45</v>
      </c>
      <c r="E6" s="20" t="s">
        <v>46</v>
      </c>
      <c r="F6" s="19">
        <v>1</v>
      </c>
      <c r="G6" s="21">
        <v>79857.850000000006</v>
      </c>
      <c r="H6" s="21">
        <v>96907.5</v>
      </c>
      <c r="I6" s="21">
        <v>96907.5</v>
      </c>
    </row>
    <row r="7" spans="1:9" ht="24" customHeight="1" x14ac:dyDescent="0.2">
      <c r="A7" s="18" t="s">
        <v>47</v>
      </c>
      <c r="B7" s="19" t="s">
        <v>48</v>
      </c>
      <c r="C7" s="18" t="s">
        <v>44</v>
      </c>
      <c r="D7" s="18" t="s">
        <v>49</v>
      </c>
      <c r="E7" s="20" t="s">
        <v>50</v>
      </c>
      <c r="F7" s="19">
        <v>1</v>
      </c>
      <c r="G7" s="21">
        <v>8798.18</v>
      </c>
      <c r="H7" s="21">
        <v>10676.59</v>
      </c>
      <c r="I7" s="21">
        <v>10676.59</v>
      </c>
    </row>
    <row r="8" spans="1:9" ht="24" customHeight="1" x14ac:dyDescent="0.2">
      <c r="A8" s="18" t="s">
        <v>51</v>
      </c>
      <c r="B8" s="19" t="s">
        <v>52</v>
      </c>
      <c r="C8" s="18" t="s">
        <v>44</v>
      </c>
      <c r="D8" s="18" t="s">
        <v>53</v>
      </c>
      <c r="E8" s="20" t="s">
        <v>50</v>
      </c>
      <c r="F8" s="19">
        <v>1</v>
      </c>
      <c r="G8" s="21">
        <v>8798.18</v>
      </c>
      <c r="H8" s="21">
        <v>10676.59</v>
      </c>
      <c r="I8" s="21">
        <v>10676.59</v>
      </c>
    </row>
    <row r="9" spans="1:9" ht="36" customHeight="1" x14ac:dyDescent="0.2">
      <c r="A9" s="18" t="s">
        <v>54</v>
      </c>
      <c r="B9" s="19" t="s">
        <v>55</v>
      </c>
      <c r="C9" s="18" t="s">
        <v>44</v>
      </c>
      <c r="D9" s="18" t="s">
        <v>56</v>
      </c>
      <c r="E9" s="20" t="s">
        <v>46</v>
      </c>
      <c r="F9" s="19">
        <v>1</v>
      </c>
      <c r="G9" s="21">
        <v>14141.04</v>
      </c>
      <c r="H9" s="21">
        <v>17160.150000000001</v>
      </c>
      <c r="I9" s="21">
        <v>17160.150000000001</v>
      </c>
    </row>
    <row r="10" spans="1:9" ht="24" customHeight="1" x14ac:dyDescent="0.2">
      <c r="A10" s="18" t="s">
        <v>57</v>
      </c>
      <c r="B10" s="19" t="s">
        <v>58</v>
      </c>
      <c r="C10" s="18" t="s">
        <v>59</v>
      </c>
      <c r="D10" s="18" t="s">
        <v>60</v>
      </c>
      <c r="E10" s="20" t="s">
        <v>61</v>
      </c>
      <c r="F10" s="19">
        <v>7776.42</v>
      </c>
      <c r="G10" s="21">
        <v>0.35</v>
      </c>
      <c r="H10" s="21">
        <v>0.42</v>
      </c>
      <c r="I10" s="21">
        <v>3266.09</v>
      </c>
    </row>
    <row r="11" spans="1:9" ht="24" customHeight="1" x14ac:dyDescent="0.2">
      <c r="A11" s="18" t="s">
        <v>62</v>
      </c>
      <c r="B11" s="19" t="s">
        <v>63</v>
      </c>
      <c r="C11" s="18" t="s">
        <v>64</v>
      </c>
      <c r="D11" s="18" t="s">
        <v>65</v>
      </c>
      <c r="E11" s="20" t="s">
        <v>61</v>
      </c>
      <c r="F11" s="19">
        <v>6</v>
      </c>
      <c r="G11" s="21">
        <v>528.12</v>
      </c>
      <c r="H11" s="21">
        <v>640.87</v>
      </c>
      <c r="I11" s="21">
        <v>3845.22</v>
      </c>
    </row>
    <row r="12" spans="1:9" ht="24" customHeight="1" x14ac:dyDescent="0.2">
      <c r="A12" s="18" t="s">
        <v>66</v>
      </c>
      <c r="B12" s="19" t="s">
        <v>63</v>
      </c>
      <c r="C12" s="18" t="s">
        <v>64</v>
      </c>
      <c r="D12" s="18" t="s">
        <v>67</v>
      </c>
      <c r="E12" s="20" t="s">
        <v>61</v>
      </c>
      <c r="F12" s="19">
        <v>1</v>
      </c>
      <c r="G12" s="21">
        <v>528.12</v>
      </c>
      <c r="H12" s="21">
        <v>640.87</v>
      </c>
      <c r="I12" s="21">
        <v>640.87</v>
      </c>
    </row>
    <row r="13" spans="1:9" ht="24" customHeight="1" x14ac:dyDescent="0.2">
      <c r="A13" s="15" t="s">
        <v>15</v>
      </c>
      <c r="B13" s="15"/>
      <c r="C13" s="15"/>
      <c r="D13" s="15" t="s">
        <v>16</v>
      </c>
      <c r="E13" s="15"/>
      <c r="F13" s="16"/>
      <c r="G13" s="15"/>
      <c r="H13" s="15"/>
      <c r="I13" s="17">
        <v>22932.82</v>
      </c>
    </row>
    <row r="14" spans="1:9" ht="36" customHeight="1" x14ac:dyDescent="0.2">
      <c r="A14" s="18" t="s">
        <v>68</v>
      </c>
      <c r="B14" s="19" t="s">
        <v>69</v>
      </c>
      <c r="C14" s="18" t="s">
        <v>59</v>
      </c>
      <c r="D14" s="18" t="s">
        <v>70</v>
      </c>
      <c r="E14" s="20" t="s">
        <v>61</v>
      </c>
      <c r="F14" s="19">
        <v>4</v>
      </c>
      <c r="G14" s="21">
        <v>1101.25</v>
      </c>
      <c r="H14" s="21">
        <v>1336.36</v>
      </c>
      <c r="I14" s="21">
        <v>5345.44</v>
      </c>
    </row>
    <row r="15" spans="1:9" ht="36" customHeight="1" x14ac:dyDescent="0.2">
      <c r="A15" s="18" t="s">
        <v>71</v>
      </c>
      <c r="B15" s="19" t="s">
        <v>72</v>
      </c>
      <c r="C15" s="18" t="s">
        <v>59</v>
      </c>
      <c r="D15" s="18" t="s">
        <v>73</v>
      </c>
      <c r="E15" s="20" t="s">
        <v>61</v>
      </c>
      <c r="F15" s="19">
        <v>9</v>
      </c>
      <c r="G15" s="21">
        <v>996.15</v>
      </c>
      <c r="H15" s="21">
        <v>1208.82</v>
      </c>
      <c r="I15" s="21">
        <v>10879.38</v>
      </c>
    </row>
    <row r="16" spans="1:9" ht="36" customHeight="1" x14ac:dyDescent="0.2">
      <c r="A16" s="18" t="s">
        <v>74</v>
      </c>
      <c r="B16" s="19" t="s">
        <v>75</v>
      </c>
      <c r="C16" s="18" t="s">
        <v>59</v>
      </c>
      <c r="D16" s="18" t="s">
        <v>76</v>
      </c>
      <c r="E16" s="20" t="s">
        <v>61</v>
      </c>
      <c r="F16" s="19">
        <v>6</v>
      </c>
      <c r="G16" s="21">
        <v>921.31</v>
      </c>
      <c r="H16" s="21">
        <v>1118</v>
      </c>
      <c r="I16" s="21">
        <v>6708</v>
      </c>
    </row>
    <row r="17" spans="1:9" ht="24" customHeight="1" x14ac:dyDescent="0.2">
      <c r="A17" s="15" t="s">
        <v>17</v>
      </c>
      <c r="B17" s="15"/>
      <c r="C17" s="15"/>
      <c r="D17" s="15" t="s">
        <v>18</v>
      </c>
      <c r="E17" s="15"/>
      <c r="F17" s="16"/>
      <c r="G17" s="15"/>
      <c r="H17" s="15"/>
      <c r="I17" s="17">
        <v>15108.88</v>
      </c>
    </row>
    <row r="18" spans="1:9" ht="24" customHeight="1" x14ac:dyDescent="0.2">
      <c r="A18" s="18" t="s">
        <v>77</v>
      </c>
      <c r="B18" s="19" t="s">
        <v>78</v>
      </c>
      <c r="C18" s="18" t="s">
        <v>44</v>
      </c>
      <c r="D18" s="18" t="s">
        <v>79</v>
      </c>
      <c r="E18" s="20" t="s">
        <v>50</v>
      </c>
      <c r="F18" s="19">
        <v>12</v>
      </c>
      <c r="G18" s="21">
        <v>304.32</v>
      </c>
      <c r="H18" s="21">
        <v>369.29</v>
      </c>
      <c r="I18" s="21">
        <v>4431.4799999999996</v>
      </c>
    </row>
    <row r="19" spans="1:9" ht="24" customHeight="1" x14ac:dyDescent="0.2">
      <c r="A19" s="18" t="s">
        <v>80</v>
      </c>
      <c r="B19" s="19" t="s">
        <v>81</v>
      </c>
      <c r="C19" s="18" t="s">
        <v>44</v>
      </c>
      <c r="D19" s="18" t="s">
        <v>82</v>
      </c>
      <c r="E19" s="20" t="s">
        <v>61</v>
      </c>
      <c r="F19" s="19">
        <v>48.76</v>
      </c>
      <c r="G19" s="21">
        <v>24.21</v>
      </c>
      <c r="H19" s="21">
        <v>29.37</v>
      </c>
      <c r="I19" s="21">
        <v>1432.08</v>
      </c>
    </row>
    <row r="20" spans="1:9" ht="24" customHeight="1" x14ac:dyDescent="0.2">
      <c r="A20" s="18" t="s">
        <v>83</v>
      </c>
      <c r="B20" s="19" t="s">
        <v>84</v>
      </c>
      <c r="C20" s="18" t="s">
        <v>44</v>
      </c>
      <c r="D20" s="18" t="s">
        <v>85</v>
      </c>
      <c r="E20" s="20" t="s">
        <v>50</v>
      </c>
      <c r="F20" s="19">
        <v>12</v>
      </c>
      <c r="G20" s="21">
        <v>571.48</v>
      </c>
      <c r="H20" s="21">
        <v>693.49</v>
      </c>
      <c r="I20" s="21">
        <v>8321.8799999999992</v>
      </c>
    </row>
    <row r="21" spans="1:9" ht="48" customHeight="1" x14ac:dyDescent="0.2">
      <c r="A21" s="18" t="s">
        <v>86</v>
      </c>
      <c r="B21" s="19" t="s">
        <v>87</v>
      </c>
      <c r="C21" s="18" t="s">
        <v>59</v>
      </c>
      <c r="D21" s="18" t="s">
        <v>88</v>
      </c>
      <c r="E21" s="20" t="s">
        <v>89</v>
      </c>
      <c r="F21" s="19">
        <v>50.71</v>
      </c>
      <c r="G21" s="21">
        <v>8.68</v>
      </c>
      <c r="H21" s="21">
        <v>10.53</v>
      </c>
      <c r="I21" s="21">
        <v>533.97</v>
      </c>
    </row>
    <row r="22" spans="1:9" ht="36" customHeight="1" x14ac:dyDescent="0.2">
      <c r="A22" s="18" t="s">
        <v>90</v>
      </c>
      <c r="B22" s="19" t="s">
        <v>91</v>
      </c>
      <c r="C22" s="18" t="s">
        <v>59</v>
      </c>
      <c r="D22" s="18" t="s">
        <v>92</v>
      </c>
      <c r="E22" s="20" t="s">
        <v>93</v>
      </c>
      <c r="F22" s="19">
        <v>152.13999999999999</v>
      </c>
      <c r="G22" s="21">
        <v>2.11</v>
      </c>
      <c r="H22" s="21">
        <v>2.56</v>
      </c>
      <c r="I22" s="21">
        <v>389.47</v>
      </c>
    </row>
    <row r="23" spans="1:9" ht="24" customHeight="1" x14ac:dyDescent="0.2">
      <c r="A23" s="15" t="s">
        <v>19</v>
      </c>
      <c r="B23" s="15"/>
      <c r="C23" s="15"/>
      <c r="D23" s="15" t="s">
        <v>20</v>
      </c>
      <c r="E23" s="15"/>
      <c r="F23" s="16"/>
      <c r="G23" s="15"/>
      <c r="H23" s="15"/>
      <c r="I23" s="17">
        <v>104708.21</v>
      </c>
    </row>
    <row r="24" spans="1:9" ht="24" customHeight="1" x14ac:dyDescent="0.2">
      <c r="A24" s="15" t="s">
        <v>94</v>
      </c>
      <c r="B24" s="15"/>
      <c r="C24" s="15"/>
      <c r="D24" s="15" t="s">
        <v>95</v>
      </c>
      <c r="E24" s="15"/>
      <c r="F24" s="16"/>
      <c r="G24" s="15"/>
      <c r="H24" s="15"/>
      <c r="I24" s="17">
        <v>74803.399999999994</v>
      </c>
    </row>
    <row r="25" spans="1:9" ht="36" customHeight="1" x14ac:dyDescent="0.2">
      <c r="A25" s="18" t="s">
        <v>96</v>
      </c>
      <c r="B25" s="19" t="s">
        <v>97</v>
      </c>
      <c r="C25" s="18" t="s">
        <v>59</v>
      </c>
      <c r="D25" s="18" t="s">
        <v>98</v>
      </c>
      <c r="E25" s="20" t="s">
        <v>89</v>
      </c>
      <c r="F25" s="19">
        <v>1979.24</v>
      </c>
      <c r="G25" s="21">
        <v>3.31</v>
      </c>
      <c r="H25" s="21">
        <v>4.01</v>
      </c>
      <c r="I25" s="21">
        <v>7936.75</v>
      </c>
    </row>
    <row r="26" spans="1:9" ht="36" customHeight="1" x14ac:dyDescent="0.2">
      <c r="A26" s="18" t="s">
        <v>99</v>
      </c>
      <c r="B26" s="19" t="s">
        <v>100</v>
      </c>
      <c r="C26" s="18" t="s">
        <v>59</v>
      </c>
      <c r="D26" s="18" t="s">
        <v>101</v>
      </c>
      <c r="E26" s="20" t="s">
        <v>89</v>
      </c>
      <c r="F26" s="19">
        <v>208.89</v>
      </c>
      <c r="G26" s="21">
        <v>7.34</v>
      </c>
      <c r="H26" s="21">
        <v>8.9</v>
      </c>
      <c r="I26" s="21">
        <v>1859.12</v>
      </c>
    </row>
    <row r="27" spans="1:9" ht="48" customHeight="1" x14ac:dyDescent="0.2">
      <c r="A27" s="18" t="s">
        <v>102</v>
      </c>
      <c r="B27" s="19" t="s">
        <v>103</v>
      </c>
      <c r="C27" s="18" t="s">
        <v>59</v>
      </c>
      <c r="D27" s="18" t="s">
        <v>104</v>
      </c>
      <c r="E27" s="20" t="s">
        <v>89</v>
      </c>
      <c r="F27" s="19">
        <v>2124.42</v>
      </c>
      <c r="G27" s="21">
        <v>8.2100000000000009</v>
      </c>
      <c r="H27" s="21">
        <v>9.9600000000000009</v>
      </c>
      <c r="I27" s="21">
        <v>21159.22</v>
      </c>
    </row>
    <row r="28" spans="1:9" ht="36" customHeight="1" x14ac:dyDescent="0.2">
      <c r="A28" s="18" t="s">
        <v>105</v>
      </c>
      <c r="B28" s="19" t="s">
        <v>91</v>
      </c>
      <c r="C28" s="18" t="s">
        <v>59</v>
      </c>
      <c r="D28" s="18" t="s">
        <v>92</v>
      </c>
      <c r="E28" s="20" t="s">
        <v>93</v>
      </c>
      <c r="F28" s="19">
        <v>10622.1</v>
      </c>
      <c r="G28" s="21">
        <v>2.11</v>
      </c>
      <c r="H28" s="21">
        <v>2.56</v>
      </c>
      <c r="I28" s="21">
        <v>27192.57</v>
      </c>
    </row>
    <row r="29" spans="1:9" ht="24" customHeight="1" x14ac:dyDescent="0.2">
      <c r="A29" s="18" t="s">
        <v>106</v>
      </c>
      <c r="B29" s="19" t="s">
        <v>107</v>
      </c>
      <c r="C29" s="18" t="s">
        <v>59</v>
      </c>
      <c r="D29" s="18" t="s">
        <v>108</v>
      </c>
      <c r="E29" s="20" t="s">
        <v>89</v>
      </c>
      <c r="F29" s="19">
        <v>1773.35</v>
      </c>
      <c r="G29" s="21">
        <v>1.32</v>
      </c>
      <c r="H29" s="21">
        <v>1.6</v>
      </c>
      <c r="I29" s="21">
        <v>2837.36</v>
      </c>
    </row>
    <row r="30" spans="1:9" ht="24" customHeight="1" x14ac:dyDescent="0.2">
      <c r="A30" s="18" t="s">
        <v>109</v>
      </c>
      <c r="B30" s="19" t="s">
        <v>110</v>
      </c>
      <c r="C30" s="18" t="s">
        <v>59</v>
      </c>
      <c r="D30" s="18" t="s">
        <v>111</v>
      </c>
      <c r="E30" s="20" t="s">
        <v>61</v>
      </c>
      <c r="F30" s="19">
        <v>10966.97</v>
      </c>
      <c r="G30" s="21">
        <v>1.04</v>
      </c>
      <c r="H30" s="21">
        <v>1.26</v>
      </c>
      <c r="I30" s="21">
        <v>13818.38</v>
      </c>
    </row>
    <row r="31" spans="1:9" ht="24" customHeight="1" x14ac:dyDescent="0.2">
      <c r="A31" s="15" t="s">
        <v>112</v>
      </c>
      <c r="B31" s="15"/>
      <c r="C31" s="15"/>
      <c r="D31" s="15" t="s">
        <v>113</v>
      </c>
      <c r="E31" s="15"/>
      <c r="F31" s="16"/>
      <c r="G31" s="15"/>
      <c r="H31" s="15"/>
      <c r="I31" s="17">
        <v>29904.81</v>
      </c>
    </row>
    <row r="32" spans="1:9" ht="24" customHeight="1" x14ac:dyDescent="0.2">
      <c r="A32" s="18" t="s">
        <v>114</v>
      </c>
      <c r="B32" s="19" t="s">
        <v>115</v>
      </c>
      <c r="C32" s="18" t="s">
        <v>59</v>
      </c>
      <c r="D32" s="18" t="s">
        <v>116</v>
      </c>
      <c r="E32" s="20" t="s">
        <v>117</v>
      </c>
      <c r="F32" s="19">
        <v>1382.28</v>
      </c>
      <c r="G32" s="21">
        <v>4.3600000000000003</v>
      </c>
      <c r="H32" s="21">
        <v>5.29</v>
      </c>
      <c r="I32" s="21">
        <v>7312.26</v>
      </c>
    </row>
    <row r="33" spans="1:9" ht="60" customHeight="1" x14ac:dyDescent="0.2">
      <c r="A33" s="18" t="s">
        <v>118</v>
      </c>
      <c r="B33" s="19" t="s">
        <v>119</v>
      </c>
      <c r="C33" s="18" t="s">
        <v>59</v>
      </c>
      <c r="D33" s="18" t="s">
        <v>120</v>
      </c>
      <c r="E33" s="20" t="s">
        <v>89</v>
      </c>
      <c r="F33" s="19">
        <v>344.38</v>
      </c>
      <c r="G33" s="21">
        <v>6.52</v>
      </c>
      <c r="H33" s="21">
        <v>7.91</v>
      </c>
      <c r="I33" s="21">
        <v>2724.04</v>
      </c>
    </row>
    <row r="34" spans="1:9" ht="36" customHeight="1" x14ac:dyDescent="0.2">
      <c r="A34" s="18" t="s">
        <v>121</v>
      </c>
      <c r="B34" s="19" t="s">
        <v>122</v>
      </c>
      <c r="C34" s="18" t="s">
        <v>59</v>
      </c>
      <c r="D34" s="18" t="s">
        <v>123</v>
      </c>
      <c r="E34" s="20" t="s">
        <v>89</v>
      </c>
      <c r="F34" s="19">
        <v>12.85</v>
      </c>
      <c r="G34" s="21">
        <v>195.58</v>
      </c>
      <c r="H34" s="21">
        <v>237.33</v>
      </c>
      <c r="I34" s="21">
        <v>3049.69</v>
      </c>
    </row>
    <row r="35" spans="1:9" ht="36" customHeight="1" x14ac:dyDescent="0.2">
      <c r="A35" s="18" t="s">
        <v>124</v>
      </c>
      <c r="B35" s="19" t="s">
        <v>125</v>
      </c>
      <c r="C35" s="18" t="s">
        <v>59</v>
      </c>
      <c r="D35" s="18" t="s">
        <v>126</v>
      </c>
      <c r="E35" s="20" t="s">
        <v>89</v>
      </c>
      <c r="F35" s="19">
        <v>38.549999999999997</v>
      </c>
      <c r="G35" s="21">
        <v>158.47999999999999</v>
      </c>
      <c r="H35" s="21">
        <v>192.31</v>
      </c>
      <c r="I35" s="21">
        <v>7413.55</v>
      </c>
    </row>
    <row r="36" spans="1:9" ht="24" customHeight="1" x14ac:dyDescent="0.2">
      <c r="A36" s="18" t="s">
        <v>127</v>
      </c>
      <c r="B36" s="19" t="s">
        <v>128</v>
      </c>
      <c r="C36" s="18" t="s">
        <v>59</v>
      </c>
      <c r="D36" s="18" t="s">
        <v>129</v>
      </c>
      <c r="E36" s="20" t="s">
        <v>89</v>
      </c>
      <c r="F36" s="19">
        <v>66.02</v>
      </c>
      <c r="G36" s="21">
        <v>25.05</v>
      </c>
      <c r="H36" s="21">
        <v>30.39</v>
      </c>
      <c r="I36" s="21">
        <v>2006.34</v>
      </c>
    </row>
    <row r="37" spans="1:9" ht="48" customHeight="1" x14ac:dyDescent="0.2">
      <c r="A37" s="18" t="s">
        <v>130</v>
      </c>
      <c r="B37" s="19" t="s">
        <v>131</v>
      </c>
      <c r="C37" s="18" t="s">
        <v>59</v>
      </c>
      <c r="D37" s="18" t="s">
        <v>132</v>
      </c>
      <c r="E37" s="20" t="s">
        <v>89</v>
      </c>
      <c r="F37" s="19">
        <v>334.04</v>
      </c>
      <c r="G37" s="21">
        <v>6.39</v>
      </c>
      <c r="H37" s="21">
        <v>7.75</v>
      </c>
      <c r="I37" s="21">
        <v>2588.81</v>
      </c>
    </row>
    <row r="38" spans="1:9" ht="36" customHeight="1" x14ac:dyDescent="0.2">
      <c r="A38" s="18" t="s">
        <v>133</v>
      </c>
      <c r="B38" s="19" t="s">
        <v>91</v>
      </c>
      <c r="C38" s="18" t="s">
        <v>59</v>
      </c>
      <c r="D38" s="18" t="s">
        <v>92</v>
      </c>
      <c r="E38" s="20" t="s">
        <v>93</v>
      </c>
      <c r="F38" s="19">
        <v>1670.18</v>
      </c>
      <c r="G38" s="21">
        <v>2.11</v>
      </c>
      <c r="H38" s="21">
        <v>2.56</v>
      </c>
      <c r="I38" s="21">
        <v>4275.66</v>
      </c>
    </row>
    <row r="39" spans="1:9" ht="24" customHeight="1" x14ac:dyDescent="0.2">
      <c r="A39" s="18" t="s">
        <v>134</v>
      </c>
      <c r="B39" s="19" t="s">
        <v>107</v>
      </c>
      <c r="C39" s="18" t="s">
        <v>59</v>
      </c>
      <c r="D39" s="18" t="s">
        <v>108</v>
      </c>
      <c r="E39" s="20" t="s">
        <v>89</v>
      </c>
      <c r="F39" s="19">
        <v>334.04</v>
      </c>
      <c r="G39" s="21">
        <v>1.32</v>
      </c>
      <c r="H39" s="21">
        <v>1.6</v>
      </c>
      <c r="I39" s="21">
        <v>534.46</v>
      </c>
    </row>
    <row r="40" spans="1:9" ht="24" customHeight="1" x14ac:dyDescent="0.2">
      <c r="A40" s="15" t="s">
        <v>21</v>
      </c>
      <c r="B40" s="15"/>
      <c r="C40" s="15"/>
      <c r="D40" s="15" t="s">
        <v>22</v>
      </c>
      <c r="E40" s="15"/>
      <c r="F40" s="16"/>
      <c r="G40" s="15"/>
      <c r="H40" s="15"/>
      <c r="I40" s="17">
        <v>248241.68</v>
      </c>
    </row>
    <row r="41" spans="1:9" ht="24" customHeight="1" x14ac:dyDescent="0.2">
      <c r="A41" s="15" t="s">
        <v>135</v>
      </c>
      <c r="B41" s="15"/>
      <c r="C41" s="15"/>
      <c r="D41" s="15" t="s">
        <v>136</v>
      </c>
      <c r="E41" s="15"/>
      <c r="F41" s="16"/>
      <c r="G41" s="15"/>
      <c r="H41" s="15"/>
      <c r="I41" s="17">
        <v>189727.68</v>
      </c>
    </row>
    <row r="42" spans="1:9" ht="36" customHeight="1" x14ac:dyDescent="0.2">
      <c r="A42" s="18" t="s">
        <v>137</v>
      </c>
      <c r="B42" s="19" t="s">
        <v>138</v>
      </c>
      <c r="C42" s="18" t="s">
        <v>44</v>
      </c>
      <c r="D42" s="18" t="s">
        <v>139</v>
      </c>
      <c r="E42" s="20" t="s">
        <v>117</v>
      </c>
      <c r="F42" s="19">
        <v>257</v>
      </c>
      <c r="G42" s="21">
        <v>25.15</v>
      </c>
      <c r="H42" s="21">
        <v>30.51</v>
      </c>
      <c r="I42" s="21">
        <v>7841.07</v>
      </c>
    </row>
    <row r="43" spans="1:9" ht="24" customHeight="1" x14ac:dyDescent="0.2">
      <c r="A43" s="22" t="s">
        <v>140</v>
      </c>
      <c r="B43" s="23" t="s">
        <v>141</v>
      </c>
      <c r="C43" s="22" t="s">
        <v>142</v>
      </c>
      <c r="D43" s="22" t="s">
        <v>143</v>
      </c>
      <c r="E43" s="24" t="s">
        <v>144</v>
      </c>
      <c r="F43" s="23">
        <v>257</v>
      </c>
      <c r="G43" s="25">
        <v>613.93320000000006</v>
      </c>
      <c r="H43" s="26">
        <v>707.73</v>
      </c>
      <c r="I43" s="26">
        <v>181886.61</v>
      </c>
    </row>
    <row r="44" spans="1:9" ht="24" customHeight="1" x14ac:dyDescent="0.2">
      <c r="A44" s="15" t="s">
        <v>145</v>
      </c>
      <c r="B44" s="15"/>
      <c r="C44" s="15"/>
      <c r="D44" s="15" t="s">
        <v>146</v>
      </c>
      <c r="E44" s="15"/>
      <c r="F44" s="16"/>
      <c r="G44" s="15"/>
      <c r="H44" s="15"/>
      <c r="I44" s="17">
        <v>20197.04</v>
      </c>
    </row>
    <row r="45" spans="1:9" ht="24" customHeight="1" x14ac:dyDescent="0.2">
      <c r="A45" s="18" t="s">
        <v>147</v>
      </c>
      <c r="B45" s="19" t="s">
        <v>148</v>
      </c>
      <c r="C45" s="18" t="s">
        <v>44</v>
      </c>
      <c r="D45" s="18" t="s">
        <v>149</v>
      </c>
      <c r="E45" s="20" t="s">
        <v>150</v>
      </c>
      <c r="F45" s="19">
        <v>8</v>
      </c>
      <c r="G45" s="21">
        <v>2080.46</v>
      </c>
      <c r="H45" s="21">
        <v>2524.63</v>
      </c>
      <c r="I45" s="21">
        <v>20197.04</v>
      </c>
    </row>
    <row r="46" spans="1:9" ht="24" customHeight="1" x14ac:dyDescent="0.2">
      <c r="A46" s="15" t="s">
        <v>151</v>
      </c>
      <c r="B46" s="15"/>
      <c r="C46" s="15"/>
      <c r="D46" s="15" t="s">
        <v>152</v>
      </c>
      <c r="E46" s="15"/>
      <c r="F46" s="16"/>
      <c r="G46" s="15"/>
      <c r="H46" s="15"/>
      <c r="I46" s="17">
        <v>38316.959999999999</v>
      </c>
    </row>
    <row r="47" spans="1:9" ht="36" customHeight="1" x14ac:dyDescent="0.2">
      <c r="A47" s="18" t="s">
        <v>153</v>
      </c>
      <c r="B47" s="19" t="s">
        <v>154</v>
      </c>
      <c r="C47" s="18" t="s">
        <v>44</v>
      </c>
      <c r="D47" s="18" t="s">
        <v>155</v>
      </c>
      <c r="E47" s="20" t="s">
        <v>150</v>
      </c>
      <c r="F47" s="19">
        <v>8</v>
      </c>
      <c r="G47" s="21">
        <v>3946.95</v>
      </c>
      <c r="H47" s="21">
        <v>4789.62</v>
      </c>
      <c r="I47" s="21">
        <v>38316.959999999999</v>
      </c>
    </row>
    <row r="48" spans="1:9" ht="24" customHeight="1" x14ac:dyDescent="0.2">
      <c r="A48" s="15" t="s">
        <v>23</v>
      </c>
      <c r="B48" s="15"/>
      <c r="C48" s="15"/>
      <c r="D48" s="15" t="s">
        <v>24</v>
      </c>
      <c r="E48" s="15"/>
      <c r="F48" s="16"/>
      <c r="G48" s="15"/>
      <c r="H48" s="15"/>
      <c r="I48" s="17">
        <v>248163.08</v>
      </c>
    </row>
    <row r="49" spans="1:9" ht="60" customHeight="1" x14ac:dyDescent="0.2">
      <c r="A49" s="18" t="s">
        <v>156</v>
      </c>
      <c r="B49" s="19" t="s">
        <v>157</v>
      </c>
      <c r="C49" s="18" t="s">
        <v>59</v>
      </c>
      <c r="D49" s="18" t="s">
        <v>158</v>
      </c>
      <c r="E49" s="20" t="s">
        <v>117</v>
      </c>
      <c r="F49" s="19">
        <v>2488.1</v>
      </c>
      <c r="G49" s="21">
        <v>45.39</v>
      </c>
      <c r="H49" s="21">
        <v>55.08</v>
      </c>
      <c r="I49" s="21">
        <v>137044.54</v>
      </c>
    </row>
    <row r="50" spans="1:9" ht="36" customHeight="1" x14ac:dyDescent="0.2">
      <c r="A50" s="18" t="s">
        <v>159</v>
      </c>
      <c r="B50" s="19" t="s">
        <v>160</v>
      </c>
      <c r="C50" s="18" t="s">
        <v>59</v>
      </c>
      <c r="D50" s="18" t="s">
        <v>161</v>
      </c>
      <c r="E50" s="20" t="s">
        <v>117</v>
      </c>
      <c r="F50" s="19">
        <v>2488.1</v>
      </c>
      <c r="G50" s="21">
        <v>35.56</v>
      </c>
      <c r="H50" s="21">
        <v>43.15</v>
      </c>
      <c r="I50" s="21">
        <v>107361.51</v>
      </c>
    </row>
    <row r="51" spans="1:9" ht="24" customHeight="1" x14ac:dyDescent="0.2">
      <c r="A51" s="18" t="s">
        <v>162</v>
      </c>
      <c r="B51" s="19" t="s">
        <v>163</v>
      </c>
      <c r="C51" s="18" t="s">
        <v>59</v>
      </c>
      <c r="D51" s="18" t="s">
        <v>164</v>
      </c>
      <c r="E51" s="20" t="s">
        <v>117</v>
      </c>
      <c r="F51" s="19">
        <v>2488.1</v>
      </c>
      <c r="G51" s="21">
        <v>1.25</v>
      </c>
      <c r="H51" s="21">
        <v>1.51</v>
      </c>
      <c r="I51" s="21">
        <v>3757.03</v>
      </c>
    </row>
    <row r="52" spans="1:9" ht="24" customHeight="1" x14ac:dyDescent="0.2">
      <c r="A52" s="15" t="s">
        <v>25</v>
      </c>
      <c r="B52" s="15"/>
      <c r="C52" s="15"/>
      <c r="D52" s="15" t="s">
        <v>26</v>
      </c>
      <c r="E52" s="15"/>
      <c r="F52" s="16"/>
      <c r="G52" s="15"/>
      <c r="H52" s="15"/>
      <c r="I52" s="17">
        <v>1345953.39</v>
      </c>
    </row>
    <row r="53" spans="1:9" ht="48" customHeight="1" x14ac:dyDescent="0.2">
      <c r="A53" s="18" t="s">
        <v>165</v>
      </c>
      <c r="B53" s="19" t="s">
        <v>166</v>
      </c>
      <c r="C53" s="18" t="s">
        <v>59</v>
      </c>
      <c r="D53" s="18" t="s">
        <v>167</v>
      </c>
      <c r="E53" s="20" t="s">
        <v>89</v>
      </c>
      <c r="F53" s="19">
        <v>1624.4</v>
      </c>
      <c r="G53" s="21">
        <v>41.08</v>
      </c>
      <c r="H53" s="21">
        <v>49.85</v>
      </c>
      <c r="I53" s="21">
        <v>80976.34</v>
      </c>
    </row>
    <row r="54" spans="1:9" ht="48" customHeight="1" x14ac:dyDescent="0.2">
      <c r="A54" s="18" t="s">
        <v>168</v>
      </c>
      <c r="B54" s="19" t="s">
        <v>131</v>
      </c>
      <c r="C54" s="18" t="s">
        <v>59</v>
      </c>
      <c r="D54" s="18" t="s">
        <v>132</v>
      </c>
      <c r="E54" s="20" t="s">
        <v>89</v>
      </c>
      <c r="F54" s="19">
        <v>1949.28</v>
      </c>
      <c r="G54" s="21">
        <v>6.39</v>
      </c>
      <c r="H54" s="21">
        <v>7.75</v>
      </c>
      <c r="I54" s="21">
        <v>15106.92</v>
      </c>
    </row>
    <row r="55" spans="1:9" ht="36" customHeight="1" x14ac:dyDescent="0.2">
      <c r="A55" s="18" t="s">
        <v>169</v>
      </c>
      <c r="B55" s="19" t="s">
        <v>91</v>
      </c>
      <c r="C55" s="18" t="s">
        <v>59</v>
      </c>
      <c r="D55" s="18" t="s">
        <v>92</v>
      </c>
      <c r="E55" s="20" t="s">
        <v>93</v>
      </c>
      <c r="F55" s="19">
        <v>19492.8</v>
      </c>
      <c r="G55" s="21">
        <v>2.11</v>
      </c>
      <c r="H55" s="21">
        <v>2.56</v>
      </c>
      <c r="I55" s="21">
        <v>49901.56</v>
      </c>
    </row>
    <row r="56" spans="1:9" ht="36" customHeight="1" x14ac:dyDescent="0.2">
      <c r="A56" s="18" t="s">
        <v>170</v>
      </c>
      <c r="B56" s="19" t="s">
        <v>171</v>
      </c>
      <c r="C56" s="18" t="s">
        <v>59</v>
      </c>
      <c r="D56" s="18" t="s">
        <v>172</v>
      </c>
      <c r="E56" s="20" t="s">
        <v>89</v>
      </c>
      <c r="F56" s="19">
        <v>1218.3</v>
      </c>
      <c r="G56" s="21">
        <v>140.46</v>
      </c>
      <c r="H56" s="21">
        <v>170.44</v>
      </c>
      <c r="I56" s="21">
        <v>207647.05</v>
      </c>
    </row>
    <row r="57" spans="1:9" ht="48" customHeight="1" x14ac:dyDescent="0.2">
      <c r="A57" s="18" t="s">
        <v>173</v>
      </c>
      <c r="B57" s="19" t="s">
        <v>131</v>
      </c>
      <c r="C57" s="18" t="s">
        <v>59</v>
      </c>
      <c r="D57" s="18" t="s">
        <v>132</v>
      </c>
      <c r="E57" s="20" t="s">
        <v>89</v>
      </c>
      <c r="F57" s="19">
        <v>1583.79</v>
      </c>
      <c r="G57" s="21">
        <v>6.39</v>
      </c>
      <c r="H57" s="21">
        <v>7.75</v>
      </c>
      <c r="I57" s="21">
        <v>12274.37</v>
      </c>
    </row>
    <row r="58" spans="1:9" ht="36" customHeight="1" x14ac:dyDescent="0.2">
      <c r="A58" s="18" t="s">
        <v>174</v>
      </c>
      <c r="B58" s="19" t="s">
        <v>91</v>
      </c>
      <c r="C58" s="18" t="s">
        <v>59</v>
      </c>
      <c r="D58" s="18" t="s">
        <v>92</v>
      </c>
      <c r="E58" s="20" t="s">
        <v>93</v>
      </c>
      <c r="F58" s="19">
        <v>47513.7</v>
      </c>
      <c r="G58" s="21">
        <v>2.11</v>
      </c>
      <c r="H58" s="21">
        <v>2.56</v>
      </c>
      <c r="I58" s="21">
        <v>121635.07</v>
      </c>
    </row>
    <row r="59" spans="1:9" ht="36" customHeight="1" x14ac:dyDescent="0.2">
      <c r="A59" s="18" t="s">
        <v>175</v>
      </c>
      <c r="B59" s="19" t="s">
        <v>176</v>
      </c>
      <c r="C59" s="18" t="s">
        <v>59</v>
      </c>
      <c r="D59" s="18" t="s">
        <v>177</v>
      </c>
      <c r="E59" s="20" t="s">
        <v>93</v>
      </c>
      <c r="F59" s="19">
        <v>43870.98</v>
      </c>
      <c r="G59" s="21">
        <v>0.85</v>
      </c>
      <c r="H59" s="21">
        <v>1.03</v>
      </c>
      <c r="I59" s="21">
        <v>45187.1</v>
      </c>
    </row>
    <row r="60" spans="1:9" ht="36" customHeight="1" x14ac:dyDescent="0.2">
      <c r="A60" s="18" t="s">
        <v>178</v>
      </c>
      <c r="B60" s="19" t="s">
        <v>179</v>
      </c>
      <c r="C60" s="18" t="s">
        <v>44</v>
      </c>
      <c r="D60" s="18" t="s">
        <v>180</v>
      </c>
      <c r="E60" s="20" t="s">
        <v>61</v>
      </c>
      <c r="F60" s="19">
        <v>7776.42</v>
      </c>
      <c r="G60" s="21">
        <v>0.98</v>
      </c>
      <c r="H60" s="21">
        <v>1.18</v>
      </c>
      <c r="I60" s="21">
        <v>9176.17</v>
      </c>
    </row>
    <row r="61" spans="1:9" ht="36" customHeight="1" x14ac:dyDescent="0.2">
      <c r="A61" s="18" t="s">
        <v>181</v>
      </c>
      <c r="B61" s="19" t="s">
        <v>182</v>
      </c>
      <c r="C61" s="18" t="s">
        <v>44</v>
      </c>
      <c r="D61" s="18" t="s">
        <v>183</v>
      </c>
      <c r="E61" s="20" t="s">
        <v>61</v>
      </c>
      <c r="F61" s="19">
        <v>6947.06</v>
      </c>
      <c r="G61" s="21">
        <v>0.82</v>
      </c>
      <c r="H61" s="21">
        <v>0.99</v>
      </c>
      <c r="I61" s="21">
        <v>6877.58</v>
      </c>
    </row>
    <row r="62" spans="1:9" ht="48" customHeight="1" x14ac:dyDescent="0.2">
      <c r="A62" s="18" t="s">
        <v>184</v>
      </c>
      <c r="B62" s="19" t="s">
        <v>185</v>
      </c>
      <c r="C62" s="18" t="s">
        <v>44</v>
      </c>
      <c r="D62" s="18" t="s">
        <v>186</v>
      </c>
      <c r="E62" s="20" t="s">
        <v>89</v>
      </c>
      <c r="F62" s="19">
        <v>347.35</v>
      </c>
      <c r="G62" s="21">
        <v>462.75</v>
      </c>
      <c r="H62" s="21">
        <v>561.54</v>
      </c>
      <c r="I62" s="21">
        <v>195050.91</v>
      </c>
    </row>
    <row r="63" spans="1:9" ht="24" customHeight="1" x14ac:dyDescent="0.2">
      <c r="A63" s="18" t="s">
        <v>187</v>
      </c>
      <c r="B63" s="19" t="s">
        <v>188</v>
      </c>
      <c r="C63" s="18" t="s">
        <v>59</v>
      </c>
      <c r="D63" s="18" t="s">
        <v>189</v>
      </c>
      <c r="E63" s="20" t="s">
        <v>190</v>
      </c>
      <c r="F63" s="19">
        <v>975.87</v>
      </c>
      <c r="G63" s="21">
        <v>6.73</v>
      </c>
      <c r="H63" s="21">
        <v>8.16</v>
      </c>
      <c r="I63" s="21">
        <v>7963.09</v>
      </c>
    </row>
    <row r="64" spans="1:9" ht="36" customHeight="1" x14ac:dyDescent="0.2">
      <c r="A64" s="18" t="s">
        <v>191</v>
      </c>
      <c r="B64" s="19" t="s">
        <v>91</v>
      </c>
      <c r="C64" s="18" t="s">
        <v>59</v>
      </c>
      <c r="D64" s="18" t="s">
        <v>92</v>
      </c>
      <c r="E64" s="20" t="s">
        <v>93</v>
      </c>
      <c r="F64" s="19">
        <v>10420.58</v>
      </c>
      <c r="G64" s="21">
        <v>2.11</v>
      </c>
      <c r="H64" s="21">
        <v>2.56</v>
      </c>
      <c r="I64" s="21">
        <v>26676.68</v>
      </c>
    </row>
    <row r="65" spans="1:9" ht="36" customHeight="1" x14ac:dyDescent="0.2">
      <c r="A65" s="18" t="s">
        <v>192</v>
      </c>
      <c r="B65" s="19" t="s">
        <v>176</v>
      </c>
      <c r="C65" s="18" t="s">
        <v>59</v>
      </c>
      <c r="D65" s="18" t="s">
        <v>177</v>
      </c>
      <c r="E65" s="20" t="s">
        <v>93</v>
      </c>
      <c r="F65" s="19">
        <v>35429.99</v>
      </c>
      <c r="G65" s="21">
        <v>0.85</v>
      </c>
      <c r="H65" s="21">
        <v>1.03</v>
      </c>
      <c r="I65" s="21">
        <v>36492.879999999997</v>
      </c>
    </row>
    <row r="66" spans="1:9" ht="24" customHeight="1" x14ac:dyDescent="0.2">
      <c r="A66" s="18" t="s">
        <v>193</v>
      </c>
      <c r="B66" s="19" t="s">
        <v>194</v>
      </c>
      <c r="C66" s="18" t="s">
        <v>44</v>
      </c>
      <c r="D66" s="18" t="s">
        <v>195</v>
      </c>
      <c r="E66" s="20" t="s">
        <v>196</v>
      </c>
      <c r="F66" s="19">
        <v>2</v>
      </c>
      <c r="G66" s="21">
        <v>6226.93</v>
      </c>
      <c r="H66" s="21">
        <v>7556.37</v>
      </c>
      <c r="I66" s="21">
        <v>15112.74</v>
      </c>
    </row>
    <row r="67" spans="1:9" ht="24" customHeight="1" x14ac:dyDescent="0.2">
      <c r="A67" s="15" t="s">
        <v>197</v>
      </c>
      <c r="B67" s="15"/>
      <c r="C67" s="15"/>
      <c r="D67" s="15" t="s">
        <v>198</v>
      </c>
      <c r="E67" s="15"/>
      <c r="F67" s="16"/>
      <c r="G67" s="15"/>
      <c r="H67" s="15"/>
      <c r="I67" s="17">
        <v>463095.07</v>
      </c>
    </row>
    <row r="68" spans="1:9" ht="24" customHeight="1" x14ac:dyDescent="0.2">
      <c r="A68" s="22" t="s">
        <v>199</v>
      </c>
      <c r="B68" s="23" t="s">
        <v>200</v>
      </c>
      <c r="C68" s="22" t="s">
        <v>44</v>
      </c>
      <c r="D68" s="22" t="s">
        <v>201</v>
      </c>
      <c r="E68" s="24" t="s">
        <v>190</v>
      </c>
      <c r="F68" s="23">
        <v>61.7</v>
      </c>
      <c r="G68" s="26">
        <v>5244.1</v>
      </c>
      <c r="H68" s="26">
        <v>6030.71</v>
      </c>
      <c r="I68" s="26">
        <v>372094.8</v>
      </c>
    </row>
    <row r="69" spans="1:9" ht="24" customHeight="1" x14ac:dyDescent="0.2">
      <c r="A69" s="22" t="s">
        <v>202</v>
      </c>
      <c r="B69" s="23" t="s">
        <v>203</v>
      </c>
      <c r="C69" s="22" t="s">
        <v>44</v>
      </c>
      <c r="D69" s="22" t="s">
        <v>204</v>
      </c>
      <c r="E69" s="24" t="s">
        <v>190</v>
      </c>
      <c r="F69" s="23">
        <v>9.33</v>
      </c>
      <c r="G69" s="26">
        <v>6729.73</v>
      </c>
      <c r="H69" s="26">
        <v>7739.18</v>
      </c>
      <c r="I69" s="26">
        <v>72206.539999999994</v>
      </c>
    </row>
    <row r="70" spans="1:9" ht="24" customHeight="1" x14ac:dyDescent="0.2">
      <c r="A70" s="22" t="s">
        <v>205</v>
      </c>
      <c r="B70" s="23" t="s">
        <v>206</v>
      </c>
      <c r="C70" s="22" t="s">
        <v>44</v>
      </c>
      <c r="D70" s="22" t="s">
        <v>207</v>
      </c>
      <c r="E70" s="24" t="s">
        <v>190</v>
      </c>
      <c r="F70" s="23">
        <v>4.17</v>
      </c>
      <c r="G70" s="26">
        <v>3919.04</v>
      </c>
      <c r="H70" s="26">
        <v>4506.8900000000003</v>
      </c>
      <c r="I70" s="26">
        <v>18793.73</v>
      </c>
    </row>
    <row r="71" spans="1:9" ht="24" customHeight="1" x14ac:dyDescent="0.2">
      <c r="A71" s="15" t="s">
        <v>208</v>
      </c>
      <c r="B71" s="15"/>
      <c r="C71" s="15"/>
      <c r="D71" s="15" t="s">
        <v>209</v>
      </c>
      <c r="E71" s="15"/>
      <c r="F71" s="16"/>
      <c r="G71" s="15"/>
      <c r="H71" s="15"/>
      <c r="I71" s="17">
        <v>52779.86</v>
      </c>
    </row>
    <row r="72" spans="1:9" ht="24" customHeight="1" x14ac:dyDescent="0.2">
      <c r="A72" s="22" t="s">
        <v>210</v>
      </c>
      <c r="B72" s="23" t="s">
        <v>211</v>
      </c>
      <c r="C72" s="22" t="s">
        <v>44</v>
      </c>
      <c r="D72" s="22" t="s">
        <v>212</v>
      </c>
      <c r="E72" s="24" t="s">
        <v>190</v>
      </c>
      <c r="F72" s="23">
        <v>61.7</v>
      </c>
      <c r="G72" s="26">
        <v>610.32000000000005</v>
      </c>
      <c r="H72" s="26">
        <v>701.86</v>
      </c>
      <c r="I72" s="26">
        <v>43304.76</v>
      </c>
    </row>
    <row r="73" spans="1:9" ht="24" customHeight="1" x14ac:dyDescent="0.2">
      <c r="A73" s="22" t="s">
        <v>213</v>
      </c>
      <c r="B73" s="23" t="s">
        <v>214</v>
      </c>
      <c r="C73" s="22" t="s">
        <v>44</v>
      </c>
      <c r="D73" s="22" t="s">
        <v>215</v>
      </c>
      <c r="E73" s="24" t="s">
        <v>190</v>
      </c>
      <c r="F73" s="23">
        <v>9.33</v>
      </c>
      <c r="G73" s="26">
        <v>610.32000000000005</v>
      </c>
      <c r="H73" s="26">
        <v>701.86</v>
      </c>
      <c r="I73" s="26">
        <v>6548.35</v>
      </c>
    </row>
    <row r="74" spans="1:9" ht="24" customHeight="1" x14ac:dyDescent="0.2">
      <c r="A74" s="22" t="s">
        <v>216</v>
      </c>
      <c r="B74" s="23" t="s">
        <v>217</v>
      </c>
      <c r="C74" s="22" t="s">
        <v>44</v>
      </c>
      <c r="D74" s="22" t="s">
        <v>218</v>
      </c>
      <c r="E74" s="24" t="s">
        <v>190</v>
      </c>
      <c r="F74" s="23">
        <v>4.17</v>
      </c>
      <c r="G74" s="26">
        <v>610.32000000000005</v>
      </c>
      <c r="H74" s="26">
        <v>701.86</v>
      </c>
      <c r="I74" s="26">
        <v>2926.75</v>
      </c>
    </row>
    <row r="75" spans="1:9" ht="24" customHeight="1" x14ac:dyDescent="0.2">
      <c r="A75" s="15" t="s">
        <v>27</v>
      </c>
      <c r="B75" s="15"/>
      <c r="C75" s="15"/>
      <c r="D75" s="15" t="s">
        <v>28</v>
      </c>
      <c r="E75" s="15"/>
      <c r="F75" s="16"/>
      <c r="G75" s="15"/>
      <c r="H75" s="15"/>
      <c r="I75" s="17">
        <v>168422.07</v>
      </c>
    </row>
    <row r="76" spans="1:9" ht="24" customHeight="1" x14ac:dyDescent="0.2">
      <c r="A76" s="18" t="s">
        <v>219</v>
      </c>
      <c r="B76" s="19" t="s">
        <v>220</v>
      </c>
      <c r="C76" s="18" t="s">
        <v>59</v>
      </c>
      <c r="D76" s="18" t="s">
        <v>221</v>
      </c>
      <c r="E76" s="20" t="s">
        <v>117</v>
      </c>
      <c r="F76" s="19">
        <v>168.6</v>
      </c>
      <c r="G76" s="21">
        <v>156.03</v>
      </c>
      <c r="H76" s="21">
        <v>189.34</v>
      </c>
      <c r="I76" s="21">
        <v>31922.720000000001</v>
      </c>
    </row>
    <row r="77" spans="1:9" ht="36" customHeight="1" x14ac:dyDescent="0.2">
      <c r="A77" s="18" t="s">
        <v>222</v>
      </c>
      <c r="B77" s="19" t="s">
        <v>223</v>
      </c>
      <c r="C77" s="18" t="s">
        <v>44</v>
      </c>
      <c r="D77" s="18" t="s">
        <v>224</v>
      </c>
      <c r="E77" s="20" t="s">
        <v>50</v>
      </c>
      <c r="F77" s="19">
        <v>24</v>
      </c>
      <c r="G77" s="21">
        <v>990.25</v>
      </c>
      <c r="H77" s="21">
        <v>1201.6600000000001</v>
      </c>
      <c r="I77" s="21">
        <v>28839.84</v>
      </c>
    </row>
    <row r="78" spans="1:9" ht="36" customHeight="1" x14ac:dyDescent="0.2">
      <c r="A78" s="18" t="s">
        <v>225</v>
      </c>
      <c r="B78" s="19" t="s">
        <v>226</v>
      </c>
      <c r="C78" s="18" t="s">
        <v>59</v>
      </c>
      <c r="D78" s="18" t="s">
        <v>227</v>
      </c>
      <c r="E78" s="20" t="s">
        <v>89</v>
      </c>
      <c r="F78" s="19">
        <v>132.69999999999999</v>
      </c>
      <c r="G78" s="21">
        <v>668.57</v>
      </c>
      <c r="H78" s="21">
        <v>811.3</v>
      </c>
      <c r="I78" s="21">
        <v>107659.51</v>
      </c>
    </row>
    <row r="79" spans="1:9" ht="24" customHeight="1" x14ac:dyDescent="0.2">
      <c r="A79" s="15" t="s">
        <v>29</v>
      </c>
      <c r="B79" s="15"/>
      <c r="C79" s="15"/>
      <c r="D79" s="15" t="s">
        <v>30</v>
      </c>
      <c r="E79" s="15"/>
      <c r="F79" s="16"/>
      <c r="G79" s="15"/>
      <c r="H79" s="15"/>
      <c r="I79" s="17">
        <v>27587.16</v>
      </c>
    </row>
    <row r="80" spans="1:9" ht="24" customHeight="1" x14ac:dyDescent="0.2">
      <c r="A80" s="15" t="s">
        <v>228</v>
      </c>
      <c r="B80" s="15"/>
      <c r="C80" s="15"/>
      <c r="D80" s="15" t="s">
        <v>229</v>
      </c>
      <c r="E80" s="15"/>
      <c r="F80" s="16"/>
      <c r="G80" s="15"/>
      <c r="H80" s="15"/>
      <c r="I80" s="17">
        <v>20027.25</v>
      </c>
    </row>
    <row r="81" spans="1:9" ht="36" customHeight="1" x14ac:dyDescent="0.2">
      <c r="A81" s="18" t="s">
        <v>230</v>
      </c>
      <c r="B81" s="19" t="s">
        <v>231</v>
      </c>
      <c r="C81" s="18" t="s">
        <v>142</v>
      </c>
      <c r="D81" s="18" t="s">
        <v>232</v>
      </c>
      <c r="E81" s="20" t="s">
        <v>150</v>
      </c>
      <c r="F81" s="19">
        <v>15</v>
      </c>
      <c r="G81" s="21">
        <v>216.37</v>
      </c>
      <c r="H81" s="21">
        <v>262.56</v>
      </c>
      <c r="I81" s="21">
        <v>3938.4</v>
      </c>
    </row>
    <row r="82" spans="1:9" ht="36" customHeight="1" x14ac:dyDescent="0.2">
      <c r="A82" s="18" t="s">
        <v>233</v>
      </c>
      <c r="B82" s="19" t="s">
        <v>234</v>
      </c>
      <c r="C82" s="18" t="s">
        <v>142</v>
      </c>
      <c r="D82" s="18" t="s">
        <v>235</v>
      </c>
      <c r="E82" s="20" t="s">
        <v>150</v>
      </c>
      <c r="F82" s="19">
        <v>11</v>
      </c>
      <c r="G82" s="21">
        <v>216.37</v>
      </c>
      <c r="H82" s="21">
        <v>262.56</v>
      </c>
      <c r="I82" s="21">
        <v>2888.16</v>
      </c>
    </row>
    <row r="83" spans="1:9" ht="36" customHeight="1" x14ac:dyDescent="0.2">
      <c r="A83" s="18" t="s">
        <v>236</v>
      </c>
      <c r="B83" s="19" t="s">
        <v>237</v>
      </c>
      <c r="C83" s="18" t="s">
        <v>142</v>
      </c>
      <c r="D83" s="18" t="s">
        <v>238</v>
      </c>
      <c r="E83" s="20" t="s">
        <v>150</v>
      </c>
      <c r="F83" s="19">
        <v>11</v>
      </c>
      <c r="G83" s="21">
        <v>216.37</v>
      </c>
      <c r="H83" s="21">
        <v>262.56</v>
      </c>
      <c r="I83" s="21">
        <v>2888.16</v>
      </c>
    </row>
    <row r="84" spans="1:9" ht="24" customHeight="1" x14ac:dyDescent="0.2">
      <c r="A84" s="18" t="s">
        <v>239</v>
      </c>
      <c r="B84" s="19" t="s">
        <v>240</v>
      </c>
      <c r="C84" s="18" t="s">
        <v>59</v>
      </c>
      <c r="D84" s="18" t="s">
        <v>241</v>
      </c>
      <c r="E84" s="20" t="s">
        <v>242</v>
      </c>
      <c r="F84" s="19">
        <v>7</v>
      </c>
      <c r="G84" s="21">
        <v>149.32</v>
      </c>
      <c r="H84" s="21">
        <v>181.19</v>
      </c>
      <c r="I84" s="21">
        <v>1268.33</v>
      </c>
    </row>
    <row r="85" spans="1:9" ht="36" customHeight="1" x14ac:dyDescent="0.2">
      <c r="A85" s="18" t="s">
        <v>243</v>
      </c>
      <c r="B85" s="19" t="s">
        <v>244</v>
      </c>
      <c r="C85" s="18" t="s">
        <v>44</v>
      </c>
      <c r="D85" s="18" t="s">
        <v>245</v>
      </c>
      <c r="E85" s="20" t="s">
        <v>50</v>
      </c>
      <c r="F85" s="19">
        <v>44</v>
      </c>
      <c r="G85" s="21">
        <v>169.39</v>
      </c>
      <c r="H85" s="21">
        <v>205.55</v>
      </c>
      <c r="I85" s="21">
        <v>9044.2000000000007</v>
      </c>
    </row>
    <row r="86" spans="1:9" ht="24" customHeight="1" x14ac:dyDescent="0.2">
      <c r="A86" s="15" t="s">
        <v>246</v>
      </c>
      <c r="B86" s="15"/>
      <c r="C86" s="15"/>
      <c r="D86" s="15" t="s">
        <v>247</v>
      </c>
      <c r="E86" s="15"/>
      <c r="F86" s="16"/>
      <c r="G86" s="15"/>
      <c r="H86" s="15"/>
      <c r="I86" s="17">
        <v>7559.91</v>
      </c>
    </row>
    <row r="87" spans="1:9" ht="36" customHeight="1" x14ac:dyDescent="0.2">
      <c r="A87" s="18" t="s">
        <v>248</v>
      </c>
      <c r="B87" s="19" t="s">
        <v>249</v>
      </c>
      <c r="C87" s="18" t="s">
        <v>59</v>
      </c>
      <c r="D87" s="18" t="s">
        <v>250</v>
      </c>
      <c r="E87" s="20" t="s">
        <v>61</v>
      </c>
      <c r="F87" s="19">
        <v>412.11</v>
      </c>
      <c r="G87" s="21">
        <v>14.56</v>
      </c>
      <c r="H87" s="21">
        <v>17.66</v>
      </c>
      <c r="I87" s="21">
        <v>7277.86</v>
      </c>
    </row>
    <row r="88" spans="1:9" ht="24" customHeight="1" x14ac:dyDescent="0.2">
      <c r="A88" s="18" t="s">
        <v>251</v>
      </c>
      <c r="B88" s="19" t="s">
        <v>252</v>
      </c>
      <c r="C88" s="18" t="s">
        <v>44</v>
      </c>
      <c r="D88" s="18" t="s">
        <v>253</v>
      </c>
      <c r="E88" s="20" t="s">
        <v>61</v>
      </c>
      <c r="F88" s="19">
        <v>16.920000000000002</v>
      </c>
      <c r="G88" s="21">
        <v>13.74</v>
      </c>
      <c r="H88" s="21">
        <v>16.670000000000002</v>
      </c>
      <c r="I88" s="21">
        <v>282.05</v>
      </c>
    </row>
    <row r="89" spans="1:9" x14ac:dyDescent="0.2">
      <c r="A89" s="27"/>
      <c r="B89" s="27"/>
      <c r="C89" s="27"/>
      <c r="D89" s="27"/>
      <c r="E89" s="27"/>
      <c r="F89" s="27"/>
      <c r="G89" s="27"/>
      <c r="H89" s="27"/>
      <c r="I89" s="27"/>
    </row>
    <row r="90" spans="1:9" x14ac:dyDescent="0.2">
      <c r="A90" s="184"/>
      <c r="B90" s="184"/>
      <c r="C90" s="184"/>
      <c r="D90" s="28"/>
      <c r="E90" s="29"/>
      <c r="F90" s="183" t="s">
        <v>31</v>
      </c>
      <c r="G90" s="184"/>
      <c r="H90" s="185">
        <v>1947079.54</v>
      </c>
      <c r="I90" s="184"/>
    </row>
    <row r="91" spans="1:9" x14ac:dyDescent="0.2">
      <c r="A91" s="184"/>
      <c r="B91" s="184"/>
      <c r="C91" s="184"/>
      <c r="D91" s="28"/>
      <c r="E91" s="29"/>
      <c r="F91" s="183" t="s">
        <v>32</v>
      </c>
      <c r="G91" s="184"/>
      <c r="H91" s="185">
        <v>377210.76</v>
      </c>
      <c r="I91" s="184"/>
    </row>
    <row r="92" spans="1:9" x14ac:dyDescent="0.2">
      <c r="A92" s="184"/>
      <c r="B92" s="184"/>
      <c r="C92" s="184"/>
      <c r="D92" s="28"/>
      <c r="E92" s="29"/>
      <c r="F92" s="183" t="s">
        <v>33</v>
      </c>
      <c r="G92" s="184"/>
      <c r="H92" s="185">
        <v>2324290.2999999998</v>
      </c>
      <c r="I92" s="184"/>
    </row>
    <row r="93" spans="1:9" ht="60" customHeight="1" x14ac:dyDescent="0.2">
      <c r="A93" s="30"/>
      <c r="B93" s="30"/>
      <c r="C93" s="30"/>
      <c r="D93" s="30"/>
      <c r="E93" s="30"/>
      <c r="F93" s="30"/>
      <c r="G93" s="30"/>
      <c r="H93" s="30"/>
      <c r="I93" s="30"/>
    </row>
    <row r="94" spans="1:9" ht="69.95" customHeight="1" x14ac:dyDescent="0.2">
      <c r="A94" s="186" t="s">
        <v>34</v>
      </c>
      <c r="B94" s="176"/>
      <c r="C94" s="176"/>
      <c r="D94" s="176"/>
      <c r="E94" s="176"/>
      <c r="F94" s="176"/>
      <c r="G94" s="176"/>
      <c r="H94" s="176"/>
      <c r="I94" s="176"/>
    </row>
  </sheetData>
  <mergeCells count="15">
    <mergeCell ref="A94:I94"/>
    <mergeCell ref="A3:I3"/>
    <mergeCell ref="A90:C90"/>
    <mergeCell ref="F90:G90"/>
    <mergeCell ref="H90:I90"/>
    <mergeCell ref="A91:C91"/>
    <mergeCell ref="F91:G91"/>
    <mergeCell ref="H91:I91"/>
    <mergeCell ref="E1:F1"/>
    <mergeCell ref="G1:H1"/>
    <mergeCell ref="E2:F2"/>
    <mergeCell ref="G2:H2"/>
    <mergeCell ref="A92:C92"/>
    <mergeCell ref="F92:G92"/>
    <mergeCell ref="H92:I92"/>
  </mergeCells>
  <pageMargins left="0.51181102362204722" right="0.51181102362204722" top="0.98425196850393704" bottom="0.98425196850393704" header="0.51181102362204722" footer="0.51181102362204722"/>
  <pageSetup paperSize="9" scale="81" fitToHeight="0" orientation="landscape" r:id="rId1"/>
  <headerFooter>
    <oddHeader>&amp;L &amp;CCODEVASF 5ª SR
CNPJ: 00.399.857/0015-21 &amp;R</oddHeader>
    <oddFooter>&amp;L &amp;CAV Castro Alves  - Santa Luzia - Penedo / AL
  &amp;R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2050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57150</xdr:rowOff>
              </from>
              <to>
                <xdr:col>1</xdr:col>
                <xdr:colOff>714375</xdr:colOff>
                <xdr:row>1</xdr:row>
                <xdr:rowOff>114300</xdr:rowOff>
              </to>
            </anchor>
          </objectPr>
        </oleObject>
      </mc:Choice>
      <mc:Fallback>
        <oleObject progId="Figura do Microsoft Photo Editor 3.0" shapeId="205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2357D-3376-4CBB-8BA1-9C82D19D2007}">
  <sheetPr>
    <tabColor rgb="FF92D050"/>
    <pageSetUpPr fitToPage="1"/>
  </sheetPr>
  <dimension ref="A1:R575"/>
  <sheetViews>
    <sheetView tabSelected="1" view="pageBreakPreview" zoomScale="130" zoomScaleNormal="110" zoomScaleSheetLayoutView="130" workbookViewId="0">
      <selection activeCell="F8" sqref="F8"/>
    </sheetView>
  </sheetViews>
  <sheetFormatPr defaultColWidth="7.75" defaultRowHeight="15" x14ac:dyDescent="0.25"/>
  <cols>
    <col min="1" max="1" width="9.625" style="167" customWidth="1"/>
    <col min="2" max="2" width="49.875" style="168" customWidth="1"/>
    <col min="3" max="3" width="10.125" style="169" customWidth="1"/>
    <col min="4" max="4" width="7.125" style="169" customWidth="1"/>
    <col min="5" max="5" width="9.125" style="169" customWidth="1"/>
    <col min="6" max="6" width="10.75" style="169" customWidth="1"/>
    <col min="7" max="7" width="9.625" style="169" customWidth="1"/>
    <col min="8" max="9" width="9.375" style="169" customWidth="1"/>
    <col min="10" max="10" width="10.375" style="170" customWidth="1"/>
    <col min="11" max="11" width="10" style="169" customWidth="1"/>
    <col min="12" max="12" width="10.125" style="169" customWidth="1"/>
    <col min="13" max="13" width="8.125" style="169" customWidth="1"/>
    <col min="14" max="14" width="4.75" style="171" hidden="1" customWidth="1"/>
    <col min="15" max="18" width="7.75" style="172"/>
    <col min="19" max="19" width="10.125" style="172" customWidth="1"/>
    <col min="20" max="16384" width="7.75" style="172"/>
  </cols>
  <sheetData>
    <row r="1" spans="1:18" s="55" customFormat="1" ht="21.75" customHeight="1" x14ac:dyDescent="0.25">
      <c r="A1" s="48"/>
      <c r="B1" s="49"/>
      <c r="C1" s="49"/>
      <c r="D1" s="49"/>
      <c r="E1" s="50"/>
      <c r="F1" s="51"/>
      <c r="G1" s="51"/>
      <c r="H1" s="51"/>
      <c r="I1" s="51"/>
      <c r="J1" s="51"/>
      <c r="K1" s="51"/>
      <c r="L1" s="51"/>
      <c r="M1" s="52"/>
      <c r="N1" s="53"/>
      <c r="O1" s="53"/>
      <c r="P1" s="54"/>
      <c r="Q1" s="53"/>
      <c r="R1" s="53"/>
    </row>
    <row r="2" spans="1:18" s="55" customFormat="1" ht="16.5" customHeight="1" x14ac:dyDescent="0.25">
      <c r="A2" s="56"/>
      <c r="B2" s="57"/>
      <c r="C2" s="57"/>
      <c r="D2" s="57"/>
      <c r="E2" s="58"/>
      <c r="M2" s="59"/>
      <c r="N2" s="53"/>
      <c r="O2" s="53"/>
      <c r="P2" s="54"/>
      <c r="Q2" s="53"/>
      <c r="R2" s="53"/>
    </row>
    <row r="3" spans="1:18" s="55" customFormat="1" ht="16.5" customHeight="1" x14ac:dyDescent="0.25">
      <c r="A3" s="56"/>
      <c r="B3" s="57"/>
      <c r="C3" s="57"/>
      <c r="D3" s="57"/>
      <c r="E3" s="58"/>
      <c r="F3" s="60"/>
      <c r="G3" s="61"/>
      <c r="H3" s="60"/>
      <c r="I3" s="62"/>
      <c r="J3" s="62"/>
      <c r="K3" s="62"/>
      <c r="L3" s="63"/>
      <c r="M3" s="64"/>
      <c r="N3" s="53"/>
      <c r="O3" s="53"/>
      <c r="P3" s="54"/>
      <c r="Q3" s="53"/>
      <c r="R3" s="53"/>
    </row>
    <row r="4" spans="1:18" s="55" customFormat="1" ht="16.5" customHeight="1" x14ac:dyDescent="0.25">
      <c r="A4" s="65" t="s">
        <v>2722</v>
      </c>
      <c r="B4" s="188" t="s">
        <v>4</v>
      </c>
      <c r="C4" s="188"/>
      <c r="D4" s="188"/>
      <c r="E4" s="188"/>
      <c r="F4" s="188"/>
      <c r="G4" s="188"/>
      <c r="H4" s="188"/>
      <c r="I4" s="66"/>
      <c r="J4" s="67"/>
      <c r="K4" s="68"/>
      <c r="L4" s="63"/>
      <c r="M4" s="69"/>
      <c r="N4" s="53"/>
      <c r="O4" s="53"/>
      <c r="P4" s="54"/>
      <c r="Q4" s="53"/>
      <c r="R4" s="53"/>
    </row>
    <row r="5" spans="1:18" s="55" customFormat="1" ht="16.5" customHeight="1" x14ac:dyDescent="0.25">
      <c r="A5" s="65"/>
      <c r="B5" s="61"/>
      <c r="C5" s="70"/>
      <c r="D5" s="71"/>
      <c r="E5" s="70"/>
      <c r="F5" s="70"/>
      <c r="G5" s="63" t="s">
        <v>2723</v>
      </c>
      <c r="H5" s="70" t="s">
        <v>2724</v>
      </c>
      <c r="I5" s="72"/>
      <c r="J5" s="67"/>
      <c r="K5" s="68"/>
      <c r="L5" s="63"/>
      <c r="M5" s="69"/>
      <c r="N5" s="53"/>
      <c r="O5" s="53"/>
      <c r="P5" s="54"/>
      <c r="Q5" s="53"/>
      <c r="R5" s="53"/>
    </row>
    <row r="6" spans="1:18" s="55" customFormat="1" ht="16.5" customHeight="1" x14ac:dyDescent="0.25">
      <c r="A6" s="73"/>
      <c r="B6" s="74"/>
      <c r="C6" s="74"/>
      <c r="D6" s="74"/>
      <c r="E6" s="75"/>
      <c r="F6" s="76"/>
      <c r="G6" s="77"/>
      <c r="H6" s="78"/>
      <c r="I6" s="79"/>
      <c r="J6" s="80"/>
      <c r="K6" s="81"/>
      <c r="L6" s="78"/>
      <c r="M6" s="82"/>
      <c r="N6" s="53"/>
      <c r="O6" s="53"/>
      <c r="P6" s="54"/>
      <c r="Q6" s="53"/>
      <c r="R6" s="53"/>
    </row>
    <row r="7" spans="1:18" s="88" customFormat="1" ht="15.75" x14ac:dyDescent="0.25">
      <c r="A7" s="83"/>
      <c r="B7" s="76"/>
      <c r="C7" s="84"/>
      <c r="D7" s="76"/>
      <c r="E7" s="76" t="str">
        <f>"MEMÓRIA DE CÁLCULO - "&amp;[3]ORÇAMENTO!E7</f>
        <v>MEMÓRIA DE CÁLCULO - PAVIMENTAÇÃO SÃO BENTO</v>
      </c>
      <c r="F7" s="85"/>
      <c r="G7" s="84"/>
      <c r="H7" s="84"/>
      <c r="I7" s="84"/>
      <c r="J7" s="84"/>
      <c r="K7" s="84"/>
      <c r="L7" s="84"/>
      <c r="M7" s="86"/>
      <c r="N7" s="87"/>
    </row>
    <row r="8" spans="1:18" s="93" customFormat="1" ht="27" x14ac:dyDescent="0.2">
      <c r="A8" s="89" t="s">
        <v>9</v>
      </c>
      <c r="B8" s="90" t="s">
        <v>10</v>
      </c>
      <c r="C8" s="91" t="s">
        <v>2725</v>
      </c>
      <c r="D8" s="91" t="s">
        <v>2726</v>
      </c>
      <c r="E8" s="91" t="s">
        <v>2727</v>
      </c>
      <c r="F8" s="91" t="s">
        <v>2728</v>
      </c>
      <c r="G8" s="91" t="s">
        <v>2729</v>
      </c>
      <c r="H8" s="91" t="s">
        <v>2730</v>
      </c>
      <c r="I8" s="91" t="s">
        <v>2731</v>
      </c>
      <c r="J8" s="91" t="s">
        <v>519</v>
      </c>
      <c r="K8" s="91" t="s">
        <v>2732</v>
      </c>
      <c r="L8" s="91" t="s">
        <v>2733</v>
      </c>
      <c r="M8" s="92" t="s">
        <v>2734</v>
      </c>
      <c r="N8" s="87" t="s">
        <v>2735</v>
      </c>
    </row>
    <row r="9" spans="1:18" s="99" customFormat="1" ht="20.100000000000001" customHeight="1" x14ac:dyDescent="0.25">
      <c r="A9" s="94">
        <f>[3]ORÇAMENTO!A10</f>
        <v>1</v>
      </c>
      <c r="B9" s="95" t="s">
        <v>14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7"/>
      <c r="N9" s="98">
        <v>1</v>
      </c>
    </row>
    <row r="10" spans="1:18" s="105" customFormat="1" ht="5.25" customHeight="1" x14ac:dyDescent="0.2">
      <c r="A10" s="100"/>
      <c r="B10" s="101"/>
      <c r="C10" s="102"/>
      <c r="D10" s="102"/>
      <c r="E10" s="102"/>
      <c r="F10" s="102"/>
      <c r="G10" s="103"/>
      <c r="H10" s="103"/>
      <c r="I10" s="103"/>
      <c r="J10" s="103"/>
      <c r="K10" s="103"/>
      <c r="L10" s="103"/>
      <c r="M10" s="104"/>
      <c r="N10" s="98"/>
    </row>
    <row r="11" spans="1:18" s="99" customFormat="1" ht="20.100000000000001" customHeight="1" x14ac:dyDescent="0.25">
      <c r="A11" s="94" t="s">
        <v>2736</v>
      </c>
      <c r="B11" s="95" t="s">
        <v>2737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7"/>
      <c r="N11" s="98">
        <v>2</v>
      </c>
    </row>
    <row r="12" spans="1:18" s="105" customFormat="1" ht="5.25" customHeight="1" x14ac:dyDescent="0.2">
      <c r="A12" s="100"/>
      <c r="B12" s="101"/>
      <c r="C12" s="102"/>
      <c r="D12" s="102"/>
      <c r="E12" s="102"/>
      <c r="F12" s="102"/>
      <c r="G12" s="103"/>
      <c r="H12" s="103"/>
      <c r="I12" s="103"/>
      <c r="J12" s="103"/>
      <c r="K12" s="103"/>
      <c r="L12" s="103"/>
      <c r="M12" s="104"/>
      <c r="N12" s="98"/>
    </row>
    <row r="13" spans="1:18" s="105" customFormat="1" ht="18" customHeight="1" x14ac:dyDescent="0.2">
      <c r="A13" s="108"/>
      <c r="B13" s="109"/>
      <c r="C13" s="110"/>
      <c r="D13" s="111"/>
      <c r="E13" s="111"/>
      <c r="F13" s="110"/>
      <c r="G13" s="112"/>
      <c r="H13" s="110"/>
      <c r="I13" s="110"/>
      <c r="J13" s="110">
        <v>1</v>
      </c>
      <c r="K13" s="110"/>
      <c r="L13" s="110"/>
      <c r="M13" s="113"/>
      <c r="N13" s="98"/>
    </row>
    <row r="14" spans="1:18" s="99" customFormat="1" ht="18.95" customHeight="1" x14ac:dyDescent="0.25">
      <c r="A14" s="114"/>
      <c r="B14" s="115" t="s">
        <v>2738</v>
      </c>
      <c r="C14" s="116"/>
      <c r="D14" s="116"/>
      <c r="E14" s="116"/>
      <c r="F14" s="116"/>
      <c r="G14" s="116"/>
      <c r="H14" s="116"/>
      <c r="I14" s="116"/>
      <c r="J14" s="116">
        <f>SUM(J12:J13)</f>
        <v>1</v>
      </c>
      <c r="K14" s="117"/>
      <c r="L14" s="117"/>
      <c r="M14" s="118" t="str">
        <f>IF(C14&gt;0,"M",IF(G14&gt;0,"M²",IF(H14&gt;0,"M³",IF(I14&gt;0,"KG",IF(J14&gt;0,"UND","")))))</f>
        <v>UND</v>
      </c>
      <c r="N14" s="98" t="s">
        <v>190</v>
      </c>
    </row>
    <row r="15" spans="1:18" s="105" customFormat="1" ht="5.25" customHeight="1" x14ac:dyDescent="0.2">
      <c r="A15" s="100"/>
      <c r="B15" s="101"/>
      <c r="C15" s="102"/>
      <c r="D15" s="102"/>
      <c r="E15" s="102"/>
      <c r="F15" s="102"/>
      <c r="G15" s="103"/>
      <c r="H15" s="103"/>
      <c r="I15" s="103"/>
      <c r="J15" s="103"/>
      <c r="K15" s="103"/>
      <c r="L15" s="103"/>
      <c r="M15" s="104"/>
      <c r="N15" s="98"/>
    </row>
    <row r="16" spans="1:18" s="99" customFormat="1" ht="20.100000000000001" customHeight="1" x14ac:dyDescent="0.25">
      <c r="A16" s="94" t="s">
        <v>2739</v>
      </c>
      <c r="B16" s="95" t="s">
        <v>49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7"/>
      <c r="N16" s="98">
        <v>2</v>
      </c>
    </row>
    <row r="17" spans="1:14" s="105" customFormat="1" ht="5.25" customHeight="1" x14ac:dyDescent="0.2">
      <c r="A17" s="100"/>
      <c r="B17" s="101"/>
      <c r="C17" s="102"/>
      <c r="D17" s="102"/>
      <c r="E17" s="102"/>
      <c r="F17" s="102"/>
      <c r="G17" s="103"/>
      <c r="H17" s="103"/>
      <c r="I17" s="103"/>
      <c r="J17" s="103"/>
      <c r="K17" s="103"/>
      <c r="L17" s="103"/>
      <c r="M17" s="104"/>
      <c r="N17" s="98"/>
    </row>
    <row r="18" spans="1:14" s="105" customFormat="1" ht="18" customHeight="1" x14ac:dyDescent="0.2">
      <c r="A18" s="108"/>
      <c r="B18" s="109"/>
      <c r="C18" s="110"/>
      <c r="D18" s="111"/>
      <c r="E18" s="111"/>
      <c r="F18" s="110"/>
      <c r="G18" s="112"/>
      <c r="H18" s="110"/>
      <c r="I18" s="110"/>
      <c r="J18" s="110">
        <v>1</v>
      </c>
      <c r="K18" s="110"/>
      <c r="L18" s="110"/>
      <c r="M18" s="113"/>
      <c r="N18" s="98"/>
    </row>
    <row r="19" spans="1:14" s="99" customFormat="1" ht="18.95" customHeight="1" x14ac:dyDescent="0.25">
      <c r="A19" s="114"/>
      <c r="B19" s="115" t="s">
        <v>2740</v>
      </c>
      <c r="C19" s="116"/>
      <c r="D19" s="116"/>
      <c r="E19" s="116"/>
      <c r="F19" s="116"/>
      <c r="G19" s="116"/>
      <c r="H19" s="116"/>
      <c r="I19" s="116"/>
      <c r="J19" s="116">
        <f>SUM(J17:J18)</f>
        <v>1</v>
      </c>
      <c r="K19" s="117"/>
      <c r="L19" s="117"/>
      <c r="M19" s="118" t="str">
        <f>IF(C19&gt;0,"M",IF(G19&gt;0,"M²",IF(H19&gt;0,"M³",IF(I19&gt;0,"KG",IF(J19&gt;0,"UND","")))))</f>
        <v>UND</v>
      </c>
      <c r="N19" s="98" t="s">
        <v>190</v>
      </c>
    </row>
    <row r="20" spans="1:14" s="105" customFormat="1" ht="5.25" customHeight="1" x14ac:dyDescent="0.2">
      <c r="A20" s="100"/>
      <c r="B20" s="101"/>
      <c r="C20" s="102"/>
      <c r="D20" s="102"/>
      <c r="E20" s="102"/>
      <c r="F20" s="102"/>
      <c r="G20" s="103"/>
      <c r="H20" s="103"/>
      <c r="I20" s="103"/>
      <c r="J20" s="103"/>
      <c r="K20" s="103"/>
      <c r="L20" s="103"/>
      <c r="M20" s="104"/>
      <c r="N20" s="98"/>
    </row>
    <row r="21" spans="1:14" s="99" customFormat="1" ht="20.100000000000001" customHeight="1" x14ac:dyDescent="0.25">
      <c r="A21" s="94" t="s">
        <v>2741</v>
      </c>
      <c r="B21" s="95" t="s">
        <v>53</v>
      </c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7"/>
      <c r="N21" s="98">
        <v>2</v>
      </c>
    </row>
    <row r="22" spans="1:14" s="105" customFormat="1" ht="5.25" customHeight="1" x14ac:dyDescent="0.2">
      <c r="A22" s="100"/>
      <c r="B22" s="101"/>
      <c r="C22" s="102"/>
      <c r="D22" s="102"/>
      <c r="E22" s="102"/>
      <c r="F22" s="102"/>
      <c r="G22" s="103"/>
      <c r="H22" s="103"/>
      <c r="I22" s="103"/>
      <c r="J22" s="103"/>
      <c r="K22" s="103"/>
      <c r="L22" s="103"/>
      <c r="M22" s="104"/>
      <c r="N22" s="98"/>
    </row>
    <row r="23" spans="1:14" s="105" customFormat="1" ht="18" customHeight="1" x14ac:dyDescent="0.2">
      <c r="A23" s="108"/>
      <c r="B23" s="109"/>
      <c r="C23" s="110"/>
      <c r="D23" s="111"/>
      <c r="E23" s="111"/>
      <c r="F23" s="110"/>
      <c r="G23" s="112"/>
      <c r="H23" s="110"/>
      <c r="I23" s="110"/>
      <c r="J23" s="110">
        <v>1</v>
      </c>
      <c r="K23" s="110"/>
      <c r="L23" s="110"/>
      <c r="M23" s="113"/>
      <c r="N23" s="98"/>
    </row>
    <row r="24" spans="1:14" s="99" customFormat="1" ht="18.95" customHeight="1" x14ac:dyDescent="0.25">
      <c r="A24" s="114"/>
      <c r="B24" s="115" t="s">
        <v>2742</v>
      </c>
      <c r="C24" s="116"/>
      <c r="D24" s="116"/>
      <c r="E24" s="116"/>
      <c r="F24" s="116"/>
      <c r="G24" s="116"/>
      <c r="H24" s="116"/>
      <c r="I24" s="116"/>
      <c r="J24" s="116">
        <f>SUM(J22:J23)</f>
        <v>1</v>
      </c>
      <c r="K24" s="117"/>
      <c r="L24" s="117"/>
      <c r="M24" s="118" t="str">
        <f>IF(C24&gt;0,"M",IF(G24&gt;0,"M²",IF(H24&gt;0,"M³",IF(I24&gt;0,"KG",IF(J24&gt;0,"UND","")))))</f>
        <v>UND</v>
      </c>
      <c r="N24" s="98" t="s">
        <v>190</v>
      </c>
    </row>
    <row r="25" spans="1:14" s="105" customFormat="1" ht="5.25" customHeight="1" x14ac:dyDescent="0.2">
      <c r="A25" s="100"/>
      <c r="B25" s="101"/>
      <c r="C25" s="102"/>
      <c r="D25" s="102"/>
      <c r="E25" s="102"/>
      <c r="F25" s="102"/>
      <c r="G25" s="103"/>
      <c r="H25" s="103"/>
      <c r="I25" s="103"/>
      <c r="J25" s="103"/>
      <c r="K25" s="103"/>
      <c r="L25" s="103"/>
      <c r="M25" s="104"/>
      <c r="N25" s="98"/>
    </row>
    <row r="26" spans="1:14" s="99" customFormat="1" ht="20.100000000000001" customHeight="1" x14ac:dyDescent="0.25">
      <c r="A26" s="94" t="s">
        <v>2743</v>
      </c>
      <c r="B26" s="95" t="s">
        <v>60</v>
      </c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7"/>
      <c r="N26" s="98">
        <v>2</v>
      </c>
    </row>
    <row r="27" spans="1:14" s="105" customFormat="1" ht="5.25" customHeight="1" x14ac:dyDescent="0.2">
      <c r="A27" s="100"/>
      <c r="B27" s="101"/>
      <c r="C27" s="102"/>
      <c r="D27" s="102"/>
      <c r="E27" s="102"/>
      <c r="F27" s="102"/>
      <c r="G27" s="103"/>
      <c r="H27" s="103"/>
      <c r="I27" s="103"/>
      <c r="J27" s="103"/>
      <c r="K27" s="103"/>
      <c r="L27" s="103"/>
      <c r="M27" s="104"/>
      <c r="N27" s="98"/>
    </row>
    <row r="28" spans="1:14" s="105" customFormat="1" ht="18" customHeight="1" x14ac:dyDescent="0.2">
      <c r="A28" s="108"/>
      <c r="B28" s="109" t="s">
        <v>2744</v>
      </c>
      <c r="C28" s="110">
        <v>375.43</v>
      </c>
      <c r="D28" s="110">
        <v>6</v>
      </c>
      <c r="E28" s="111"/>
      <c r="F28" s="110"/>
      <c r="G28" s="112">
        <f>C28*D28</f>
        <v>2252.58</v>
      </c>
      <c r="H28" s="110"/>
      <c r="I28" s="110"/>
      <c r="J28" s="110"/>
      <c r="K28" s="110"/>
      <c r="L28" s="110"/>
      <c r="M28" s="113"/>
      <c r="N28" s="98"/>
    </row>
    <row r="29" spans="1:14" s="105" customFormat="1" ht="18" customHeight="1" x14ac:dyDescent="0.2">
      <c r="A29" s="108"/>
      <c r="B29" s="109" t="s">
        <v>2745</v>
      </c>
      <c r="C29" s="110">
        <v>69.540000000000006</v>
      </c>
      <c r="D29" s="110">
        <v>4</v>
      </c>
      <c r="E29" s="111"/>
      <c r="F29" s="110"/>
      <c r="G29" s="112">
        <f>C29*D29</f>
        <v>278.16000000000003</v>
      </c>
      <c r="H29" s="110"/>
      <c r="I29" s="110"/>
      <c r="J29" s="110"/>
      <c r="K29" s="110"/>
      <c r="L29" s="110"/>
      <c r="M29" s="113"/>
      <c r="N29" s="98"/>
    </row>
    <row r="30" spans="1:14" s="105" customFormat="1" ht="18" customHeight="1" x14ac:dyDescent="0.2">
      <c r="A30" s="108"/>
      <c r="B30" s="109" t="s">
        <v>2746</v>
      </c>
      <c r="C30" s="110">
        <v>372.72</v>
      </c>
      <c r="D30" s="110">
        <v>5.2</v>
      </c>
      <c r="E30" s="111"/>
      <c r="F30" s="110"/>
      <c r="G30" s="112">
        <f t="shared" ref="G30:G36" si="0">C30*D30</f>
        <v>1938.1440000000002</v>
      </c>
      <c r="H30" s="110"/>
      <c r="I30" s="110"/>
      <c r="J30" s="110"/>
      <c r="K30" s="110"/>
      <c r="L30" s="110"/>
      <c r="M30" s="113"/>
      <c r="N30" s="98"/>
    </row>
    <row r="31" spans="1:14" s="105" customFormat="1" ht="18" customHeight="1" x14ac:dyDescent="0.2">
      <c r="A31" s="108"/>
      <c r="B31" s="109" t="s">
        <v>2747</v>
      </c>
      <c r="C31" s="110">
        <v>484.59</v>
      </c>
      <c r="D31" s="110">
        <v>6</v>
      </c>
      <c r="E31" s="111"/>
      <c r="F31" s="110"/>
      <c r="G31" s="112">
        <f t="shared" si="0"/>
        <v>2907.54</v>
      </c>
      <c r="H31" s="110"/>
      <c r="I31" s="110"/>
      <c r="J31" s="110"/>
      <c r="K31" s="110"/>
      <c r="L31" s="110"/>
      <c r="M31" s="113"/>
      <c r="N31" s="98"/>
    </row>
    <row r="32" spans="1:14" s="105" customFormat="1" ht="18" customHeight="1" x14ac:dyDescent="0.2">
      <c r="A32" s="108"/>
      <c r="B32" s="119" t="s">
        <v>2748</v>
      </c>
      <c r="C32" s="120">
        <v>158.63</v>
      </c>
      <c r="D32" s="120">
        <v>5.2</v>
      </c>
      <c r="E32" s="121"/>
      <c r="F32" s="120"/>
      <c r="G32" s="122">
        <f t="shared" si="0"/>
        <v>824.87599999999998</v>
      </c>
      <c r="H32" s="110"/>
      <c r="I32" s="110"/>
      <c r="J32" s="110"/>
      <c r="K32" s="110"/>
      <c r="L32" s="110"/>
      <c r="M32" s="113"/>
      <c r="N32" s="98"/>
    </row>
    <row r="33" spans="1:14" s="105" customFormat="1" ht="18" customHeight="1" x14ac:dyDescent="0.2">
      <c r="A33" s="108"/>
      <c r="B33" s="119" t="s">
        <v>2749</v>
      </c>
      <c r="C33" s="120">
        <v>201.67</v>
      </c>
      <c r="D33" s="120">
        <v>6</v>
      </c>
      <c r="E33" s="121"/>
      <c r="F33" s="120"/>
      <c r="G33" s="122">
        <f t="shared" si="0"/>
        <v>1210.02</v>
      </c>
      <c r="H33" s="110"/>
      <c r="I33" s="110"/>
      <c r="J33" s="110"/>
      <c r="K33" s="110"/>
      <c r="L33" s="110"/>
      <c r="M33" s="113"/>
      <c r="N33" s="98"/>
    </row>
    <row r="34" spans="1:14" s="105" customFormat="1" ht="18" customHeight="1" x14ac:dyDescent="0.2">
      <c r="A34" s="108"/>
      <c r="B34" s="119" t="s">
        <v>2750</v>
      </c>
      <c r="C34" s="120">
        <v>55.51</v>
      </c>
      <c r="D34" s="120">
        <v>4</v>
      </c>
      <c r="E34" s="121"/>
      <c r="F34" s="120"/>
      <c r="G34" s="122">
        <f t="shared" si="0"/>
        <v>222.04</v>
      </c>
      <c r="H34" s="110"/>
      <c r="I34" s="110"/>
      <c r="J34" s="110"/>
      <c r="K34" s="110"/>
      <c r="L34" s="110"/>
      <c r="M34" s="113"/>
      <c r="N34" s="98"/>
    </row>
    <row r="35" spans="1:14" s="105" customFormat="1" ht="18" customHeight="1" x14ac:dyDescent="0.2">
      <c r="A35" s="108"/>
      <c r="B35" s="119" t="s">
        <v>2751</v>
      </c>
      <c r="C35" s="120">
        <v>179.54</v>
      </c>
      <c r="D35" s="120">
        <v>5.2</v>
      </c>
      <c r="E35" s="121"/>
      <c r="F35" s="120"/>
      <c r="G35" s="122">
        <f t="shared" si="0"/>
        <v>933.60799999999995</v>
      </c>
      <c r="H35" s="110"/>
      <c r="I35" s="110"/>
      <c r="J35" s="110"/>
      <c r="K35" s="110"/>
      <c r="L35" s="110"/>
      <c r="M35" s="113"/>
      <c r="N35" s="98"/>
    </row>
    <row r="36" spans="1:14" s="105" customFormat="1" ht="18" customHeight="1" x14ac:dyDescent="0.2">
      <c r="A36" s="108"/>
      <c r="B36" s="109" t="s">
        <v>2752</v>
      </c>
      <c r="C36" s="110">
        <v>80</v>
      </c>
      <c r="D36" s="110">
        <v>5</v>
      </c>
      <c r="E36" s="111"/>
      <c r="F36" s="110"/>
      <c r="G36" s="112">
        <f t="shared" si="0"/>
        <v>400</v>
      </c>
      <c r="H36" s="110"/>
      <c r="I36" s="110"/>
      <c r="J36" s="110"/>
      <c r="K36" s="110"/>
      <c r="L36" s="110"/>
      <c r="M36" s="113"/>
      <c r="N36" s="98"/>
    </row>
    <row r="37" spans="1:14" s="99" customFormat="1" ht="18.95" customHeight="1" x14ac:dyDescent="0.25">
      <c r="A37" s="114"/>
      <c r="B37" s="115" t="s">
        <v>2753</v>
      </c>
      <c r="C37" s="116"/>
      <c r="D37" s="116"/>
      <c r="E37" s="116"/>
      <c r="F37" s="116"/>
      <c r="G37" s="116">
        <f>SUM(G28:G31)+G36</f>
        <v>7776.424</v>
      </c>
      <c r="H37" s="117"/>
      <c r="I37" s="117"/>
      <c r="J37" s="117"/>
      <c r="K37" s="117"/>
      <c r="L37" s="117"/>
      <c r="M37" s="118" t="str">
        <f>IF(C37&gt;0,"M",IF(G37&gt;0,"M²",IF(H37&gt;0,"M³",IF(I37&gt;0,"KG",IF(J37&gt;0,"UND","")))))</f>
        <v>M²</v>
      </c>
      <c r="N37" s="98" t="s">
        <v>190</v>
      </c>
    </row>
    <row r="38" spans="1:14" s="105" customFormat="1" ht="5.25" customHeight="1" x14ac:dyDescent="0.2">
      <c r="A38" s="100"/>
      <c r="B38" s="101"/>
      <c r="C38" s="102"/>
      <c r="D38" s="102"/>
      <c r="E38" s="102"/>
      <c r="F38" s="102"/>
      <c r="G38" s="103"/>
      <c r="H38" s="103"/>
      <c r="I38" s="103"/>
      <c r="J38" s="103"/>
      <c r="K38" s="103"/>
      <c r="L38" s="103"/>
      <c r="M38" s="104"/>
      <c r="N38" s="98"/>
    </row>
    <row r="39" spans="1:14" s="99" customFormat="1" ht="20.100000000000001" customHeight="1" x14ac:dyDescent="0.25">
      <c r="A39" s="94" t="s">
        <v>2754</v>
      </c>
      <c r="B39" s="95" t="s">
        <v>2755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7"/>
      <c r="N39" s="98">
        <v>2</v>
      </c>
    </row>
    <row r="40" spans="1:14" s="105" customFormat="1" ht="5.25" customHeight="1" x14ac:dyDescent="0.2">
      <c r="A40" s="100"/>
      <c r="B40" s="101"/>
      <c r="C40" s="102"/>
      <c r="D40" s="102"/>
      <c r="E40" s="102"/>
      <c r="F40" s="102"/>
      <c r="G40" s="103"/>
      <c r="H40" s="103"/>
      <c r="I40" s="103"/>
      <c r="J40" s="103"/>
      <c r="K40" s="103"/>
      <c r="L40" s="103"/>
      <c r="M40" s="104"/>
      <c r="N40" s="98"/>
    </row>
    <row r="41" spans="1:14" s="105" customFormat="1" ht="18" customHeight="1" x14ac:dyDescent="0.2">
      <c r="A41" s="108"/>
      <c r="B41" s="109"/>
      <c r="C41" s="110">
        <v>3</v>
      </c>
      <c r="D41" s="111"/>
      <c r="E41" s="111"/>
      <c r="F41" s="110">
        <v>2</v>
      </c>
      <c r="G41" s="112">
        <f>C41*F41</f>
        <v>6</v>
      </c>
      <c r="H41" s="110"/>
      <c r="I41" s="110"/>
      <c r="J41" s="110"/>
      <c r="K41" s="110"/>
      <c r="L41" s="110"/>
      <c r="M41" s="113"/>
      <c r="N41" s="98"/>
    </row>
    <row r="42" spans="1:14" s="99" customFormat="1" ht="18.95" customHeight="1" x14ac:dyDescent="0.25">
      <c r="A42" s="114"/>
      <c r="B42" s="115" t="s">
        <v>2756</v>
      </c>
      <c r="C42" s="116"/>
      <c r="D42" s="116"/>
      <c r="E42" s="116"/>
      <c r="F42" s="116"/>
      <c r="G42" s="116">
        <f>SUM(G40:G41)</f>
        <v>6</v>
      </c>
      <c r="H42" s="117"/>
      <c r="I42" s="117"/>
      <c r="J42" s="117"/>
      <c r="K42" s="117"/>
      <c r="L42" s="117"/>
      <c r="M42" s="118" t="str">
        <f>IF(C42&gt;0,"M",IF(G42&gt;0,"M²",IF(H42&gt;0,"M³",IF(I42&gt;0,"KG",IF(J42&gt;0,"UND","")))))</f>
        <v>M²</v>
      </c>
      <c r="N42" s="98" t="s">
        <v>190</v>
      </c>
    </row>
    <row r="43" spans="1:14" s="105" customFormat="1" ht="5.25" customHeight="1" x14ac:dyDescent="0.2">
      <c r="A43" s="100"/>
      <c r="B43" s="101"/>
      <c r="C43" s="102"/>
      <c r="D43" s="102"/>
      <c r="E43" s="102"/>
      <c r="F43" s="102"/>
      <c r="G43" s="103"/>
      <c r="H43" s="103"/>
      <c r="I43" s="103"/>
      <c r="J43" s="103"/>
      <c r="K43" s="103"/>
      <c r="L43" s="103"/>
      <c r="M43" s="104"/>
      <c r="N43" s="98"/>
    </row>
    <row r="44" spans="1:14" s="99" customFormat="1" ht="20.100000000000001" customHeight="1" x14ac:dyDescent="0.25">
      <c r="A44" s="94" t="s">
        <v>2757</v>
      </c>
      <c r="B44" s="95" t="s">
        <v>2758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7"/>
      <c r="N44" s="98">
        <v>2</v>
      </c>
    </row>
    <row r="45" spans="1:14" s="105" customFormat="1" ht="5.25" customHeight="1" x14ac:dyDescent="0.2">
      <c r="A45" s="100"/>
      <c r="B45" s="101"/>
      <c r="C45" s="102"/>
      <c r="D45" s="102"/>
      <c r="E45" s="102"/>
      <c r="F45" s="102"/>
      <c r="G45" s="103"/>
      <c r="H45" s="103"/>
      <c r="I45" s="103"/>
      <c r="J45" s="103"/>
      <c r="K45" s="103"/>
      <c r="L45" s="103"/>
      <c r="M45" s="104"/>
      <c r="N45" s="98"/>
    </row>
    <row r="46" spans="1:14" s="105" customFormat="1" ht="18" customHeight="1" x14ac:dyDescent="0.2">
      <c r="A46" s="108"/>
      <c r="B46" s="109"/>
      <c r="C46" s="110">
        <v>1</v>
      </c>
      <c r="D46" s="111"/>
      <c r="E46" s="111"/>
      <c r="F46" s="110">
        <v>1</v>
      </c>
      <c r="G46" s="112">
        <f>C46*F46</f>
        <v>1</v>
      </c>
      <c r="H46" s="110"/>
      <c r="I46" s="110"/>
      <c r="J46" s="110"/>
      <c r="K46" s="110"/>
      <c r="L46" s="110"/>
      <c r="M46" s="113"/>
      <c r="N46" s="98"/>
    </row>
    <row r="47" spans="1:14" s="99" customFormat="1" ht="18.95" customHeight="1" x14ac:dyDescent="0.25">
      <c r="A47" s="114"/>
      <c r="B47" s="115" t="s">
        <v>2759</v>
      </c>
      <c r="C47" s="116"/>
      <c r="D47" s="116"/>
      <c r="E47" s="116"/>
      <c r="F47" s="116"/>
      <c r="G47" s="116">
        <f>SUM(G45:G46)</f>
        <v>1</v>
      </c>
      <c r="H47" s="117"/>
      <c r="I47" s="117"/>
      <c r="J47" s="117"/>
      <c r="K47" s="117"/>
      <c r="L47" s="117"/>
      <c r="M47" s="118" t="str">
        <f>IF(C47&gt;0,"M",IF(G47&gt;0,"M²",IF(H47&gt;0,"M³",IF(I47&gt;0,"KG",IF(J47&gt;0,"UND","")))))</f>
        <v>M²</v>
      </c>
      <c r="N47" s="98" t="s">
        <v>190</v>
      </c>
    </row>
    <row r="48" spans="1:14" s="105" customFormat="1" ht="5.25" customHeight="1" x14ac:dyDescent="0.2">
      <c r="A48" s="100"/>
      <c r="B48" s="101"/>
      <c r="C48" s="102"/>
      <c r="D48" s="102"/>
      <c r="E48" s="102"/>
      <c r="F48" s="102"/>
      <c r="G48" s="103"/>
      <c r="H48" s="103"/>
      <c r="I48" s="103"/>
      <c r="J48" s="103"/>
      <c r="K48" s="103"/>
      <c r="L48" s="103"/>
      <c r="M48" s="104"/>
      <c r="N48" s="98"/>
    </row>
    <row r="49" spans="1:14" s="99" customFormat="1" ht="20.100000000000001" customHeight="1" x14ac:dyDescent="0.25">
      <c r="A49" s="94" t="s">
        <v>2760</v>
      </c>
      <c r="B49" s="95" t="s">
        <v>2761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7"/>
      <c r="N49" s="98">
        <v>2</v>
      </c>
    </row>
    <row r="50" spans="1:14" s="105" customFormat="1" ht="5.25" customHeight="1" x14ac:dyDescent="0.2">
      <c r="A50" s="100"/>
      <c r="B50" s="101"/>
      <c r="C50" s="102"/>
      <c r="D50" s="102"/>
      <c r="E50" s="102"/>
      <c r="F50" s="102"/>
      <c r="G50" s="103"/>
      <c r="H50" s="103"/>
      <c r="I50" s="103"/>
      <c r="J50" s="103"/>
      <c r="K50" s="103"/>
      <c r="L50" s="103"/>
      <c r="M50" s="104"/>
      <c r="N50" s="98"/>
    </row>
    <row r="51" spans="1:14" s="105" customFormat="1" ht="18" customHeight="1" x14ac:dyDescent="0.2">
      <c r="A51" s="108"/>
      <c r="B51" s="109"/>
      <c r="C51" s="110"/>
      <c r="D51" s="110"/>
      <c r="E51" s="111"/>
      <c r="F51" s="110"/>
      <c r="G51" s="112"/>
      <c r="H51" s="110"/>
      <c r="I51" s="110"/>
      <c r="J51" s="110">
        <v>1</v>
      </c>
      <c r="K51" s="110"/>
      <c r="L51" s="110"/>
      <c r="M51" s="113"/>
      <c r="N51" s="98"/>
    </row>
    <row r="52" spans="1:14" s="99" customFormat="1" ht="18.95" customHeight="1" x14ac:dyDescent="0.25">
      <c r="A52" s="114"/>
      <c r="B52" s="115" t="s">
        <v>2762</v>
      </c>
      <c r="C52" s="116"/>
      <c r="D52" s="116"/>
      <c r="E52" s="116"/>
      <c r="F52" s="116"/>
      <c r="G52" s="116"/>
      <c r="H52" s="117"/>
      <c r="I52" s="117"/>
      <c r="J52" s="117">
        <v>1</v>
      </c>
      <c r="K52" s="117"/>
      <c r="L52" s="117"/>
      <c r="M52" s="118" t="str">
        <f>IF(C52&gt;0,"M",IF(G52&gt;0,"M²",IF(H52&gt;0,"M³",IF(I52&gt;0,"KG",IF(J52&gt;0,"UND","")))))</f>
        <v>UND</v>
      </c>
      <c r="N52" s="98" t="s">
        <v>190</v>
      </c>
    </row>
    <row r="53" spans="1:14" s="105" customFormat="1" ht="5.25" customHeight="1" x14ac:dyDescent="0.2">
      <c r="A53" s="100"/>
      <c r="B53" s="101"/>
      <c r="C53" s="102"/>
      <c r="D53" s="102"/>
      <c r="E53" s="102"/>
      <c r="F53" s="102"/>
      <c r="G53" s="103"/>
      <c r="H53" s="103"/>
      <c r="I53" s="103"/>
      <c r="J53" s="103"/>
      <c r="K53" s="103"/>
      <c r="L53" s="103"/>
      <c r="M53" s="104"/>
      <c r="N53" s="98"/>
    </row>
    <row r="54" spans="1:14" s="99" customFormat="1" ht="20.100000000000001" customHeight="1" x14ac:dyDescent="0.25">
      <c r="A54" s="94">
        <f>[3]ORÇAMENTO!A22</f>
        <v>2</v>
      </c>
      <c r="B54" s="95" t="s">
        <v>16</v>
      </c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7"/>
      <c r="N54" s="98">
        <v>1</v>
      </c>
    </row>
    <row r="55" spans="1:14" s="105" customFormat="1" ht="5.25" customHeight="1" x14ac:dyDescent="0.2">
      <c r="A55" s="100"/>
      <c r="B55" s="101"/>
      <c r="C55" s="102"/>
      <c r="D55" s="102"/>
      <c r="E55" s="102"/>
      <c r="F55" s="102"/>
      <c r="G55" s="103"/>
      <c r="H55" s="103"/>
      <c r="I55" s="103"/>
      <c r="J55" s="103"/>
      <c r="K55" s="103"/>
      <c r="L55" s="103"/>
      <c r="M55" s="104"/>
      <c r="N55" s="98"/>
    </row>
    <row r="56" spans="1:14" s="99" customFormat="1" ht="20.100000000000001" customHeight="1" x14ac:dyDescent="0.25">
      <c r="A56" s="94" t="s">
        <v>2763</v>
      </c>
      <c r="B56" s="95" t="s">
        <v>70</v>
      </c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7"/>
      <c r="N56" s="98">
        <v>2</v>
      </c>
    </row>
    <row r="57" spans="1:14" s="105" customFormat="1" ht="5.25" customHeight="1" x14ac:dyDescent="0.2">
      <c r="A57" s="100"/>
      <c r="B57" s="101"/>
      <c r="C57" s="102"/>
      <c r="D57" s="102"/>
      <c r="E57" s="102"/>
      <c r="F57" s="102"/>
      <c r="G57" s="103"/>
      <c r="H57" s="103"/>
      <c r="I57" s="103"/>
      <c r="J57" s="103"/>
      <c r="K57" s="103"/>
      <c r="L57" s="103"/>
      <c r="M57" s="104"/>
      <c r="N57" s="98"/>
    </row>
    <row r="58" spans="1:14" s="105" customFormat="1" ht="18" customHeight="1" x14ac:dyDescent="0.2">
      <c r="A58" s="108"/>
      <c r="B58" s="109"/>
      <c r="C58" s="110">
        <v>2</v>
      </c>
      <c r="D58" s="111"/>
      <c r="E58" s="111"/>
      <c r="F58" s="110">
        <v>2</v>
      </c>
      <c r="G58" s="112">
        <f>C58*F58</f>
        <v>4</v>
      </c>
      <c r="H58" s="110"/>
      <c r="I58" s="110"/>
      <c r="J58" s="110"/>
      <c r="K58" s="110"/>
      <c r="L58" s="110"/>
      <c r="M58" s="113"/>
      <c r="N58" s="98"/>
    </row>
    <row r="59" spans="1:14" s="99" customFormat="1" ht="18.95" customHeight="1" x14ac:dyDescent="0.25">
      <c r="A59" s="114"/>
      <c r="B59" s="115" t="s">
        <v>2764</v>
      </c>
      <c r="C59" s="116"/>
      <c r="D59" s="116"/>
      <c r="E59" s="116"/>
      <c r="F59" s="116"/>
      <c r="G59" s="116">
        <f>SUM(G57:G58)</f>
        <v>4</v>
      </c>
      <c r="H59" s="117"/>
      <c r="I59" s="117"/>
      <c r="J59" s="117"/>
      <c r="K59" s="117"/>
      <c r="L59" s="117"/>
      <c r="M59" s="118" t="str">
        <f>IF(C59&gt;0,"M",IF(G59&gt;0,"M²",IF(H59&gt;0,"M³",IF(I59&gt;0,"KG",IF(J59&gt;0,"UND","")))))</f>
        <v>M²</v>
      </c>
      <c r="N59" s="98" t="s">
        <v>190</v>
      </c>
    </row>
    <row r="60" spans="1:14" s="105" customFormat="1" ht="5.25" customHeight="1" x14ac:dyDescent="0.2">
      <c r="A60" s="100"/>
      <c r="B60" s="101"/>
      <c r="C60" s="102"/>
      <c r="D60" s="102"/>
      <c r="E60" s="102"/>
      <c r="F60" s="102"/>
      <c r="G60" s="103"/>
      <c r="H60" s="103"/>
      <c r="I60" s="103"/>
      <c r="J60" s="103"/>
      <c r="K60" s="103"/>
      <c r="L60" s="103"/>
      <c r="M60" s="104"/>
      <c r="N60" s="98"/>
    </row>
    <row r="61" spans="1:14" s="99" customFormat="1" ht="20.100000000000001" customHeight="1" x14ac:dyDescent="0.25">
      <c r="A61" s="94" t="s">
        <v>2765</v>
      </c>
      <c r="B61" s="95" t="s">
        <v>73</v>
      </c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7"/>
      <c r="N61" s="98">
        <v>2</v>
      </c>
    </row>
    <row r="62" spans="1:14" s="105" customFormat="1" ht="5.25" customHeight="1" x14ac:dyDescent="0.2">
      <c r="A62" s="100"/>
      <c r="B62" s="101"/>
      <c r="C62" s="102"/>
      <c r="D62" s="102"/>
      <c r="E62" s="102"/>
      <c r="F62" s="102"/>
      <c r="G62" s="103"/>
      <c r="H62" s="103"/>
      <c r="I62" s="103"/>
      <c r="J62" s="103"/>
      <c r="K62" s="103"/>
      <c r="L62" s="103"/>
      <c r="M62" s="104"/>
      <c r="N62" s="98"/>
    </row>
    <row r="63" spans="1:14" s="105" customFormat="1" ht="18" customHeight="1" x14ac:dyDescent="0.2">
      <c r="A63" s="108"/>
      <c r="B63" s="109"/>
      <c r="C63" s="110">
        <v>3</v>
      </c>
      <c r="D63" s="111"/>
      <c r="E63" s="111"/>
      <c r="F63" s="110">
        <v>3</v>
      </c>
      <c r="G63" s="112">
        <f>C63*F63</f>
        <v>9</v>
      </c>
      <c r="H63" s="110"/>
      <c r="I63" s="110"/>
      <c r="J63" s="110"/>
      <c r="K63" s="110"/>
      <c r="L63" s="110"/>
      <c r="M63" s="113"/>
      <c r="N63" s="98"/>
    </row>
    <row r="64" spans="1:14" s="99" customFormat="1" ht="18.95" customHeight="1" x14ac:dyDescent="0.25">
      <c r="A64" s="114"/>
      <c r="B64" s="115" t="s">
        <v>2766</v>
      </c>
      <c r="C64" s="116"/>
      <c r="D64" s="116"/>
      <c r="E64" s="116"/>
      <c r="F64" s="116"/>
      <c r="G64" s="116">
        <f>SUM(G62:G63)</f>
        <v>9</v>
      </c>
      <c r="H64" s="117"/>
      <c r="I64" s="117"/>
      <c r="J64" s="117"/>
      <c r="K64" s="117"/>
      <c r="L64" s="117"/>
      <c r="M64" s="118" t="str">
        <f>IF(C64&gt;0,"M",IF(G64&gt;0,"M²",IF(H64&gt;0,"M³",IF(I64&gt;0,"KG",IF(J64&gt;0,"UND","")))))</f>
        <v>M²</v>
      </c>
      <c r="N64" s="98" t="s">
        <v>190</v>
      </c>
    </row>
    <row r="65" spans="1:14" s="105" customFormat="1" ht="5.25" customHeight="1" x14ac:dyDescent="0.2">
      <c r="A65" s="100"/>
      <c r="B65" s="101"/>
      <c r="C65" s="102"/>
      <c r="D65" s="102"/>
      <c r="E65" s="102"/>
      <c r="F65" s="102"/>
      <c r="G65" s="103"/>
      <c r="H65" s="103"/>
      <c r="I65" s="103"/>
      <c r="J65" s="103"/>
      <c r="K65" s="103"/>
      <c r="L65" s="103"/>
      <c r="M65" s="104"/>
      <c r="N65" s="98"/>
    </row>
    <row r="66" spans="1:14" s="99" customFormat="1" ht="20.100000000000001" customHeight="1" x14ac:dyDescent="0.25">
      <c r="A66" s="94" t="s">
        <v>2767</v>
      </c>
      <c r="B66" s="95" t="s">
        <v>76</v>
      </c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7"/>
      <c r="N66" s="98">
        <v>2</v>
      </c>
    </row>
    <row r="67" spans="1:14" s="105" customFormat="1" ht="5.25" customHeight="1" x14ac:dyDescent="0.2">
      <c r="A67" s="100"/>
      <c r="B67" s="101"/>
      <c r="C67" s="102"/>
      <c r="D67" s="102"/>
      <c r="E67" s="102"/>
      <c r="F67" s="102"/>
      <c r="G67" s="103"/>
      <c r="H67" s="103"/>
      <c r="I67" s="103"/>
      <c r="J67" s="103"/>
      <c r="K67" s="103"/>
      <c r="L67" s="103"/>
      <c r="M67" s="104"/>
      <c r="N67" s="98"/>
    </row>
    <row r="68" spans="1:14" s="105" customFormat="1" ht="18" customHeight="1" x14ac:dyDescent="0.2">
      <c r="A68" s="108"/>
      <c r="B68" s="109"/>
      <c r="C68" s="110">
        <v>3</v>
      </c>
      <c r="D68" s="111"/>
      <c r="E68" s="111"/>
      <c r="F68" s="110">
        <v>2</v>
      </c>
      <c r="G68" s="112">
        <f>C68*F68</f>
        <v>6</v>
      </c>
      <c r="H68" s="110"/>
      <c r="I68" s="110"/>
      <c r="J68" s="110"/>
      <c r="K68" s="110"/>
      <c r="L68" s="110"/>
      <c r="M68" s="113"/>
      <c r="N68" s="98"/>
    </row>
    <row r="69" spans="1:14" s="99" customFormat="1" ht="18.95" customHeight="1" x14ac:dyDescent="0.25">
      <c r="A69" s="114"/>
      <c r="B69" s="115" t="s">
        <v>2768</v>
      </c>
      <c r="C69" s="116"/>
      <c r="D69" s="116"/>
      <c r="E69" s="116"/>
      <c r="F69" s="116"/>
      <c r="G69" s="116">
        <f>SUM(G67:G68)</f>
        <v>6</v>
      </c>
      <c r="H69" s="117"/>
      <c r="I69" s="117"/>
      <c r="J69" s="117"/>
      <c r="K69" s="117"/>
      <c r="L69" s="117"/>
      <c r="M69" s="118" t="str">
        <f>IF(C69&gt;0,"M",IF(G69&gt;0,"M²",IF(H69&gt;0,"M³",IF(I69&gt;0,"KG",IF(J69&gt;0,"UND","")))))</f>
        <v>M²</v>
      </c>
      <c r="N69" s="98" t="s">
        <v>190</v>
      </c>
    </row>
    <row r="70" spans="1:14" s="99" customFormat="1" ht="15.75" x14ac:dyDescent="0.25">
      <c r="A70" s="94"/>
      <c r="B70" s="95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7"/>
      <c r="N70" s="98"/>
    </row>
    <row r="71" spans="1:14" s="99" customFormat="1" ht="20.100000000000001" customHeight="1" x14ac:dyDescent="0.25">
      <c r="A71" s="94">
        <v>3</v>
      </c>
      <c r="B71" s="95" t="s">
        <v>18</v>
      </c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7"/>
      <c r="N71" s="98">
        <v>1</v>
      </c>
    </row>
    <row r="72" spans="1:14" s="105" customFormat="1" ht="5.25" customHeight="1" x14ac:dyDescent="0.2">
      <c r="A72" s="100"/>
      <c r="B72" s="101"/>
      <c r="C72" s="102"/>
      <c r="D72" s="102"/>
      <c r="E72" s="102"/>
      <c r="F72" s="102"/>
      <c r="G72" s="103"/>
      <c r="H72" s="103"/>
      <c r="I72" s="103"/>
      <c r="J72" s="103"/>
      <c r="K72" s="103"/>
      <c r="L72" s="103"/>
      <c r="M72" s="104"/>
      <c r="N72" s="98"/>
    </row>
    <row r="73" spans="1:14" s="99" customFormat="1" ht="20.100000000000001" customHeight="1" x14ac:dyDescent="0.25">
      <c r="A73" s="94" t="s">
        <v>2769</v>
      </c>
      <c r="B73" s="95" t="s">
        <v>79</v>
      </c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7"/>
      <c r="N73" s="98">
        <v>2</v>
      </c>
    </row>
    <row r="74" spans="1:14" s="105" customFormat="1" ht="5.25" customHeight="1" x14ac:dyDescent="0.2">
      <c r="A74" s="100"/>
      <c r="B74" s="101"/>
      <c r="C74" s="102"/>
      <c r="D74" s="102"/>
      <c r="E74" s="102"/>
      <c r="F74" s="102"/>
      <c r="G74" s="103"/>
      <c r="H74" s="103"/>
      <c r="I74" s="103"/>
      <c r="J74" s="103"/>
      <c r="K74" s="103"/>
      <c r="L74" s="103"/>
      <c r="M74" s="104"/>
      <c r="N74" s="98"/>
    </row>
    <row r="75" spans="1:14" s="105" customFormat="1" ht="18" customHeight="1" x14ac:dyDescent="0.2">
      <c r="A75" s="108"/>
      <c r="B75" s="109" t="s">
        <v>2744</v>
      </c>
      <c r="C75" s="110"/>
      <c r="D75" s="110"/>
      <c r="E75" s="111"/>
      <c r="F75" s="110"/>
      <c r="G75" s="112"/>
      <c r="H75" s="110"/>
      <c r="I75" s="110"/>
      <c r="J75" s="110">
        <v>5</v>
      </c>
      <c r="K75" s="110"/>
      <c r="L75" s="110"/>
      <c r="M75" s="113"/>
      <c r="N75" s="98"/>
    </row>
    <row r="76" spans="1:14" s="105" customFormat="1" ht="18" customHeight="1" x14ac:dyDescent="0.2">
      <c r="A76" s="108"/>
      <c r="B76" s="109" t="s">
        <v>2746</v>
      </c>
      <c r="C76" s="110"/>
      <c r="D76" s="110"/>
      <c r="E76" s="111"/>
      <c r="F76" s="110"/>
      <c r="G76" s="112"/>
      <c r="H76" s="110"/>
      <c r="I76" s="110"/>
      <c r="J76" s="110">
        <v>2</v>
      </c>
      <c r="K76" s="110"/>
      <c r="L76" s="110"/>
      <c r="M76" s="113"/>
      <c r="N76" s="98"/>
    </row>
    <row r="77" spans="1:14" s="105" customFormat="1" ht="18" customHeight="1" x14ac:dyDescent="0.2">
      <c r="A77" s="108"/>
      <c r="B77" s="109" t="s">
        <v>2747</v>
      </c>
      <c r="C77" s="110"/>
      <c r="D77" s="110"/>
      <c r="E77" s="111"/>
      <c r="F77" s="110"/>
      <c r="G77" s="112"/>
      <c r="H77" s="110"/>
      <c r="I77" s="110"/>
      <c r="J77" s="110">
        <v>5</v>
      </c>
      <c r="K77" s="110"/>
      <c r="L77" s="110"/>
      <c r="M77" s="113"/>
      <c r="N77" s="98"/>
    </row>
    <row r="78" spans="1:14" s="105" customFormat="1" ht="18" customHeight="1" x14ac:dyDescent="0.2">
      <c r="A78" s="108"/>
      <c r="B78" s="119" t="s">
        <v>2749</v>
      </c>
      <c r="C78" s="120"/>
      <c r="D78" s="120"/>
      <c r="E78" s="121"/>
      <c r="F78" s="120"/>
      <c r="G78" s="122"/>
      <c r="H78" s="120"/>
      <c r="I78" s="120"/>
      <c r="J78" s="120">
        <v>4</v>
      </c>
      <c r="K78" s="110"/>
      <c r="L78" s="110"/>
      <c r="M78" s="113"/>
      <c r="N78" s="98"/>
    </row>
    <row r="79" spans="1:14" s="105" customFormat="1" ht="18" customHeight="1" x14ac:dyDescent="0.2">
      <c r="A79" s="108"/>
      <c r="B79" s="119" t="s">
        <v>2751</v>
      </c>
      <c r="C79" s="120"/>
      <c r="D79" s="120"/>
      <c r="E79" s="121"/>
      <c r="F79" s="120"/>
      <c r="G79" s="122"/>
      <c r="H79" s="120"/>
      <c r="I79" s="120"/>
      <c r="J79" s="120">
        <v>1</v>
      </c>
      <c r="K79" s="110"/>
      <c r="L79" s="110"/>
      <c r="M79" s="113"/>
      <c r="N79" s="98"/>
    </row>
    <row r="80" spans="1:14" s="99" customFormat="1" ht="18.95" customHeight="1" x14ac:dyDescent="0.25">
      <c r="A80" s="114"/>
      <c r="B80" s="115" t="s">
        <v>2770</v>
      </c>
      <c r="C80" s="116"/>
      <c r="D80" s="116"/>
      <c r="E80" s="116"/>
      <c r="F80" s="116"/>
      <c r="G80" s="116"/>
      <c r="H80" s="116"/>
      <c r="I80" s="116"/>
      <c r="J80" s="116">
        <f>SUM(J75:J77)</f>
        <v>12</v>
      </c>
      <c r="K80" s="117"/>
      <c r="L80" s="117"/>
      <c r="M80" s="118" t="str">
        <f>IF(C80&gt;0,"M",IF(G80&gt;0,"M²",IF(H80&gt;0,"M³",IF(I80&gt;0,"KG",IF(J80&gt;0,"UND","")))))</f>
        <v>UND</v>
      </c>
      <c r="N80" s="98" t="s">
        <v>190</v>
      </c>
    </row>
    <row r="81" spans="1:14" s="105" customFormat="1" ht="5.25" customHeight="1" x14ac:dyDescent="0.2">
      <c r="A81" s="100"/>
      <c r="B81" s="101"/>
      <c r="C81" s="102"/>
      <c r="D81" s="102"/>
      <c r="E81" s="102"/>
      <c r="F81" s="102"/>
      <c r="G81" s="103"/>
      <c r="H81" s="103"/>
      <c r="I81" s="103"/>
      <c r="J81" s="103"/>
      <c r="K81" s="103"/>
      <c r="L81" s="103"/>
      <c r="M81" s="104"/>
      <c r="N81" s="98"/>
    </row>
    <row r="82" spans="1:14" s="99" customFormat="1" ht="20.100000000000001" customHeight="1" x14ac:dyDescent="0.25">
      <c r="A82" s="94" t="s">
        <v>2771</v>
      </c>
      <c r="B82" s="95" t="s">
        <v>82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7"/>
      <c r="N82" s="98">
        <v>2</v>
      </c>
    </row>
    <row r="83" spans="1:14" s="105" customFormat="1" ht="5.25" customHeight="1" x14ac:dyDescent="0.2">
      <c r="A83" s="100"/>
      <c r="B83" s="101"/>
      <c r="C83" s="102"/>
      <c r="D83" s="102"/>
      <c r="E83" s="102"/>
      <c r="F83" s="102"/>
      <c r="G83" s="103"/>
      <c r="H83" s="103"/>
      <c r="I83" s="103"/>
      <c r="J83" s="103"/>
      <c r="K83" s="103"/>
      <c r="L83" s="103"/>
      <c r="M83" s="104"/>
      <c r="N83" s="98"/>
    </row>
    <row r="84" spans="1:14" s="105" customFormat="1" ht="18" customHeight="1" x14ac:dyDescent="0.2">
      <c r="A84" s="108"/>
      <c r="B84" s="109" t="s">
        <v>2744</v>
      </c>
      <c r="C84" s="110"/>
      <c r="D84" s="110"/>
      <c r="E84" s="111"/>
      <c r="F84" s="110"/>
      <c r="G84" s="112">
        <v>107.94</v>
      </c>
      <c r="H84" s="110"/>
      <c r="I84" s="110"/>
      <c r="J84" s="110"/>
      <c r="K84" s="110">
        <v>0.9</v>
      </c>
      <c r="L84" s="110"/>
      <c r="M84" s="113"/>
      <c r="N84" s="98"/>
    </row>
    <row r="85" spans="1:14" s="105" customFormat="1" ht="18" customHeight="1" x14ac:dyDescent="0.2">
      <c r="A85" s="108"/>
      <c r="B85" s="109" t="s">
        <v>2746</v>
      </c>
      <c r="C85" s="110"/>
      <c r="D85" s="110"/>
      <c r="E85" s="111"/>
      <c r="F85" s="110"/>
      <c r="G85" s="112">
        <v>197.68</v>
      </c>
      <c r="H85" s="110"/>
      <c r="I85" s="110"/>
      <c r="J85" s="110"/>
      <c r="K85" s="110">
        <v>0.9</v>
      </c>
      <c r="L85" s="110"/>
      <c r="M85" s="113"/>
      <c r="N85" s="98"/>
    </row>
    <row r="86" spans="1:14" s="105" customFormat="1" ht="18" customHeight="1" x14ac:dyDescent="0.2">
      <c r="A86" s="108"/>
      <c r="B86" s="109" t="s">
        <v>2747</v>
      </c>
      <c r="C86" s="110"/>
      <c r="D86" s="110"/>
      <c r="E86" s="111"/>
      <c r="F86" s="110"/>
      <c r="G86" s="112">
        <v>182</v>
      </c>
      <c r="H86" s="110"/>
      <c r="I86" s="110"/>
      <c r="J86" s="110"/>
      <c r="K86" s="110">
        <v>0.9</v>
      </c>
      <c r="L86" s="110"/>
      <c r="M86" s="113"/>
      <c r="N86" s="98"/>
    </row>
    <row r="87" spans="1:14" s="105" customFormat="1" ht="18" customHeight="1" x14ac:dyDescent="0.2">
      <c r="A87" s="108"/>
      <c r="B87" s="119" t="s">
        <v>2749</v>
      </c>
      <c r="C87" s="120"/>
      <c r="D87" s="120"/>
      <c r="E87" s="121"/>
      <c r="F87" s="120"/>
      <c r="G87" s="122">
        <v>182.42</v>
      </c>
      <c r="H87" s="110"/>
      <c r="I87" s="110"/>
      <c r="J87" s="110"/>
      <c r="K87" s="110"/>
      <c r="L87" s="110"/>
      <c r="M87" s="113"/>
      <c r="N87" s="98"/>
    </row>
    <row r="88" spans="1:14" s="105" customFormat="1" ht="18" customHeight="1" x14ac:dyDescent="0.2">
      <c r="A88" s="108"/>
      <c r="B88" s="119" t="s">
        <v>2751</v>
      </c>
      <c r="C88" s="120"/>
      <c r="D88" s="120"/>
      <c r="E88" s="121"/>
      <c r="F88" s="120"/>
      <c r="G88" s="122">
        <v>42.53</v>
      </c>
      <c r="H88" s="110"/>
      <c r="I88" s="110"/>
      <c r="J88" s="110"/>
      <c r="K88" s="110"/>
      <c r="L88" s="110"/>
      <c r="M88" s="113"/>
      <c r="N88" s="98"/>
    </row>
    <row r="89" spans="1:14" s="99" customFormat="1" ht="18.95" customHeight="1" x14ac:dyDescent="0.25">
      <c r="A89" s="114"/>
      <c r="B89" s="115" t="s">
        <v>2772</v>
      </c>
      <c r="C89" s="116"/>
      <c r="D89" s="116"/>
      <c r="E89" s="116"/>
      <c r="F89" s="116"/>
      <c r="G89" s="116">
        <f>SUM(G84:G86)*0.1</f>
        <v>48.762</v>
      </c>
      <c r="H89" s="117"/>
      <c r="I89" s="117"/>
      <c r="J89" s="117"/>
      <c r="K89" s="117"/>
      <c r="L89" s="117"/>
      <c r="M89" s="118" t="str">
        <f>IF(C89&gt;0,"M",IF(G89&gt;0,"M²",IF(H89&gt;0,"M³",IF(I89&gt;0,"KG",IF(J89&gt;0,"UND","")))))</f>
        <v>M²</v>
      </c>
      <c r="N89" s="98" t="s">
        <v>190</v>
      </c>
    </row>
    <row r="90" spans="1:14" s="105" customFormat="1" ht="5.25" customHeight="1" x14ac:dyDescent="0.2">
      <c r="A90" s="100"/>
      <c r="B90" s="101"/>
      <c r="C90" s="102"/>
      <c r="D90" s="102"/>
      <c r="E90" s="102"/>
      <c r="F90" s="102"/>
      <c r="G90" s="103"/>
      <c r="H90" s="103"/>
      <c r="I90" s="103"/>
      <c r="J90" s="103"/>
      <c r="K90" s="103"/>
      <c r="L90" s="103"/>
      <c r="M90" s="104"/>
      <c r="N90" s="98"/>
    </row>
    <row r="91" spans="1:14" s="99" customFormat="1" ht="20.100000000000001" customHeight="1" x14ac:dyDescent="0.25">
      <c r="A91" s="94" t="s">
        <v>2773</v>
      </c>
      <c r="B91" s="95" t="s">
        <v>85</v>
      </c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7"/>
      <c r="N91" s="98">
        <v>2</v>
      </c>
    </row>
    <row r="92" spans="1:14" s="105" customFormat="1" ht="5.25" customHeight="1" x14ac:dyDescent="0.2">
      <c r="A92" s="100"/>
      <c r="B92" s="101"/>
      <c r="C92" s="102"/>
      <c r="D92" s="102"/>
      <c r="E92" s="102"/>
      <c r="F92" s="102"/>
      <c r="G92" s="103"/>
      <c r="H92" s="103"/>
      <c r="I92" s="103"/>
      <c r="J92" s="103"/>
      <c r="K92" s="103"/>
      <c r="L92" s="103"/>
      <c r="M92" s="104"/>
      <c r="N92" s="98"/>
    </row>
    <row r="93" spans="1:14" s="105" customFormat="1" ht="18" customHeight="1" x14ac:dyDescent="0.2">
      <c r="A93" s="108"/>
      <c r="B93" s="109" t="s">
        <v>2744</v>
      </c>
      <c r="C93" s="110"/>
      <c r="D93" s="110"/>
      <c r="E93" s="111"/>
      <c r="F93" s="110"/>
      <c r="G93" s="112"/>
      <c r="H93" s="110"/>
      <c r="I93" s="110"/>
      <c r="J93" s="110">
        <v>5</v>
      </c>
      <c r="K93" s="110"/>
      <c r="L93" s="110"/>
      <c r="M93" s="113"/>
      <c r="N93" s="98"/>
    </row>
    <row r="94" spans="1:14" s="105" customFormat="1" ht="18" customHeight="1" x14ac:dyDescent="0.2">
      <c r="A94" s="108"/>
      <c r="B94" s="109" t="s">
        <v>2746</v>
      </c>
      <c r="C94" s="110"/>
      <c r="D94" s="110"/>
      <c r="E94" s="111"/>
      <c r="F94" s="110"/>
      <c r="G94" s="112"/>
      <c r="H94" s="110"/>
      <c r="I94" s="110"/>
      <c r="J94" s="110">
        <v>2</v>
      </c>
      <c r="K94" s="110"/>
      <c r="L94" s="110"/>
      <c r="M94" s="113"/>
      <c r="N94" s="98"/>
    </row>
    <row r="95" spans="1:14" s="105" customFormat="1" ht="18" customHeight="1" x14ac:dyDescent="0.2">
      <c r="A95" s="108"/>
      <c r="B95" s="109" t="s">
        <v>2747</v>
      </c>
      <c r="C95" s="110"/>
      <c r="D95" s="110"/>
      <c r="E95" s="111"/>
      <c r="F95" s="110"/>
      <c r="G95" s="112"/>
      <c r="H95" s="110"/>
      <c r="I95" s="110"/>
      <c r="J95" s="110">
        <v>5</v>
      </c>
      <c r="K95" s="110"/>
      <c r="L95" s="110"/>
      <c r="M95" s="113"/>
      <c r="N95" s="98"/>
    </row>
    <row r="96" spans="1:14" s="105" customFormat="1" ht="18" customHeight="1" x14ac:dyDescent="0.2">
      <c r="A96" s="108"/>
      <c r="B96" s="119" t="s">
        <v>2749</v>
      </c>
      <c r="C96" s="120"/>
      <c r="D96" s="120"/>
      <c r="E96" s="121"/>
      <c r="F96" s="120"/>
      <c r="G96" s="122"/>
      <c r="H96" s="120"/>
      <c r="I96" s="120"/>
      <c r="J96" s="120">
        <v>4</v>
      </c>
      <c r="K96" s="110"/>
      <c r="L96" s="110"/>
      <c r="M96" s="113"/>
      <c r="N96" s="98"/>
    </row>
    <row r="97" spans="1:14" s="105" customFormat="1" ht="18" customHeight="1" x14ac:dyDescent="0.2">
      <c r="A97" s="108"/>
      <c r="B97" s="119" t="s">
        <v>2751</v>
      </c>
      <c r="C97" s="120"/>
      <c r="D97" s="120"/>
      <c r="E97" s="121"/>
      <c r="F97" s="120"/>
      <c r="G97" s="122"/>
      <c r="H97" s="120"/>
      <c r="I97" s="120"/>
      <c r="J97" s="120">
        <v>1</v>
      </c>
      <c r="K97" s="110"/>
      <c r="L97" s="110"/>
      <c r="M97" s="113"/>
      <c r="N97" s="98"/>
    </row>
    <row r="98" spans="1:14" s="99" customFormat="1" ht="18.95" customHeight="1" x14ac:dyDescent="0.25">
      <c r="A98" s="114"/>
      <c r="B98" s="115" t="s">
        <v>2774</v>
      </c>
      <c r="C98" s="116"/>
      <c r="D98" s="116"/>
      <c r="E98" s="116"/>
      <c r="F98" s="116"/>
      <c r="G98" s="116"/>
      <c r="H98" s="116"/>
      <c r="I98" s="116"/>
      <c r="J98" s="116">
        <f>SUM(J93:J95)</f>
        <v>12</v>
      </c>
      <c r="K98" s="117"/>
      <c r="L98" s="117"/>
      <c r="M98" s="118" t="str">
        <f>IF(C98&gt;0,"M",IF(G98&gt;0,"M²",IF(H98&gt;0,"M³",IF(I98&gt;0,"KG",IF(J98&gt;0,"UND","")))))</f>
        <v>UND</v>
      </c>
      <c r="N98" s="98" t="s">
        <v>190</v>
      </c>
    </row>
    <row r="99" spans="1:14" s="105" customFormat="1" ht="5.25" customHeight="1" x14ac:dyDescent="0.2">
      <c r="A99" s="100"/>
      <c r="B99" s="101"/>
      <c r="C99" s="102"/>
      <c r="D99" s="102"/>
      <c r="E99" s="102"/>
      <c r="F99" s="102"/>
      <c r="G99" s="103"/>
      <c r="H99" s="103"/>
      <c r="I99" s="103"/>
      <c r="J99" s="103"/>
      <c r="K99" s="103"/>
      <c r="L99" s="103"/>
      <c r="M99" s="104"/>
      <c r="N99" s="98"/>
    </row>
    <row r="100" spans="1:14" s="99" customFormat="1" ht="20.100000000000001" customHeight="1" x14ac:dyDescent="0.25">
      <c r="A100" s="94" t="s">
        <v>2775</v>
      </c>
      <c r="B100" s="95" t="s">
        <v>88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7"/>
      <c r="N100" s="98">
        <v>2</v>
      </c>
    </row>
    <row r="101" spans="1:14" s="105" customFormat="1" ht="5.25" customHeight="1" x14ac:dyDescent="0.2">
      <c r="A101" s="100"/>
      <c r="B101" s="101"/>
      <c r="C101" s="102"/>
      <c r="D101" s="102"/>
      <c r="E101" s="102"/>
      <c r="F101" s="102"/>
      <c r="G101" s="103"/>
      <c r="H101" s="103"/>
      <c r="I101" s="103"/>
      <c r="J101" s="103"/>
      <c r="K101" s="103"/>
      <c r="L101" s="103"/>
      <c r="M101" s="104"/>
      <c r="N101" s="98"/>
    </row>
    <row r="102" spans="1:14" s="105" customFormat="1" ht="16.5" x14ac:dyDescent="0.2">
      <c r="A102" s="123"/>
      <c r="B102" s="124"/>
      <c r="C102" s="111"/>
      <c r="D102" s="111"/>
      <c r="E102" s="111"/>
      <c r="F102" s="111"/>
      <c r="G102" s="125" t="s">
        <v>2776</v>
      </c>
      <c r="H102" s="110">
        <v>1.3</v>
      </c>
      <c r="I102" s="110"/>
      <c r="J102" s="110"/>
      <c r="K102" s="110"/>
      <c r="L102" s="110"/>
      <c r="M102" s="113"/>
      <c r="N102" s="98"/>
    </row>
    <row r="103" spans="1:14" s="105" customFormat="1" ht="18" customHeight="1" x14ac:dyDescent="0.2">
      <c r="A103" s="108"/>
      <c r="B103" s="109" t="s">
        <v>2744</v>
      </c>
      <c r="C103" s="110"/>
      <c r="D103" s="110"/>
      <c r="E103" s="111"/>
      <c r="F103" s="110">
        <v>0.08</v>
      </c>
      <c r="G103" s="112">
        <v>107.94</v>
      </c>
      <c r="H103" s="110">
        <f>ROUND(F103*G103,2)</f>
        <v>8.64</v>
      </c>
      <c r="I103" s="110"/>
      <c r="J103" s="110"/>
      <c r="K103" s="110"/>
      <c r="L103" s="110"/>
      <c r="M103" s="113"/>
      <c r="N103" s="98"/>
    </row>
    <row r="104" spans="1:14" s="105" customFormat="1" ht="18" customHeight="1" x14ac:dyDescent="0.2">
      <c r="A104" s="108"/>
      <c r="B104" s="109" t="s">
        <v>2746</v>
      </c>
      <c r="C104" s="110"/>
      <c r="D104" s="110"/>
      <c r="E104" s="111"/>
      <c r="F104" s="110">
        <v>0.08</v>
      </c>
      <c r="G104" s="112">
        <v>197.68</v>
      </c>
      <c r="H104" s="110">
        <f t="shared" ref="H104:H105" si="1">ROUND(F104*G104,2)</f>
        <v>15.81</v>
      </c>
      <c r="I104" s="110"/>
      <c r="J104" s="110"/>
      <c r="K104" s="110"/>
      <c r="L104" s="110"/>
      <c r="M104" s="113"/>
      <c r="N104" s="98"/>
    </row>
    <row r="105" spans="1:14" s="105" customFormat="1" ht="18" customHeight="1" x14ac:dyDescent="0.2">
      <c r="A105" s="108"/>
      <c r="B105" s="109" t="s">
        <v>2747</v>
      </c>
      <c r="C105" s="110"/>
      <c r="D105" s="110"/>
      <c r="E105" s="111"/>
      <c r="F105" s="110">
        <v>0.08</v>
      </c>
      <c r="G105" s="112">
        <v>182</v>
      </c>
      <c r="H105" s="110">
        <f t="shared" si="1"/>
        <v>14.56</v>
      </c>
      <c r="I105" s="110"/>
      <c r="J105" s="110"/>
      <c r="K105" s="110"/>
      <c r="L105" s="110"/>
      <c r="M105" s="113"/>
      <c r="N105" s="98"/>
    </row>
    <row r="106" spans="1:14" s="105" customFormat="1" ht="18" customHeight="1" x14ac:dyDescent="0.2">
      <c r="A106" s="108"/>
      <c r="B106" s="119" t="s">
        <v>2749</v>
      </c>
      <c r="C106" s="120"/>
      <c r="D106" s="120"/>
      <c r="E106" s="121"/>
      <c r="F106" s="120"/>
      <c r="G106" s="122">
        <v>182.42</v>
      </c>
      <c r="H106" s="110"/>
      <c r="I106" s="120"/>
      <c r="J106" s="120"/>
      <c r="K106" s="110"/>
      <c r="L106" s="110"/>
      <c r="M106" s="113"/>
      <c r="N106" s="98"/>
    </row>
    <row r="107" spans="1:14" s="105" customFormat="1" ht="18" customHeight="1" x14ac:dyDescent="0.2">
      <c r="A107" s="108"/>
      <c r="B107" s="119" t="s">
        <v>2751</v>
      </c>
      <c r="C107" s="120"/>
      <c r="D107" s="120"/>
      <c r="E107" s="121"/>
      <c r="F107" s="120"/>
      <c r="G107" s="122">
        <v>42.53</v>
      </c>
      <c r="H107" s="110"/>
      <c r="I107" s="120"/>
      <c r="J107" s="120"/>
      <c r="K107" s="110"/>
      <c r="L107" s="110"/>
      <c r="M107" s="113"/>
      <c r="N107" s="98"/>
    </row>
    <row r="108" spans="1:14" s="99" customFormat="1" ht="18.95" customHeight="1" x14ac:dyDescent="0.25">
      <c r="A108" s="114"/>
      <c r="B108" s="115" t="s">
        <v>2777</v>
      </c>
      <c r="C108" s="116"/>
      <c r="D108" s="116"/>
      <c r="E108" s="116"/>
      <c r="F108" s="116"/>
      <c r="G108" s="116"/>
      <c r="H108" s="116">
        <f>SUM(H103:H105)*H102</f>
        <v>50.713000000000008</v>
      </c>
      <c r="I108" s="116"/>
      <c r="J108" s="116"/>
      <c r="K108" s="117"/>
      <c r="L108" s="117"/>
      <c r="M108" s="118" t="str">
        <f>IF(C108&gt;0,"M",IF(G108&gt;0,"M²",IF(H108&gt;0,"M³",IF(I108&gt;0,"KG",IF(J108&gt;0,"UND","")))))</f>
        <v>M³</v>
      </c>
      <c r="N108" s="98" t="s">
        <v>190</v>
      </c>
    </row>
    <row r="109" spans="1:14" s="105" customFormat="1" ht="5.25" customHeight="1" x14ac:dyDescent="0.2">
      <c r="A109" s="100"/>
      <c r="B109" s="101"/>
      <c r="C109" s="102"/>
      <c r="D109" s="102"/>
      <c r="E109" s="102"/>
      <c r="F109" s="102"/>
      <c r="G109" s="103"/>
      <c r="H109" s="103"/>
      <c r="I109" s="103"/>
      <c r="J109" s="103"/>
      <c r="K109" s="103"/>
      <c r="L109" s="103"/>
      <c r="M109" s="104"/>
      <c r="N109" s="98"/>
    </row>
    <row r="110" spans="1:14" s="99" customFormat="1" ht="20.100000000000001" customHeight="1" x14ac:dyDescent="0.25">
      <c r="A110" s="94" t="s">
        <v>2778</v>
      </c>
      <c r="B110" s="95" t="s">
        <v>2779</v>
      </c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7"/>
      <c r="N110" s="98">
        <v>2</v>
      </c>
    </row>
    <row r="111" spans="1:14" s="105" customFormat="1" ht="5.25" customHeight="1" x14ac:dyDescent="0.2">
      <c r="A111" s="100"/>
      <c r="B111" s="101"/>
      <c r="C111" s="102"/>
      <c r="D111" s="102"/>
      <c r="E111" s="102"/>
      <c r="F111" s="102"/>
      <c r="G111" s="103"/>
      <c r="H111" s="103"/>
      <c r="I111" s="103"/>
      <c r="J111" s="103"/>
      <c r="K111" s="103"/>
      <c r="L111" s="103"/>
      <c r="M111" s="104"/>
      <c r="N111" s="98"/>
    </row>
    <row r="112" spans="1:14" s="105" customFormat="1" ht="16.5" x14ac:dyDescent="0.2">
      <c r="A112" s="123"/>
      <c r="B112" s="109" t="s">
        <v>2780</v>
      </c>
      <c r="C112" s="110">
        <v>3</v>
      </c>
      <c r="D112" s="111"/>
      <c r="E112" s="111"/>
      <c r="F112" s="111"/>
      <c r="G112" s="125"/>
      <c r="H112" s="112">
        <f>H108</f>
        <v>50.713000000000008</v>
      </c>
      <c r="I112" s="110"/>
      <c r="J112" s="110"/>
      <c r="K112" s="110"/>
      <c r="L112" s="110"/>
      <c r="M112" s="113"/>
      <c r="N112" s="98"/>
    </row>
    <row r="113" spans="1:14" s="99" customFormat="1" ht="18.95" customHeight="1" x14ac:dyDescent="0.25">
      <c r="A113" s="114"/>
      <c r="B113" s="115" t="s">
        <v>2781</v>
      </c>
      <c r="C113" s="116"/>
      <c r="D113" s="116"/>
      <c r="E113" s="116"/>
      <c r="F113" s="116"/>
      <c r="G113" s="116"/>
      <c r="H113" s="116">
        <f>H112*C112</f>
        <v>152.13900000000001</v>
      </c>
      <c r="I113" s="116"/>
      <c r="J113" s="116"/>
      <c r="K113" s="117"/>
      <c r="L113" s="117"/>
      <c r="M113" s="118" t="str">
        <f>IF(C113&gt;0,"M",IF(G113&gt;0,"M²",IF(H113&gt;0,"M³XKM",IF(I113&gt;0,"KG",IF(J113&gt;0,"UND","")))))</f>
        <v>M³XKM</v>
      </c>
      <c r="N113" s="98" t="s">
        <v>190</v>
      </c>
    </row>
    <row r="114" spans="1:14" s="105" customFormat="1" ht="5.25" customHeight="1" x14ac:dyDescent="0.2">
      <c r="A114" s="100"/>
      <c r="B114" s="101"/>
      <c r="C114" s="102"/>
      <c r="D114" s="102"/>
      <c r="E114" s="102"/>
      <c r="F114" s="102"/>
      <c r="G114" s="103"/>
      <c r="H114" s="103"/>
      <c r="I114" s="103"/>
      <c r="J114" s="103"/>
      <c r="K114" s="103"/>
      <c r="L114" s="103"/>
      <c r="M114" s="104"/>
      <c r="N114" s="98"/>
    </row>
    <row r="115" spans="1:14" s="99" customFormat="1" ht="20.100000000000001" customHeight="1" x14ac:dyDescent="0.25">
      <c r="A115" s="94">
        <v>4</v>
      </c>
      <c r="B115" s="95" t="s">
        <v>20</v>
      </c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7"/>
      <c r="N115" s="98">
        <v>1</v>
      </c>
    </row>
    <row r="116" spans="1:14" s="99" customFormat="1" ht="20.100000000000001" customHeight="1" x14ac:dyDescent="0.25">
      <c r="A116" s="94" t="s">
        <v>2782</v>
      </c>
      <c r="B116" s="95" t="s">
        <v>95</v>
      </c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7"/>
      <c r="N116" s="98">
        <v>1</v>
      </c>
    </row>
    <row r="117" spans="1:14" s="99" customFormat="1" ht="20.100000000000001" customHeight="1" x14ac:dyDescent="0.25">
      <c r="A117" s="94" t="s">
        <v>2783</v>
      </c>
      <c r="B117" s="95" t="s">
        <v>2784</v>
      </c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7"/>
      <c r="N117" s="98">
        <v>2</v>
      </c>
    </row>
    <row r="118" spans="1:14" s="105" customFormat="1" ht="5.25" customHeight="1" x14ac:dyDescent="0.2">
      <c r="A118" s="100"/>
      <c r="B118" s="101"/>
      <c r="C118" s="102"/>
      <c r="D118" s="102"/>
      <c r="E118" s="102"/>
      <c r="F118" s="102"/>
      <c r="G118" s="103"/>
      <c r="H118" s="103"/>
      <c r="I118" s="103"/>
      <c r="J118" s="103"/>
      <c r="K118" s="103"/>
      <c r="L118" s="103"/>
      <c r="M118" s="104"/>
      <c r="N118" s="98"/>
    </row>
    <row r="119" spans="1:14" s="105" customFormat="1" ht="18" customHeight="1" x14ac:dyDescent="0.2">
      <c r="A119" s="108"/>
      <c r="B119" s="109" t="s">
        <v>2744</v>
      </c>
      <c r="C119" s="110"/>
      <c r="D119" s="110"/>
      <c r="E119" s="111"/>
      <c r="F119" s="110"/>
      <c r="G119" s="112"/>
      <c r="H119" s="110">
        <v>422.29399999999998</v>
      </c>
      <c r="I119" s="110"/>
      <c r="J119" s="110"/>
      <c r="K119" s="110"/>
      <c r="L119" s="110"/>
      <c r="M119" s="113"/>
      <c r="N119" s="98"/>
    </row>
    <row r="120" spans="1:14" s="105" customFormat="1" ht="18" customHeight="1" x14ac:dyDescent="0.2">
      <c r="A120" s="108"/>
      <c r="B120" s="109" t="s">
        <v>2745</v>
      </c>
      <c r="C120" s="110"/>
      <c r="D120" s="110"/>
      <c r="E120" s="111"/>
      <c r="F120" s="110"/>
      <c r="G120" s="112"/>
      <c r="H120" s="110">
        <v>64.792000000000002</v>
      </c>
      <c r="I120" s="110"/>
      <c r="J120" s="110"/>
      <c r="K120" s="110"/>
      <c r="L120" s="110"/>
      <c r="M120" s="113"/>
      <c r="N120" s="98"/>
    </row>
    <row r="121" spans="1:14" s="105" customFormat="1" ht="18" customHeight="1" x14ac:dyDescent="0.2">
      <c r="A121" s="108"/>
      <c r="B121" s="109" t="s">
        <v>2746</v>
      </c>
      <c r="C121" s="110"/>
      <c r="D121" s="110"/>
      <c r="E121" s="111"/>
      <c r="F121" s="110"/>
      <c r="G121" s="112"/>
      <c r="H121" s="110">
        <v>379.40300000000002</v>
      </c>
      <c r="I121" s="110"/>
      <c r="J121" s="110"/>
      <c r="K121" s="110"/>
      <c r="L121" s="110"/>
      <c r="M121" s="113"/>
      <c r="N121" s="98"/>
    </row>
    <row r="122" spans="1:14" s="105" customFormat="1" ht="18" customHeight="1" x14ac:dyDescent="0.2">
      <c r="A122" s="108"/>
      <c r="B122" s="109" t="s">
        <v>2747</v>
      </c>
      <c r="C122" s="110"/>
      <c r="D122" s="110"/>
      <c r="E122" s="111"/>
      <c r="F122" s="110"/>
      <c r="G122" s="112"/>
      <c r="H122" s="110">
        <v>617.029</v>
      </c>
      <c r="I122" s="110"/>
      <c r="J122" s="110"/>
      <c r="K122" s="110"/>
      <c r="L122" s="110"/>
      <c r="M122" s="113"/>
      <c r="N122" s="98"/>
    </row>
    <row r="123" spans="1:14" s="105" customFormat="1" ht="18" customHeight="1" x14ac:dyDescent="0.2">
      <c r="A123" s="108"/>
      <c r="B123" s="126" t="s">
        <v>2748</v>
      </c>
      <c r="C123" s="127"/>
      <c r="D123" s="127"/>
      <c r="E123" s="128"/>
      <c r="F123" s="127"/>
      <c r="G123" s="129"/>
      <c r="H123" s="127">
        <v>40.985999999999997</v>
      </c>
      <c r="I123" s="110"/>
      <c r="J123" s="110"/>
      <c r="K123" s="110"/>
      <c r="L123" s="110"/>
      <c r="M123" s="113"/>
      <c r="N123" s="98"/>
    </row>
    <row r="124" spans="1:14" s="105" customFormat="1" ht="18" customHeight="1" x14ac:dyDescent="0.2">
      <c r="A124" s="108"/>
      <c r="B124" s="126" t="s">
        <v>2749</v>
      </c>
      <c r="C124" s="127"/>
      <c r="D124" s="127"/>
      <c r="E124" s="128"/>
      <c r="F124" s="127"/>
      <c r="G124" s="129"/>
      <c r="H124" s="127">
        <v>246.518</v>
      </c>
      <c r="I124" s="110"/>
      <c r="J124" s="110"/>
      <c r="K124" s="110"/>
      <c r="L124" s="110"/>
      <c r="M124" s="113"/>
      <c r="N124" s="98"/>
    </row>
    <row r="125" spans="1:14" s="105" customFormat="1" ht="18" customHeight="1" x14ac:dyDescent="0.2">
      <c r="A125" s="108"/>
      <c r="B125" s="126" t="s">
        <v>2750</v>
      </c>
      <c r="C125" s="127"/>
      <c r="D125" s="127"/>
      <c r="E125" s="128"/>
      <c r="F125" s="127"/>
      <c r="G125" s="129"/>
      <c r="H125" s="127">
        <v>52.064999999999998</v>
      </c>
      <c r="I125" s="110"/>
      <c r="J125" s="110"/>
      <c r="K125" s="110"/>
      <c r="L125" s="110"/>
      <c r="M125" s="113"/>
      <c r="N125" s="98"/>
    </row>
    <row r="126" spans="1:14" s="105" customFormat="1" ht="18" customHeight="1" x14ac:dyDescent="0.2">
      <c r="A126" s="108"/>
      <c r="B126" s="126" t="s">
        <v>2751</v>
      </c>
      <c r="C126" s="127"/>
      <c r="D126" s="127"/>
      <c r="E126" s="128"/>
      <c r="F126" s="127"/>
      <c r="G126" s="129"/>
      <c r="H126" s="127">
        <v>53.960999999999999</v>
      </c>
      <c r="I126" s="110"/>
      <c r="J126" s="110"/>
      <c r="K126" s="110"/>
      <c r="L126" s="110"/>
      <c r="M126" s="113"/>
      <c r="N126" s="98"/>
    </row>
    <row r="127" spans="1:14" s="105" customFormat="1" ht="18" customHeight="1" x14ac:dyDescent="0.2">
      <c r="A127" s="108"/>
      <c r="B127" s="109" t="s">
        <v>2752</v>
      </c>
      <c r="C127" s="110"/>
      <c r="D127" s="110"/>
      <c r="E127" s="111"/>
      <c r="F127" s="110"/>
      <c r="G127" s="112"/>
      <c r="H127" s="110">
        <v>102.18300000000001</v>
      </c>
      <c r="I127" s="110"/>
      <c r="J127" s="110"/>
      <c r="K127" s="110"/>
      <c r="L127" s="110"/>
      <c r="M127" s="113"/>
      <c r="N127" s="98"/>
    </row>
    <row r="128" spans="1:14" s="99" customFormat="1" ht="18.95" customHeight="1" x14ac:dyDescent="0.25">
      <c r="A128" s="130"/>
      <c r="B128" s="117" t="s">
        <v>2785</v>
      </c>
      <c r="C128" s="116"/>
      <c r="D128" s="116"/>
      <c r="E128" s="116"/>
      <c r="F128" s="116"/>
      <c r="G128" s="116"/>
      <c r="H128" s="116">
        <f>SUM(H119:H126)+H127</f>
        <v>1979.2310000000002</v>
      </c>
      <c r="I128" s="116"/>
      <c r="J128" s="116"/>
      <c r="K128" s="117"/>
      <c r="L128" s="117"/>
      <c r="M128" s="118" t="str">
        <f>IF(C128&gt;0,"M",IF(G128&gt;0,"M²",IF(H128&gt;0,"M³",IF(I128&gt;0,"KG",IF(J128&gt;0,"MÊS","")))))</f>
        <v>M³</v>
      </c>
      <c r="N128" s="98" t="s">
        <v>190</v>
      </c>
    </row>
    <row r="129" spans="1:14" s="105" customFormat="1" ht="5.25" customHeight="1" x14ac:dyDescent="0.2">
      <c r="A129" s="100"/>
      <c r="B129" s="101"/>
      <c r="C129" s="102"/>
      <c r="D129" s="102"/>
      <c r="E129" s="102"/>
      <c r="F129" s="102"/>
      <c r="G129" s="103"/>
      <c r="H129" s="103"/>
      <c r="I129" s="103"/>
      <c r="J129" s="103"/>
      <c r="K129" s="103"/>
      <c r="L129" s="103"/>
      <c r="M129" s="104"/>
      <c r="N129" s="98"/>
    </row>
    <row r="130" spans="1:14" s="99" customFormat="1" ht="20.100000000000001" customHeight="1" x14ac:dyDescent="0.25">
      <c r="A130" s="94" t="s">
        <v>2786</v>
      </c>
      <c r="B130" s="95" t="s">
        <v>101</v>
      </c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7"/>
      <c r="N130" s="98">
        <v>2</v>
      </c>
    </row>
    <row r="131" spans="1:14" s="105" customFormat="1" ht="5.25" customHeight="1" x14ac:dyDescent="0.2">
      <c r="A131" s="100"/>
      <c r="B131" s="101"/>
      <c r="C131" s="102"/>
      <c r="D131" s="102"/>
      <c r="E131" s="102"/>
      <c r="F131" s="102"/>
      <c r="G131" s="103"/>
      <c r="H131" s="103"/>
      <c r="I131" s="103"/>
      <c r="J131" s="103"/>
      <c r="K131" s="103"/>
      <c r="L131" s="103"/>
      <c r="M131" s="104"/>
      <c r="N131" s="98"/>
    </row>
    <row r="132" spans="1:14" s="105" customFormat="1" ht="18" customHeight="1" x14ac:dyDescent="0.2">
      <c r="A132" s="108"/>
      <c r="B132" s="109" t="s">
        <v>2744</v>
      </c>
      <c r="C132" s="110"/>
      <c r="D132" s="110"/>
      <c r="E132" s="111"/>
      <c r="F132" s="110"/>
      <c r="G132" s="112"/>
      <c r="H132" s="110">
        <v>81.105000000000004</v>
      </c>
      <c r="I132" s="110"/>
      <c r="J132" s="110"/>
      <c r="K132" s="110"/>
      <c r="L132" s="110"/>
      <c r="M132" s="113"/>
      <c r="N132" s="98"/>
    </row>
    <row r="133" spans="1:14" s="105" customFormat="1" ht="18" customHeight="1" x14ac:dyDescent="0.2">
      <c r="A133" s="108"/>
      <c r="B133" s="109" t="s">
        <v>2746</v>
      </c>
      <c r="C133" s="110"/>
      <c r="D133" s="110"/>
      <c r="E133" s="111"/>
      <c r="F133" s="110"/>
      <c r="G133" s="112"/>
      <c r="H133" s="110">
        <v>40.694000000000003</v>
      </c>
      <c r="I133" s="110"/>
      <c r="J133" s="110"/>
      <c r="K133" s="110"/>
      <c r="L133" s="110"/>
      <c r="M133" s="113"/>
      <c r="N133" s="98"/>
    </row>
    <row r="134" spans="1:14" s="105" customFormat="1" ht="18" customHeight="1" x14ac:dyDescent="0.2">
      <c r="A134" s="108"/>
      <c r="B134" s="109" t="s">
        <v>2747</v>
      </c>
      <c r="C134" s="110"/>
      <c r="D134" s="110"/>
      <c r="E134" s="111"/>
      <c r="F134" s="110"/>
      <c r="G134" s="112"/>
      <c r="H134" s="110">
        <v>18.364000000000001</v>
      </c>
      <c r="I134" s="110"/>
      <c r="J134" s="110"/>
      <c r="K134" s="110"/>
      <c r="L134" s="110"/>
      <c r="M134" s="113"/>
      <c r="N134" s="98"/>
    </row>
    <row r="135" spans="1:14" s="105" customFormat="1" ht="18" customHeight="1" x14ac:dyDescent="0.2">
      <c r="A135" s="108"/>
      <c r="B135" s="109" t="s">
        <v>2748</v>
      </c>
      <c r="C135" s="110"/>
      <c r="D135" s="110"/>
      <c r="E135" s="111"/>
      <c r="F135" s="110"/>
      <c r="G135" s="112"/>
      <c r="H135" s="110">
        <v>43.984999999999999</v>
      </c>
      <c r="I135" s="110"/>
      <c r="J135" s="110"/>
      <c r="K135" s="110"/>
      <c r="L135" s="110"/>
      <c r="M135" s="113"/>
      <c r="N135" s="98"/>
    </row>
    <row r="136" spans="1:14" s="105" customFormat="1" ht="18" customHeight="1" x14ac:dyDescent="0.2">
      <c r="A136" s="108"/>
      <c r="B136" s="109" t="s">
        <v>2749</v>
      </c>
      <c r="C136" s="110"/>
      <c r="D136" s="110"/>
      <c r="E136" s="111"/>
      <c r="F136" s="110"/>
      <c r="G136" s="112"/>
      <c r="H136" s="110">
        <v>5.3239999999999998</v>
      </c>
      <c r="I136" s="110"/>
      <c r="J136" s="110"/>
      <c r="K136" s="110"/>
      <c r="L136" s="110"/>
      <c r="M136" s="113"/>
      <c r="N136" s="98"/>
    </row>
    <row r="137" spans="1:14" s="105" customFormat="1" ht="18" customHeight="1" x14ac:dyDescent="0.2">
      <c r="A137" s="108"/>
      <c r="B137" s="109" t="s">
        <v>2751</v>
      </c>
      <c r="C137" s="110"/>
      <c r="D137" s="110"/>
      <c r="E137" s="111"/>
      <c r="F137" s="110"/>
      <c r="G137" s="112"/>
      <c r="H137" s="110">
        <v>19.411000000000001</v>
      </c>
      <c r="I137" s="110"/>
      <c r="J137" s="110"/>
      <c r="K137" s="110"/>
      <c r="L137" s="110"/>
      <c r="M137" s="113"/>
      <c r="N137" s="98"/>
    </row>
    <row r="138" spans="1:14" s="99" customFormat="1" ht="18.95" customHeight="1" x14ac:dyDescent="0.25">
      <c r="A138" s="130"/>
      <c r="B138" s="117" t="s">
        <v>2787</v>
      </c>
      <c r="C138" s="116"/>
      <c r="D138" s="116"/>
      <c r="E138" s="116"/>
      <c r="F138" s="116"/>
      <c r="G138" s="116"/>
      <c r="H138" s="116">
        <f>SUM(H131:H137)</f>
        <v>208.88300000000004</v>
      </c>
      <c r="I138" s="116"/>
      <c r="J138" s="116"/>
      <c r="K138" s="117"/>
      <c r="L138" s="117"/>
      <c r="M138" s="118" t="str">
        <f>IF(C138&gt;0,"M",IF(G138&gt;0,"M²",IF(H138&gt;0,"M³",IF(I138&gt;0,"KG",IF(J138&gt;0,"MÊS","")))))</f>
        <v>M³</v>
      </c>
      <c r="N138" s="98" t="s">
        <v>190</v>
      </c>
    </row>
    <row r="139" spans="1:14" s="105" customFormat="1" ht="5.25" customHeight="1" x14ac:dyDescent="0.2">
      <c r="A139" s="100"/>
      <c r="B139" s="101"/>
      <c r="C139" s="102"/>
      <c r="D139" s="102"/>
      <c r="E139" s="102"/>
      <c r="F139" s="102"/>
      <c r="G139" s="103"/>
      <c r="H139" s="103"/>
      <c r="I139" s="103"/>
      <c r="J139" s="103"/>
      <c r="K139" s="103"/>
      <c r="L139" s="103"/>
      <c r="M139" s="104"/>
      <c r="N139" s="98"/>
    </row>
    <row r="140" spans="1:14" s="99" customFormat="1" ht="20.100000000000001" customHeight="1" x14ac:dyDescent="0.25">
      <c r="A140" s="94" t="s">
        <v>2788</v>
      </c>
      <c r="B140" s="95" t="s">
        <v>2789</v>
      </c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7"/>
      <c r="N140" s="98">
        <v>2</v>
      </c>
    </row>
    <row r="141" spans="1:14" s="136" customFormat="1" ht="18" customHeight="1" x14ac:dyDescent="0.2">
      <c r="A141" s="131"/>
      <c r="B141" s="132"/>
      <c r="C141" s="103"/>
      <c r="D141" s="102"/>
      <c r="E141" s="102"/>
      <c r="F141" s="103"/>
      <c r="G141" s="133"/>
      <c r="H141" s="134" t="s">
        <v>2790</v>
      </c>
      <c r="I141" s="103">
        <v>1.2</v>
      </c>
      <c r="J141" s="103"/>
      <c r="K141" s="103"/>
      <c r="L141" s="103"/>
      <c r="M141" s="104"/>
      <c r="N141" s="135"/>
    </row>
    <row r="142" spans="1:14" s="105" customFormat="1" ht="18" customHeight="1" x14ac:dyDescent="0.2">
      <c r="A142" s="108"/>
      <c r="B142" s="109" t="s">
        <v>2791</v>
      </c>
      <c r="C142" s="110"/>
      <c r="D142" s="110"/>
      <c r="E142" s="111"/>
      <c r="F142" s="110"/>
      <c r="G142" s="112"/>
      <c r="H142" s="112">
        <f>H128</f>
        <v>1979.2310000000002</v>
      </c>
      <c r="I142" s="110">
        <f>H142*I141</f>
        <v>2375.0772000000002</v>
      </c>
      <c r="J142" s="110"/>
      <c r="K142" s="110"/>
      <c r="L142" s="110"/>
      <c r="M142" s="113"/>
      <c r="N142" s="98"/>
    </row>
    <row r="143" spans="1:14" s="105" customFormat="1" ht="18" customHeight="1" x14ac:dyDescent="0.2">
      <c r="A143" s="108"/>
      <c r="B143" s="109" t="s">
        <v>2792</v>
      </c>
      <c r="C143" s="110"/>
      <c r="D143" s="110"/>
      <c r="E143" s="111"/>
      <c r="F143" s="110"/>
      <c r="G143" s="112"/>
      <c r="H143" s="112">
        <f>-H138</f>
        <v>-208.88300000000004</v>
      </c>
      <c r="I143" s="110">
        <f>H143*I141</f>
        <v>-250.65960000000004</v>
      </c>
      <c r="J143" s="110"/>
      <c r="K143" s="110"/>
      <c r="L143" s="110"/>
      <c r="M143" s="113"/>
      <c r="N143" s="98"/>
    </row>
    <row r="144" spans="1:14" s="99" customFormat="1" ht="18.95" customHeight="1" x14ac:dyDescent="0.25">
      <c r="A144" s="130"/>
      <c r="B144" s="117" t="s">
        <v>2793</v>
      </c>
      <c r="C144" s="116"/>
      <c r="D144" s="116"/>
      <c r="E144" s="116"/>
      <c r="F144" s="116"/>
      <c r="G144" s="116"/>
      <c r="H144" s="116">
        <f>SUM(I142:I143)</f>
        <v>2124.4176000000002</v>
      </c>
      <c r="I144" s="116"/>
      <c r="J144" s="116"/>
      <c r="K144" s="117"/>
      <c r="L144" s="117"/>
      <c r="M144" s="137" t="str">
        <f>IF(C144&gt;0,"M",IF(G144&gt;0,"M²",IF(H144&gt;0,"M³",IF(I144&gt;0,"KG",IF(J144&gt;0,"MÊS","")))))</f>
        <v>M³</v>
      </c>
      <c r="N144" s="98" t="s">
        <v>190</v>
      </c>
    </row>
    <row r="145" spans="1:14" s="105" customFormat="1" ht="5.25" customHeight="1" x14ac:dyDescent="0.2">
      <c r="A145" s="100"/>
      <c r="B145" s="101"/>
      <c r="C145" s="102"/>
      <c r="D145" s="102"/>
      <c r="E145" s="102"/>
      <c r="F145" s="102"/>
      <c r="G145" s="103"/>
      <c r="H145" s="103"/>
      <c r="I145" s="103"/>
      <c r="J145" s="103"/>
      <c r="K145" s="103"/>
      <c r="L145" s="103"/>
      <c r="M145" s="104"/>
      <c r="N145" s="98"/>
    </row>
    <row r="146" spans="1:14" s="99" customFormat="1" ht="20.100000000000001" customHeight="1" x14ac:dyDescent="0.25">
      <c r="A146" s="94" t="s">
        <v>2794</v>
      </c>
      <c r="B146" s="95" t="s">
        <v>92</v>
      </c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7"/>
      <c r="N146" s="98">
        <v>2</v>
      </c>
    </row>
    <row r="147" spans="1:14" s="136" customFormat="1" ht="18" customHeight="1" x14ac:dyDescent="0.2">
      <c r="A147" s="131"/>
      <c r="B147" s="132"/>
      <c r="C147" s="103"/>
      <c r="D147" s="102"/>
      <c r="E147" s="102"/>
      <c r="F147" s="103"/>
      <c r="G147" s="133"/>
      <c r="H147" s="134"/>
      <c r="I147" s="103"/>
      <c r="J147" s="103"/>
      <c r="K147" s="103"/>
      <c r="L147" s="103"/>
      <c r="M147" s="104"/>
      <c r="N147" s="135"/>
    </row>
    <row r="148" spans="1:14" s="105" customFormat="1" ht="18" customHeight="1" x14ac:dyDescent="0.2">
      <c r="A148" s="108"/>
      <c r="B148" s="109" t="s">
        <v>2795</v>
      </c>
      <c r="C148" s="110">
        <v>5</v>
      </c>
      <c r="D148" s="110"/>
      <c r="E148" s="111"/>
      <c r="F148" s="110"/>
      <c r="G148" s="112"/>
      <c r="H148" s="112">
        <f>H144</f>
        <v>2124.4176000000002</v>
      </c>
      <c r="I148" s="110"/>
      <c r="J148" s="110"/>
      <c r="K148" s="110"/>
      <c r="L148" s="110"/>
      <c r="M148" s="113"/>
      <c r="N148" s="98"/>
    </row>
    <row r="149" spans="1:14" s="99" customFormat="1" ht="18.95" customHeight="1" x14ac:dyDescent="0.25">
      <c r="A149" s="130"/>
      <c r="B149" s="117" t="s">
        <v>2796</v>
      </c>
      <c r="C149" s="116"/>
      <c r="D149" s="116"/>
      <c r="E149" s="116"/>
      <c r="F149" s="116"/>
      <c r="G149" s="116"/>
      <c r="H149" s="116">
        <f>SUM(H148)*C148</f>
        <v>10622.088000000002</v>
      </c>
      <c r="I149" s="116"/>
      <c r="J149" s="116"/>
      <c r="K149" s="117"/>
      <c r="L149" s="117"/>
      <c r="M149" s="137" t="s">
        <v>2797</v>
      </c>
      <c r="N149" s="98" t="s">
        <v>190</v>
      </c>
    </row>
    <row r="150" spans="1:14" s="105" customFormat="1" ht="5.25" customHeight="1" x14ac:dyDescent="0.2">
      <c r="A150" s="100"/>
      <c r="B150" s="101"/>
      <c r="C150" s="102"/>
      <c r="D150" s="102"/>
      <c r="E150" s="102"/>
      <c r="F150" s="102"/>
      <c r="G150" s="103"/>
      <c r="H150" s="103"/>
      <c r="I150" s="103"/>
      <c r="J150" s="103"/>
      <c r="K150" s="103"/>
      <c r="L150" s="103"/>
      <c r="M150" s="104"/>
      <c r="N150" s="98"/>
    </row>
    <row r="151" spans="1:14" s="99" customFormat="1" ht="20.100000000000001" customHeight="1" x14ac:dyDescent="0.25">
      <c r="A151" s="94" t="s">
        <v>2798</v>
      </c>
      <c r="B151" s="95" t="s">
        <v>2799</v>
      </c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7"/>
      <c r="N151" s="98">
        <v>2</v>
      </c>
    </row>
    <row r="152" spans="1:14" s="105" customFormat="1" ht="5.25" customHeight="1" x14ac:dyDescent="0.2">
      <c r="A152" s="100"/>
      <c r="B152" s="101"/>
      <c r="C152" s="102"/>
      <c r="D152" s="102"/>
      <c r="E152" s="102"/>
      <c r="F152" s="102"/>
      <c r="G152" s="103"/>
      <c r="H152" s="103"/>
      <c r="I152" s="103"/>
      <c r="J152" s="103"/>
      <c r="K152" s="103"/>
      <c r="L152" s="103"/>
      <c r="M152" s="104"/>
      <c r="N152" s="98"/>
    </row>
    <row r="153" spans="1:14" s="105" customFormat="1" ht="18" customHeight="1" x14ac:dyDescent="0.2">
      <c r="A153" s="108"/>
      <c r="B153" s="109" t="s">
        <v>2744</v>
      </c>
      <c r="C153" s="110"/>
      <c r="D153" s="110"/>
      <c r="E153" s="111"/>
      <c r="F153" s="110"/>
      <c r="G153" s="112"/>
      <c r="H153" s="110">
        <v>341.18900000000002</v>
      </c>
      <c r="I153" s="110"/>
      <c r="J153" s="110"/>
      <c r="K153" s="110"/>
      <c r="L153" s="110"/>
      <c r="M153" s="113"/>
      <c r="N153" s="98"/>
    </row>
    <row r="154" spans="1:14" s="105" customFormat="1" ht="18" customHeight="1" x14ac:dyDescent="0.2">
      <c r="A154" s="108"/>
      <c r="B154" s="109" t="s">
        <v>2745</v>
      </c>
      <c r="C154" s="110"/>
      <c r="D154" s="110"/>
      <c r="E154" s="111"/>
      <c r="F154" s="110"/>
      <c r="G154" s="112"/>
      <c r="H154" s="110">
        <v>64.792000000000002</v>
      </c>
      <c r="I154" s="110"/>
      <c r="J154" s="110"/>
      <c r="K154" s="110"/>
      <c r="L154" s="110"/>
      <c r="M154" s="113"/>
      <c r="N154" s="98"/>
    </row>
    <row r="155" spans="1:14" s="105" customFormat="1" ht="18" customHeight="1" x14ac:dyDescent="0.2">
      <c r="A155" s="108"/>
      <c r="B155" s="109" t="s">
        <v>2746</v>
      </c>
      <c r="C155" s="110"/>
      <c r="D155" s="110"/>
      <c r="E155" s="111"/>
      <c r="F155" s="110"/>
      <c r="G155" s="112"/>
      <c r="H155" s="110">
        <v>338.71</v>
      </c>
      <c r="I155" s="110"/>
      <c r="J155" s="110"/>
      <c r="K155" s="110"/>
      <c r="L155" s="110"/>
      <c r="M155" s="113"/>
      <c r="N155" s="98"/>
    </row>
    <row r="156" spans="1:14" s="105" customFormat="1" ht="18" customHeight="1" x14ac:dyDescent="0.2">
      <c r="A156" s="108"/>
      <c r="B156" s="109" t="s">
        <v>2747</v>
      </c>
      <c r="C156" s="110"/>
      <c r="D156" s="110"/>
      <c r="E156" s="111"/>
      <c r="F156" s="110"/>
      <c r="G156" s="112"/>
      <c r="H156" s="110">
        <v>598.66499999999996</v>
      </c>
      <c r="I156" s="110"/>
      <c r="J156" s="110"/>
      <c r="K156" s="110"/>
      <c r="L156" s="110"/>
      <c r="M156" s="113"/>
      <c r="N156" s="98"/>
    </row>
    <row r="157" spans="1:14" s="105" customFormat="1" ht="18" customHeight="1" x14ac:dyDescent="0.2">
      <c r="A157" s="108"/>
      <c r="B157" s="109" t="s">
        <v>2749</v>
      </c>
      <c r="C157" s="110"/>
      <c r="D157" s="110"/>
      <c r="E157" s="111"/>
      <c r="F157" s="110"/>
      <c r="G157" s="112"/>
      <c r="H157" s="110">
        <v>241.19499999999999</v>
      </c>
      <c r="I157" s="110"/>
      <c r="J157" s="110"/>
      <c r="K157" s="110"/>
      <c r="L157" s="110"/>
      <c r="M157" s="113"/>
      <c r="N157" s="98"/>
    </row>
    <row r="158" spans="1:14" s="105" customFormat="1" ht="18" customHeight="1" x14ac:dyDescent="0.2">
      <c r="A158" s="108"/>
      <c r="B158" s="109" t="s">
        <v>2750</v>
      </c>
      <c r="C158" s="110"/>
      <c r="D158" s="110"/>
      <c r="E158" s="111"/>
      <c r="F158" s="110"/>
      <c r="G158" s="112"/>
      <c r="H158" s="110">
        <v>52.064999999999998</v>
      </c>
      <c r="I158" s="110"/>
      <c r="J158" s="110"/>
      <c r="K158" s="110"/>
      <c r="L158" s="110"/>
      <c r="M158" s="113"/>
      <c r="N158" s="98"/>
    </row>
    <row r="159" spans="1:14" s="105" customFormat="1" ht="18" customHeight="1" x14ac:dyDescent="0.2">
      <c r="A159" s="108"/>
      <c r="B159" s="109" t="s">
        <v>2751</v>
      </c>
      <c r="C159" s="110"/>
      <c r="D159" s="110"/>
      <c r="E159" s="111"/>
      <c r="F159" s="110"/>
      <c r="G159" s="112"/>
      <c r="H159" s="110">
        <v>34.549999999999997</v>
      </c>
      <c r="I159" s="110"/>
      <c r="J159" s="110"/>
      <c r="K159" s="110"/>
      <c r="L159" s="110"/>
      <c r="M159" s="113"/>
      <c r="N159" s="98"/>
    </row>
    <row r="160" spans="1:14" s="105" customFormat="1" ht="18" customHeight="1" x14ac:dyDescent="0.2">
      <c r="A160" s="108"/>
      <c r="B160" s="109" t="s">
        <v>2752</v>
      </c>
      <c r="C160" s="110"/>
      <c r="D160" s="110"/>
      <c r="E160" s="111"/>
      <c r="F160" s="110"/>
      <c r="G160" s="112"/>
      <c r="H160" s="110">
        <v>102.18300000000001</v>
      </c>
      <c r="I160" s="110"/>
      <c r="J160" s="110"/>
      <c r="K160" s="110"/>
      <c r="L160" s="110"/>
      <c r="M160" s="113"/>
      <c r="N160" s="98"/>
    </row>
    <row r="161" spans="1:14" s="99" customFormat="1" ht="18.95" customHeight="1" x14ac:dyDescent="0.25">
      <c r="A161" s="130"/>
      <c r="B161" s="117" t="s">
        <v>2800</v>
      </c>
      <c r="C161" s="116"/>
      <c r="D161" s="116"/>
      <c r="E161" s="116"/>
      <c r="F161" s="116"/>
      <c r="G161" s="116"/>
      <c r="H161" s="116">
        <f>SUM(H153:H159)+H160</f>
        <v>1773.3489999999999</v>
      </c>
      <c r="I161" s="116"/>
      <c r="J161" s="116"/>
      <c r="K161" s="117"/>
      <c r="L161" s="117"/>
      <c r="M161" s="137" t="str">
        <f>IF(C161&gt;0,"M",IF(G161&gt;0,"M²",IF(H161&gt;0,"M³",IF(I161&gt;0,"KG",IF(J161&gt;0,"MÊS","")))))</f>
        <v>M³</v>
      </c>
      <c r="N161" s="98" t="s">
        <v>190</v>
      </c>
    </row>
    <row r="162" spans="1:14" s="105" customFormat="1" ht="5.25" customHeight="1" x14ac:dyDescent="0.2">
      <c r="A162" s="100"/>
      <c r="B162" s="101"/>
      <c r="C162" s="102"/>
      <c r="D162" s="102"/>
      <c r="E162" s="102"/>
      <c r="F162" s="102"/>
      <c r="G162" s="103"/>
      <c r="H162" s="103"/>
      <c r="I162" s="103"/>
      <c r="J162" s="103"/>
      <c r="K162" s="103"/>
      <c r="L162" s="103"/>
      <c r="M162" s="104"/>
      <c r="N162" s="98"/>
    </row>
    <row r="163" spans="1:14" s="99" customFormat="1" ht="20.100000000000001" customHeight="1" x14ac:dyDescent="0.25">
      <c r="A163" s="94" t="s">
        <v>2801</v>
      </c>
      <c r="B163" s="95" t="s">
        <v>111</v>
      </c>
      <c r="C163" s="106"/>
      <c r="D163" s="106"/>
      <c r="E163" s="106"/>
      <c r="F163" s="106"/>
      <c r="G163" s="106"/>
      <c r="H163" s="106"/>
      <c r="I163" s="106"/>
      <c r="J163" s="106"/>
      <c r="K163" s="106"/>
      <c r="L163" s="106"/>
      <c r="M163" s="107"/>
      <c r="N163" s="98">
        <v>2</v>
      </c>
    </row>
    <row r="164" spans="1:14" s="105" customFormat="1" ht="5.25" customHeight="1" x14ac:dyDescent="0.2">
      <c r="A164" s="100"/>
      <c r="B164" s="101"/>
      <c r="C164" s="102"/>
      <c r="D164" s="102"/>
      <c r="E164" s="102"/>
      <c r="F164" s="102"/>
      <c r="G164" s="103"/>
      <c r="H164" s="103"/>
      <c r="I164" s="103"/>
      <c r="J164" s="103"/>
      <c r="K164" s="103"/>
      <c r="L164" s="103"/>
      <c r="M164" s="104"/>
      <c r="N164" s="98"/>
    </row>
    <row r="165" spans="1:14" s="105" customFormat="1" ht="18" customHeight="1" x14ac:dyDescent="0.2">
      <c r="A165" s="108"/>
      <c r="B165" s="109" t="s">
        <v>2744</v>
      </c>
      <c r="C165" s="110">
        <v>375.43</v>
      </c>
      <c r="D165" s="110">
        <v>6</v>
      </c>
      <c r="E165" s="111"/>
      <c r="F165" s="110"/>
      <c r="G165" s="112">
        <f>C165*D165</f>
        <v>2252.58</v>
      </c>
      <c r="H165" s="110"/>
      <c r="I165" s="110"/>
      <c r="J165" s="110"/>
      <c r="K165" s="110"/>
      <c r="L165" s="110"/>
      <c r="M165" s="113"/>
      <c r="N165" s="98"/>
    </row>
    <row r="166" spans="1:14" s="105" customFormat="1" ht="18" customHeight="1" x14ac:dyDescent="0.2">
      <c r="A166" s="108"/>
      <c r="B166" s="109" t="s">
        <v>2745</v>
      </c>
      <c r="C166" s="110">
        <v>69.540000000000006</v>
      </c>
      <c r="D166" s="110">
        <v>4</v>
      </c>
      <c r="E166" s="111"/>
      <c r="F166" s="110"/>
      <c r="G166" s="112">
        <f>C166*D166</f>
        <v>278.16000000000003</v>
      </c>
      <c r="H166" s="110"/>
      <c r="I166" s="110"/>
      <c r="J166" s="110"/>
      <c r="K166" s="110"/>
      <c r="L166" s="110"/>
      <c r="M166" s="113"/>
      <c r="N166" s="98"/>
    </row>
    <row r="167" spans="1:14" s="105" customFormat="1" ht="18" customHeight="1" x14ac:dyDescent="0.2">
      <c r="A167" s="108"/>
      <c r="B167" s="109" t="s">
        <v>2746</v>
      </c>
      <c r="C167" s="110">
        <v>372.72</v>
      </c>
      <c r="D167" s="110">
        <v>5.2</v>
      </c>
      <c r="E167" s="111"/>
      <c r="F167" s="110"/>
      <c r="G167" s="112">
        <f t="shared" ref="G167:G173" si="2">C167*D167</f>
        <v>1938.1440000000002</v>
      </c>
      <c r="H167" s="110"/>
      <c r="I167" s="110"/>
      <c r="J167" s="110"/>
      <c r="K167" s="110"/>
      <c r="L167" s="110"/>
      <c r="M167" s="113"/>
      <c r="N167" s="98"/>
    </row>
    <row r="168" spans="1:14" s="105" customFormat="1" ht="18" customHeight="1" x14ac:dyDescent="0.2">
      <c r="A168" s="108"/>
      <c r="B168" s="109" t="s">
        <v>2747</v>
      </c>
      <c r="C168" s="110">
        <v>484.59</v>
      </c>
      <c r="D168" s="110">
        <v>6</v>
      </c>
      <c r="E168" s="111"/>
      <c r="F168" s="110"/>
      <c r="G168" s="112">
        <f t="shared" si="2"/>
        <v>2907.54</v>
      </c>
      <c r="H168" s="110"/>
      <c r="I168" s="110"/>
      <c r="J168" s="110"/>
      <c r="K168" s="110"/>
      <c r="L168" s="110"/>
      <c r="M168" s="113"/>
      <c r="N168" s="98"/>
    </row>
    <row r="169" spans="1:14" s="105" customFormat="1" ht="18" customHeight="1" x14ac:dyDescent="0.2">
      <c r="A169" s="108"/>
      <c r="B169" s="109" t="s">
        <v>2748</v>
      </c>
      <c r="C169" s="110">
        <v>158.63</v>
      </c>
      <c r="D169" s="110">
        <v>5.2</v>
      </c>
      <c r="E169" s="111"/>
      <c r="F169" s="110"/>
      <c r="G169" s="112">
        <f t="shared" si="2"/>
        <v>824.87599999999998</v>
      </c>
      <c r="H169" s="110"/>
      <c r="I169" s="110"/>
      <c r="J169" s="110"/>
      <c r="K169" s="110"/>
      <c r="L169" s="110"/>
      <c r="M169" s="113"/>
      <c r="N169" s="98"/>
    </row>
    <row r="170" spans="1:14" s="105" customFormat="1" ht="18" customHeight="1" x14ac:dyDescent="0.2">
      <c r="A170" s="108"/>
      <c r="B170" s="109" t="s">
        <v>2749</v>
      </c>
      <c r="C170" s="110">
        <v>201.67</v>
      </c>
      <c r="D170" s="110">
        <v>6</v>
      </c>
      <c r="E170" s="111"/>
      <c r="F170" s="110"/>
      <c r="G170" s="112">
        <f t="shared" si="2"/>
        <v>1210.02</v>
      </c>
      <c r="H170" s="110"/>
      <c r="I170" s="110"/>
      <c r="J170" s="110"/>
      <c r="K170" s="110"/>
      <c r="L170" s="110"/>
      <c r="M170" s="113"/>
      <c r="N170" s="98"/>
    </row>
    <row r="171" spans="1:14" s="105" customFormat="1" ht="18" customHeight="1" x14ac:dyDescent="0.2">
      <c r="A171" s="108"/>
      <c r="B171" s="109" t="s">
        <v>2750</v>
      </c>
      <c r="C171" s="110">
        <v>55.51</v>
      </c>
      <c r="D171" s="110">
        <v>4</v>
      </c>
      <c r="E171" s="111"/>
      <c r="F171" s="110"/>
      <c r="G171" s="112">
        <f t="shared" si="2"/>
        <v>222.04</v>
      </c>
      <c r="H171" s="110"/>
      <c r="I171" s="110"/>
      <c r="J171" s="110"/>
      <c r="K171" s="110"/>
      <c r="L171" s="110"/>
      <c r="M171" s="113"/>
      <c r="N171" s="98"/>
    </row>
    <row r="172" spans="1:14" s="105" customFormat="1" ht="18" customHeight="1" x14ac:dyDescent="0.2">
      <c r="A172" s="108"/>
      <c r="B172" s="109" t="s">
        <v>2751</v>
      </c>
      <c r="C172" s="110">
        <v>179.54</v>
      </c>
      <c r="D172" s="110">
        <v>5.2</v>
      </c>
      <c r="E172" s="111"/>
      <c r="F172" s="110"/>
      <c r="G172" s="112">
        <f t="shared" si="2"/>
        <v>933.60799999999995</v>
      </c>
      <c r="H172" s="110"/>
      <c r="I172" s="110"/>
      <c r="J172" s="110"/>
      <c r="K172" s="110"/>
      <c r="L172" s="110"/>
      <c r="M172" s="113"/>
      <c r="N172" s="98"/>
    </row>
    <row r="173" spans="1:14" s="105" customFormat="1" ht="18" customHeight="1" x14ac:dyDescent="0.2">
      <c r="A173" s="108"/>
      <c r="B173" s="109" t="s">
        <v>2752</v>
      </c>
      <c r="C173" s="110">
        <v>80</v>
      </c>
      <c r="D173" s="110">
        <v>5</v>
      </c>
      <c r="E173" s="111"/>
      <c r="F173" s="110"/>
      <c r="G173" s="112">
        <f t="shared" si="2"/>
        <v>400</v>
      </c>
      <c r="H173" s="110"/>
      <c r="I173" s="110"/>
      <c r="J173" s="110"/>
      <c r="K173" s="110"/>
      <c r="L173" s="110"/>
      <c r="M173" s="113"/>
      <c r="N173" s="98"/>
    </row>
    <row r="174" spans="1:14" s="99" customFormat="1" ht="18.95" customHeight="1" x14ac:dyDescent="0.25">
      <c r="A174" s="130"/>
      <c r="B174" s="117" t="s">
        <v>2802</v>
      </c>
      <c r="C174" s="116"/>
      <c r="D174" s="116"/>
      <c r="E174" s="116"/>
      <c r="F174" s="116"/>
      <c r="G174" s="116">
        <f>SUM(G165:G172)+G173</f>
        <v>10966.968000000001</v>
      </c>
      <c r="H174" s="116"/>
      <c r="I174" s="116"/>
      <c r="J174" s="116"/>
      <c r="K174" s="117"/>
      <c r="L174" s="117"/>
      <c r="M174" s="137" t="str">
        <f>IF(C174&gt;0,"M",IF(G174&gt;0,"M²",IF(H174&gt;0,"M³",IF(I174&gt;0,"KG",IF(J174&gt;0,"MÊS","")))))</f>
        <v>M²</v>
      </c>
      <c r="N174" s="98" t="s">
        <v>190</v>
      </c>
    </row>
    <row r="175" spans="1:14" s="105" customFormat="1" ht="5.25" customHeight="1" x14ac:dyDescent="0.2">
      <c r="A175" s="100"/>
      <c r="B175" s="101"/>
      <c r="C175" s="102"/>
      <c r="D175" s="102"/>
      <c r="E175" s="102"/>
      <c r="F175" s="102"/>
      <c r="G175" s="103"/>
      <c r="H175" s="103"/>
      <c r="I175" s="103"/>
      <c r="J175" s="103"/>
      <c r="K175" s="103"/>
      <c r="L175" s="103"/>
      <c r="M175" s="104"/>
      <c r="N175" s="98"/>
    </row>
    <row r="176" spans="1:14" s="99" customFormat="1" ht="20.100000000000001" customHeight="1" x14ac:dyDescent="0.25">
      <c r="A176" s="94" t="s">
        <v>2803</v>
      </c>
      <c r="B176" s="95" t="s">
        <v>113</v>
      </c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7"/>
      <c r="N176" s="98">
        <v>1</v>
      </c>
    </row>
    <row r="177" spans="1:14" s="99" customFormat="1" ht="20.100000000000001" customHeight="1" x14ac:dyDescent="0.25">
      <c r="A177" s="94" t="s">
        <v>2804</v>
      </c>
      <c r="B177" s="95" t="s">
        <v>116</v>
      </c>
      <c r="C177" s="106"/>
      <c r="D177" s="106"/>
      <c r="E177" s="106"/>
      <c r="F177" s="106"/>
      <c r="G177" s="106"/>
      <c r="H177" s="106"/>
      <c r="I177" s="106"/>
      <c r="J177" s="106"/>
      <c r="K177" s="106"/>
      <c r="L177" s="106"/>
      <c r="M177" s="107"/>
      <c r="N177" s="98">
        <v>2</v>
      </c>
    </row>
    <row r="178" spans="1:14" s="105" customFormat="1" ht="5.25" customHeight="1" x14ac:dyDescent="0.2">
      <c r="A178" s="100"/>
      <c r="B178" s="101"/>
      <c r="C178" s="102"/>
      <c r="D178" s="102"/>
      <c r="E178" s="102"/>
      <c r="F178" s="102"/>
      <c r="G178" s="103"/>
      <c r="H178" s="103"/>
      <c r="I178" s="103"/>
      <c r="J178" s="103"/>
      <c r="K178" s="103"/>
      <c r="L178" s="103"/>
      <c r="M178" s="104"/>
      <c r="N178" s="98"/>
    </row>
    <row r="179" spans="1:14" s="105" customFormat="1" ht="18" customHeight="1" x14ac:dyDescent="0.2">
      <c r="A179" s="108"/>
      <c r="B179" s="109" t="s">
        <v>2744</v>
      </c>
      <c r="C179" s="110">
        <v>375.43</v>
      </c>
      <c r="D179" s="110">
        <v>6</v>
      </c>
      <c r="E179" s="111"/>
      <c r="F179" s="110"/>
      <c r="G179" s="112">
        <f>C179*D179</f>
        <v>2252.58</v>
      </c>
      <c r="H179" s="110"/>
      <c r="I179" s="110"/>
      <c r="J179" s="110"/>
      <c r="K179" s="110"/>
      <c r="L179" s="110"/>
      <c r="M179" s="113"/>
      <c r="N179" s="98"/>
    </row>
    <row r="180" spans="1:14" s="105" customFormat="1" ht="18" customHeight="1" x14ac:dyDescent="0.2">
      <c r="A180" s="108"/>
      <c r="B180" s="109" t="s">
        <v>2745</v>
      </c>
      <c r="C180" s="110">
        <v>69.540000000000006</v>
      </c>
      <c r="D180" s="110">
        <v>4</v>
      </c>
      <c r="E180" s="111"/>
      <c r="F180" s="110"/>
      <c r="G180" s="112">
        <f>C180*D180</f>
        <v>278.16000000000003</v>
      </c>
      <c r="H180" s="110"/>
      <c r="I180" s="110"/>
      <c r="J180" s="110"/>
      <c r="K180" s="110"/>
      <c r="L180" s="110"/>
      <c r="M180" s="113"/>
      <c r="N180" s="98"/>
    </row>
    <row r="181" spans="1:14" s="105" customFormat="1" ht="18" customHeight="1" x14ac:dyDescent="0.2">
      <c r="A181" s="108"/>
      <c r="B181" s="109" t="s">
        <v>2746</v>
      </c>
      <c r="C181" s="110">
        <v>372.72</v>
      </c>
      <c r="D181" s="110">
        <v>5.2</v>
      </c>
      <c r="E181" s="111"/>
      <c r="F181" s="110"/>
      <c r="G181" s="112">
        <f t="shared" ref="G181:G187" si="3">C181*D181</f>
        <v>1938.1440000000002</v>
      </c>
      <c r="H181" s="110"/>
      <c r="I181" s="110"/>
      <c r="J181" s="110"/>
      <c r="K181" s="110"/>
      <c r="L181" s="110"/>
      <c r="M181" s="113"/>
      <c r="N181" s="98"/>
    </row>
    <row r="182" spans="1:14" s="105" customFormat="1" ht="18" customHeight="1" x14ac:dyDescent="0.2">
      <c r="A182" s="108"/>
      <c r="B182" s="109" t="s">
        <v>2747</v>
      </c>
      <c r="C182" s="110">
        <v>484.59</v>
      </c>
      <c r="D182" s="110">
        <v>6</v>
      </c>
      <c r="E182" s="111"/>
      <c r="F182" s="110"/>
      <c r="G182" s="112">
        <f t="shared" si="3"/>
        <v>2907.54</v>
      </c>
      <c r="H182" s="110"/>
      <c r="I182" s="110"/>
      <c r="J182" s="110"/>
      <c r="K182" s="110"/>
      <c r="L182" s="110"/>
      <c r="M182" s="113"/>
      <c r="N182" s="98"/>
    </row>
    <row r="183" spans="1:14" s="105" customFormat="1" ht="18" customHeight="1" x14ac:dyDescent="0.2">
      <c r="A183" s="108"/>
      <c r="B183" s="119" t="s">
        <v>2748</v>
      </c>
      <c r="C183" s="120">
        <v>158.63</v>
      </c>
      <c r="D183" s="120">
        <v>5.2</v>
      </c>
      <c r="E183" s="121"/>
      <c r="F183" s="120"/>
      <c r="G183" s="122">
        <f t="shared" si="3"/>
        <v>824.87599999999998</v>
      </c>
      <c r="H183" s="110"/>
      <c r="I183" s="110"/>
      <c r="J183" s="110"/>
      <c r="K183" s="110"/>
      <c r="L183" s="110"/>
      <c r="M183" s="113"/>
      <c r="N183" s="98"/>
    </row>
    <row r="184" spans="1:14" s="105" customFormat="1" ht="18" customHeight="1" x14ac:dyDescent="0.2">
      <c r="A184" s="108"/>
      <c r="B184" s="119" t="s">
        <v>2749</v>
      </c>
      <c r="C184" s="120">
        <v>201.67</v>
      </c>
      <c r="D184" s="120">
        <v>6</v>
      </c>
      <c r="E184" s="121"/>
      <c r="F184" s="120"/>
      <c r="G184" s="122">
        <f t="shared" si="3"/>
        <v>1210.02</v>
      </c>
      <c r="H184" s="110"/>
      <c r="I184" s="110"/>
      <c r="J184" s="110"/>
      <c r="K184" s="110"/>
      <c r="L184" s="110"/>
      <c r="M184" s="113"/>
      <c r="N184" s="98"/>
    </row>
    <row r="185" spans="1:14" s="105" customFormat="1" ht="18" customHeight="1" x14ac:dyDescent="0.2">
      <c r="A185" s="108"/>
      <c r="B185" s="119" t="s">
        <v>2750</v>
      </c>
      <c r="C185" s="120">
        <v>55.51</v>
      </c>
      <c r="D185" s="120">
        <v>4</v>
      </c>
      <c r="E185" s="121"/>
      <c r="F185" s="120"/>
      <c r="G185" s="122">
        <f t="shared" si="3"/>
        <v>222.04</v>
      </c>
      <c r="H185" s="110"/>
      <c r="I185" s="110"/>
      <c r="J185" s="110"/>
      <c r="K185" s="110"/>
      <c r="L185" s="110"/>
      <c r="M185" s="113"/>
      <c r="N185" s="98"/>
    </row>
    <row r="186" spans="1:14" s="105" customFormat="1" ht="18" customHeight="1" x14ac:dyDescent="0.2">
      <c r="A186" s="108"/>
      <c r="B186" s="119" t="s">
        <v>2751</v>
      </c>
      <c r="C186" s="120">
        <v>179.54</v>
      </c>
      <c r="D186" s="120">
        <v>5.2</v>
      </c>
      <c r="E186" s="121"/>
      <c r="F186" s="120"/>
      <c r="G186" s="122">
        <f t="shared" si="3"/>
        <v>933.60799999999995</v>
      </c>
      <c r="H186" s="110"/>
      <c r="I186" s="110"/>
      <c r="J186" s="110"/>
      <c r="K186" s="110"/>
      <c r="L186" s="110"/>
      <c r="M186" s="113"/>
      <c r="N186" s="98"/>
    </row>
    <row r="187" spans="1:14" s="105" customFormat="1" ht="18" customHeight="1" x14ac:dyDescent="0.2">
      <c r="A187" s="108"/>
      <c r="B187" s="109" t="s">
        <v>2752</v>
      </c>
      <c r="C187" s="110">
        <v>80</v>
      </c>
      <c r="D187" s="110">
        <v>5</v>
      </c>
      <c r="E187" s="111"/>
      <c r="F187" s="110"/>
      <c r="G187" s="112">
        <f t="shared" si="3"/>
        <v>400</v>
      </c>
      <c r="H187" s="110"/>
      <c r="I187" s="110"/>
      <c r="J187" s="110"/>
      <c r="K187" s="110"/>
      <c r="L187" s="110"/>
      <c r="M187" s="113"/>
      <c r="N187" s="98"/>
    </row>
    <row r="188" spans="1:14" s="99" customFormat="1" ht="18.95" customHeight="1" x14ac:dyDescent="0.25">
      <c r="A188" s="130"/>
      <c r="B188" s="117" t="s">
        <v>2805</v>
      </c>
      <c r="C188" s="116">
        <f>SUM(C179:C182)+C187</f>
        <v>1382.28</v>
      </c>
      <c r="D188" s="116"/>
      <c r="E188" s="116"/>
      <c r="F188" s="116"/>
      <c r="G188" s="116"/>
      <c r="H188" s="116"/>
      <c r="I188" s="117"/>
      <c r="J188" s="117"/>
      <c r="K188" s="117"/>
      <c r="L188" s="117"/>
      <c r="M188" s="118" t="str">
        <f>IF(C188&gt;0,"M",IF(G188&gt;0,"M²",IF(H188&gt;0,"M³",IF(I188&gt;0,"KG",IF(J188&gt;0,"UND","")))))</f>
        <v>M</v>
      </c>
      <c r="N188" s="98" t="s">
        <v>190</v>
      </c>
    </row>
    <row r="189" spans="1:14" s="105" customFormat="1" ht="5.25" customHeight="1" x14ac:dyDescent="0.2">
      <c r="A189" s="100"/>
      <c r="B189" s="101"/>
      <c r="C189" s="102"/>
      <c r="D189" s="102"/>
      <c r="E189" s="102"/>
      <c r="F189" s="102"/>
      <c r="G189" s="103"/>
      <c r="H189" s="103"/>
      <c r="I189" s="103"/>
      <c r="J189" s="103"/>
      <c r="K189" s="103"/>
      <c r="L189" s="103"/>
      <c r="M189" s="104"/>
      <c r="N189" s="98"/>
    </row>
    <row r="190" spans="1:14" s="99" customFormat="1" ht="54" x14ac:dyDescent="0.25">
      <c r="A190" s="94" t="s">
        <v>2806</v>
      </c>
      <c r="B190" s="138" t="s">
        <v>2807</v>
      </c>
      <c r="C190" s="106"/>
      <c r="D190" s="106"/>
      <c r="E190" s="106"/>
      <c r="F190" s="106"/>
      <c r="G190" s="106"/>
      <c r="H190" s="106"/>
      <c r="I190" s="106"/>
      <c r="J190" s="106"/>
      <c r="K190" s="106"/>
      <c r="L190" s="106"/>
      <c r="M190" s="107"/>
      <c r="N190" s="98">
        <v>2</v>
      </c>
    </row>
    <row r="191" spans="1:14" s="105" customFormat="1" ht="5.25" customHeight="1" x14ac:dyDescent="0.2">
      <c r="A191" s="100"/>
      <c r="B191" s="101"/>
      <c r="C191" s="102"/>
      <c r="D191" s="102"/>
      <c r="E191" s="102"/>
      <c r="F191" s="102"/>
      <c r="G191" s="103"/>
      <c r="H191" s="103"/>
      <c r="I191" s="103"/>
      <c r="J191" s="103"/>
      <c r="K191" s="103"/>
      <c r="L191" s="103"/>
      <c r="M191" s="104"/>
      <c r="N191" s="98"/>
    </row>
    <row r="192" spans="1:14" s="105" customFormat="1" ht="18" customHeight="1" x14ac:dyDescent="0.2">
      <c r="A192" s="108"/>
      <c r="B192" s="109" t="s">
        <v>2808</v>
      </c>
      <c r="C192" s="110">
        <v>40</v>
      </c>
      <c r="D192" s="110">
        <v>1</v>
      </c>
      <c r="E192" s="111"/>
      <c r="F192" s="112">
        <v>1.34</v>
      </c>
      <c r="G192" s="112"/>
      <c r="H192" s="112">
        <f>C192*D192*F192</f>
        <v>53.6</v>
      </c>
      <c r="I192" s="110"/>
      <c r="J192" s="110"/>
      <c r="K192" s="110"/>
      <c r="L192" s="110"/>
      <c r="M192" s="113"/>
      <c r="N192" s="98"/>
    </row>
    <row r="193" spans="1:14" s="105" customFormat="1" ht="18" customHeight="1" x14ac:dyDescent="0.2">
      <c r="A193" s="108"/>
      <c r="B193" s="109" t="s">
        <v>2809</v>
      </c>
      <c r="C193" s="110">
        <v>40</v>
      </c>
      <c r="D193" s="110">
        <v>1</v>
      </c>
      <c r="E193" s="111"/>
      <c r="F193" s="110">
        <v>1.34</v>
      </c>
      <c r="G193" s="112"/>
      <c r="H193" s="112">
        <f>C193*D193*F193</f>
        <v>53.6</v>
      </c>
      <c r="I193" s="110"/>
      <c r="J193" s="110"/>
      <c r="K193" s="110"/>
      <c r="L193" s="110"/>
      <c r="M193" s="113"/>
      <c r="N193" s="98"/>
    </row>
    <row r="194" spans="1:14" s="105" customFormat="1" ht="18" customHeight="1" x14ac:dyDescent="0.2">
      <c r="A194" s="108"/>
      <c r="B194" s="109" t="s">
        <v>2810</v>
      </c>
      <c r="C194" s="110">
        <f>40</f>
        <v>40</v>
      </c>
      <c r="D194" s="110">
        <v>1</v>
      </c>
      <c r="E194" s="111"/>
      <c r="F194" s="110">
        <v>1.34</v>
      </c>
      <c r="G194" s="112"/>
      <c r="H194" s="112">
        <f t="shared" ref="H194:H202" si="4">C194*D194*F194</f>
        <v>53.6</v>
      </c>
      <c r="I194" s="110"/>
      <c r="J194" s="110"/>
      <c r="K194" s="110"/>
      <c r="L194" s="110"/>
      <c r="M194" s="113"/>
      <c r="N194" s="98"/>
    </row>
    <row r="195" spans="1:14" s="105" customFormat="1" ht="18" customHeight="1" x14ac:dyDescent="0.2">
      <c r="A195" s="108"/>
      <c r="B195" s="109" t="s">
        <v>2811</v>
      </c>
      <c r="C195" s="110">
        <v>28</v>
      </c>
      <c r="D195" s="110">
        <v>1</v>
      </c>
      <c r="E195" s="111"/>
      <c r="F195" s="110">
        <v>1.34</v>
      </c>
      <c r="G195" s="112"/>
      <c r="H195" s="112">
        <f t="shared" si="4"/>
        <v>37.520000000000003</v>
      </c>
      <c r="I195" s="110"/>
      <c r="J195" s="110"/>
      <c r="K195" s="110"/>
      <c r="L195" s="110"/>
      <c r="M195" s="113"/>
      <c r="N195" s="98"/>
    </row>
    <row r="196" spans="1:14" s="105" customFormat="1" ht="18" customHeight="1" x14ac:dyDescent="0.2">
      <c r="A196" s="108"/>
      <c r="B196" s="109" t="s">
        <v>2812</v>
      </c>
      <c r="C196" s="110">
        <v>20</v>
      </c>
      <c r="D196" s="110">
        <v>1</v>
      </c>
      <c r="E196" s="111"/>
      <c r="F196" s="110">
        <v>1.34</v>
      </c>
      <c r="G196" s="112"/>
      <c r="H196" s="112">
        <f>C196*D196*F196</f>
        <v>26.8</v>
      </c>
      <c r="I196" s="110"/>
      <c r="J196" s="110"/>
      <c r="K196" s="110"/>
      <c r="L196" s="110"/>
      <c r="M196" s="113"/>
      <c r="N196" s="98"/>
    </row>
    <row r="197" spans="1:14" s="105" customFormat="1" ht="18" customHeight="1" x14ac:dyDescent="0.2">
      <c r="A197" s="108"/>
      <c r="B197" s="109" t="s">
        <v>2813</v>
      </c>
      <c r="C197" s="110">
        <v>30</v>
      </c>
      <c r="D197" s="110">
        <v>1</v>
      </c>
      <c r="E197" s="111"/>
      <c r="F197" s="110">
        <v>1.34</v>
      </c>
      <c r="G197" s="112"/>
      <c r="H197" s="112">
        <f t="shared" si="4"/>
        <v>40.200000000000003</v>
      </c>
      <c r="I197" s="110"/>
      <c r="J197" s="110"/>
      <c r="K197" s="110"/>
      <c r="L197" s="110"/>
      <c r="M197" s="113"/>
      <c r="N197" s="98"/>
    </row>
    <row r="198" spans="1:14" s="105" customFormat="1" ht="18" customHeight="1" x14ac:dyDescent="0.2">
      <c r="A198" s="108"/>
      <c r="B198" s="109" t="s">
        <v>2814</v>
      </c>
      <c r="C198" s="110">
        <v>24</v>
      </c>
      <c r="D198" s="110">
        <v>1</v>
      </c>
      <c r="E198" s="111"/>
      <c r="F198" s="110">
        <v>1.34</v>
      </c>
      <c r="G198" s="112"/>
      <c r="H198" s="112">
        <f>C198*D198*F198</f>
        <v>32.160000000000004</v>
      </c>
      <c r="I198" s="110"/>
      <c r="J198" s="110"/>
      <c r="K198" s="110"/>
      <c r="L198" s="110"/>
      <c r="M198" s="113"/>
      <c r="N198" s="98"/>
    </row>
    <row r="199" spans="1:14" s="105" customFormat="1" ht="18" customHeight="1" x14ac:dyDescent="0.2">
      <c r="A199" s="108"/>
      <c r="B199" s="109" t="s">
        <v>2815</v>
      </c>
      <c r="C199" s="110">
        <v>35</v>
      </c>
      <c r="D199" s="110">
        <v>1</v>
      </c>
      <c r="E199" s="111"/>
      <c r="F199" s="110">
        <v>1.34</v>
      </c>
      <c r="G199" s="112"/>
      <c r="H199" s="112">
        <f>C199*D199*F199</f>
        <v>46.900000000000006</v>
      </c>
      <c r="I199" s="110"/>
      <c r="J199" s="110"/>
      <c r="K199" s="110"/>
      <c r="L199" s="110"/>
      <c r="M199" s="113"/>
      <c r="N199" s="98"/>
    </row>
    <row r="200" spans="1:14" s="105" customFormat="1" ht="18" customHeight="1" x14ac:dyDescent="0.2">
      <c r="A200" s="108"/>
      <c r="B200" s="119" t="s">
        <v>2816</v>
      </c>
      <c r="C200" s="120">
        <v>40</v>
      </c>
      <c r="D200" s="120">
        <v>1</v>
      </c>
      <c r="E200" s="121"/>
      <c r="F200" s="120">
        <v>1.34</v>
      </c>
      <c r="G200" s="122"/>
      <c r="H200" s="122">
        <f t="shared" si="4"/>
        <v>53.6</v>
      </c>
      <c r="I200" s="110"/>
      <c r="J200" s="110"/>
      <c r="K200" s="110"/>
      <c r="L200" s="110"/>
      <c r="M200" s="113"/>
      <c r="N200" s="98"/>
    </row>
    <row r="201" spans="1:14" s="105" customFormat="1" ht="18" customHeight="1" x14ac:dyDescent="0.2">
      <c r="A201" s="108"/>
      <c r="B201" s="119" t="s">
        <v>2817</v>
      </c>
      <c r="C201" s="120">
        <v>35</v>
      </c>
      <c r="D201" s="120">
        <v>1</v>
      </c>
      <c r="E201" s="121"/>
      <c r="F201" s="120">
        <v>1.34</v>
      </c>
      <c r="G201" s="122"/>
      <c r="H201" s="122">
        <f>C201*D201*F201</f>
        <v>46.900000000000006</v>
      </c>
      <c r="I201" s="110"/>
      <c r="J201" s="110"/>
      <c r="K201" s="110"/>
      <c r="L201" s="110"/>
      <c r="M201" s="113"/>
      <c r="N201" s="98"/>
    </row>
    <row r="202" spans="1:14" s="105" customFormat="1" ht="18" customHeight="1" x14ac:dyDescent="0.2">
      <c r="A202" s="108"/>
      <c r="B202" s="119" t="s">
        <v>2818</v>
      </c>
      <c r="C202" s="120">
        <v>40</v>
      </c>
      <c r="D202" s="120">
        <v>1</v>
      </c>
      <c r="E202" s="121"/>
      <c r="F202" s="120">
        <v>1.35</v>
      </c>
      <c r="G202" s="122"/>
      <c r="H202" s="122">
        <f t="shared" si="4"/>
        <v>54</v>
      </c>
      <c r="I202" s="110"/>
      <c r="J202" s="110"/>
      <c r="K202" s="110"/>
      <c r="L202" s="110"/>
      <c r="M202" s="113"/>
      <c r="N202" s="98"/>
    </row>
    <row r="203" spans="1:14" s="99" customFormat="1" ht="18.95" customHeight="1" x14ac:dyDescent="0.25">
      <c r="A203" s="130"/>
      <c r="B203" s="117" t="s">
        <v>2785</v>
      </c>
      <c r="C203" s="116"/>
      <c r="D203" s="116"/>
      <c r="E203" s="116"/>
      <c r="F203" s="116"/>
      <c r="G203" s="116"/>
      <c r="H203" s="116">
        <f>SUM(H191:H199)</f>
        <v>344.38000000000011</v>
      </c>
      <c r="I203" s="117"/>
      <c r="J203" s="117"/>
      <c r="K203" s="117"/>
      <c r="L203" s="117"/>
      <c r="M203" s="118" t="str">
        <f>IF(C203&gt;0,"M",IF(G203&gt;0,"M²",IF(H203&gt;0,"M³",IF(I203&gt;0,"KG",IF(J203&gt;0,"UND","")))))</f>
        <v>M³</v>
      </c>
      <c r="N203" s="98" t="s">
        <v>190</v>
      </c>
    </row>
    <row r="204" spans="1:14" s="105" customFormat="1" ht="5.25" customHeight="1" x14ac:dyDescent="0.2">
      <c r="A204" s="100"/>
      <c r="B204" s="101"/>
      <c r="C204" s="102"/>
      <c r="D204" s="102"/>
      <c r="E204" s="102"/>
      <c r="F204" s="102"/>
      <c r="G204" s="103"/>
      <c r="H204" s="103"/>
      <c r="I204" s="103"/>
      <c r="J204" s="103"/>
      <c r="K204" s="103"/>
      <c r="L204" s="103"/>
      <c r="M204" s="104"/>
      <c r="N204" s="98"/>
    </row>
    <row r="205" spans="1:14" s="99" customFormat="1" ht="20.100000000000001" customHeight="1" x14ac:dyDescent="0.25">
      <c r="A205" s="94" t="s">
        <v>2819</v>
      </c>
      <c r="B205" s="95" t="s">
        <v>2820</v>
      </c>
      <c r="C205" s="106"/>
      <c r="D205" s="106"/>
      <c r="E205" s="106"/>
      <c r="F205" s="106"/>
      <c r="G205" s="106"/>
      <c r="H205" s="106"/>
      <c r="I205" s="106"/>
      <c r="J205" s="106"/>
      <c r="K205" s="106"/>
      <c r="L205" s="106"/>
      <c r="M205" s="107"/>
      <c r="N205" s="98">
        <v>2</v>
      </c>
    </row>
    <row r="206" spans="1:14" s="105" customFormat="1" ht="5.25" customHeight="1" x14ac:dyDescent="0.2">
      <c r="A206" s="100"/>
      <c r="B206" s="101"/>
      <c r="C206" s="102"/>
      <c r="D206" s="102"/>
      <c r="E206" s="102"/>
      <c r="F206" s="102"/>
      <c r="G206" s="103"/>
      <c r="H206" s="103"/>
      <c r="I206" s="103"/>
      <c r="J206" s="103"/>
      <c r="K206" s="103"/>
      <c r="L206" s="103"/>
      <c r="M206" s="104"/>
      <c r="N206" s="98"/>
    </row>
    <row r="207" spans="1:14" s="105" customFormat="1" ht="18" customHeight="1" x14ac:dyDescent="0.2">
      <c r="A207" s="108"/>
      <c r="B207" s="109" t="s">
        <v>2808</v>
      </c>
      <c r="C207" s="110">
        <v>40</v>
      </c>
      <c r="D207" s="110">
        <v>1</v>
      </c>
      <c r="E207" s="111"/>
      <c r="F207" s="110">
        <v>0.05</v>
      </c>
      <c r="G207" s="112"/>
      <c r="H207" s="110">
        <f>C207*D207*F207</f>
        <v>2</v>
      </c>
      <c r="I207" s="110"/>
      <c r="J207" s="110"/>
      <c r="K207" s="110"/>
      <c r="L207" s="110"/>
      <c r="M207" s="113"/>
      <c r="N207" s="98"/>
    </row>
    <row r="208" spans="1:14" s="105" customFormat="1" ht="18" customHeight="1" x14ac:dyDescent="0.2">
      <c r="A208" s="108"/>
      <c r="B208" s="109" t="s">
        <v>2809</v>
      </c>
      <c r="C208" s="110">
        <v>40</v>
      </c>
      <c r="D208" s="110">
        <v>1</v>
      </c>
      <c r="E208" s="111"/>
      <c r="F208" s="110">
        <v>0.05</v>
      </c>
      <c r="G208" s="112"/>
      <c r="H208" s="110">
        <f t="shared" ref="H208:H217" si="5">C208*D208*F208</f>
        <v>2</v>
      </c>
      <c r="I208" s="110"/>
      <c r="J208" s="110"/>
      <c r="K208" s="110"/>
      <c r="L208" s="110"/>
      <c r="M208" s="113"/>
      <c r="N208" s="98"/>
    </row>
    <row r="209" spans="1:14" s="105" customFormat="1" ht="18" customHeight="1" x14ac:dyDescent="0.2">
      <c r="A209" s="108"/>
      <c r="B209" s="109" t="s">
        <v>2810</v>
      </c>
      <c r="C209" s="110">
        <v>40</v>
      </c>
      <c r="D209" s="110">
        <v>1</v>
      </c>
      <c r="E209" s="111"/>
      <c r="F209" s="110">
        <v>0.05</v>
      </c>
      <c r="G209" s="112"/>
      <c r="H209" s="110">
        <f t="shared" si="5"/>
        <v>2</v>
      </c>
      <c r="I209" s="110"/>
      <c r="J209" s="110"/>
      <c r="K209" s="110"/>
      <c r="L209" s="110"/>
      <c r="M209" s="113"/>
      <c r="N209" s="98"/>
    </row>
    <row r="210" spans="1:14" s="105" customFormat="1" ht="18" customHeight="1" x14ac:dyDescent="0.2">
      <c r="A210" s="108"/>
      <c r="B210" s="109" t="s">
        <v>2811</v>
      </c>
      <c r="C210" s="110">
        <v>28</v>
      </c>
      <c r="D210" s="110">
        <v>1</v>
      </c>
      <c r="E210" s="111"/>
      <c r="F210" s="110">
        <v>0.05</v>
      </c>
      <c r="G210" s="112"/>
      <c r="H210" s="110">
        <f t="shared" si="5"/>
        <v>1.4000000000000001</v>
      </c>
      <c r="I210" s="110"/>
      <c r="J210" s="110"/>
      <c r="K210" s="110"/>
      <c r="L210" s="110"/>
      <c r="M210" s="113"/>
      <c r="N210" s="98"/>
    </row>
    <row r="211" spans="1:14" s="105" customFormat="1" ht="18" customHeight="1" x14ac:dyDescent="0.2">
      <c r="A211" s="108"/>
      <c r="B211" s="109" t="s">
        <v>2812</v>
      </c>
      <c r="C211" s="110">
        <v>20</v>
      </c>
      <c r="D211" s="110">
        <v>1</v>
      </c>
      <c r="E211" s="111"/>
      <c r="F211" s="110">
        <v>0.05</v>
      </c>
      <c r="G211" s="112"/>
      <c r="H211" s="110">
        <f t="shared" si="5"/>
        <v>1</v>
      </c>
      <c r="I211" s="110"/>
      <c r="J211" s="110"/>
      <c r="K211" s="110"/>
      <c r="L211" s="110"/>
      <c r="M211" s="113"/>
      <c r="N211" s="98"/>
    </row>
    <row r="212" spans="1:14" s="105" customFormat="1" ht="18" customHeight="1" x14ac:dyDescent="0.2">
      <c r="A212" s="108"/>
      <c r="B212" s="109" t="s">
        <v>2813</v>
      </c>
      <c r="C212" s="110">
        <v>30</v>
      </c>
      <c r="D212" s="110">
        <v>1</v>
      </c>
      <c r="E212" s="111"/>
      <c r="F212" s="110">
        <v>0.05</v>
      </c>
      <c r="G212" s="112"/>
      <c r="H212" s="110">
        <f t="shared" si="5"/>
        <v>1.5</v>
      </c>
      <c r="I212" s="110"/>
      <c r="J212" s="110"/>
      <c r="K212" s="110"/>
      <c r="L212" s="110"/>
      <c r="M212" s="113"/>
      <c r="N212" s="98"/>
    </row>
    <row r="213" spans="1:14" s="105" customFormat="1" ht="18" customHeight="1" x14ac:dyDescent="0.2">
      <c r="A213" s="108"/>
      <c r="B213" s="109" t="s">
        <v>2814</v>
      </c>
      <c r="C213" s="110">
        <v>24</v>
      </c>
      <c r="D213" s="110">
        <v>1</v>
      </c>
      <c r="E213" s="111"/>
      <c r="F213" s="110">
        <v>0.05</v>
      </c>
      <c r="G213" s="112"/>
      <c r="H213" s="110">
        <f t="shared" si="5"/>
        <v>1.2000000000000002</v>
      </c>
      <c r="I213" s="110"/>
      <c r="J213" s="110"/>
      <c r="K213" s="110"/>
      <c r="L213" s="110"/>
      <c r="M213" s="113"/>
      <c r="N213" s="98"/>
    </row>
    <row r="214" spans="1:14" s="105" customFormat="1" ht="18" customHeight="1" x14ac:dyDescent="0.2">
      <c r="A214" s="108"/>
      <c r="B214" s="109" t="s">
        <v>2815</v>
      </c>
      <c r="C214" s="110">
        <v>35</v>
      </c>
      <c r="D214" s="110">
        <v>1</v>
      </c>
      <c r="E214" s="111"/>
      <c r="F214" s="110">
        <v>0.05</v>
      </c>
      <c r="G214" s="112"/>
      <c r="H214" s="110">
        <f t="shared" si="5"/>
        <v>1.75</v>
      </c>
      <c r="I214" s="110"/>
      <c r="J214" s="110"/>
      <c r="K214" s="110"/>
      <c r="L214" s="110"/>
      <c r="M214" s="113"/>
      <c r="N214" s="98"/>
    </row>
    <row r="215" spans="1:14" s="105" customFormat="1" ht="18" customHeight="1" x14ac:dyDescent="0.2">
      <c r="A215" s="108"/>
      <c r="B215" s="119" t="s">
        <v>2816</v>
      </c>
      <c r="C215" s="120">
        <v>40</v>
      </c>
      <c r="D215" s="120">
        <v>1</v>
      </c>
      <c r="E215" s="121"/>
      <c r="F215" s="120">
        <v>0.05</v>
      </c>
      <c r="G215" s="122"/>
      <c r="H215" s="120">
        <f t="shared" si="5"/>
        <v>2</v>
      </c>
      <c r="I215" s="110"/>
      <c r="J215" s="110"/>
      <c r="K215" s="110"/>
      <c r="L215" s="110"/>
      <c r="M215" s="113"/>
      <c r="N215" s="98"/>
    </row>
    <row r="216" spans="1:14" s="105" customFormat="1" ht="18" customHeight="1" x14ac:dyDescent="0.2">
      <c r="A216" s="108"/>
      <c r="B216" s="119" t="s">
        <v>2817</v>
      </c>
      <c r="C216" s="120">
        <v>35</v>
      </c>
      <c r="D216" s="120">
        <v>1</v>
      </c>
      <c r="E216" s="121"/>
      <c r="F216" s="120">
        <v>0.05</v>
      </c>
      <c r="G216" s="122"/>
      <c r="H216" s="120">
        <f t="shared" si="5"/>
        <v>1.75</v>
      </c>
      <c r="I216" s="110"/>
      <c r="J216" s="110"/>
      <c r="K216" s="110"/>
      <c r="L216" s="110"/>
      <c r="M216" s="113"/>
      <c r="N216" s="98"/>
    </row>
    <row r="217" spans="1:14" s="105" customFormat="1" ht="18" customHeight="1" x14ac:dyDescent="0.2">
      <c r="A217" s="108"/>
      <c r="B217" s="119" t="s">
        <v>2818</v>
      </c>
      <c r="C217" s="120">
        <v>40</v>
      </c>
      <c r="D217" s="120">
        <v>1</v>
      </c>
      <c r="E217" s="121"/>
      <c r="F217" s="120">
        <v>0.05</v>
      </c>
      <c r="G217" s="122"/>
      <c r="H217" s="120">
        <f t="shared" si="5"/>
        <v>2</v>
      </c>
      <c r="I217" s="110"/>
      <c r="J217" s="110"/>
      <c r="K217" s="110"/>
      <c r="L217" s="110"/>
      <c r="M217" s="113"/>
      <c r="N217" s="98"/>
    </row>
    <row r="218" spans="1:14" s="99" customFormat="1" ht="18.95" customHeight="1" x14ac:dyDescent="0.25">
      <c r="A218" s="130"/>
      <c r="B218" s="117" t="s">
        <v>2821</v>
      </c>
      <c r="C218" s="116"/>
      <c r="D218" s="116"/>
      <c r="E218" s="116"/>
      <c r="F218" s="116"/>
      <c r="G218" s="116"/>
      <c r="H218" s="116">
        <f>SUM(H206:H214)</f>
        <v>12.850000000000001</v>
      </c>
      <c r="I218" s="117"/>
      <c r="J218" s="117"/>
      <c r="K218" s="117"/>
      <c r="L218" s="117"/>
      <c r="M218" s="118" t="str">
        <f>IF(C218&gt;0,"M",IF(G218&gt;0,"M²",IF(H218&gt;0,"M³",IF(I218&gt;0,"KG",IF(J218&gt;0,"UND","")))))</f>
        <v>M³</v>
      </c>
      <c r="N218" s="98" t="s">
        <v>190</v>
      </c>
    </row>
    <row r="219" spans="1:14" s="105" customFormat="1" ht="5.25" customHeight="1" x14ac:dyDescent="0.2">
      <c r="A219" s="100"/>
      <c r="B219" s="101"/>
      <c r="C219" s="102"/>
      <c r="D219" s="102"/>
      <c r="E219" s="102"/>
      <c r="F219" s="102"/>
      <c r="G219" s="103"/>
      <c r="H219" s="103"/>
      <c r="I219" s="103"/>
      <c r="J219" s="103"/>
      <c r="K219" s="103"/>
      <c r="L219" s="103"/>
      <c r="M219" s="104"/>
      <c r="N219" s="98"/>
    </row>
    <row r="220" spans="1:14" s="99" customFormat="1" ht="20.100000000000001" customHeight="1" x14ac:dyDescent="0.25">
      <c r="A220" s="94" t="s">
        <v>2822</v>
      </c>
      <c r="B220" s="95" t="s">
        <v>126</v>
      </c>
      <c r="C220" s="106"/>
      <c r="D220" s="106"/>
      <c r="E220" s="106"/>
      <c r="F220" s="106"/>
      <c r="G220" s="106"/>
      <c r="H220" s="106"/>
      <c r="I220" s="106"/>
      <c r="J220" s="106"/>
      <c r="K220" s="106"/>
      <c r="L220" s="106"/>
      <c r="M220" s="107"/>
      <c r="N220" s="98">
        <v>2</v>
      </c>
    </row>
    <row r="221" spans="1:14" s="105" customFormat="1" ht="5.25" customHeight="1" x14ac:dyDescent="0.2">
      <c r="A221" s="100"/>
      <c r="B221" s="101"/>
      <c r="C221" s="102"/>
      <c r="D221" s="102"/>
      <c r="E221" s="102"/>
      <c r="F221" s="102"/>
      <c r="G221" s="103"/>
      <c r="H221" s="103"/>
      <c r="I221" s="103"/>
      <c r="J221" s="103"/>
      <c r="K221" s="103"/>
      <c r="L221" s="103"/>
      <c r="M221" s="104"/>
      <c r="N221" s="98"/>
    </row>
    <row r="222" spans="1:14" s="105" customFormat="1" ht="18" customHeight="1" x14ac:dyDescent="0.2">
      <c r="A222" s="108"/>
      <c r="B222" s="109" t="s">
        <v>2808</v>
      </c>
      <c r="C222" s="110">
        <v>40</v>
      </c>
      <c r="D222" s="110">
        <v>1</v>
      </c>
      <c r="E222" s="111"/>
      <c r="F222" s="110">
        <v>0.15</v>
      </c>
      <c r="G222" s="112"/>
      <c r="H222" s="110">
        <f>C222*D222*F222</f>
        <v>6</v>
      </c>
      <c r="I222" s="110"/>
      <c r="J222" s="110"/>
      <c r="K222" s="110"/>
      <c r="L222" s="110"/>
      <c r="M222" s="113"/>
      <c r="N222" s="98"/>
    </row>
    <row r="223" spans="1:14" s="105" customFormat="1" ht="18" customHeight="1" x14ac:dyDescent="0.2">
      <c r="A223" s="108"/>
      <c r="B223" s="109" t="s">
        <v>2809</v>
      </c>
      <c r="C223" s="110">
        <v>40</v>
      </c>
      <c r="D223" s="110">
        <v>1</v>
      </c>
      <c r="E223" s="111"/>
      <c r="F223" s="110">
        <v>0.15</v>
      </c>
      <c r="G223" s="112"/>
      <c r="H223" s="110">
        <f>C223*D223*F223</f>
        <v>6</v>
      </c>
      <c r="I223" s="110"/>
      <c r="J223" s="110"/>
      <c r="K223" s="110"/>
      <c r="L223" s="110"/>
      <c r="M223" s="113"/>
      <c r="N223" s="98"/>
    </row>
    <row r="224" spans="1:14" s="105" customFormat="1" ht="18" customHeight="1" x14ac:dyDescent="0.2">
      <c r="A224" s="108"/>
      <c r="B224" s="109" t="s">
        <v>2810</v>
      </c>
      <c r="C224" s="110">
        <v>40</v>
      </c>
      <c r="D224" s="110">
        <v>1</v>
      </c>
      <c r="E224" s="111"/>
      <c r="F224" s="110">
        <v>0.15</v>
      </c>
      <c r="G224" s="112"/>
      <c r="H224" s="110">
        <f>C224*D224*F224</f>
        <v>6</v>
      </c>
      <c r="I224" s="110"/>
      <c r="J224" s="110"/>
      <c r="K224" s="110"/>
      <c r="L224" s="110"/>
      <c r="M224" s="113"/>
      <c r="N224" s="98"/>
    </row>
    <row r="225" spans="1:14" s="105" customFormat="1" ht="18" customHeight="1" x14ac:dyDescent="0.2">
      <c r="A225" s="108"/>
      <c r="B225" s="109" t="s">
        <v>2811</v>
      </c>
      <c r="C225" s="110">
        <v>28</v>
      </c>
      <c r="D225" s="110">
        <v>1</v>
      </c>
      <c r="E225" s="111"/>
      <c r="F225" s="110">
        <v>0.15</v>
      </c>
      <c r="G225" s="112"/>
      <c r="H225" s="110">
        <f>C225*D225*F225</f>
        <v>4.2</v>
      </c>
      <c r="I225" s="110"/>
      <c r="J225" s="110"/>
      <c r="K225" s="110"/>
      <c r="L225" s="110"/>
      <c r="M225" s="113"/>
      <c r="N225" s="98"/>
    </row>
    <row r="226" spans="1:14" s="105" customFormat="1" ht="18" customHeight="1" x14ac:dyDescent="0.2">
      <c r="A226" s="108"/>
      <c r="B226" s="109" t="s">
        <v>2812</v>
      </c>
      <c r="C226" s="110">
        <v>20</v>
      </c>
      <c r="D226" s="110">
        <v>1</v>
      </c>
      <c r="E226" s="111"/>
      <c r="F226" s="110">
        <v>0.15</v>
      </c>
      <c r="G226" s="112"/>
      <c r="H226" s="110">
        <f t="shared" ref="H226:H232" si="6">C226*D226*F226</f>
        <v>3</v>
      </c>
      <c r="I226" s="110"/>
      <c r="J226" s="110"/>
      <c r="K226" s="110"/>
      <c r="L226" s="110"/>
      <c r="M226" s="113"/>
      <c r="N226" s="98"/>
    </row>
    <row r="227" spans="1:14" s="105" customFormat="1" ht="18" customHeight="1" x14ac:dyDescent="0.2">
      <c r="A227" s="108"/>
      <c r="B227" s="109" t="s">
        <v>2813</v>
      </c>
      <c r="C227" s="110">
        <v>30</v>
      </c>
      <c r="D227" s="110">
        <v>1</v>
      </c>
      <c r="E227" s="111"/>
      <c r="F227" s="110">
        <v>0.15</v>
      </c>
      <c r="G227" s="112"/>
      <c r="H227" s="110">
        <f t="shared" si="6"/>
        <v>4.5</v>
      </c>
      <c r="I227" s="110"/>
      <c r="J227" s="110"/>
      <c r="K227" s="110"/>
      <c r="L227" s="110"/>
      <c r="M227" s="113"/>
      <c r="N227" s="98"/>
    </row>
    <row r="228" spans="1:14" s="105" customFormat="1" ht="18" customHeight="1" x14ac:dyDescent="0.2">
      <c r="A228" s="108"/>
      <c r="B228" s="109" t="s">
        <v>2814</v>
      </c>
      <c r="C228" s="110">
        <v>24</v>
      </c>
      <c r="D228" s="110">
        <v>1</v>
      </c>
      <c r="E228" s="111"/>
      <c r="F228" s="110">
        <v>0.15</v>
      </c>
      <c r="G228" s="112"/>
      <c r="H228" s="110">
        <f t="shared" si="6"/>
        <v>3.5999999999999996</v>
      </c>
      <c r="I228" s="110"/>
      <c r="J228" s="110"/>
      <c r="K228" s="110"/>
      <c r="L228" s="110"/>
      <c r="M228" s="113"/>
      <c r="N228" s="98"/>
    </row>
    <row r="229" spans="1:14" s="105" customFormat="1" ht="18" customHeight="1" x14ac:dyDescent="0.2">
      <c r="A229" s="108"/>
      <c r="B229" s="109" t="s">
        <v>2815</v>
      </c>
      <c r="C229" s="110">
        <v>35</v>
      </c>
      <c r="D229" s="110">
        <v>1</v>
      </c>
      <c r="E229" s="111"/>
      <c r="F229" s="110">
        <v>0.15</v>
      </c>
      <c r="G229" s="112"/>
      <c r="H229" s="110">
        <f t="shared" si="6"/>
        <v>5.25</v>
      </c>
      <c r="I229" s="110"/>
      <c r="J229" s="110"/>
      <c r="K229" s="110"/>
      <c r="L229" s="110"/>
      <c r="M229" s="113"/>
      <c r="N229" s="98"/>
    </row>
    <row r="230" spans="1:14" s="105" customFormat="1" ht="18" customHeight="1" x14ac:dyDescent="0.2">
      <c r="A230" s="108"/>
      <c r="B230" s="119" t="s">
        <v>2816</v>
      </c>
      <c r="C230" s="120">
        <v>40</v>
      </c>
      <c r="D230" s="120">
        <v>1</v>
      </c>
      <c r="E230" s="121"/>
      <c r="F230" s="120">
        <v>0.15</v>
      </c>
      <c r="G230" s="122"/>
      <c r="H230" s="120">
        <f t="shared" si="6"/>
        <v>6</v>
      </c>
      <c r="I230" s="110"/>
      <c r="J230" s="110"/>
      <c r="K230" s="110"/>
      <c r="L230" s="110"/>
      <c r="M230" s="113"/>
      <c r="N230" s="98"/>
    </row>
    <row r="231" spans="1:14" s="105" customFormat="1" ht="18" customHeight="1" x14ac:dyDescent="0.2">
      <c r="A231" s="108"/>
      <c r="B231" s="119" t="s">
        <v>2817</v>
      </c>
      <c r="C231" s="120">
        <v>35</v>
      </c>
      <c r="D231" s="120">
        <v>1</v>
      </c>
      <c r="E231" s="121"/>
      <c r="F231" s="120">
        <v>0.15</v>
      </c>
      <c r="G231" s="122"/>
      <c r="H231" s="120">
        <f t="shared" si="6"/>
        <v>5.25</v>
      </c>
      <c r="I231" s="110"/>
      <c r="J231" s="110"/>
      <c r="K231" s="110"/>
      <c r="L231" s="110"/>
      <c r="M231" s="113"/>
      <c r="N231" s="98"/>
    </row>
    <row r="232" spans="1:14" s="105" customFormat="1" ht="18" customHeight="1" x14ac:dyDescent="0.2">
      <c r="A232" s="108"/>
      <c r="B232" s="119" t="s">
        <v>2818</v>
      </c>
      <c r="C232" s="120">
        <v>40</v>
      </c>
      <c r="D232" s="120">
        <v>1</v>
      </c>
      <c r="E232" s="121"/>
      <c r="F232" s="120">
        <v>0.15</v>
      </c>
      <c r="G232" s="122"/>
      <c r="H232" s="120">
        <f t="shared" si="6"/>
        <v>6</v>
      </c>
      <c r="I232" s="110"/>
      <c r="J232" s="110"/>
      <c r="K232" s="110"/>
      <c r="L232" s="110"/>
      <c r="M232" s="113"/>
      <c r="N232" s="98"/>
    </row>
    <row r="233" spans="1:14" s="99" customFormat="1" ht="18.95" customHeight="1" x14ac:dyDescent="0.25">
      <c r="A233" s="130"/>
      <c r="B233" s="117" t="s">
        <v>2823</v>
      </c>
      <c r="C233" s="116"/>
      <c r="D233" s="116"/>
      <c r="E233" s="116"/>
      <c r="F233" s="116"/>
      <c r="G233" s="116"/>
      <c r="H233" s="116">
        <f>SUM(H221:H229)</f>
        <v>38.549999999999997</v>
      </c>
      <c r="I233" s="116"/>
      <c r="J233" s="116"/>
      <c r="K233" s="117"/>
      <c r="L233" s="117"/>
      <c r="M233" s="118" t="str">
        <f>IF(C233&gt;0,"M",IF(G233&gt;0,"M²",IF(H233&gt;0,"M³",IF(I233&gt;0,"KG",IF(J233&gt;0,"MÊS","")))))</f>
        <v>M³</v>
      </c>
      <c r="N233" s="98" t="s">
        <v>190</v>
      </c>
    </row>
    <row r="234" spans="1:14" s="105" customFormat="1" ht="5.25" customHeight="1" x14ac:dyDescent="0.2">
      <c r="A234" s="100"/>
      <c r="B234" s="101"/>
      <c r="C234" s="102"/>
      <c r="D234" s="102"/>
      <c r="E234" s="102"/>
      <c r="F234" s="102"/>
      <c r="G234" s="103"/>
      <c r="H234" s="103"/>
      <c r="I234" s="103"/>
      <c r="J234" s="103"/>
      <c r="K234" s="103"/>
      <c r="L234" s="103"/>
      <c r="M234" s="104"/>
      <c r="N234" s="98"/>
    </row>
    <row r="235" spans="1:14" s="99" customFormat="1" ht="20.100000000000001" customHeight="1" x14ac:dyDescent="0.25">
      <c r="A235" s="94" t="s">
        <v>2824</v>
      </c>
      <c r="B235" s="95" t="s">
        <v>129</v>
      </c>
      <c r="C235" s="106"/>
      <c r="D235" s="106"/>
      <c r="E235" s="106"/>
      <c r="F235" s="106"/>
      <c r="G235" s="106"/>
      <c r="H235" s="106"/>
      <c r="I235" s="106"/>
      <c r="J235" s="106"/>
      <c r="K235" s="106"/>
      <c r="L235" s="106"/>
      <c r="M235" s="107"/>
      <c r="N235" s="98">
        <v>2</v>
      </c>
    </row>
    <row r="236" spans="1:14" s="105" customFormat="1" ht="5.25" customHeight="1" x14ac:dyDescent="0.2">
      <c r="A236" s="100"/>
      <c r="B236" s="101"/>
      <c r="C236" s="102"/>
      <c r="D236" s="102"/>
      <c r="E236" s="102"/>
      <c r="F236" s="102"/>
      <c r="G236" s="103"/>
      <c r="H236" s="103"/>
      <c r="I236" s="103"/>
      <c r="J236" s="103"/>
      <c r="K236" s="103"/>
      <c r="L236" s="103"/>
      <c r="M236" s="104"/>
      <c r="N236" s="98"/>
    </row>
    <row r="237" spans="1:14" s="105" customFormat="1" ht="18" customHeight="1" x14ac:dyDescent="0.2">
      <c r="A237" s="108"/>
      <c r="B237" s="109" t="s">
        <v>2808</v>
      </c>
      <c r="C237" s="110">
        <v>40</v>
      </c>
      <c r="D237" s="110">
        <v>1</v>
      </c>
      <c r="E237" s="111"/>
      <c r="F237" s="112">
        <f>1.34-0.2</f>
        <v>1.1400000000000001</v>
      </c>
      <c r="G237" s="112"/>
      <c r="H237" s="112">
        <f>C237*D237*F237-K237</f>
        <v>27.937500000000007</v>
      </c>
      <c r="I237" s="110"/>
      <c r="J237" s="110"/>
      <c r="K237" s="112">
        <f>C237*(3.14*(0.75/2)^2)</f>
        <v>17.662500000000001</v>
      </c>
      <c r="L237" s="110"/>
      <c r="M237" s="113"/>
      <c r="N237" s="98"/>
    </row>
    <row r="238" spans="1:14" s="105" customFormat="1" ht="18" customHeight="1" x14ac:dyDescent="0.2">
      <c r="A238" s="108"/>
      <c r="B238" s="109" t="s">
        <v>2809</v>
      </c>
      <c r="C238" s="110">
        <v>40</v>
      </c>
      <c r="D238" s="110">
        <v>1</v>
      </c>
      <c r="E238" s="111"/>
      <c r="F238" s="112">
        <f t="shared" ref="F238:F246" si="7">1.34-0.2</f>
        <v>1.1400000000000001</v>
      </c>
      <c r="G238" s="112"/>
      <c r="H238" s="112">
        <f t="shared" ref="H238:H247" si="8">C238*D238*F238-K238</f>
        <v>27.937500000000007</v>
      </c>
      <c r="I238" s="110"/>
      <c r="J238" s="110"/>
      <c r="K238" s="112">
        <f>C238*(3.14*(0.75/2)^2)</f>
        <v>17.662500000000001</v>
      </c>
      <c r="L238" s="110"/>
      <c r="M238" s="113"/>
      <c r="N238" s="98"/>
    </row>
    <row r="239" spans="1:14" s="105" customFormat="1" ht="18" customHeight="1" x14ac:dyDescent="0.2">
      <c r="A239" s="108"/>
      <c r="B239" s="109" t="s">
        <v>2810</v>
      </c>
      <c r="C239" s="110">
        <v>40</v>
      </c>
      <c r="D239" s="110">
        <v>1</v>
      </c>
      <c r="E239" s="111"/>
      <c r="F239" s="112">
        <f t="shared" si="7"/>
        <v>1.1400000000000001</v>
      </c>
      <c r="G239" s="112"/>
      <c r="H239" s="112">
        <f t="shared" si="8"/>
        <v>27.937500000000007</v>
      </c>
      <c r="I239" s="110"/>
      <c r="J239" s="110"/>
      <c r="K239" s="112">
        <f t="shared" ref="K239:K246" si="9">C239*(3.14*(0.75/2)^2)</f>
        <v>17.662500000000001</v>
      </c>
      <c r="L239" s="110"/>
      <c r="M239" s="113"/>
      <c r="N239" s="98"/>
    </row>
    <row r="240" spans="1:14" s="105" customFormat="1" ht="18" customHeight="1" x14ac:dyDescent="0.2">
      <c r="A240" s="108"/>
      <c r="B240" s="109" t="s">
        <v>2811</v>
      </c>
      <c r="C240" s="110">
        <v>28</v>
      </c>
      <c r="D240" s="110">
        <v>1</v>
      </c>
      <c r="E240" s="111"/>
      <c r="F240" s="112">
        <f t="shared" si="7"/>
        <v>1.1400000000000001</v>
      </c>
      <c r="G240" s="112"/>
      <c r="H240" s="112">
        <f t="shared" si="8"/>
        <v>19.556249999999999</v>
      </c>
      <c r="I240" s="110"/>
      <c r="J240" s="110"/>
      <c r="K240" s="112">
        <f t="shared" si="9"/>
        <v>12.363750000000001</v>
      </c>
      <c r="L240" s="110"/>
      <c r="M240" s="113"/>
      <c r="N240" s="98"/>
    </row>
    <row r="241" spans="1:14" s="105" customFormat="1" ht="18" customHeight="1" x14ac:dyDescent="0.2">
      <c r="A241" s="108"/>
      <c r="B241" s="109" t="s">
        <v>2812</v>
      </c>
      <c r="C241" s="110">
        <v>20</v>
      </c>
      <c r="D241" s="110">
        <v>1</v>
      </c>
      <c r="E241" s="111"/>
      <c r="F241" s="112">
        <f t="shared" si="7"/>
        <v>1.1400000000000001</v>
      </c>
      <c r="G241" s="112"/>
      <c r="H241" s="112">
        <f t="shared" si="8"/>
        <v>13.968750000000004</v>
      </c>
      <c r="I241" s="110"/>
      <c r="J241" s="110"/>
      <c r="K241" s="112">
        <f t="shared" si="9"/>
        <v>8.8312500000000007</v>
      </c>
      <c r="L241" s="110"/>
      <c r="M241" s="113"/>
      <c r="N241" s="98"/>
    </row>
    <row r="242" spans="1:14" s="105" customFormat="1" ht="18" customHeight="1" x14ac:dyDescent="0.2">
      <c r="A242" s="108"/>
      <c r="B242" s="109" t="s">
        <v>2813</v>
      </c>
      <c r="C242" s="110">
        <v>30</v>
      </c>
      <c r="D242" s="110">
        <v>1</v>
      </c>
      <c r="E242" s="111"/>
      <c r="F242" s="112">
        <f t="shared" si="7"/>
        <v>1.1400000000000001</v>
      </c>
      <c r="G242" s="112"/>
      <c r="H242" s="112">
        <f t="shared" si="8"/>
        <v>20.953125</v>
      </c>
      <c r="I242" s="110"/>
      <c r="J242" s="110"/>
      <c r="K242" s="112">
        <f t="shared" si="9"/>
        <v>13.246875000000001</v>
      </c>
      <c r="L242" s="110"/>
      <c r="M242" s="113"/>
      <c r="N242" s="98"/>
    </row>
    <row r="243" spans="1:14" s="105" customFormat="1" ht="18" customHeight="1" x14ac:dyDescent="0.2">
      <c r="A243" s="108"/>
      <c r="B243" s="109" t="s">
        <v>2814</v>
      </c>
      <c r="C243" s="110">
        <v>24</v>
      </c>
      <c r="D243" s="110">
        <v>1</v>
      </c>
      <c r="E243" s="111"/>
      <c r="F243" s="112">
        <f t="shared" si="7"/>
        <v>1.1400000000000001</v>
      </c>
      <c r="G243" s="112"/>
      <c r="H243" s="112">
        <f t="shared" si="8"/>
        <v>16.762500000000003</v>
      </c>
      <c r="I243" s="110"/>
      <c r="J243" s="110"/>
      <c r="K243" s="112">
        <f t="shared" si="9"/>
        <v>10.5975</v>
      </c>
      <c r="L243" s="110"/>
      <c r="M243" s="113"/>
      <c r="N243" s="98"/>
    </row>
    <row r="244" spans="1:14" s="105" customFormat="1" ht="18" customHeight="1" x14ac:dyDescent="0.2">
      <c r="A244" s="108"/>
      <c r="B244" s="109" t="s">
        <v>2815</v>
      </c>
      <c r="C244" s="110">
        <v>35</v>
      </c>
      <c r="D244" s="110">
        <v>1</v>
      </c>
      <c r="E244" s="111"/>
      <c r="F244" s="112">
        <f t="shared" si="7"/>
        <v>1.1400000000000001</v>
      </c>
      <c r="G244" s="112"/>
      <c r="H244" s="112">
        <f t="shared" si="8"/>
        <v>24.445312500000007</v>
      </c>
      <c r="I244" s="110"/>
      <c r="J244" s="110"/>
      <c r="K244" s="112">
        <f t="shared" si="9"/>
        <v>15.4546875</v>
      </c>
      <c r="L244" s="110"/>
      <c r="M244" s="113"/>
      <c r="N244" s="98"/>
    </row>
    <row r="245" spans="1:14" s="105" customFormat="1" ht="18" customHeight="1" x14ac:dyDescent="0.2">
      <c r="A245" s="108"/>
      <c r="B245" s="119" t="s">
        <v>2816</v>
      </c>
      <c r="C245" s="120">
        <v>40</v>
      </c>
      <c r="D245" s="120">
        <v>1</v>
      </c>
      <c r="E245" s="121"/>
      <c r="F245" s="122">
        <f t="shared" si="7"/>
        <v>1.1400000000000001</v>
      </c>
      <c r="G245" s="122"/>
      <c r="H245" s="122">
        <f t="shared" si="8"/>
        <v>27.937500000000007</v>
      </c>
      <c r="I245" s="120"/>
      <c r="J245" s="120"/>
      <c r="K245" s="122">
        <f t="shared" si="9"/>
        <v>17.662500000000001</v>
      </c>
      <c r="L245" s="110"/>
      <c r="M245" s="113"/>
      <c r="N245" s="98"/>
    </row>
    <row r="246" spans="1:14" s="105" customFormat="1" ht="18" customHeight="1" x14ac:dyDescent="0.2">
      <c r="A246" s="108"/>
      <c r="B246" s="119" t="s">
        <v>2817</v>
      </c>
      <c r="C246" s="120">
        <v>35</v>
      </c>
      <c r="D246" s="120">
        <v>1</v>
      </c>
      <c r="E246" s="121"/>
      <c r="F246" s="122">
        <f t="shared" si="7"/>
        <v>1.1400000000000001</v>
      </c>
      <c r="G246" s="122"/>
      <c r="H246" s="122">
        <f t="shared" si="8"/>
        <v>24.445312500000007</v>
      </c>
      <c r="I246" s="120"/>
      <c r="J246" s="120"/>
      <c r="K246" s="122">
        <f t="shared" si="9"/>
        <v>15.4546875</v>
      </c>
      <c r="L246" s="110"/>
      <c r="M246" s="113"/>
      <c r="N246" s="98"/>
    </row>
    <row r="247" spans="1:14" s="105" customFormat="1" ht="18" customHeight="1" x14ac:dyDescent="0.2">
      <c r="A247" s="108"/>
      <c r="B247" s="119" t="s">
        <v>2818</v>
      </c>
      <c r="C247" s="120">
        <v>40</v>
      </c>
      <c r="D247" s="120">
        <v>1</v>
      </c>
      <c r="E247" s="121"/>
      <c r="F247" s="120">
        <f>1.35-0.2</f>
        <v>1.1500000000000001</v>
      </c>
      <c r="G247" s="122"/>
      <c r="H247" s="122">
        <f t="shared" si="8"/>
        <v>28.337500000000006</v>
      </c>
      <c r="I247" s="120"/>
      <c r="J247" s="120"/>
      <c r="K247" s="122">
        <f>C247*(3.14*(0.75/2)^2)</f>
        <v>17.662500000000001</v>
      </c>
      <c r="L247" s="110"/>
      <c r="M247" s="113"/>
      <c r="N247" s="98"/>
    </row>
    <row r="248" spans="1:14" s="99" customFormat="1" ht="18.95" customHeight="1" x14ac:dyDescent="0.25">
      <c r="A248" s="130"/>
      <c r="B248" s="117" t="s">
        <v>2825</v>
      </c>
      <c r="C248" s="116"/>
      <c r="D248" s="116"/>
      <c r="E248" s="116"/>
      <c r="F248" s="116"/>
      <c r="G248" s="116"/>
      <c r="H248" s="116">
        <f>SUM(H236:H244)-SUM(K236:K244)</f>
        <v>66.016875000000013</v>
      </c>
      <c r="I248" s="117"/>
      <c r="J248" s="117"/>
      <c r="K248" s="117"/>
      <c r="L248" s="117"/>
      <c r="M248" s="118" t="str">
        <f>IF(C248&gt;0,"M",IF(G248&gt;0,"M²",IF(H248&gt;0,"M³",IF(I248&gt;0,"KG",IF(J248&gt;0,"UND","")))))</f>
        <v>M³</v>
      </c>
      <c r="N248" s="98" t="s">
        <v>190</v>
      </c>
    </row>
    <row r="249" spans="1:14" s="105" customFormat="1" ht="5.25" customHeight="1" x14ac:dyDescent="0.2">
      <c r="A249" s="100"/>
      <c r="B249" s="101"/>
      <c r="C249" s="102"/>
      <c r="D249" s="102"/>
      <c r="E249" s="102"/>
      <c r="F249" s="102"/>
      <c r="G249" s="103"/>
      <c r="H249" s="103"/>
      <c r="I249" s="103"/>
      <c r="J249" s="103"/>
      <c r="K249" s="103"/>
      <c r="L249" s="103"/>
      <c r="M249" s="104"/>
      <c r="N249" s="98"/>
    </row>
    <row r="250" spans="1:14" s="99" customFormat="1" ht="20.100000000000001" customHeight="1" x14ac:dyDescent="0.25">
      <c r="A250" s="94" t="s">
        <v>2826</v>
      </c>
      <c r="B250" s="95" t="s">
        <v>132</v>
      </c>
      <c r="C250" s="106"/>
      <c r="D250" s="106"/>
      <c r="E250" s="106"/>
      <c r="F250" s="106"/>
      <c r="G250" s="106"/>
      <c r="H250" s="106"/>
      <c r="I250" s="106"/>
      <c r="J250" s="106"/>
      <c r="K250" s="106"/>
      <c r="L250" s="106"/>
      <c r="M250" s="107"/>
      <c r="N250" s="98">
        <v>2</v>
      </c>
    </row>
    <row r="251" spans="1:14" s="136" customFormat="1" ht="12" customHeight="1" x14ac:dyDescent="0.2">
      <c r="A251" s="131"/>
      <c r="B251" s="139" t="s">
        <v>2827</v>
      </c>
      <c r="C251" s="103"/>
      <c r="D251" s="102"/>
      <c r="E251" s="102"/>
      <c r="F251" s="103"/>
      <c r="G251" s="133"/>
      <c r="H251" s="140" t="s">
        <v>2776</v>
      </c>
      <c r="I251" s="103">
        <v>1.2</v>
      </c>
      <c r="J251" s="103"/>
      <c r="K251" s="103"/>
      <c r="L251" s="103"/>
      <c r="M251" s="104"/>
      <c r="N251" s="135"/>
    </row>
    <row r="252" spans="1:14" s="105" customFormat="1" ht="18" customHeight="1" x14ac:dyDescent="0.2">
      <c r="A252" s="108"/>
      <c r="B252" s="109" t="s">
        <v>2828</v>
      </c>
      <c r="C252" s="110"/>
      <c r="D252" s="110"/>
      <c r="E252" s="111"/>
      <c r="F252" s="112"/>
      <c r="G252" s="112"/>
      <c r="H252" s="112">
        <f>H203</f>
        <v>344.38000000000011</v>
      </c>
      <c r="I252" s="110">
        <f>H252*I251</f>
        <v>413.25600000000014</v>
      </c>
      <c r="J252" s="110"/>
      <c r="K252" s="112"/>
      <c r="L252" s="110"/>
      <c r="M252" s="113"/>
      <c r="N252" s="98"/>
    </row>
    <row r="253" spans="1:14" s="105" customFormat="1" ht="18" customHeight="1" x14ac:dyDescent="0.2">
      <c r="A253" s="108"/>
      <c r="B253" s="109" t="s">
        <v>2829</v>
      </c>
      <c r="C253" s="110"/>
      <c r="D253" s="110"/>
      <c r="E253" s="111"/>
      <c r="F253" s="110"/>
      <c r="G253" s="112"/>
      <c r="H253" s="112">
        <f>-H248</f>
        <v>-66.016875000000013</v>
      </c>
      <c r="I253" s="110">
        <f>H253*I251</f>
        <v>-79.220250000000007</v>
      </c>
      <c r="J253" s="110"/>
      <c r="K253" s="112"/>
      <c r="L253" s="110"/>
      <c r="M253" s="113"/>
      <c r="N253" s="98"/>
    </row>
    <row r="254" spans="1:14" s="99" customFormat="1" ht="18.95" customHeight="1" x14ac:dyDescent="0.25">
      <c r="A254" s="130"/>
      <c r="B254" s="117" t="s">
        <v>2830</v>
      </c>
      <c r="C254" s="116"/>
      <c r="D254" s="116"/>
      <c r="E254" s="116"/>
      <c r="F254" s="116"/>
      <c r="G254" s="116"/>
      <c r="H254" s="116">
        <f>SUM(I252:I253)</f>
        <v>334.03575000000012</v>
      </c>
      <c r="I254" s="117"/>
      <c r="J254" s="117"/>
      <c r="K254" s="117"/>
      <c r="L254" s="117"/>
      <c r="M254" s="118" t="str">
        <f>IF(C254&gt;0,"M",IF(G254&gt;0,"M²",IF(H254&gt;0,"M³",IF(I254&gt;0,"KG",IF(J254&gt;0,"UND","")))))</f>
        <v>M³</v>
      </c>
      <c r="N254" s="98" t="s">
        <v>190</v>
      </c>
    </row>
    <row r="255" spans="1:14" s="105" customFormat="1" ht="5.25" customHeight="1" x14ac:dyDescent="0.2">
      <c r="A255" s="100"/>
      <c r="B255" s="101"/>
      <c r="C255" s="102"/>
      <c r="D255" s="102"/>
      <c r="E255" s="102"/>
      <c r="F255" s="102"/>
      <c r="G255" s="103"/>
      <c r="H255" s="103"/>
      <c r="I255" s="103"/>
      <c r="J255" s="103"/>
      <c r="K255" s="103"/>
      <c r="L255" s="103"/>
      <c r="M255" s="104"/>
      <c r="N255" s="98"/>
    </row>
    <row r="256" spans="1:14" s="99" customFormat="1" ht="20.100000000000001" customHeight="1" x14ac:dyDescent="0.25">
      <c r="A256" s="94" t="s">
        <v>2831</v>
      </c>
      <c r="B256" s="95" t="s">
        <v>2832</v>
      </c>
      <c r="C256" s="106"/>
      <c r="D256" s="106"/>
      <c r="E256" s="106"/>
      <c r="F256" s="106"/>
      <c r="G256" s="106"/>
      <c r="H256" s="106"/>
      <c r="I256" s="106"/>
      <c r="J256" s="106"/>
      <c r="K256" s="106"/>
      <c r="L256" s="106"/>
      <c r="M256" s="107"/>
      <c r="N256" s="98">
        <v>2</v>
      </c>
    </row>
    <row r="257" spans="1:14" s="136" customFormat="1" ht="18" customHeight="1" x14ac:dyDescent="0.2">
      <c r="A257" s="131"/>
      <c r="B257" s="132"/>
      <c r="C257" s="103"/>
      <c r="D257" s="102"/>
      <c r="E257" s="102"/>
      <c r="F257" s="103"/>
      <c r="G257" s="133"/>
      <c r="H257" s="134"/>
      <c r="I257" s="103"/>
      <c r="J257" s="103"/>
      <c r="K257" s="103"/>
      <c r="L257" s="103"/>
      <c r="M257" s="104"/>
      <c r="N257" s="135"/>
    </row>
    <row r="258" spans="1:14" s="105" customFormat="1" ht="18" customHeight="1" x14ac:dyDescent="0.2">
      <c r="A258" s="108"/>
      <c r="B258" s="109" t="s">
        <v>2795</v>
      </c>
      <c r="C258" s="110">
        <v>5</v>
      </c>
      <c r="D258" s="110"/>
      <c r="E258" s="111"/>
      <c r="F258" s="110"/>
      <c r="G258" s="112"/>
      <c r="H258" s="112">
        <f>H254</f>
        <v>334.03575000000012</v>
      </c>
      <c r="I258" s="110"/>
      <c r="J258" s="110"/>
      <c r="K258" s="110"/>
      <c r="L258" s="110"/>
      <c r="M258" s="113"/>
      <c r="N258" s="98"/>
    </row>
    <row r="259" spans="1:14" s="99" customFormat="1" ht="18.95" customHeight="1" x14ac:dyDescent="0.25">
      <c r="A259" s="130"/>
      <c r="B259" s="117" t="s">
        <v>2833</v>
      </c>
      <c r="C259" s="116"/>
      <c r="D259" s="116"/>
      <c r="E259" s="116"/>
      <c r="F259" s="116"/>
      <c r="G259" s="116"/>
      <c r="H259" s="116">
        <f>H258*C258</f>
        <v>1670.1787500000005</v>
      </c>
      <c r="I259" s="117"/>
      <c r="J259" s="117"/>
      <c r="K259" s="117"/>
      <c r="L259" s="117"/>
      <c r="M259" s="118" t="s">
        <v>2797</v>
      </c>
      <c r="N259" s="98" t="s">
        <v>190</v>
      </c>
    </row>
    <row r="260" spans="1:14" s="105" customFormat="1" ht="5.25" customHeight="1" x14ac:dyDescent="0.2">
      <c r="A260" s="100"/>
      <c r="B260" s="101"/>
      <c r="C260" s="102"/>
      <c r="D260" s="102"/>
      <c r="E260" s="102"/>
      <c r="F260" s="102"/>
      <c r="G260" s="103"/>
      <c r="H260" s="103"/>
      <c r="I260" s="103"/>
      <c r="J260" s="103"/>
      <c r="K260" s="103"/>
      <c r="L260" s="103"/>
      <c r="M260" s="104"/>
      <c r="N260" s="98"/>
    </row>
    <row r="261" spans="1:14" s="99" customFormat="1" ht="20.100000000000001" customHeight="1" x14ac:dyDescent="0.25">
      <c r="A261" s="94" t="s">
        <v>2834</v>
      </c>
      <c r="B261" s="95" t="s">
        <v>108</v>
      </c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7"/>
      <c r="N261" s="98">
        <v>2</v>
      </c>
    </row>
    <row r="262" spans="1:14" s="136" customFormat="1" ht="12" customHeight="1" x14ac:dyDescent="0.2">
      <c r="A262" s="131"/>
      <c r="B262" s="139" t="s">
        <v>2827</v>
      </c>
      <c r="C262" s="103"/>
      <c r="D262" s="102"/>
      <c r="E262" s="102"/>
      <c r="F262" s="103"/>
      <c r="G262" s="133"/>
      <c r="H262" s="140" t="s">
        <v>2776</v>
      </c>
      <c r="I262" s="103">
        <v>1.2</v>
      </c>
      <c r="J262" s="103"/>
      <c r="K262" s="103"/>
      <c r="L262" s="103"/>
      <c r="M262" s="104"/>
      <c r="N262" s="135"/>
    </row>
    <row r="263" spans="1:14" s="105" customFormat="1" ht="18" customHeight="1" x14ac:dyDescent="0.2">
      <c r="A263" s="108"/>
      <c r="B263" s="109" t="s">
        <v>2828</v>
      </c>
      <c r="C263" s="110"/>
      <c r="D263" s="110"/>
      <c r="E263" s="111"/>
      <c r="F263" s="112"/>
      <c r="G263" s="112"/>
      <c r="H263" s="112">
        <f>H252</f>
        <v>344.38000000000011</v>
      </c>
      <c r="I263" s="110">
        <f>H263*I262</f>
        <v>413.25600000000014</v>
      </c>
      <c r="J263" s="110"/>
      <c r="K263" s="112"/>
      <c r="L263" s="110"/>
      <c r="M263" s="113"/>
      <c r="N263" s="98"/>
    </row>
    <row r="264" spans="1:14" s="105" customFormat="1" ht="18" customHeight="1" x14ac:dyDescent="0.2">
      <c r="A264" s="108"/>
      <c r="B264" s="109" t="s">
        <v>2829</v>
      </c>
      <c r="C264" s="110"/>
      <c r="D264" s="110"/>
      <c r="E264" s="111"/>
      <c r="F264" s="110"/>
      <c r="G264" s="112"/>
      <c r="H264" s="112">
        <f>H253</f>
        <v>-66.016875000000013</v>
      </c>
      <c r="I264" s="110">
        <f>H264*I262</f>
        <v>-79.220250000000007</v>
      </c>
      <c r="J264" s="110"/>
      <c r="K264" s="112"/>
      <c r="L264" s="110"/>
      <c r="M264" s="113"/>
      <c r="N264" s="98"/>
    </row>
    <row r="265" spans="1:14" s="99" customFormat="1" ht="18.95" customHeight="1" x14ac:dyDescent="0.25">
      <c r="A265" s="130"/>
      <c r="B265" s="117" t="s">
        <v>2835</v>
      </c>
      <c r="C265" s="116"/>
      <c r="D265" s="116"/>
      <c r="E265" s="116"/>
      <c r="F265" s="116"/>
      <c r="G265" s="116"/>
      <c r="H265" s="116">
        <f>SUM(I263:I264)</f>
        <v>334.03575000000012</v>
      </c>
      <c r="I265" s="117"/>
      <c r="J265" s="117"/>
      <c r="K265" s="117"/>
      <c r="L265" s="117"/>
      <c r="M265" s="118" t="str">
        <f>IF(C265&gt;0,"M",IF(G265&gt;0,"M²",IF(H265&gt;0,"M³",IF(I265&gt;0,"KG",IF(J265&gt;0,"UND","")))))</f>
        <v>M³</v>
      </c>
      <c r="N265" s="98" t="s">
        <v>190</v>
      </c>
    </row>
    <row r="266" spans="1:14" s="105" customFormat="1" ht="5.25" customHeight="1" x14ac:dyDescent="0.2">
      <c r="A266" s="100"/>
      <c r="B266" s="101"/>
      <c r="C266" s="102"/>
      <c r="D266" s="102"/>
      <c r="E266" s="102"/>
      <c r="F266" s="102"/>
      <c r="G266" s="103"/>
      <c r="H266" s="103"/>
      <c r="I266" s="103"/>
      <c r="J266" s="103"/>
      <c r="K266" s="103"/>
      <c r="L266" s="103"/>
      <c r="M266" s="104"/>
      <c r="N266" s="98"/>
    </row>
    <row r="267" spans="1:14" s="99" customFormat="1" ht="20.100000000000001" customHeight="1" x14ac:dyDescent="0.25">
      <c r="A267" s="94">
        <v>5</v>
      </c>
      <c r="B267" s="95" t="s">
        <v>22</v>
      </c>
      <c r="C267" s="106"/>
      <c r="D267" s="106"/>
      <c r="E267" s="106"/>
      <c r="F267" s="106"/>
      <c r="G267" s="106"/>
      <c r="H267" s="106"/>
      <c r="I267" s="106"/>
      <c r="J267" s="106"/>
      <c r="K267" s="106"/>
      <c r="L267" s="106"/>
      <c r="M267" s="107"/>
      <c r="N267" s="98">
        <v>1</v>
      </c>
    </row>
    <row r="268" spans="1:14" s="99" customFormat="1" ht="20.100000000000001" customHeight="1" x14ac:dyDescent="0.25">
      <c r="A268" s="94" t="s">
        <v>2836</v>
      </c>
      <c r="B268" s="95" t="s">
        <v>136</v>
      </c>
      <c r="C268" s="106"/>
      <c r="D268" s="106"/>
      <c r="E268" s="106"/>
      <c r="F268" s="106"/>
      <c r="G268" s="106"/>
      <c r="H268" s="106"/>
      <c r="I268" s="106"/>
      <c r="J268" s="106"/>
      <c r="K268" s="106"/>
      <c r="L268" s="106"/>
      <c r="M268" s="107"/>
      <c r="N268" s="98">
        <v>1</v>
      </c>
    </row>
    <row r="269" spans="1:14" s="105" customFormat="1" ht="5.25" customHeight="1" x14ac:dyDescent="0.2">
      <c r="A269" s="100"/>
      <c r="B269" s="101"/>
      <c r="C269" s="102"/>
      <c r="D269" s="102"/>
      <c r="E269" s="102"/>
      <c r="F269" s="102"/>
      <c r="G269" s="103"/>
      <c r="H269" s="103"/>
      <c r="I269" s="103"/>
      <c r="J269" s="103"/>
      <c r="K269" s="103"/>
      <c r="L269" s="103"/>
      <c r="M269" s="104"/>
      <c r="N269" s="98"/>
    </row>
    <row r="270" spans="1:14" s="99" customFormat="1" ht="20.100000000000001" customHeight="1" x14ac:dyDescent="0.25">
      <c r="A270" s="94" t="s">
        <v>2837</v>
      </c>
      <c r="B270" s="95" t="s">
        <v>2838</v>
      </c>
      <c r="C270" s="106"/>
      <c r="D270" s="106"/>
      <c r="E270" s="106"/>
      <c r="F270" s="106"/>
      <c r="G270" s="106"/>
      <c r="H270" s="106"/>
      <c r="I270" s="106"/>
      <c r="J270" s="106"/>
      <c r="K270" s="106"/>
      <c r="L270" s="106"/>
      <c r="M270" s="107"/>
      <c r="N270" s="98">
        <v>2</v>
      </c>
    </row>
    <row r="271" spans="1:14" s="141" customFormat="1" ht="18" customHeight="1" x14ac:dyDescent="0.2">
      <c r="A271" s="108"/>
      <c r="B271" s="132"/>
      <c r="C271" s="103"/>
      <c r="D271" s="102"/>
      <c r="E271" s="102"/>
      <c r="F271" s="103"/>
      <c r="G271" s="133"/>
      <c r="H271" s="103"/>
      <c r="I271" s="103"/>
      <c r="J271" s="103"/>
      <c r="K271" s="103"/>
      <c r="L271" s="103"/>
      <c r="M271" s="104"/>
      <c r="N271" s="120"/>
    </row>
    <row r="272" spans="1:14" s="105" customFormat="1" ht="18" customHeight="1" x14ac:dyDescent="0.2">
      <c r="A272" s="108"/>
      <c r="B272" s="109" t="s">
        <v>2808</v>
      </c>
      <c r="C272" s="110">
        <v>40</v>
      </c>
      <c r="D272" s="110"/>
      <c r="E272" s="111"/>
      <c r="F272" s="110"/>
      <c r="G272" s="112"/>
      <c r="H272" s="110"/>
      <c r="I272" s="110"/>
      <c r="J272" s="110"/>
      <c r="K272" s="110"/>
      <c r="L272" s="110"/>
      <c r="M272" s="113"/>
      <c r="N272" s="98"/>
    </row>
    <row r="273" spans="1:14" s="105" customFormat="1" ht="18" customHeight="1" x14ac:dyDescent="0.2">
      <c r="A273" s="108"/>
      <c r="B273" s="109" t="s">
        <v>2809</v>
      </c>
      <c r="C273" s="110">
        <v>40</v>
      </c>
      <c r="D273" s="110"/>
      <c r="E273" s="111"/>
      <c r="F273" s="110"/>
      <c r="G273" s="112"/>
      <c r="H273" s="110"/>
      <c r="I273" s="110"/>
      <c r="J273" s="110"/>
      <c r="K273" s="110"/>
      <c r="L273" s="110"/>
      <c r="M273" s="113"/>
      <c r="N273" s="98"/>
    </row>
    <row r="274" spans="1:14" s="105" customFormat="1" ht="18" customHeight="1" x14ac:dyDescent="0.2">
      <c r="A274" s="108"/>
      <c r="B274" s="109" t="s">
        <v>2810</v>
      </c>
      <c r="C274" s="110">
        <v>40</v>
      </c>
      <c r="D274" s="110"/>
      <c r="E274" s="111"/>
      <c r="F274" s="110"/>
      <c r="G274" s="112"/>
      <c r="H274" s="110"/>
      <c r="I274" s="110"/>
      <c r="J274" s="110"/>
      <c r="K274" s="110"/>
      <c r="L274" s="110"/>
      <c r="M274" s="113"/>
      <c r="N274" s="98"/>
    </row>
    <row r="275" spans="1:14" s="105" customFormat="1" ht="18" customHeight="1" x14ac:dyDescent="0.2">
      <c r="A275" s="108"/>
      <c r="B275" s="109" t="s">
        <v>2811</v>
      </c>
      <c r="C275" s="110">
        <v>28</v>
      </c>
      <c r="D275" s="110"/>
      <c r="E275" s="111"/>
      <c r="F275" s="110"/>
      <c r="G275" s="112"/>
      <c r="H275" s="110"/>
      <c r="I275" s="110"/>
      <c r="J275" s="110"/>
      <c r="K275" s="110"/>
      <c r="L275" s="110"/>
      <c r="M275" s="113"/>
      <c r="N275" s="98"/>
    </row>
    <row r="276" spans="1:14" s="105" customFormat="1" ht="18" customHeight="1" x14ac:dyDescent="0.2">
      <c r="A276" s="108"/>
      <c r="B276" s="109" t="s">
        <v>2812</v>
      </c>
      <c r="C276" s="110">
        <v>20</v>
      </c>
      <c r="D276" s="110"/>
      <c r="E276" s="111"/>
      <c r="F276" s="110"/>
      <c r="G276" s="112"/>
      <c r="H276" s="110"/>
      <c r="I276" s="110"/>
      <c r="J276" s="110"/>
      <c r="K276" s="110"/>
      <c r="L276" s="110"/>
      <c r="M276" s="113"/>
      <c r="N276" s="98"/>
    </row>
    <row r="277" spans="1:14" s="105" customFormat="1" ht="18" customHeight="1" x14ac:dyDescent="0.2">
      <c r="A277" s="108"/>
      <c r="B277" s="109" t="s">
        <v>2813</v>
      </c>
      <c r="C277" s="110">
        <v>30</v>
      </c>
      <c r="D277" s="110"/>
      <c r="E277" s="111"/>
      <c r="F277" s="110"/>
      <c r="G277" s="112"/>
      <c r="H277" s="110"/>
      <c r="I277" s="110"/>
      <c r="J277" s="110"/>
      <c r="K277" s="110"/>
      <c r="L277" s="110"/>
      <c r="M277" s="113"/>
      <c r="N277" s="98"/>
    </row>
    <row r="278" spans="1:14" s="105" customFormat="1" ht="18" customHeight="1" x14ac:dyDescent="0.2">
      <c r="A278" s="108"/>
      <c r="B278" s="109" t="s">
        <v>2814</v>
      </c>
      <c r="C278" s="110">
        <v>24</v>
      </c>
      <c r="D278" s="110"/>
      <c r="E278" s="111"/>
      <c r="F278" s="110"/>
      <c r="G278" s="112"/>
      <c r="H278" s="110"/>
      <c r="I278" s="110"/>
      <c r="J278" s="110"/>
      <c r="K278" s="110"/>
      <c r="L278" s="110"/>
      <c r="M278" s="113"/>
      <c r="N278" s="98"/>
    </row>
    <row r="279" spans="1:14" s="105" customFormat="1" ht="18" customHeight="1" x14ac:dyDescent="0.2">
      <c r="A279" s="108"/>
      <c r="B279" s="109" t="s">
        <v>2815</v>
      </c>
      <c r="C279" s="110">
        <v>35</v>
      </c>
      <c r="D279" s="110"/>
      <c r="E279" s="111"/>
      <c r="F279" s="110"/>
      <c r="G279" s="112"/>
      <c r="H279" s="110"/>
      <c r="I279" s="110"/>
      <c r="J279" s="110"/>
      <c r="K279" s="110"/>
      <c r="L279" s="110"/>
      <c r="M279" s="113"/>
      <c r="N279" s="98"/>
    </row>
    <row r="280" spans="1:14" s="105" customFormat="1" ht="18" customHeight="1" x14ac:dyDescent="0.2">
      <c r="A280" s="108"/>
      <c r="B280" s="119" t="s">
        <v>2816</v>
      </c>
      <c r="C280" s="120">
        <v>40</v>
      </c>
      <c r="D280" s="110"/>
      <c r="E280" s="111"/>
      <c r="F280" s="110"/>
      <c r="G280" s="112"/>
      <c r="H280" s="110"/>
      <c r="I280" s="110"/>
      <c r="J280" s="110"/>
      <c r="K280" s="110"/>
      <c r="L280" s="110"/>
      <c r="M280" s="113"/>
      <c r="N280" s="98"/>
    </row>
    <row r="281" spans="1:14" s="105" customFormat="1" ht="18" customHeight="1" x14ac:dyDescent="0.2">
      <c r="A281" s="108"/>
      <c r="B281" s="119" t="s">
        <v>2817</v>
      </c>
      <c r="C281" s="120">
        <v>35</v>
      </c>
      <c r="D281" s="110"/>
      <c r="E281" s="111"/>
      <c r="F281" s="110"/>
      <c r="G281" s="112"/>
      <c r="H281" s="110"/>
      <c r="I281" s="110"/>
      <c r="J281" s="110"/>
      <c r="K281" s="110"/>
      <c r="L281" s="110"/>
      <c r="M281" s="113"/>
      <c r="N281" s="98"/>
    </row>
    <row r="282" spans="1:14" s="105" customFormat="1" ht="18" customHeight="1" x14ac:dyDescent="0.2">
      <c r="A282" s="108"/>
      <c r="B282" s="119" t="s">
        <v>2818</v>
      </c>
      <c r="C282" s="120">
        <v>40</v>
      </c>
      <c r="D282" s="110"/>
      <c r="E282" s="111"/>
      <c r="F282" s="110"/>
      <c r="G282" s="112"/>
      <c r="H282" s="110"/>
      <c r="I282" s="110"/>
      <c r="J282" s="110"/>
      <c r="K282" s="110"/>
      <c r="L282" s="110"/>
      <c r="M282" s="113"/>
      <c r="N282" s="98"/>
    </row>
    <row r="283" spans="1:14" s="99" customFormat="1" ht="20.100000000000001" customHeight="1" x14ac:dyDescent="0.25">
      <c r="A283" s="130"/>
      <c r="B283" s="117" t="s">
        <v>2839</v>
      </c>
      <c r="C283" s="116">
        <f>SUM(C271:C279)</f>
        <v>257</v>
      </c>
      <c r="D283" s="116"/>
      <c r="E283" s="116"/>
      <c r="F283" s="116"/>
      <c r="G283" s="116"/>
      <c r="H283" s="117"/>
      <c r="I283" s="117"/>
      <c r="J283" s="117"/>
      <c r="K283" s="117"/>
      <c r="L283" s="117"/>
      <c r="M283" s="118" t="str">
        <f>IF(C283&gt;0,"M",IF(G283&gt;0,"M²",IF(H283&gt;0,"M³",IF(I283&gt;0,"KG",IF(J283&gt;0,"UND","")))))</f>
        <v>M</v>
      </c>
      <c r="N283" s="98" t="s">
        <v>190</v>
      </c>
    </row>
    <row r="284" spans="1:14" s="105" customFormat="1" ht="5.25" customHeight="1" x14ac:dyDescent="0.2">
      <c r="A284" s="100"/>
      <c r="B284" s="101"/>
      <c r="C284" s="102"/>
      <c r="D284" s="102"/>
      <c r="E284" s="102"/>
      <c r="F284" s="102"/>
      <c r="G284" s="103"/>
      <c r="H284" s="103"/>
      <c r="I284" s="103"/>
      <c r="J284" s="103"/>
      <c r="K284" s="103"/>
      <c r="L284" s="103"/>
      <c r="M284" s="104"/>
      <c r="N284" s="98"/>
    </row>
    <row r="285" spans="1:14" s="105" customFormat="1" ht="5.25" customHeight="1" x14ac:dyDescent="0.2">
      <c r="A285" s="100"/>
      <c r="B285" s="101"/>
      <c r="C285" s="102"/>
      <c r="D285" s="102"/>
      <c r="E285" s="102"/>
      <c r="F285" s="102"/>
      <c r="G285" s="103"/>
      <c r="H285" s="103"/>
      <c r="I285" s="103"/>
      <c r="J285" s="103"/>
      <c r="K285" s="103"/>
      <c r="L285" s="103"/>
      <c r="M285" s="104"/>
      <c r="N285" s="98"/>
    </row>
    <row r="286" spans="1:14" s="99" customFormat="1" ht="20.100000000000001" customHeight="1" x14ac:dyDescent="0.25">
      <c r="A286" s="94" t="s">
        <v>2840</v>
      </c>
      <c r="B286" s="95" t="s">
        <v>2841</v>
      </c>
      <c r="C286" s="106"/>
      <c r="D286" s="106"/>
      <c r="E286" s="106"/>
      <c r="F286" s="106"/>
      <c r="G286" s="106"/>
      <c r="H286" s="106"/>
      <c r="I286" s="106"/>
      <c r="J286" s="106"/>
      <c r="K286" s="106"/>
      <c r="L286" s="106"/>
      <c r="M286" s="107"/>
      <c r="N286" s="98">
        <v>2</v>
      </c>
    </row>
    <row r="287" spans="1:14" s="141" customFormat="1" ht="18" customHeight="1" x14ac:dyDescent="0.2">
      <c r="A287" s="108"/>
      <c r="B287" s="132"/>
      <c r="C287" s="103"/>
      <c r="D287" s="102"/>
      <c r="E287" s="102"/>
      <c r="F287" s="103"/>
      <c r="G287" s="133"/>
      <c r="H287" s="103"/>
      <c r="I287" s="103"/>
      <c r="J287" s="103"/>
      <c r="K287" s="103"/>
      <c r="L287" s="103"/>
      <c r="M287" s="104"/>
      <c r="N287" s="120"/>
    </row>
    <row r="288" spans="1:14" s="105" customFormat="1" ht="18" customHeight="1" x14ac:dyDescent="0.2">
      <c r="A288" s="108"/>
      <c r="B288" s="109" t="s">
        <v>2808</v>
      </c>
      <c r="C288" s="110">
        <v>40</v>
      </c>
      <c r="D288" s="110"/>
      <c r="E288" s="111"/>
      <c r="F288" s="110"/>
      <c r="G288" s="112"/>
      <c r="H288" s="110"/>
      <c r="I288" s="110"/>
      <c r="J288" s="110"/>
      <c r="K288" s="110"/>
      <c r="L288" s="110"/>
      <c r="M288" s="113"/>
      <c r="N288" s="98"/>
    </row>
    <row r="289" spans="1:14" s="105" customFormat="1" ht="18" customHeight="1" x14ac:dyDescent="0.2">
      <c r="A289" s="108"/>
      <c r="B289" s="109" t="s">
        <v>2809</v>
      </c>
      <c r="C289" s="110">
        <v>40</v>
      </c>
      <c r="D289" s="110"/>
      <c r="E289" s="111"/>
      <c r="F289" s="110"/>
      <c r="G289" s="112"/>
      <c r="H289" s="110"/>
      <c r="I289" s="110"/>
      <c r="J289" s="110"/>
      <c r="K289" s="110"/>
      <c r="L289" s="110"/>
      <c r="M289" s="113"/>
      <c r="N289" s="98"/>
    </row>
    <row r="290" spans="1:14" s="105" customFormat="1" ht="18" customHeight="1" x14ac:dyDescent="0.2">
      <c r="A290" s="108"/>
      <c r="B290" s="109" t="s">
        <v>2810</v>
      </c>
      <c r="C290" s="110">
        <v>40</v>
      </c>
      <c r="D290" s="110"/>
      <c r="E290" s="111"/>
      <c r="F290" s="110"/>
      <c r="G290" s="112"/>
      <c r="H290" s="110"/>
      <c r="I290" s="110"/>
      <c r="J290" s="110"/>
      <c r="K290" s="110"/>
      <c r="L290" s="110"/>
      <c r="M290" s="113"/>
      <c r="N290" s="98"/>
    </row>
    <row r="291" spans="1:14" s="105" customFormat="1" ht="18" customHeight="1" x14ac:dyDescent="0.2">
      <c r="A291" s="108"/>
      <c r="B291" s="109" t="s">
        <v>2811</v>
      </c>
      <c r="C291" s="110">
        <v>28</v>
      </c>
      <c r="D291" s="110"/>
      <c r="E291" s="111"/>
      <c r="F291" s="110"/>
      <c r="G291" s="112"/>
      <c r="H291" s="110"/>
      <c r="I291" s="110"/>
      <c r="J291" s="110"/>
      <c r="K291" s="110"/>
      <c r="L291" s="110"/>
      <c r="M291" s="113"/>
      <c r="N291" s="98"/>
    </row>
    <row r="292" spans="1:14" s="105" customFormat="1" ht="18" customHeight="1" x14ac:dyDescent="0.2">
      <c r="A292" s="108"/>
      <c r="B292" s="109" t="s">
        <v>2812</v>
      </c>
      <c r="C292" s="110">
        <v>20</v>
      </c>
      <c r="D292" s="110"/>
      <c r="E292" s="111"/>
      <c r="F292" s="110"/>
      <c r="G292" s="112"/>
      <c r="H292" s="110"/>
      <c r="I292" s="110"/>
      <c r="J292" s="110"/>
      <c r="K292" s="110"/>
      <c r="L292" s="110"/>
      <c r="M292" s="113"/>
      <c r="N292" s="98"/>
    </row>
    <row r="293" spans="1:14" s="105" customFormat="1" ht="18" customHeight="1" x14ac:dyDescent="0.2">
      <c r="A293" s="108"/>
      <c r="B293" s="109" t="s">
        <v>2813</v>
      </c>
      <c r="C293" s="110">
        <v>30</v>
      </c>
      <c r="D293" s="110"/>
      <c r="E293" s="111"/>
      <c r="F293" s="110"/>
      <c r="G293" s="112"/>
      <c r="H293" s="110"/>
      <c r="I293" s="110"/>
      <c r="J293" s="110"/>
      <c r="K293" s="110"/>
      <c r="L293" s="110"/>
      <c r="M293" s="113"/>
      <c r="N293" s="98"/>
    </row>
    <row r="294" spans="1:14" s="105" customFormat="1" ht="18" customHeight="1" x14ac:dyDescent="0.2">
      <c r="A294" s="108"/>
      <c r="B294" s="109" t="s">
        <v>2814</v>
      </c>
      <c r="C294" s="110">
        <v>24</v>
      </c>
      <c r="D294" s="110"/>
      <c r="E294" s="111"/>
      <c r="F294" s="110"/>
      <c r="G294" s="112"/>
      <c r="H294" s="110"/>
      <c r="I294" s="110"/>
      <c r="J294" s="110"/>
      <c r="K294" s="110"/>
      <c r="L294" s="110"/>
      <c r="M294" s="113"/>
      <c r="N294" s="98"/>
    </row>
    <row r="295" spans="1:14" s="105" customFormat="1" ht="18" customHeight="1" x14ac:dyDescent="0.2">
      <c r="A295" s="108"/>
      <c r="B295" s="109" t="s">
        <v>2815</v>
      </c>
      <c r="C295" s="110">
        <v>35</v>
      </c>
      <c r="D295" s="110"/>
      <c r="E295" s="111"/>
      <c r="F295" s="110"/>
      <c r="G295" s="112"/>
      <c r="H295" s="110"/>
      <c r="I295" s="110"/>
      <c r="J295" s="110"/>
      <c r="K295" s="110"/>
      <c r="L295" s="110"/>
      <c r="M295" s="113"/>
      <c r="N295" s="98"/>
    </row>
    <row r="296" spans="1:14" s="105" customFormat="1" ht="18" customHeight="1" x14ac:dyDescent="0.2">
      <c r="A296" s="108"/>
      <c r="B296" s="119" t="s">
        <v>2816</v>
      </c>
      <c r="C296" s="120">
        <v>40</v>
      </c>
      <c r="D296" s="110"/>
      <c r="E296" s="111"/>
      <c r="F296" s="110"/>
      <c r="G296" s="112"/>
      <c r="H296" s="110"/>
      <c r="I296" s="110"/>
      <c r="J296" s="110"/>
      <c r="K296" s="110"/>
      <c r="L296" s="110"/>
      <c r="M296" s="113"/>
      <c r="N296" s="98"/>
    </row>
    <row r="297" spans="1:14" s="105" customFormat="1" ht="18" customHeight="1" x14ac:dyDescent="0.2">
      <c r="A297" s="108"/>
      <c r="B297" s="119" t="s">
        <v>2817</v>
      </c>
      <c r="C297" s="120">
        <v>35</v>
      </c>
      <c r="D297" s="110"/>
      <c r="E297" s="111"/>
      <c r="F297" s="110"/>
      <c r="G297" s="112"/>
      <c r="H297" s="110"/>
      <c r="I297" s="110"/>
      <c r="J297" s="110"/>
      <c r="K297" s="110"/>
      <c r="L297" s="110"/>
      <c r="M297" s="113"/>
      <c r="N297" s="98"/>
    </row>
    <row r="298" spans="1:14" s="105" customFormat="1" ht="18" customHeight="1" x14ac:dyDescent="0.2">
      <c r="A298" s="108"/>
      <c r="B298" s="119" t="s">
        <v>2818</v>
      </c>
      <c r="C298" s="120">
        <v>40</v>
      </c>
      <c r="D298" s="110"/>
      <c r="E298" s="111"/>
      <c r="F298" s="110"/>
      <c r="G298" s="112"/>
      <c r="H298" s="110"/>
      <c r="I298" s="110"/>
      <c r="J298" s="110"/>
      <c r="K298" s="110"/>
      <c r="L298" s="110"/>
      <c r="M298" s="113"/>
      <c r="N298" s="98"/>
    </row>
    <row r="299" spans="1:14" s="99" customFormat="1" ht="20.100000000000001" customHeight="1" x14ac:dyDescent="0.25">
      <c r="A299" s="130"/>
      <c r="B299" s="117" t="s">
        <v>2842</v>
      </c>
      <c r="C299" s="116">
        <f>SUM(C287:C295)</f>
        <v>257</v>
      </c>
      <c r="D299" s="116"/>
      <c r="E299" s="116"/>
      <c r="F299" s="116"/>
      <c r="G299" s="116"/>
      <c r="H299" s="117"/>
      <c r="I299" s="117"/>
      <c r="J299" s="117"/>
      <c r="K299" s="117"/>
      <c r="L299" s="117"/>
      <c r="M299" s="118" t="str">
        <f>IF(C299&gt;0,"M",IF(G299&gt;0,"M²",IF(H299&gt;0,"M³",IF(I299&gt;0,"KG",IF(J299&gt;0,"UND","")))))</f>
        <v>M</v>
      </c>
      <c r="N299" s="98" t="s">
        <v>190</v>
      </c>
    </row>
    <row r="300" spans="1:14" s="105" customFormat="1" ht="5.25" customHeight="1" x14ac:dyDescent="0.2">
      <c r="A300" s="100"/>
      <c r="B300" s="101"/>
      <c r="C300" s="102"/>
      <c r="D300" s="102"/>
      <c r="E300" s="102"/>
      <c r="F300" s="102"/>
      <c r="G300" s="103"/>
      <c r="H300" s="103"/>
      <c r="I300" s="103"/>
      <c r="J300" s="103"/>
      <c r="K300" s="103"/>
      <c r="L300" s="103"/>
      <c r="M300" s="104"/>
      <c r="N300" s="98"/>
    </row>
    <row r="301" spans="1:14" s="99" customFormat="1" ht="20.100000000000001" customHeight="1" x14ac:dyDescent="0.25">
      <c r="A301" s="94" t="s">
        <v>2843</v>
      </c>
      <c r="B301" s="95" t="s">
        <v>146</v>
      </c>
      <c r="C301" s="106"/>
      <c r="D301" s="106"/>
      <c r="E301" s="106"/>
      <c r="F301" s="106"/>
      <c r="G301" s="106"/>
      <c r="H301" s="106"/>
      <c r="I301" s="106"/>
      <c r="J301" s="106"/>
      <c r="K301" s="106"/>
      <c r="L301" s="106"/>
      <c r="M301" s="107"/>
      <c r="N301" s="98">
        <v>1</v>
      </c>
    </row>
    <row r="302" spans="1:14" s="99" customFormat="1" ht="20.100000000000001" customHeight="1" x14ac:dyDescent="0.25">
      <c r="A302" s="94" t="s">
        <v>2844</v>
      </c>
      <c r="B302" s="95" t="s">
        <v>149</v>
      </c>
      <c r="C302" s="106"/>
      <c r="D302" s="106"/>
      <c r="E302" s="106"/>
      <c r="F302" s="106"/>
      <c r="G302" s="106"/>
      <c r="H302" s="106"/>
      <c r="I302" s="106"/>
      <c r="J302" s="106"/>
      <c r="K302" s="106"/>
      <c r="L302" s="106"/>
      <c r="M302" s="107"/>
      <c r="N302" s="98">
        <v>3</v>
      </c>
    </row>
    <row r="303" spans="1:14" s="105" customFormat="1" ht="5.25" customHeight="1" x14ac:dyDescent="0.2">
      <c r="A303" s="100"/>
      <c r="B303" s="101"/>
      <c r="C303" s="102"/>
      <c r="D303" s="102"/>
      <c r="E303" s="102"/>
      <c r="F303" s="102"/>
      <c r="G303" s="103"/>
      <c r="H303" s="103"/>
      <c r="I303" s="103"/>
      <c r="J303" s="103"/>
      <c r="K303" s="103"/>
      <c r="L303" s="103"/>
      <c r="M303" s="104"/>
      <c r="N303" s="98"/>
    </row>
    <row r="304" spans="1:14" s="150" customFormat="1" ht="18" customHeight="1" x14ac:dyDescent="0.2">
      <c r="A304" s="142"/>
      <c r="B304" s="143" t="s">
        <v>2845</v>
      </c>
      <c r="C304" s="144"/>
      <c r="D304" s="145"/>
      <c r="E304" s="145"/>
      <c r="F304" s="144"/>
      <c r="G304" s="146"/>
      <c r="H304" s="146"/>
      <c r="I304" s="144"/>
      <c r="J304" s="147">
        <v>8</v>
      </c>
      <c r="K304" s="144"/>
      <c r="L304" s="144"/>
      <c r="M304" s="148"/>
      <c r="N304" s="149"/>
    </row>
    <row r="305" spans="1:14" s="99" customFormat="1" ht="18.95" customHeight="1" x14ac:dyDescent="0.25">
      <c r="A305" s="130"/>
      <c r="B305" s="117" t="s">
        <v>2846</v>
      </c>
      <c r="C305" s="116"/>
      <c r="D305" s="116"/>
      <c r="E305" s="116"/>
      <c r="F305" s="116"/>
      <c r="G305" s="116"/>
      <c r="H305" s="116"/>
      <c r="I305" s="117"/>
      <c r="J305" s="117">
        <f>J304</f>
        <v>8</v>
      </c>
      <c r="K305" s="117"/>
      <c r="L305" s="117"/>
      <c r="M305" s="118" t="str">
        <f>IF(C305&gt;0,"M",IF(G305&gt;0,"M²",IF(H305&gt;0,"M³",IF(I305&gt;0,"KG",IF(J305&gt;0,"UND","")))))</f>
        <v>UND</v>
      </c>
      <c r="N305" s="98" t="s">
        <v>190</v>
      </c>
    </row>
    <row r="306" spans="1:14" s="105" customFormat="1" ht="5.25" customHeight="1" x14ac:dyDescent="0.2">
      <c r="A306" s="100"/>
      <c r="B306" s="101"/>
      <c r="C306" s="102"/>
      <c r="D306" s="102"/>
      <c r="E306" s="102"/>
      <c r="F306" s="102"/>
      <c r="G306" s="103"/>
      <c r="H306" s="103"/>
      <c r="I306" s="103"/>
      <c r="J306" s="103"/>
      <c r="K306" s="103"/>
      <c r="L306" s="103"/>
      <c r="M306" s="104"/>
      <c r="N306" s="98"/>
    </row>
    <row r="307" spans="1:14" s="99" customFormat="1" ht="20.100000000000001" customHeight="1" x14ac:dyDescent="0.25">
      <c r="A307" s="94" t="s">
        <v>2847</v>
      </c>
      <c r="B307" s="95" t="s">
        <v>152</v>
      </c>
      <c r="C307" s="106"/>
      <c r="D307" s="106"/>
      <c r="E307" s="106"/>
      <c r="F307" s="106"/>
      <c r="G307" s="106"/>
      <c r="H307" s="106"/>
      <c r="I307" s="106"/>
      <c r="J307" s="106"/>
      <c r="K307" s="106"/>
      <c r="L307" s="106"/>
      <c r="M307" s="107"/>
      <c r="N307" s="98">
        <v>2</v>
      </c>
    </row>
    <row r="308" spans="1:14" s="99" customFormat="1" ht="20.100000000000001" customHeight="1" x14ac:dyDescent="0.25">
      <c r="A308" s="94" t="s">
        <v>2848</v>
      </c>
      <c r="B308" s="95" t="s">
        <v>2849</v>
      </c>
      <c r="C308" s="106"/>
      <c r="D308" s="106"/>
      <c r="E308" s="106"/>
      <c r="F308" s="106"/>
      <c r="G308" s="106"/>
      <c r="H308" s="106"/>
      <c r="I308" s="106"/>
      <c r="J308" s="106"/>
      <c r="K308" s="106"/>
      <c r="L308" s="106"/>
      <c r="M308" s="107"/>
      <c r="N308" s="98">
        <v>3</v>
      </c>
    </row>
    <row r="309" spans="1:14" s="105" customFormat="1" ht="5.25" customHeight="1" x14ac:dyDescent="0.2">
      <c r="A309" s="100"/>
      <c r="B309" s="101"/>
      <c r="C309" s="102"/>
      <c r="D309" s="102"/>
      <c r="E309" s="102"/>
      <c r="F309" s="102"/>
      <c r="G309" s="103"/>
      <c r="H309" s="103"/>
      <c r="I309" s="103"/>
      <c r="J309" s="103"/>
      <c r="K309" s="103"/>
      <c r="L309" s="103"/>
      <c r="M309" s="104"/>
      <c r="N309" s="98"/>
    </row>
    <row r="310" spans="1:14" s="141" customFormat="1" ht="18" customHeight="1" x14ac:dyDescent="0.2">
      <c r="A310" s="108"/>
      <c r="B310" s="132" t="s">
        <v>2850</v>
      </c>
      <c r="C310" s="133"/>
      <c r="D310" s="103"/>
      <c r="E310" s="103"/>
      <c r="F310" s="103"/>
      <c r="G310" s="133"/>
      <c r="H310" s="133"/>
      <c r="I310" s="133"/>
      <c r="J310" s="151">
        <v>8</v>
      </c>
      <c r="K310" s="103"/>
      <c r="L310" s="103"/>
      <c r="M310" s="104"/>
      <c r="N310" s="120"/>
    </row>
    <row r="311" spans="1:14" s="99" customFormat="1" ht="18.95" customHeight="1" x14ac:dyDescent="0.25">
      <c r="A311" s="130"/>
      <c r="B311" s="117" t="s">
        <v>2851</v>
      </c>
      <c r="C311" s="116"/>
      <c r="D311" s="116"/>
      <c r="E311" s="116"/>
      <c r="F311" s="116"/>
      <c r="G311" s="116"/>
      <c r="H311" s="116"/>
      <c r="I311" s="116"/>
      <c r="J311" s="116">
        <f>SUM(J310:J310)</f>
        <v>8</v>
      </c>
      <c r="K311" s="117"/>
      <c r="L311" s="117"/>
      <c r="M311" s="118" t="str">
        <f>IF(C311&gt;0,"M",IF(G311&gt;0,"M²",IF(H311&gt;0,"M³",IF(I311&gt;0,"KG",IF(J311&gt;0,"UND","")))))</f>
        <v>UND</v>
      </c>
      <c r="N311" s="98" t="s">
        <v>190</v>
      </c>
    </row>
    <row r="312" spans="1:14" s="105" customFormat="1" ht="5.25" customHeight="1" x14ac:dyDescent="0.2">
      <c r="A312" s="100"/>
      <c r="B312" s="101"/>
      <c r="C312" s="102"/>
      <c r="D312" s="102"/>
      <c r="E312" s="102"/>
      <c r="F312" s="102"/>
      <c r="G312" s="103"/>
      <c r="H312" s="103"/>
      <c r="I312" s="103"/>
      <c r="J312" s="103"/>
      <c r="K312" s="103"/>
      <c r="L312" s="103"/>
      <c r="M312" s="104"/>
      <c r="N312" s="98"/>
    </row>
    <row r="313" spans="1:14" s="99" customFormat="1" ht="20.100000000000001" customHeight="1" x14ac:dyDescent="0.25">
      <c r="A313" s="94">
        <v>6</v>
      </c>
      <c r="B313" s="95" t="s">
        <v>24</v>
      </c>
      <c r="C313" s="106"/>
      <c r="D313" s="106"/>
      <c r="E313" s="106"/>
      <c r="F313" s="106"/>
      <c r="G313" s="106"/>
      <c r="H313" s="106"/>
      <c r="I313" s="106"/>
      <c r="J313" s="106"/>
      <c r="K313" s="106"/>
      <c r="L313" s="106"/>
      <c r="M313" s="107"/>
      <c r="N313" s="98">
        <v>1</v>
      </c>
    </row>
    <row r="314" spans="1:14" s="99" customFormat="1" ht="20.100000000000001" customHeight="1" x14ac:dyDescent="0.25">
      <c r="A314" s="94" t="s">
        <v>2852</v>
      </c>
      <c r="B314" s="95" t="s">
        <v>158</v>
      </c>
      <c r="C314" s="106"/>
      <c r="D314" s="106"/>
      <c r="E314" s="106"/>
      <c r="F314" s="106"/>
      <c r="G314" s="106"/>
      <c r="H314" s="106"/>
      <c r="I314" s="106"/>
      <c r="J314" s="106"/>
      <c r="K314" s="106"/>
      <c r="L314" s="106"/>
      <c r="M314" s="107"/>
      <c r="N314" s="98">
        <v>2</v>
      </c>
    </row>
    <row r="315" spans="1:14" s="105" customFormat="1" ht="5.25" customHeight="1" x14ac:dyDescent="0.2">
      <c r="A315" s="100"/>
      <c r="B315" s="101"/>
      <c r="C315" s="102"/>
      <c r="D315" s="102"/>
      <c r="E315" s="102"/>
      <c r="F315" s="102"/>
      <c r="G315" s="103"/>
      <c r="H315" s="103"/>
      <c r="I315" s="103"/>
      <c r="J315" s="103"/>
      <c r="K315" s="103"/>
      <c r="L315" s="103"/>
      <c r="M315" s="104"/>
      <c r="N315" s="98"/>
    </row>
    <row r="316" spans="1:14" s="105" customFormat="1" ht="18" customHeight="1" x14ac:dyDescent="0.2">
      <c r="A316" s="108"/>
      <c r="B316" s="109" t="s">
        <v>2744</v>
      </c>
      <c r="C316" s="110">
        <v>750.86</v>
      </c>
      <c r="D316" s="110"/>
      <c r="E316" s="111"/>
      <c r="F316" s="110"/>
      <c r="G316" s="112"/>
      <c r="H316" s="110"/>
      <c r="I316" s="110"/>
      <c r="J316" s="110"/>
      <c r="K316" s="152">
        <v>0.1</v>
      </c>
      <c r="L316" s="110"/>
      <c r="M316" s="113"/>
      <c r="N316" s="98"/>
    </row>
    <row r="317" spans="1:14" s="105" customFormat="1" ht="18" customHeight="1" x14ac:dyDescent="0.2">
      <c r="A317" s="108"/>
      <c r="B317" s="109" t="s">
        <v>2745</v>
      </c>
      <c r="C317" s="110">
        <v>139.08000000000001</v>
      </c>
      <c r="D317" s="110"/>
      <c r="E317" s="111"/>
      <c r="F317" s="110"/>
      <c r="G317" s="112"/>
      <c r="H317" s="110"/>
      <c r="I317" s="110"/>
      <c r="J317" s="110"/>
      <c r="K317" s="152">
        <v>0.1</v>
      </c>
      <c r="L317" s="110"/>
      <c r="M317" s="113"/>
      <c r="N317" s="98"/>
    </row>
    <row r="318" spans="1:14" s="105" customFormat="1" ht="18" customHeight="1" x14ac:dyDescent="0.2">
      <c r="A318" s="108"/>
      <c r="B318" s="109" t="s">
        <v>2746</v>
      </c>
      <c r="C318" s="110">
        <v>745.44</v>
      </c>
      <c r="D318" s="110"/>
      <c r="E318" s="111"/>
      <c r="F318" s="110"/>
      <c r="G318" s="112"/>
      <c r="H318" s="110"/>
      <c r="I318" s="110"/>
      <c r="J318" s="110"/>
      <c r="K318" s="152">
        <v>0.1</v>
      </c>
      <c r="L318" s="110"/>
      <c r="M318" s="113"/>
      <c r="N318" s="98"/>
    </row>
    <row r="319" spans="1:14" s="105" customFormat="1" ht="18" customHeight="1" x14ac:dyDescent="0.2">
      <c r="A319" s="108"/>
      <c r="B319" s="109" t="s">
        <v>2747</v>
      </c>
      <c r="C319" s="110">
        <v>969.18</v>
      </c>
      <c r="D319" s="110"/>
      <c r="E319" s="111"/>
      <c r="F319" s="110"/>
      <c r="G319" s="112"/>
      <c r="H319" s="110"/>
      <c r="I319" s="110"/>
      <c r="J319" s="110"/>
      <c r="K319" s="152">
        <v>0.1</v>
      </c>
      <c r="L319" s="110"/>
      <c r="M319" s="113"/>
      <c r="N319" s="98"/>
    </row>
    <row r="320" spans="1:14" s="105" customFormat="1" ht="18" customHeight="1" x14ac:dyDescent="0.2">
      <c r="A320" s="108"/>
      <c r="B320" s="119" t="s">
        <v>2748</v>
      </c>
      <c r="C320" s="120">
        <v>317.26</v>
      </c>
      <c r="D320" s="120"/>
      <c r="E320" s="121"/>
      <c r="F320" s="120"/>
      <c r="G320" s="122"/>
      <c r="H320" s="120"/>
      <c r="I320" s="120"/>
      <c r="J320" s="120"/>
      <c r="K320" s="153"/>
      <c r="L320" s="110"/>
      <c r="M320" s="113"/>
      <c r="N320" s="98"/>
    </row>
    <row r="321" spans="1:14" s="105" customFormat="1" ht="18" customHeight="1" x14ac:dyDescent="0.2">
      <c r="A321" s="108"/>
      <c r="B321" s="119" t="s">
        <v>2749</v>
      </c>
      <c r="C321" s="120">
        <v>403.34</v>
      </c>
      <c r="D321" s="110"/>
      <c r="E321" s="111"/>
      <c r="F321" s="110"/>
      <c r="G321" s="112"/>
      <c r="H321" s="110"/>
      <c r="I321" s="110"/>
      <c r="J321" s="110"/>
      <c r="K321" s="110"/>
      <c r="L321" s="110"/>
      <c r="M321" s="113"/>
      <c r="N321" s="98"/>
    </row>
    <row r="322" spans="1:14" s="105" customFormat="1" ht="18" customHeight="1" x14ac:dyDescent="0.2">
      <c r="A322" s="108"/>
      <c r="B322" s="119" t="s">
        <v>2750</v>
      </c>
      <c r="C322" s="120">
        <v>111.02</v>
      </c>
      <c r="D322" s="110"/>
      <c r="E322" s="111"/>
      <c r="F322" s="110"/>
      <c r="G322" s="112"/>
      <c r="H322" s="110"/>
      <c r="I322" s="110"/>
      <c r="J322" s="110"/>
      <c r="K322" s="110"/>
      <c r="L322" s="110"/>
      <c r="M322" s="113"/>
      <c r="N322" s="98"/>
    </row>
    <row r="323" spans="1:14" s="105" customFormat="1" ht="18" customHeight="1" x14ac:dyDescent="0.2">
      <c r="A323" s="108"/>
      <c r="B323" s="119" t="s">
        <v>2751</v>
      </c>
      <c r="C323" s="120">
        <v>359.08</v>
      </c>
      <c r="D323" s="110"/>
      <c r="E323" s="111"/>
      <c r="F323" s="110"/>
      <c r="G323" s="112"/>
      <c r="H323" s="110"/>
      <c r="I323" s="110"/>
      <c r="J323" s="110"/>
      <c r="K323" s="110"/>
      <c r="L323" s="110"/>
      <c r="M323" s="113"/>
      <c r="N323" s="98"/>
    </row>
    <row r="324" spans="1:14" s="105" customFormat="1" ht="18" customHeight="1" x14ac:dyDescent="0.2">
      <c r="A324" s="108"/>
      <c r="B324" s="109" t="s">
        <v>2752</v>
      </c>
      <c r="C324" s="110">
        <v>160</v>
      </c>
      <c r="D324" s="110"/>
      <c r="E324" s="111"/>
      <c r="F324" s="110"/>
      <c r="G324" s="112"/>
      <c r="H324" s="110"/>
      <c r="I324" s="110"/>
      <c r="J324" s="110"/>
      <c r="K324" s="152">
        <v>0.1</v>
      </c>
      <c r="L324" s="110"/>
      <c r="M324" s="113"/>
      <c r="N324" s="98"/>
    </row>
    <row r="325" spans="1:14" s="99" customFormat="1" ht="20.100000000000001" customHeight="1" x14ac:dyDescent="0.25">
      <c r="A325" s="130"/>
      <c r="B325" s="117" t="s">
        <v>2853</v>
      </c>
      <c r="C325" s="116">
        <f>(SUM(C315:C319)+C324)*0.9</f>
        <v>2488.1039999999998</v>
      </c>
      <c r="D325" s="116"/>
      <c r="E325" s="116"/>
      <c r="F325" s="116"/>
      <c r="G325" s="116"/>
      <c r="H325" s="117"/>
      <c r="I325" s="117"/>
      <c r="J325" s="117"/>
      <c r="K325" s="117"/>
      <c r="L325" s="117"/>
      <c r="M325" s="118" t="str">
        <f>IF(C325&gt;0,"M",IF(G325&gt;0,"M²",IF(H325&gt;0,"M³",IF(I325&gt;0,"KG",IF(J325&gt;0,"UND","")))))</f>
        <v>M</v>
      </c>
      <c r="N325" s="98" t="s">
        <v>190</v>
      </c>
    </row>
    <row r="326" spans="1:14" s="105" customFormat="1" ht="5.25" customHeight="1" x14ac:dyDescent="0.2">
      <c r="A326" s="100"/>
      <c r="B326" s="101"/>
      <c r="C326" s="102"/>
      <c r="D326" s="102"/>
      <c r="E326" s="102"/>
      <c r="F326" s="102"/>
      <c r="G326" s="103"/>
      <c r="H326" s="103"/>
      <c r="I326" s="103"/>
      <c r="J326" s="103"/>
      <c r="K326" s="103"/>
      <c r="L326" s="103"/>
      <c r="M326" s="104"/>
      <c r="N326" s="98"/>
    </row>
    <row r="327" spans="1:14" s="99" customFormat="1" ht="20.100000000000001" customHeight="1" x14ac:dyDescent="0.25">
      <c r="A327" s="94" t="s">
        <v>2854</v>
      </c>
      <c r="B327" s="95" t="s">
        <v>161</v>
      </c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7"/>
      <c r="N327" s="98">
        <v>2</v>
      </c>
    </row>
    <row r="328" spans="1:14" s="105" customFormat="1" ht="5.25" customHeight="1" x14ac:dyDescent="0.2">
      <c r="A328" s="100"/>
      <c r="B328" s="101"/>
      <c r="C328" s="102"/>
      <c r="D328" s="102"/>
      <c r="E328" s="102"/>
      <c r="F328" s="102"/>
      <c r="G328" s="103"/>
      <c r="H328" s="103"/>
      <c r="I328" s="103"/>
      <c r="J328" s="103"/>
      <c r="K328" s="103"/>
      <c r="L328" s="103"/>
      <c r="M328" s="104"/>
      <c r="N328" s="98"/>
    </row>
    <row r="329" spans="1:14" s="105" customFormat="1" ht="18" customHeight="1" x14ac:dyDescent="0.2">
      <c r="A329" s="108"/>
      <c r="B329" s="109" t="s">
        <v>2744</v>
      </c>
      <c r="C329" s="110">
        <v>750.86</v>
      </c>
      <c r="D329" s="110"/>
      <c r="E329" s="111"/>
      <c r="F329" s="110"/>
      <c r="G329" s="112"/>
      <c r="H329" s="110"/>
      <c r="I329" s="110"/>
      <c r="J329" s="110"/>
      <c r="K329" s="152">
        <v>0.1</v>
      </c>
      <c r="L329" s="110"/>
      <c r="M329" s="113"/>
      <c r="N329" s="98"/>
    </row>
    <row r="330" spans="1:14" s="105" customFormat="1" ht="18" customHeight="1" x14ac:dyDescent="0.2">
      <c r="A330" s="108"/>
      <c r="B330" s="109" t="s">
        <v>2745</v>
      </c>
      <c r="C330" s="110">
        <v>139.08000000000001</v>
      </c>
      <c r="D330" s="110"/>
      <c r="E330" s="111"/>
      <c r="F330" s="110"/>
      <c r="G330" s="112"/>
      <c r="H330" s="110"/>
      <c r="I330" s="110"/>
      <c r="J330" s="110"/>
      <c r="K330" s="152">
        <v>0.1</v>
      </c>
      <c r="L330" s="110"/>
      <c r="M330" s="113"/>
      <c r="N330" s="98"/>
    </row>
    <row r="331" spans="1:14" s="105" customFormat="1" ht="18" customHeight="1" x14ac:dyDescent="0.2">
      <c r="A331" s="108"/>
      <c r="B331" s="109" t="s">
        <v>2746</v>
      </c>
      <c r="C331" s="110">
        <v>745.44</v>
      </c>
      <c r="D331" s="110"/>
      <c r="E331" s="111"/>
      <c r="F331" s="110"/>
      <c r="G331" s="112"/>
      <c r="H331" s="110"/>
      <c r="I331" s="110"/>
      <c r="J331" s="110"/>
      <c r="K331" s="152">
        <v>0.1</v>
      </c>
      <c r="L331" s="110"/>
      <c r="M331" s="113"/>
      <c r="N331" s="98"/>
    </row>
    <row r="332" spans="1:14" s="105" customFormat="1" ht="18" customHeight="1" x14ac:dyDescent="0.2">
      <c r="A332" s="108"/>
      <c r="B332" s="109" t="s">
        <v>2747</v>
      </c>
      <c r="C332" s="110">
        <v>969.18</v>
      </c>
      <c r="D332" s="110"/>
      <c r="E332" s="111"/>
      <c r="F332" s="110"/>
      <c r="G332" s="112"/>
      <c r="H332" s="110"/>
      <c r="I332" s="110"/>
      <c r="J332" s="110"/>
      <c r="K332" s="152">
        <v>0.1</v>
      </c>
      <c r="L332" s="110"/>
      <c r="M332" s="113"/>
      <c r="N332" s="98"/>
    </row>
    <row r="333" spans="1:14" s="105" customFormat="1" ht="18" customHeight="1" x14ac:dyDescent="0.2">
      <c r="A333" s="108"/>
      <c r="B333" s="119" t="s">
        <v>2748</v>
      </c>
      <c r="C333" s="120">
        <v>317.26</v>
      </c>
      <c r="D333" s="110"/>
      <c r="E333" s="111"/>
      <c r="F333" s="110"/>
      <c r="G333" s="112"/>
      <c r="H333" s="110"/>
      <c r="I333" s="110"/>
      <c r="J333" s="110"/>
      <c r="K333" s="152">
        <v>0.1</v>
      </c>
      <c r="L333" s="110"/>
      <c r="M333" s="113"/>
      <c r="N333" s="98"/>
    </row>
    <row r="334" spans="1:14" s="105" customFormat="1" ht="18" customHeight="1" x14ac:dyDescent="0.2">
      <c r="A334" s="108"/>
      <c r="B334" s="119" t="s">
        <v>2749</v>
      </c>
      <c r="C334" s="120">
        <v>403.34</v>
      </c>
      <c r="D334" s="110"/>
      <c r="E334" s="111"/>
      <c r="F334" s="110"/>
      <c r="G334" s="112"/>
      <c r="H334" s="110"/>
      <c r="I334" s="110"/>
      <c r="J334" s="110"/>
      <c r="K334" s="110"/>
      <c r="L334" s="110"/>
      <c r="M334" s="113"/>
      <c r="N334" s="98"/>
    </row>
    <row r="335" spans="1:14" s="105" customFormat="1" ht="18" customHeight="1" x14ac:dyDescent="0.2">
      <c r="A335" s="108"/>
      <c r="B335" s="119" t="s">
        <v>2750</v>
      </c>
      <c r="C335" s="120">
        <v>111.02</v>
      </c>
      <c r="D335" s="110"/>
      <c r="E335" s="111"/>
      <c r="F335" s="110"/>
      <c r="G335" s="112"/>
      <c r="H335" s="110"/>
      <c r="I335" s="110"/>
      <c r="J335" s="110"/>
      <c r="K335" s="110"/>
      <c r="L335" s="110"/>
      <c r="M335" s="113"/>
      <c r="N335" s="98"/>
    </row>
    <row r="336" spans="1:14" s="105" customFormat="1" ht="18" customHeight="1" x14ac:dyDescent="0.2">
      <c r="A336" s="108"/>
      <c r="B336" s="119" t="s">
        <v>2751</v>
      </c>
      <c r="C336" s="120">
        <v>359.08</v>
      </c>
      <c r="D336" s="110"/>
      <c r="E336" s="111"/>
      <c r="F336" s="110"/>
      <c r="G336" s="112"/>
      <c r="H336" s="110"/>
      <c r="I336" s="110"/>
      <c r="J336" s="110"/>
      <c r="K336" s="110"/>
      <c r="L336" s="110"/>
      <c r="M336" s="113"/>
      <c r="N336" s="98"/>
    </row>
    <row r="337" spans="1:14" s="105" customFormat="1" ht="18" customHeight="1" x14ac:dyDescent="0.2">
      <c r="A337" s="108"/>
      <c r="B337" s="109" t="s">
        <v>2752</v>
      </c>
      <c r="C337" s="110">
        <v>160</v>
      </c>
      <c r="D337" s="110"/>
      <c r="E337" s="111"/>
      <c r="F337" s="110"/>
      <c r="G337" s="112"/>
      <c r="H337" s="110"/>
      <c r="I337" s="110"/>
      <c r="J337" s="110"/>
      <c r="K337" s="152">
        <v>0.1</v>
      </c>
      <c r="L337" s="110"/>
      <c r="M337" s="113"/>
      <c r="N337" s="98"/>
    </row>
    <row r="338" spans="1:14" s="99" customFormat="1" ht="20.100000000000001" customHeight="1" x14ac:dyDescent="0.25">
      <c r="A338" s="130"/>
      <c r="B338" s="117" t="s">
        <v>2855</v>
      </c>
      <c r="C338" s="116">
        <f>(SUM(C328:C332)+C337)*0.9</f>
        <v>2488.1039999999998</v>
      </c>
      <c r="D338" s="116"/>
      <c r="E338" s="116"/>
      <c r="F338" s="116"/>
      <c r="G338" s="116"/>
      <c r="H338" s="117"/>
      <c r="I338" s="117"/>
      <c r="J338" s="117"/>
      <c r="K338" s="117"/>
      <c r="L338" s="117"/>
      <c r="M338" s="118" t="str">
        <f>IF(C338&gt;0,"M",IF(G338&gt;0,"M²",IF(H338&gt;0,"M³",IF(I338&gt;0,"KG",IF(J338&gt;0,"UND","")))))</f>
        <v>M</v>
      </c>
      <c r="N338" s="98" t="s">
        <v>190</v>
      </c>
    </row>
    <row r="339" spans="1:14" s="105" customFormat="1" ht="5.25" customHeight="1" x14ac:dyDescent="0.2">
      <c r="A339" s="100"/>
      <c r="B339" s="101"/>
      <c r="C339" s="102"/>
      <c r="D339" s="102"/>
      <c r="E339" s="102"/>
      <c r="F339" s="102"/>
      <c r="G339" s="103"/>
      <c r="H339" s="103"/>
      <c r="I339" s="103"/>
      <c r="J339" s="103"/>
      <c r="K339" s="103"/>
      <c r="L339" s="103"/>
      <c r="M339" s="104"/>
      <c r="N339" s="98"/>
    </row>
    <row r="340" spans="1:14" s="99" customFormat="1" ht="20.100000000000001" customHeight="1" x14ac:dyDescent="0.25">
      <c r="A340" s="94" t="s">
        <v>2856</v>
      </c>
      <c r="B340" s="95" t="s">
        <v>164</v>
      </c>
      <c r="C340" s="106"/>
      <c r="D340" s="106"/>
      <c r="E340" s="106"/>
      <c r="F340" s="106"/>
      <c r="G340" s="106"/>
      <c r="H340" s="106"/>
      <c r="I340" s="106"/>
      <c r="J340" s="106"/>
      <c r="K340" s="106"/>
      <c r="L340" s="106"/>
      <c r="M340" s="107"/>
      <c r="N340" s="98">
        <v>2</v>
      </c>
    </row>
    <row r="341" spans="1:14" s="105" customFormat="1" ht="5.25" customHeight="1" x14ac:dyDescent="0.2">
      <c r="A341" s="100"/>
      <c r="B341" s="101"/>
      <c r="C341" s="102"/>
      <c r="D341" s="102"/>
      <c r="E341" s="102"/>
      <c r="F341" s="102"/>
      <c r="G341" s="103"/>
      <c r="H341" s="103"/>
      <c r="I341" s="103"/>
      <c r="J341" s="103"/>
      <c r="K341" s="103"/>
      <c r="L341" s="103"/>
      <c r="M341" s="104"/>
      <c r="N341" s="98"/>
    </row>
    <row r="342" spans="1:14" s="105" customFormat="1" ht="18" customHeight="1" x14ac:dyDescent="0.2">
      <c r="A342" s="108"/>
      <c r="B342" s="109" t="s">
        <v>2744</v>
      </c>
      <c r="C342" s="110">
        <v>750.86</v>
      </c>
      <c r="D342" s="110"/>
      <c r="E342" s="111"/>
      <c r="F342" s="110">
        <v>0.25</v>
      </c>
      <c r="G342" s="112">
        <f>F342*C342</f>
        <v>187.715</v>
      </c>
      <c r="H342" s="110"/>
      <c r="I342" s="110"/>
      <c r="J342" s="110"/>
      <c r="K342" s="152">
        <v>0.1</v>
      </c>
      <c r="L342" s="110"/>
      <c r="M342" s="113"/>
      <c r="N342" s="98"/>
    </row>
    <row r="343" spans="1:14" s="105" customFormat="1" ht="18" customHeight="1" x14ac:dyDescent="0.2">
      <c r="A343" s="108"/>
      <c r="B343" s="109" t="s">
        <v>2745</v>
      </c>
      <c r="C343" s="110">
        <v>139.08000000000001</v>
      </c>
      <c r="D343" s="110"/>
      <c r="E343" s="111"/>
      <c r="F343" s="110">
        <v>0.25</v>
      </c>
      <c r="G343" s="112">
        <f t="shared" ref="G343:G350" si="10">F343*C343</f>
        <v>34.770000000000003</v>
      </c>
      <c r="H343" s="110"/>
      <c r="I343" s="110"/>
      <c r="J343" s="110"/>
      <c r="K343" s="152">
        <v>0.1</v>
      </c>
      <c r="L343" s="110"/>
      <c r="M343" s="113"/>
      <c r="N343" s="98"/>
    </row>
    <row r="344" spans="1:14" s="105" customFormat="1" ht="18" customHeight="1" x14ac:dyDescent="0.2">
      <c r="A344" s="108"/>
      <c r="B344" s="109" t="s">
        <v>2746</v>
      </c>
      <c r="C344" s="110">
        <v>745.44</v>
      </c>
      <c r="D344" s="110"/>
      <c r="E344" s="111"/>
      <c r="F344" s="110">
        <v>0.25</v>
      </c>
      <c r="G344" s="112">
        <f t="shared" si="10"/>
        <v>186.36</v>
      </c>
      <c r="H344" s="110"/>
      <c r="I344" s="110"/>
      <c r="J344" s="110"/>
      <c r="K344" s="152">
        <v>0.1</v>
      </c>
      <c r="L344" s="110"/>
      <c r="M344" s="113"/>
      <c r="N344" s="98"/>
    </row>
    <row r="345" spans="1:14" s="105" customFormat="1" ht="18" customHeight="1" x14ac:dyDescent="0.2">
      <c r="A345" s="108"/>
      <c r="B345" s="109" t="s">
        <v>2747</v>
      </c>
      <c r="C345" s="110">
        <v>969.18</v>
      </c>
      <c r="D345" s="110"/>
      <c r="E345" s="111"/>
      <c r="F345" s="110">
        <v>0.25</v>
      </c>
      <c r="G345" s="112">
        <f t="shared" si="10"/>
        <v>242.29499999999999</v>
      </c>
      <c r="H345" s="110"/>
      <c r="I345" s="110"/>
      <c r="J345" s="110"/>
      <c r="K345" s="152">
        <v>0.1</v>
      </c>
      <c r="L345" s="110"/>
      <c r="M345" s="113"/>
      <c r="N345" s="98"/>
    </row>
    <row r="346" spans="1:14" s="105" customFormat="1" ht="18" customHeight="1" x14ac:dyDescent="0.2">
      <c r="A346" s="108"/>
      <c r="B346" s="119" t="s">
        <v>2748</v>
      </c>
      <c r="C346" s="120">
        <v>317.26</v>
      </c>
      <c r="D346" s="120"/>
      <c r="E346" s="121"/>
      <c r="F346" s="120">
        <v>0.25</v>
      </c>
      <c r="G346" s="122">
        <f t="shared" si="10"/>
        <v>79.314999999999998</v>
      </c>
      <c r="H346" s="110"/>
      <c r="I346" s="110"/>
      <c r="J346" s="110"/>
      <c r="K346" s="152">
        <v>0.1</v>
      </c>
      <c r="L346" s="110"/>
      <c r="M346" s="113"/>
      <c r="N346" s="98"/>
    </row>
    <row r="347" spans="1:14" s="105" customFormat="1" ht="18" customHeight="1" x14ac:dyDescent="0.2">
      <c r="A347" s="108"/>
      <c r="B347" s="119" t="s">
        <v>2749</v>
      </c>
      <c r="C347" s="120">
        <v>403.34</v>
      </c>
      <c r="D347" s="120"/>
      <c r="E347" s="121"/>
      <c r="F347" s="120">
        <v>0.25</v>
      </c>
      <c r="G347" s="122">
        <f t="shared" si="10"/>
        <v>100.83499999999999</v>
      </c>
      <c r="H347" s="110"/>
      <c r="I347" s="110"/>
      <c r="J347" s="110"/>
      <c r="K347" s="110"/>
      <c r="L347" s="110"/>
      <c r="M347" s="113"/>
      <c r="N347" s="98"/>
    </row>
    <row r="348" spans="1:14" s="105" customFormat="1" ht="18" customHeight="1" x14ac:dyDescent="0.2">
      <c r="A348" s="108"/>
      <c r="B348" s="119" t="s">
        <v>2750</v>
      </c>
      <c r="C348" s="120">
        <v>111.02</v>
      </c>
      <c r="D348" s="120"/>
      <c r="E348" s="121"/>
      <c r="F348" s="120">
        <v>0.25</v>
      </c>
      <c r="G348" s="122">
        <f t="shared" si="10"/>
        <v>27.754999999999999</v>
      </c>
      <c r="H348" s="110"/>
      <c r="I348" s="110"/>
      <c r="J348" s="110"/>
      <c r="K348" s="110"/>
      <c r="L348" s="110"/>
      <c r="M348" s="113"/>
      <c r="N348" s="98"/>
    </row>
    <row r="349" spans="1:14" s="105" customFormat="1" ht="18" customHeight="1" x14ac:dyDescent="0.2">
      <c r="A349" s="108"/>
      <c r="B349" s="119" t="s">
        <v>2751</v>
      </c>
      <c r="C349" s="120">
        <v>359.08</v>
      </c>
      <c r="D349" s="120"/>
      <c r="E349" s="121"/>
      <c r="F349" s="120">
        <v>0.25</v>
      </c>
      <c r="G349" s="122">
        <f t="shared" si="10"/>
        <v>89.77</v>
      </c>
      <c r="H349" s="110"/>
      <c r="I349" s="110"/>
      <c r="J349" s="110"/>
      <c r="K349" s="110"/>
      <c r="L349" s="110"/>
      <c r="M349" s="113"/>
      <c r="N349" s="98"/>
    </row>
    <row r="350" spans="1:14" s="105" customFormat="1" ht="18" customHeight="1" x14ac:dyDescent="0.2">
      <c r="A350" s="108"/>
      <c r="B350" s="109" t="s">
        <v>2752</v>
      </c>
      <c r="C350" s="110">
        <v>160</v>
      </c>
      <c r="D350" s="110"/>
      <c r="E350" s="111"/>
      <c r="F350" s="110">
        <v>0.25</v>
      </c>
      <c r="G350" s="112">
        <f t="shared" si="10"/>
        <v>40</v>
      </c>
      <c r="H350" s="110"/>
      <c r="I350" s="110"/>
      <c r="J350" s="110"/>
      <c r="K350" s="152">
        <v>0.1</v>
      </c>
      <c r="L350" s="110"/>
      <c r="M350" s="113"/>
      <c r="N350" s="98"/>
    </row>
    <row r="351" spans="1:14" s="99" customFormat="1" ht="20.100000000000001" customHeight="1" x14ac:dyDescent="0.25">
      <c r="A351" s="130"/>
      <c r="B351" s="117" t="s">
        <v>2857</v>
      </c>
      <c r="C351" s="116">
        <f>(SUM(C341:C345)+C350)*0.9</f>
        <v>2488.1039999999998</v>
      </c>
      <c r="D351" s="116"/>
      <c r="E351" s="116"/>
      <c r="F351" s="116"/>
      <c r="G351" s="116"/>
      <c r="H351" s="117"/>
      <c r="I351" s="117"/>
      <c r="J351" s="117"/>
      <c r="K351" s="117"/>
      <c r="L351" s="117"/>
      <c r="M351" s="118" t="str">
        <f>IF(C351&gt;0,"M",IF(G351&gt;0,"M²",IF(H351&gt;0,"M³",IF(I351&gt;0,"KG",IF(J351&gt;0,"UND","")))))</f>
        <v>M</v>
      </c>
      <c r="N351" s="98" t="s">
        <v>190</v>
      </c>
    </row>
    <row r="352" spans="1:14" s="105" customFormat="1" ht="5.25" customHeight="1" x14ac:dyDescent="0.2">
      <c r="A352" s="100"/>
      <c r="B352" s="101"/>
      <c r="C352" s="102"/>
      <c r="D352" s="102"/>
      <c r="E352" s="102"/>
      <c r="F352" s="102"/>
      <c r="G352" s="103"/>
      <c r="H352" s="103"/>
      <c r="I352" s="103"/>
      <c r="J352" s="103"/>
      <c r="K352" s="103"/>
      <c r="L352" s="103"/>
      <c r="M352" s="104"/>
      <c r="N352" s="98"/>
    </row>
    <row r="353" spans="1:14" s="99" customFormat="1" ht="20.100000000000001" customHeight="1" x14ac:dyDescent="0.25">
      <c r="A353" s="94">
        <v>7</v>
      </c>
      <c r="B353" s="95" t="s">
        <v>26</v>
      </c>
      <c r="C353" s="106"/>
      <c r="D353" s="106"/>
      <c r="E353" s="106"/>
      <c r="F353" s="106"/>
      <c r="G353" s="106"/>
      <c r="H353" s="106"/>
      <c r="I353" s="106"/>
      <c r="J353" s="106"/>
      <c r="K353" s="106"/>
      <c r="L353" s="106"/>
      <c r="M353" s="107"/>
      <c r="N353" s="98">
        <v>1</v>
      </c>
    </row>
    <row r="354" spans="1:14" s="99" customFormat="1" ht="20.100000000000001" customHeight="1" x14ac:dyDescent="0.25">
      <c r="A354" s="94" t="s">
        <v>2858</v>
      </c>
      <c r="B354" s="95" t="s">
        <v>167</v>
      </c>
      <c r="C354" s="106"/>
      <c r="D354" s="106"/>
      <c r="E354" s="106"/>
      <c r="F354" s="106"/>
      <c r="G354" s="106"/>
      <c r="H354" s="106"/>
      <c r="I354" s="106"/>
      <c r="J354" s="106"/>
      <c r="K354" s="106"/>
      <c r="L354" s="106"/>
      <c r="M354" s="107"/>
      <c r="N354" s="98">
        <v>2</v>
      </c>
    </row>
    <row r="355" spans="1:14" s="105" customFormat="1" ht="5.25" customHeight="1" x14ac:dyDescent="0.2">
      <c r="A355" s="100"/>
      <c r="B355" s="101"/>
      <c r="C355" s="102"/>
      <c r="D355" s="102"/>
      <c r="E355" s="102"/>
      <c r="F355" s="102"/>
      <c r="G355" s="103"/>
      <c r="H355" s="103"/>
      <c r="I355" s="103"/>
      <c r="J355" s="103"/>
      <c r="K355" s="103"/>
      <c r="L355" s="103"/>
      <c r="M355" s="104"/>
      <c r="N355" s="98"/>
    </row>
    <row r="356" spans="1:14" s="105" customFormat="1" ht="18" customHeight="1" x14ac:dyDescent="0.2">
      <c r="A356" s="108"/>
      <c r="B356" s="109" t="s">
        <v>2744</v>
      </c>
      <c r="C356" s="110"/>
      <c r="D356" s="110"/>
      <c r="E356" s="111"/>
      <c r="F356" s="110"/>
      <c r="G356" s="112"/>
      <c r="H356" s="110">
        <v>469.28800000000001</v>
      </c>
      <c r="I356" s="110"/>
      <c r="J356" s="110"/>
      <c r="K356" s="110"/>
      <c r="L356" s="110"/>
      <c r="M356" s="113"/>
      <c r="N356" s="98"/>
    </row>
    <row r="357" spans="1:14" s="105" customFormat="1" ht="18" customHeight="1" x14ac:dyDescent="0.2">
      <c r="A357" s="108"/>
      <c r="B357" s="109" t="s">
        <v>2745</v>
      </c>
      <c r="C357" s="110"/>
      <c r="D357" s="110"/>
      <c r="E357" s="111"/>
      <c r="F357" s="110"/>
      <c r="G357" s="112"/>
      <c r="H357" s="110">
        <v>59.109000000000002</v>
      </c>
      <c r="I357" s="110"/>
      <c r="J357" s="110"/>
      <c r="K357" s="110"/>
      <c r="L357" s="110"/>
      <c r="M357" s="113"/>
      <c r="N357" s="98"/>
    </row>
    <row r="358" spans="1:14" s="105" customFormat="1" ht="18" customHeight="1" x14ac:dyDescent="0.2">
      <c r="A358" s="108"/>
      <c r="B358" s="109" t="s">
        <v>2746</v>
      </c>
      <c r="C358" s="110"/>
      <c r="D358" s="110"/>
      <c r="E358" s="111"/>
      <c r="F358" s="110"/>
      <c r="G358" s="112"/>
      <c r="H358" s="110">
        <v>406.26499999999999</v>
      </c>
      <c r="I358" s="110"/>
      <c r="J358" s="110"/>
      <c r="K358" s="110"/>
      <c r="L358" s="110"/>
      <c r="M358" s="113"/>
      <c r="N358" s="98"/>
    </row>
    <row r="359" spans="1:14" s="105" customFormat="1" ht="18" customHeight="1" x14ac:dyDescent="0.2">
      <c r="A359" s="108"/>
      <c r="B359" s="109" t="s">
        <v>2747</v>
      </c>
      <c r="C359" s="110"/>
      <c r="D359" s="110"/>
      <c r="E359" s="111"/>
      <c r="F359" s="110"/>
      <c r="G359" s="112"/>
      <c r="H359" s="110">
        <v>605.73800000000006</v>
      </c>
      <c r="I359" s="110"/>
      <c r="J359" s="110"/>
      <c r="K359" s="110"/>
      <c r="L359" s="110"/>
      <c r="M359" s="113"/>
      <c r="N359" s="98"/>
    </row>
    <row r="360" spans="1:14" s="105" customFormat="1" ht="18" customHeight="1" x14ac:dyDescent="0.2">
      <c r="A360" s="108"/>
      <c r="B360" s="119" t="s">
        <v>2748</v>
      </c>
      <c r="C360" s="120"/>
      <c r="D360" s="120"/>
      <c r="E360" s="121"/>
      <c r="F360" s="120"/>
      <c r="G360" s="122"/>
      <c r="H360" s="120">
        <v>172.90700000000001</v>
      </c>
      <c r="I360" s="110"/>
      <c r="J360" s="110"/>
      <c r="K360" s="110"/>
      <c r="L360" s="110"/>
      <c r="M360" s="113"/>
      <c r="N360" s="98"/>
    </row>
    <row r="361" spans="1:14" s="105" customFormat="1" ht="18" customHeight="1" x14ac:dyDescent="0.2">
      <c r="A361" s="108"/>
      <c r="B361" s="119" t="s">
        <v>2749</v>
      </c>
      <c r="C361" s="120"/>
      <c r="D361" s="120"/>
      <c r="E361" s="121"/>
      <c r="F361" s="120"/>
      <c r="G361" s="122"/>
      <c r="H361" s="120">
        <v>252.08799999999999</v>
      </c>
      <c r="I361" s="110"/>
      <c r="J361" s="110"/>
      <c r="K361" s="110"/>
      <c r="L361" s="110"/>
      <c r="M361" s="113"/>
      <c r="N361" s="98"/>
    </row>
    <row r="362" spans="1:14" s="105" customFormat="1" ht="18" customHeight="1" x14ac:dyDescent="0.2">
      <c r="A362" s="108"/>
      <c r="B362" s="119" t="s">
        <v>2750</v>
      </c>
      <c r="C362" s="120"/>
      <c r="D362" s="120"/>
      <c r="E362" s="121"/>
      <c r="F362" s="120"/>
      <c r="G362" s="122"/>
      <c r="H362" s="120">
        <v>47.183999999999997</v>
      </c>
      <c r="I362" s="110"/>
      <c r="J362" s="110"/>
      <c r="K362" s="110"/>
      <c r="L362" s="110"/>
      <c r="M362" s="113"/>
      <c r="N362" s="98"/>
    </row>
    <row r="363" spans="1:14" s="105" customFormat="1" ht="18" customHeight="1" x14ac:dyDescent="0.2">
      <c r="A363" s="108"/>
      <c r="B363" s="119" t="s">
        <v>2751</v>
      </c>
      <c r="C363" s="120"/>
      <c r="D363" s="120"/>
      <c r="E363" s="121"/>
      <c r="F363" s="120"/>
      <c r="G363" s="122"/>
      <c r="H363" s="120">
        <v>195.69900000000001</v>
      </c>
      <c r="I363" s="110"/>
      <c r="J363" s="110"/>
      <c r="K363" s="110"/>
      <c r="L363" s="110"/>
      <c r="M363" s="113"/>
      <c r="N363" s="98"/>
    </row>
    <row r="364" spans="1:14" s="105" customFormat="1" ht="18" customHeight="1" x14ac:dyDescent="0.2">
      <c r="A364" s="108"/>
      <c r="B364" s="109" t="s">
        <v>2752</v>
      </c>
      <c r="C364" s="110"/>
      <c r="D364" s="110"/>
      <c r="E364" s="111"/>
      <c r="F364" s="110"/>
      <c r="G364" s="112"/>
      <c r="H364" s="110">
        <v>84</v>
      </c>
      <c r="I364" s="110"/>
      <c r="J364" s="110"/>
      <c r="K364" s="110"/>
      <c r="L364" s="110"/>
      <c r="M364" s="113"/>
      <c r="N364" s="98"/>
    </row>
    <row r="365" spans="1:14" s="99" customFormat="1" ht="20.100000000000001" customHeight="1" x14ac:dyDescent="0.25">
      <c r="A365" s="130"/>
      <c r="B365" s="117" t="s">
        <v>2859</v>
      </c>
      <c r="C365" s="116"/>
      <c r="D365" s="116"/>
      <c r="E365" s="116"/>
      <c r="F365" s="116"/>
      <c r="G365" s="116"/>
      <c r="H365" s="116">
        <f>SUM(H355:H359)+H364</f>
        <v>1624.4</v>
      </c>
      <c r="I365" s="117"/>
      <c r="J365" s="117"/>
      <c r="K365" s="117"/>
      <c r="L365" s="117"/>
      <c r="M365" s="118" t="str">
        <f>IF(C365&gt;0,"M",IF(G365&gt;0,"M²",IF(H365&gt;0,"M³",IF(I365&gt;0,"KG",IF(J365&gt;0,"UND","")))))</f>
        <v>M³</v>
      </c>
      <c r="N365" s="98" t="s">
        <v>190</v>
      </c>
    </row>
    <row r="366" spans="1:14" s="105" customFormat="1" ht="5.25" customHeight="1" x14ac:dyDescent="0.2">
      <c r="A366" s="100"/>
      <c r="B366" s="101"/>
      <c r="C366" s="102"/>
      <c r="D366" s="102"/>
      <c r="E366" s="102"/>
      <c r="F366" s="102"/>
      <c r="G366" s="103"/>
      <c r="H366" s="103"/>
      <c r="I366" s="103"/>
      <c r="J366" s="103"/>
      <c r="K366" s="103"/>
      <c r="L366" s="103"/>
      <c r="M366" s="104"/>
      <c r="N366" s="98"/>
    </row>
    <row r="367" spans="1:14" s="99" customFormat="1" ht="20.100000000000001" customHeight="1" x14ac:dyDescent="0.25">
      <c r="A367" s="94" t="s">
        <v>2860</v>
      </c>
      <c r="B367" s="95" t="s">
        <v>132</v>
      </c>
      <c r="C367" s="106"/>
      <c r="D367" s="106"/>
      <c r="E367" s="106"/>
      <c r="F367" s="106"/>
      <c r="G367" s="106"/>
      <c r="H367" s="106"/>
      <c r="I367" s="106"/>
      <c r="J367" s="106"/>
      <c r="K367" s="106"/>
      <c r="L367" s="106"/>
      <c r="M367" s="107"/>
      <c r="N367" s="98">
        <v>2</v>
      </c>
    </row>
    <row r="368" spans="1:14" s="105" customFormat="1" ht="5.25" customHeight="1" x14ac:dyDescent="0.2">
      <c r="A368" s="100"/>
      <c r="B368" s="101"/>
      <c r="C368" s="102"/>
      <c r="D368" s="102"/>
      <c r="E368" s="102"/>
      <c r="F368" s="102"/>
      <c r="G368" s="103"/>
      <c r="H368" s="103"/>
      <c r="I368" s="103"/>
      <c r="J368" s="103"/>
      <c r="K368" s="103"/>
      <c r="L368" s="103"/>
      <c r="M368" s="104"/>
      <c r="N368" s="98"/>
    </row>
    <row r="369" spans="1:14" s="105" customFormat="1" ht="18" customHeight="1" x14ac:dyDescent="0.2">
      <c r="A369" s="108"/>
      <c r="B369" s="109"/>
      <c r="C369" s="110"/>
      <c r="D369" s="110"/>
      <c r="E369" s="111"/>
      <c r="F369" s="110"/>
      <c r="G369" s="154" t="s">
        <v>2776</v>
      </c>
      <c r="H369" s="110">
        <v>1.2</v>
      </c>
      <c r="I369" s="110"/>
      <c r="J369" s="110"/>
      <c r="K369" s="110"/>
      <c r="L369" s="110"/>
      <c r="M369" s="113"/>
      <c r="N369" s="98"/>
    </row>
    <row r="370" spans="1:14" s="105" customFormat="1" ht="18" customHeight="1" x14ac:dyDescent="0.2">
      <c r="A370" s="108"/>
      <c r="B370" s="109" t="s">
        <v>2861</v>
      </c>
      <c r="C370" s="110"/>
      <c r="D370" s="110"/>
      <c r="E370" s="111"/>
      <c r="F370" s="110"/>
      <c r="G370" s="112"/>
      <c r="H370" s="112">
        <f>H365</f>
        <v>1624.4</v>
      </c>
      <c r="I370" s="110"/>
      <c r="J370" s="110"/>
      <c r="K370" s="110"/>
      <c r="L370" s="110"/>
      <c r="M370" s="113"/>
      <c r="N370" s="98"/>
    </row>
    <row r="371" spans="1:14" s="99" customFormat="1" ht="20.100000000000001" customHeight="1" x14ac:dyDescent="0.25">
      <c r="A371" s="130"/>
      <c r="B371" s="117" t="s">
        <v>2862</v>
      </c>
      <c r="C371" s="116"/>
      <c r="D371" s="116"/>
      <c r="E371" s="116"/>
      <c r="F371" s="116"/>
      <c r="G371" s="116"/>
      <c r="H371" s="116">
        <f>H370*H369</f>
        <v>1949.28</v>
      </c>
      <c r="I371" s="117"/>
      <c r="J371" s="117"/>
      <c r="K371" s="117"/>
      <c r="L371" s="117"/>
      <c r="M371" s="118" t="str">
        <f>IF(C371&gt;0,"M",IF(G371&gt;0,"M²",IF(H371&gt;0,"M³",IF(I371&gt;0,"KG",IF(J371&gt;0,"UND","")))))</f>
        <v>M³</v>
      </c>
      <c r="N371" s="98" t="s">
        <v>190</v>
      </c>
    </row>
    <row r="372" spans="1:14" s="105" customFormat="1" ht="5.25" customHeight="1" x14ac:dyDescent="0.2">
      <c r="A372" s="100"/>
      <c r="B372" s="101"/>
      <c r="C372" s="102"/>
      <c r="D372" s="102"/>
      <c r="E372" s="102"/>
      <c r="F372" s="102"/>
      <c r="G372" s="103"/>
      <c r="H372" s="103"/>
      <c r="I372" s="103"/>
      <c r="J372" s="103"/>
      <c r="K372" s="103"/>
      <c r="L372" s="103"/>
      <c r="M372" s="104"/>
      <c r="N372" s="98"/>
    </row>
    <row r="373" spans="1:14" s="99" customFormat="1" ht="20.100000000000001" customHeight="1" x14ac:dyDescent="0.25">
      <c r="A373" s="94" t="s">
        <v>2863</v>
      </c>
      <c r="B373" s="95" t="s">
        <v>2832</v>
      </c>
      <c r="C373" s="106"/>
      <c r="D373" s="106"/>
      <c r="E373" s="106"/>
      <c r="F373" s="106"/>
      <c r="G373" s="106"/>
      <c r="H373" s="106"/>
      <c r="I373" s="106"/>
      <c r="J373" s="106"/>
      <c r="K373" s="106"/>
      <c r="L373" s="106"/>
      <c r="M373" s="107"/>
      <c r="N373" s="98">
        <v>2</v>
      </c>
    </row>
    <row r="374" spans="1:14" s="105" customFormat="1" ht="20.100000000000001" customHeight="1" x14ac:dyDescent="0.2">
      <c r="A374" s="108"/>
      <c r="B374" s="132"/>
      <c r="C374" s="103"/>
      <c r="D374" s="102"/>
      <c r="E374" s="102"/>
      <c r="F374" s="103"/>
      <c r="G374" s="133"/>
      <c r="H374" s="155" t="s">
        <v>2864</v>
      </c>
      <c r="I374" s="156">
        <v>10</v>
      </c>
      <c r="J374" s="157" t="s">
        <v>2865</v>
      </c>
      <c r="K374" s="103"/>
      <c r="L374" s="103"/>
      <c r="M374" s="104"/>
      <c r="N374" s="98"/>
    </row>
    <row r="375" spans="1:14" s="141" customFormat="1" ht="18" customHeight="1" x14ac:dyDescent="0.2">
      <c r="A375" s="108"/>
      <c r="B375" s="132"/>
      <c r="C375" s="133"/>
      <c r="D375" s="103"/>
      <c r="E375" s="102"/>
      <c r="F375" s="103"/>
      <c r="G375" s="133"/>
      <c r="H375" s="133">
        <f>H371</f>
        <v>1949.28</v>
      </c>
      <c r="I375" s="133">
        <f>H375*I374</f>
        <v>19492.8</v>
      </c>
      <c r="J375" s="133"/>
      <c r="K375" s="103"/>
      <c r="L375" s="103"/>
      <c r="M375" s="104"/>
      <c r="N375" s="120"/>
    </row>
    <row r="376" spans="1:14" s="99" customFormat="1" ht="20.100000000000001" customHeight="1" x14ac:dyDescent="0.25">
      <c r="A376" s="130"/>
      <c r="B376" s="117" t="s">
        <v>2866</v>
      </c>
      <c r="C376" s="116"/>
      <c r="D376" s="116"/>
      <c r="E376" s="116"/>
      <c r="F376" s="116"/>
      <c r="G376" s="116"/>
      <c r="H376" s="116"/>
      <c r="I376" s="116">
        <f>SUM(I375:I375)</f>
        <v>19492.8</v>
      </c>
      <c r="J376" s="116"/>
      <c r="K376" s="117"/>
      <c r="L376" s="117"/>
      <c r="M376" s="118" t="str">
        <f>IF(C376&gt;0,"M",IF(G376&gt;0,"M²",IF(H376&gt;0,"M³",IF(I376&gt;0,"M³xKM",IF(J376&gt;0,"T","")))))</f>
        <v>M³xKM</v>
      </c>
      <c r="N376" s="98" t="s">
        <v>190</v>
      </c>
    </row>
    <row r="377" spans="1:14" s="105" customFormat="1" ht="5.25" customHeight="1" x14ac:dyDescent="0.2">
      <c r="A377" s="100"/>
      <c r="B377" s="101"/>
      <c r="C377" s="102"/>
      <c r="D377" s="102"/>
      <c r="E377" s="102"/>
      <c r="F377" s="102"/>
      <c r="G377" s="103"/>
      <c r="H377" s="103"/>
      <c r="I377" s="103"/>
      <c r="J377" s="103"/>
      <c r="K377" s="103"/>
      <c r="L377" s="103"/>
      <c r="M377" s="104"/>
      <c r="N377" s="98"/>
    </row>
    <row r="378" spans="1:14" s="99" customFormat="1" ht="20.100000000000001" customHeight="1" x14ac:dyDescent="0.25">
      <c r="A378" s="94" t="s">
        <v>2867</v>
      </c>
      <c r="B378" s="95" t="s">
        <v>172</v>
      </c>
      <c r="C378" s="106"/>
      <c r="D378" s="106"/>
      <c r="E378" s="106"/>
      <c r="F378" s="106"/>
      <c r="G378" s="106"/>
      <c r="H378" s="106"/>
      <c r="I378" s="106"/>
      <c r="J378" s="106"/>
      <c r="K378" s="106"/>
      <c r="L378" s="106"/>
      <c r="M378" s="107"/>
      <c r="N378" s="98">
        <v>2</v>
      </c>
    </row>
    <row r="379" spans="1:14" s="105" customFormat="1" ht="5.25" customHeight="1" x14ac:dyDescent="0.2">
      <c r="A379" s="100"/>
      <c r="B379" s="101"/>
      <c r="C379" s="102"/>
      <c r="D379" s="102"/>
      <c r="E379" s="102"/>
      <c r="F379" s="102"/>
      <c r="G379" s="103"/>
      <c r="H379" s="103"/>
      <c r="I379" s="103"/>
      <c r="J379" s="103"/>
      <c r="K379" s="103"/>
      <c r="L379" s="103"/>
      <c r="M379" s="104"/>
      <c r="N379" s="98"/>
    </row>
    <row r="380" spans="1:14" s="105" customFormat="1" ht="18" customHeight="1" x14ac:dyDescent="0.2">
      <c r="A380" s="108"/>
      <c r="B380" s="109" t="s">
        <v>2744</v>
      </c>
      <c r="C380" s="110"/>
      <c r="D380" s="110"/>
      <c r="E380" s="111"/>
      <c r="F380" s="110"/>
      <c r="G380" s="112"/>
      <c r="H380" s="112">
        <v>351.96600000000001</v>
      </c>
      <c r="I380" s="110"/>
      <c r="J380" s="110"/>
      <c r="K380" s="110"/>
      <c r="L380" s="110"/>
      <c r="M380" s="113"/>
      <c r="N380" s="98"/>
    </row>
    <row r="381" spans="1:14" s="105" customFormat="1" ht="18" customHeight="1" x14ac:dyDescent="0.2">
      <c r="A381" s="108"/>
      <c r="B381" s="109" t="s">
        <v>2745</v>
      </c>
      <c r="C381" s="110"/>
      <c r="D381" s="110"/>
      <c r="E381" s="111"/>
      <c r="F381" s="110"/>
      <c r="G381" s="112"/>
      <c r="H381" s="112">
        <v>44.332000000000001</v>
      </c>
      <c r="I381" s="110"/>
      <c r="J381" s="110"/>
      <c r="K381" s="110"/>
      <c r="L381" s="110"/>
      <c r="M381" s="113"/>
      <c r="N381" s="98"/>
    </row>
    <row r="382" spans="1:14" s="105" customFormat="1" ht="18" customHeight="1" x14ac:dyDescent="0.2">
      <c r="A382" s="108"/>
      <c r="B382" s="109" t="s">
        <v>2746</v>
      </c>
      <c r="C382" s="110"/>
      <c r="D382" s="110"/>
      <c r="E382" s="111"/>
      <c r="F382" s="110"/>
      <c r="G382" s="112"/>
      <c r="H382" s="112">
        <v>304.69900000000001</v>
      </c>
      <c r="I382" s="110"/>
      <c r="J382" s="110"/>
      <c r="K382" s="110"/>
      <c r="L382" s="110"/>
      <c r="M382" s="113"/>
      <c r="N382" s="98"/>
    </row>
    <row r="383" spans="1:14" s="105" customFormat="1" ht="18" customHeight="1" x14ac:dyDescent="0.2">
      <c r="A383" s="108"/>
      <c r="B383" s="109" t="s">
        <v>2747</v>
      </c>
      <c r="C383" s="110"/>
      <c r="D383" s="110"/>
      <c r="E383" s="111"/>
      <c r="F383" s="110"/>
      <c r="G383" s="112"/>
      <c r="H383" s="112">
        <v>454.303</v>
      </c>
      <c r="I383" s="110"/>
      <c r="J383" s="110"/>
      <c r="K383" s="110"/>
      <c r="L383" s="110"/>
      <c r="M383" s="113"/>
      <c r="N383" s="98"/>
    </row>
    <row r="384" spans="1:14" s="105" customFormat="1" ht="18" customHeight="1" x14ac:dyDescent="0.2">
      <c r="A384" s="108"/>
      <c r="B384" s="119" t="s">
        <v>2748</v>
      </c>
      <c r="C384" s="120"/>
      <c r="D384" s="120"/>
      <c r="E384" s="121"/>
      <c r="F384" s="120"/>
      <c r="G384" s="122"/>
      <c r="H384" s="122">
        <v>129.68</v>
      </c>
      <c r="I384" s="110"/>
      <c r="J384" s="110"/>
      <c r="K384" s="110"/>
      <c r="L384" s="110"/>
      <c r="M384" s="113"/>
      <c r="N384" s="98"/>
    </row>
    <row r="385" spans="1:14" s="105" customFormat="1" ht="18" customHeight="1" x14ac:dyDescent="0.2">
      <c r="A385" s="108"/>
      <c r="B385" s="119" t="s">
        <v>2749</v>
      </c>
      <c r="C385" s="120"/>
      <c r="D385" s="120"/>
      <c r="E385" s="121"/>
      <c r="F385" s="120"/>
      <c r="G385" s="122"/>
      <c r="H385" s="122">
        <v>189.066</v>
      </c>
      <c r="I385" s="110"/>
      <c r="J385" s="110"/>
      <c r="K385" s="110"/>
      <c r="L385" s="110"/>
      <c r="M385" s="113"/>
      <c r="N385" s="98"/>
    </row>
    <row r="386" spans="1:14" s="105" customFormat="1" ht="18" customHeight="1" x14ac:dyDescent="0.2">
      <c r="A386" s="108"/>
      <c r="B386" s="119" t="s">
        <v>2750</v>
      </c>
      <c r="C386" s="120"/>
      <c r="D386" s="120"/>
      <c r="E386" s="121"/>
      <c r="F386" s="120"/>
      <c r="G386" s="122"/>
      <c r="H386" s="122">
        <v>35.387999999999998</v>
      </c>
      <c r="I386" s="110"/>
      <c r="J386" s="110"/>
      <c r="K386" s="110"/>
      <c r="L386" s="110"/>
      <c r="M386" s="113"/>
      <c r="N386" s="98"/>
    </row>
    <row r="387" spans="1:14" s="105" customFormat="1" ht="18" customHeight="1" x14ac:dyDescent="0.2">
      <c r="A387" s="108"/>
      <c r="B387" s="119" t="s">
        <v>2751</v>
      </c>
      <c r="C387" s="120"/>
      <c r="D387" s="120"/>
      <c r="E387" s="121"/>
      <c r="F387" s="120"/>
      <c r="G387" s="122"/>
      <c r="H387" s="122">
        <v>146.774</v>
      </c>
      <c r="I387" s="110"/>
      <c r="J387" s="110"/>
      <c r="K387" s="110"/>
      <c r="L387" s="110"/>
      <c r="M387" s="113"/>
      <c r="N387" s="98"/>
    </row>
    <row r="388" spans="1:14" s="105" customFormat="1" ht="18" customHeight="1" x14ac:dyDescent="0.2">
      <c r="A388" s="108"/>
      <c r="B388" s="109" t="s">
        <v>2752</v>
      </c>
      <c r="C388" s="110"/>
      <c r="D388" s="110"/>
      <c r="E388" s="111"/>
      <c r="F388" s="110"/>
      <c r="G388" s="112"/>
      <c r="H388" s="112">
        <v>63</v>
      </c>
      <c r="I388" s="110"/>
      <c r="J388" s="110"/>
      <c r="K388" s="110"/>
      <c r="L388" s="110"/>
      <c r="M388" s="113"/>
      <c r="N388" s="98"/>
    </row>
    <row r="389" spans="1:14" s="99" customFormat="1" ht="20.100000000000001" customHeight="1" x14ac:dyDescent="0.25">
      <c r="A389" s="130"/>
      <c r="B389" s="117" t="s">
        <v>2868</v>
      </c>
      <c r="C389" s="116"/>
      <c r="D389" s="116"/>
      <c r="E389" s="116"/>
      <c r="F389" s="116"/>
      <c r="G389" s="116"/>
      <c r="H389" s="116">
        <f>SUM(H379:H383)+H388</f>
        <v>1218.3000000000002</v>
      </c>
      <c r="I389" s="117"/>
      <c r="J389" s="117"/>
      <c r="K389" s="117"/>
      <c r="L389" s="117"/>
      <c r="M389" s="118" t="str">
        <f>IF(C389&gt;0,"M",IF(G389&gt;0,"M²",IF(H389&gt;0,"M³",IF(I389&gt;0,"KG",IF(J389&gt;0,"UND","")))))</f>
        <v>M³</v>
      </c>
      <c r="N389" s="98" t="s">
        <v>190</v>
      </c>
    </row>
    <row r="390" spans="1:14" s="105" customFormat="1" ht="5.25" customHeight="1" x14ac:dyDescent="0.2">
      <c r="A390" s="100"/>
      <c r="B390" s="101"/>
      <c r="C390" s="102"/>
      <c r="D390" s="102"/>
      <c r="E390" s="102"/>
      <c r="F390" s="102"/>
      <c r="G390" s="103"/>
      <c r="H390" s="103"/>
      <c r="I390" s="103"/>
      <c r="J390" s="103"/>
      <c r="K390" s="103"/>
      <c r="L390" s="103"/>
      <c r="M390" s="104"/>
      <c r="N390" s="98"/>
    </row>
    <row r="391" spans="1:14" s="99" customFormat="1" ht="20.100000000000001" customHeight="1" x14ac:dyDescent="0.25">
      <c r="A391" s="94" t="s">
        <v>2869</v>
      </c>
      <c r="B391" s="95" t="s">
        <v>132</v>
      </c>
      <c r="C391" s="106"/>
      <c r="D391" s="106"/>
      <c r="E391" s="106"/>
      <c r="F391" s="106"/>
      <c r="G391" s="106"/>
      <c r="H391" s="106"/>
      <c r="I391" s="106"/>
      <c r="J391" s="106"/>
      <c r="K391" s="106"/>
      <c r="L391" s="106"/>
      <c r="M391" s="107"/>
      <c r="N391" s="98">
        <v>2</v>
      </c>
    </row>
    <row r="392" spans="1:14" s="105" customFormat="1" ht="5.25" customHeight="1" x14ac:dyDescent="0.2">
      <c r="A392" s="100"/>
      <c r="B392" s="101"/>
      <c r="C392" s="102"/>
      <c r="D392" s="102"/>
      <c r="E392" s="102"/>
      <c r="F392" s="102"/>
      <c r="G392" s="103"/>
      <c r="H392" s="103"/>
      <c r="I392" s="103"/>
      <c r="J392" s="103"/>
      <c r="K392" s="103"/>
      <c r="L392" s="103"/>
      <c r="M392" s="104"/>
      <c r="N392" s="98"/>
    </row>
    <row r="393" spans="1:14" s="105" customFormat="1" ht="18" customHeight="1" x14ac:dyDescent="0.2">
      <c r="A393" s="108"/>
      <c r="B393" s="109"/>
      <c r="C393" s="110"/>
      <c r="D393" s="110"/>
      <c r="E393" s="111"/>
      <c r="F393" s="110"/>
      <c r="G393" s="154" t="s">
        <v>2776</v>
      </c>
      <c r="H393" s="110">
        <v>1.3</v>
      </c>
      <c r="I393" s="110"/>
      <c r="J393" s="110"/>
      <c r="K393" s="110"/>
      <c r="L393" s="110"/>
      <c r="M393" s="113"/>
      <c r="N393" s="98"/>
    </row>
    <row r="394" spans="1:14" s="105" customFormat="1" ht="18" customHeight="1" x14ac:dyDescent="0.2">
      <c r="A394" s="108"/>
      <c r="B394" s="109" t="s">
        <v>2861</v>
      </c>
      <c r="C394" s="110"/>
      <c r="D394" s="110"/>
      <c r="E394" s="111"/>
      <c r="F394" s="110"/>
      <c r="G394" s="112"/>
      <c r="H394" s="112">
        <f>H389</f>
        <v>1218.3000000000002</v>
      </c>
      <c r="I394" s="110"/>
      <c r="J394" s="110"/>
      <c r="K394" s="110"/>
      <c r="L394" s="110"/>
      <c r="M394" s="113"/>
      <c r="N394" s="98"/>
    </row>
    <row r="395" spans="1:14" s="99" customFormat="1" ht="20.100000000000001" customHeight="1" x14ac:dyDescent="0.25">
      <c r="A395" s="130"/>
      <c r="B395" s="117" t="s">
        <v>2870</v>
      </c>
      <c r="C395" s="116"/>
      <c r="D395" s="116"/>
      <c r="E395" s="116"/>
      <c r="F395" s="116"/>
      <c r="G395" s="116"/>
      <c r="H395" s="116">
        <f>H394*H393</f>
        <v>1583.7900000000002</v>
      </c>
      <c r="I395" s="117"/>
      <c r="J395" s="117"/>
      <c r="K395" s="117"/>
      <c r="L395" s="117"/>
      <c r="M395" s="118" t="str">
        <f>IF(C395&gt;0,"M",IF(G395&gt;0,"M²",IF(H395&gt;0,"M³",IF(I395&gt;0,"KG",IF(J395&gt;0,"UND","")))))</f>
        <v>M³</v>
      </c>
      <c r="N395" s="98" t="s">
        <v>190</v>
      </c>
    </row>
    <row r="396" spans="1:14" s="105" customFormat="1" ht="5.25" customHeight="1" x14ac:dyDescent="0.2">
      <c r="A396" s="100"/>
      <c r="B396" s="101"/>
      <c r="C396" s="102"/>
      <c r="D396" s="102"/>
      <c r="E396" s="102"/>
      <c r="F396" s="102"/>
      <c r="G396" s="103"/>
      <c r="H396" s="103"/>
      <c r="I396" s="103"/>
      <c r="J396" s="103"/>
      <c r="K396" s="103"/>
      <c r="L396" s="103"/>
      <c r="M396" s="104"/>
      <c r="N396" s="98"/>
    </row>
    <row r="397" spans="1:14" s="99" customFormat="1" ht="20.100000000000001" customHeight="1" x14ac:dyDescent="0.25">
      <c r="A397" s="94" t="s">
        <v>2871</v>
      </c>
      <c r="B397" s="95" t="s">
        <v>2832</v>
      </c>
      <c r="C397" s="106"/>
      <c r="D397" s="106"/>
      <c r="E397" s="106"/>
      <c r="F397" s="106"/>
      <c r="G397" s="106"/>
      <c r="H397" s="106"/>
      <c r="I397" s="106"/>
      <c r="J397" s="106"/>
      <c r="K397" s="106"/>
      <c r="L397" s="106"/>
      <c r="M397" s="107"/>
      <c r="N397" s="98">
        <v>2</v>
      </c>
    </row>
    <row r="398" spans="1:14" s="105" customFormat="1" ht="20.100000000000001" customHeight="1" x14ac:dyDescent="0.2">
      <c r="A398" s="108"/>
      <c r="B398" s="132"/>
      <c r="C398" s="103"/>
      <c r="D398" s="102"/>
      <c r="E398" s="102"/>
      <c r="F398" s="103"/>
      <c r="G398" s="133"/>
      <c r="H398" s="155" t="s">
        <v>2864</v>
      </c>
      <c r="I398" s="156">
        <v>30</v>
      </c>
      <c r="J398" s="157" t="s">
        <v>2865</v>
      </c>
      <c r="K398" s="103"/>
      <c r="L398" s="103"/>
      <c r="M398" s="104"/>
      <c r="N398" s="98"/>
    </row>
    <row r="399" spans="1:14" s="141" customFormat="1" ht="18" customHeight="1" x14ac:dyDescent="0.2">
      <c r="A399" s="108"/>
      <c r="B399" s="132"/>
      <c r="C399" s="133"/>
      <c r="D399" s="103"/>
      <c r="E399" s="102"/>
      <c r="F399" s="103"/>
      <c r="G399" s="133"/>
      <c r="H399" s="133">
        <f>H395</f>
        <v>1583.7900000000002</v>
      </c>
      <c r="I399" s="133">
        <f>H399*I398</f>
        <v>47513.700000000004</v>
      </c>
      <c r="J399" s="133"/>
      <c r="K399" s="103"/>
      <c r="L399" s="103"/>
      <c r="M399" s="104"/>
      <c r="N399" s="120"/>
    </row>
    <row r="400" spans="1:14" s="99" customFormat="1" ht="20.100000000000001" customHeight="1" x14ac:dyDescent="0.25">
      <c r="A400" s="130"/>
      <c r="B400" s="117" t="s">
        <v>2872</v>
      </c>
      <c r="C400" s="116"/>
      <c r="D400" s="116"/>
      <c r="E400" s="116"/>
      <c r="F400" s="116"/>
      <c r="G400" s="116"/>
      <c r="H400" s="116"/>
      <c r="I400" s="116">
        <f>SUM(I399:I399)</f>
        <v>47513.700000000004</v>
      </c>
      <c r="J400" s="116"/>
      <c r="K400" s="117"/>
      <c r="L400" s="117"/>
      <c r="M400" s="118" t="str">
        <f>IF(C400&gt;0,"M",IF(G400&gt;0,"M²",IF(H400&gt;0,"M³",IF(I400&gt;0,"M³xKM",IF(J400&gt;0,"T","")))))</f>
        <v>M³xKM</v>
      </c>
      <c r="N400" s="98" t="s">
        <v>190</v>
      </c>
    </row>
    <row r="401" spans="1:14" s="105" customFormat="1" ht="11.25" customHeight="1" x14ac:dyDescent="0.2">
      <c r="A401" s="100"/>
      <c r="B401" s="101"/>
      <c r="C401" s="102"/>
      <c r="D401" s="102"/>
      <c r="E401" s="102"/>
      <c r="F401" s="102"/>
      <c r="G401" s="103"/>
      <c r="H401" s="103"/>
      <c r="I401" s="103"/>
      <c r="J401" s="103"/>
      <c r="K401" s="103"/>
      <c r="L401" s="103"/>
      <c r="M401" s="104"/>
      <c r="N401" s="98"/>
    </row>
    <row r="402" spans="1:14" s="99" customFormat="1" ht="20.100000000000001" customHeight="1" x14ac:dyDescent="0.25">
      <c r="A402" s="94" t="s">
        <v>2873</v>
      </c>
      <c r="B402" s="95" t="s">
        <v>2874</v>
      </c>
      <c r="C402" s="106"/>
      <c r="D402" s="106"/>
      <c r="E402" s="106"/>
      <c r="F402" s="106"/>
      <c r="G402" s="106"/>
      <c r="H402" s="106"/>
      <c r="I402" s="106"/>
      <c r="J402" s="106"/>
      <c r="K402" s="106"/>
      <c r="L402" s="106"/>
      <c r="M402" s="107"/>
      <c r="N402" s="98">
        <v>2</v>
      </c>
    </row>
    <row r="403" spans="1:14" s="105" customFormat="1" ht="20.100000000000001" customHeight="1" x14ac:dyDescent="0.2">
      <c r="A403" s="108"/>
      <c r="B403" s="132"/>
      <c r="C403" s="103"/>
      <c r="D403" s="102"/>
      <c r="E403" s="102"/>
      <c r="F403" s="103"/>
      <c r="G403" s="133"/>
      <c r="H403" s="155" t="s">
        <v>2864</v>
      </c>
      <c r="I403" s="156">
        <v>27.7</v>
      </c>
      <c r="J403" s="157" t="s">
        <v>2865</v>
      </c>
      <c r="K403" s="103"/>
      <c r="L403" s="103"/>
      <c r="M403" s="104"/>
      <c r="N403" s="98"/>
    </row>
    <row r="404" spans="1:14" s="141" customFormat="1" ht="18" customHeight="1" x14ac:dyDescent="0.2">
      <c r="A404" s="108"/>
      <c r="B404" s="132"/>
      <c r="C404" s="133"/>
      <c r="D404" s="103"/>
      <c r="E404" s="102"/>
      <c r="F404" s="103"/>
      <c r="G404" s="133"/>
      <c r="H404" s="133">
        <f>H395</f>
        <v>1583.7900000000002</v>
      </c>
      <c r="I404" s="133">
        <f>H404*I403</f>
        <v>43870.983000000007</v>
      </c>
      <c r="J404" s="133"/>
      <c r="K404" s="103"/>
      <c r="L404" s="103"/>
      <c r="M404" s="104"/>
      <c r="N404" s="120"/>
    </row>
    <row r="405" spans="1:14" s="99" customFormat="1" ht="20.100000000000001" customHeight="1" x14ac:dyDescent="0.25">
      <c r="A405" s="130"/>
      <c r="B405" s="117" t="s">
        <v>2875</v>
      </c>
      <c r="C405" s="116"/>
      <c r="D405" s="116"/>
      <c r="E405" s="116"/>
      <c r="F405" s="116"/>
      <c r="G405" s="116"/>
      <c r="H405" s="116"/>
      <c r="I405" s="116">
        <f>SUM(I404:I404)</f>
        <v>43870.983000000007</v>
      </c>
      <c r="J405" s="116"/>
      <c r="K405" s="117"/>
      <c r="L405" s="117"/>
      <c r="M405" s="118" t="str">
        <f>IF(C405&gt;0,"M",IF(G405&gt;0,"M²",IF(H405&gt;0,"M³",IF(I405&gt;0,"M³xKM",IF(J405&gt;0,"T","")))))</f>
        <v>M³xKM</v>
      </c>
      <c r="N405" s="98" t="s">
        <v>190</v>
      </c>
    </row>
    <row r="406" spans="1:14" s="105" customFormat="1" ht="5.25" customHeight="1" x14ac:dyDescent="0.2">
      <c r="A406" s="100"/>
      <c r="B406" s="101"/>
      <c r="C406" s="102"/>
      <c r="D406" s="102"/>
      <c r="E406" s="102"/>
      <c r="F406" s="102"/>
      <c r="G406" s="103"/>
      <c r="H406" s="103"/>
      <c r="I406" s="103"/>
      <c r="J406" s="103"/>
      <c r="K406" s="103"/>
      <c r="L406" s="103"/>
      <c r="M406" s="104"/>
      <c r="N406" s="98"/>
    </row>
    <row r="407" spans="1:14" s="99" customFormat="1" ht="20.100000000000001" customHeight="1" x14ac:dyDescent="0.25">
      <c r="A407" s="94" t="s">
        <v>2876</v>
      </c>
      <c r="B407" s="95" t="s">
        <v>2877</v>
      </c>
      <c r="C407" s="106"/>
      <c r="D407" s="106"/>
      <c r="E407" s="106"/>
      <c r="F407" s="106"/>
      <c r="G407" s="106"/>
      <c r="H407" s="106"/>
      <c r="I407" s="106"/>
      <c r="J407" s="106"/>
      <c r="K407" s="106"/>
      <c r="L407" s="106"/>
      <c r="M407" s="107"/>
      <c r="N407" s="98">
        <v>2</v>
      </c>
    </row>
    <row r="408" spans="1:14" s="105" customFormat="1" ht="5.25" customHeight="1" x14ac:dyDescent="0.2">
      <c r="A408" s="100"/>
      <c r="B408" s="101"/>
      <c r="C408" s="102"/>
      <c r="D408" s="102"/>
      <c r="E408" s="102"/>
      <c r="F408" s="102"/>
      <c r="G408" s="103"/>
      <c r="H408" s="103"/>
      <c r="I408" s="103"/>
      <c r="J408" s="103"/>
      <c r="K408" s="103"/>
      <c r="L408" s="103"/>
      <c r="M408" s="104"/>
      <c r="N408" s="98"/>
    </row>
    <row r="409" spans="1:14" s="105" customFormat="1" ht="18" customHeight="1" x14ac:dyDescent="0.2">
      <c r="A409" s="108"/>
      <c r="B409" s="109" t="s">
        <v>2744</v>
      </c>
      <c r="C409" s="110">
        <v>375.43</v>
      </c>
      <c r="D409" s="110">
        <v>6</v>
      </c>
      <c r="E409" s="111"/>
      <c r="F409" s="110"/>
      <c r="G409" s="112">
        <f>C409*D409</f>
        <v>2252.58</v>
      </c>
      <c r="H409" s="110"/>
      <c r="I409" s="110"/>
      <c r="J409" s="110"/>
      <c r="K409" s="110"/>
      <c r="L409" s="110"/>
      <c r="M409" s="113"/>
      <c r="N409" s="98"/>
    </row>
    <row r="410" spans="1:14" s="105" customFormat="1" ht="18" customHeight="1" x14ac:dyDescent="0.2">
      <c r="A410" s="108"/>
      <c r="B410" s="109" t="s">
        <v>2745</v>
      </c>
      <c r="C410" s="110">
        <v>69.540000000000006</v>
      </c>
      <c r="D410" s="110">
        <v>4</v>
      </c>
      <c r="E410" s="111"/>
      <c r="F410" s="110"/>
      <c r="G410" s="112">
        <f t="shared" ref="G410:G416" si="11">C410*D410</f>
        <v>278.16000000000003</v>
      </c>
      <c r="H410" s="110"/>
      <c r="I410" s="110"/>
      <c r="J410" s="110"/>
      <c r="K410" s="110"/>
      <c r="L410" s="110"/>
      <c r="M410" s="113"/>
      <c r="N410" s="98"/>
    </row>
    <row r="411" spans="1:14" s="105" customFormat="1" ht="18" customHeight="1" x14ac:dyDescent="0.2">
      <c r="A411" s="108"/>
      <c r="B411" s="109" t="s">
        <v>2746</v>
      </c>
      <c r="C411" s="110">
        <v>372.72</v>
      </c>
      <c r="D411" s="110">
        <v>5.2</v>
      </c>
      <c r="E411" s="111"/>
      <c r="F411" s="110"/>
      <c r="G411" s="112">
        <f t="shared" si="11"/>
        <v>1938.1440000000002</v>
      </c>
      <c r="H411" s="110"/>
      <c r="I411" s="110"/>
      <c r="J411" s="110"/>
      <c r="K411" s="110"/>
      <c r="L411" s="110"/>
      <c r="M411" s="113"/>
      <c r="N411" s="98"/>
    </row>
    <row r="412" spans="1:14" s="105" customFormat="1" ht="18" customHeight="1" x14ac:dyDescent="0.2">
      <c r="A412" s="108"/>
      <c r="B412" s="109" t="s">
        <v>2747</v>
      </c>
      <c r="C412" s="110">
        <v>484.59</v>
      </c>
      <c r="D412" s="110">
        <v>6</v>
      </c>
      <c r="E412" s="111"/>
      <c r="F412" s="110"/>
      <c r="G412" s="112">
        <f t="shared" si="11"/>
        <v>2907.54</v>
      </c>
      <c r="H412" s="110"/>
      <c r="I412" s="110"/>
      <c r="J412" s="110"/>
      <c r="K412" s="110"/>
      <c r="L412" s="110"/>
      <c r="M412" s="113"/>
      <c r="N412" s="98"/>
    </row>
    <row r="413" spans="1:14" s="105" customFormat="1" ht="18" customHeight="1" x14ac:dyDescent="0.2">
      <c r="A413" s="108"/>
      <c r="B413" s="119" t="s">
        <v>2748</v>
      </c>
      <c r="C413" s="120">
        <v>158.63</v>
      </c>
      <c r="D413" s="120">
        <v>5.2</v>
      </c>
      <c r="E413" s="121"/>
      <c r="F413" s="120"/>
      <c r="G413" s="122">
        <f t="shared" si="11"/>
        <v>824.87599999999998</v>
      </c>
      <c r="H413" s="110"/>
      <c r="I413" s="110"/>
      <c r="J413" s="110"/>
      <c r="K413" s="110"/>
      <c r="L413" s="110"/>
      <c r="M413" s="113"/>
      <c r="N413" s="98"/>
    </row>
    <row r="414" spans="1:14" s="105" customFormat="1" ht="18" customHeight="1" x14ac:dyDescent="0.2">
      <c r="A414" s="108"/>
      <c r="B414" s="119" t="s">
        <v>2749</v>
      </c>
      <c r="C414" s="120">
        <v>201.67</v>
      </c>
      <c r="D414" s="120">
        <v>6</v>
      </c>
      <c r="E414" s="121"/>
      <c r="F414" s="120"/>
      <c r="G414" s="122">
        <f t="shared" si="11"/>
        <v>1210.02</v>
      </c>
      <c r="H414" s="110"/>
      <c r="I414" s="110"/>
      <c r="J414" s="110"/>
      <c r="K414" s="110"/>
      <c r="L414" s="110"/>
      <c r="M414" s="113"/>
      <c r="N414" s="98"/>
    </row>
    <row r="415" spans="1:14" s="105" customFormat="1" ht="18" customHeight="1" x14ac:dyDescent="0.2">
      <c r="A415" s="108"/>
      <c r="B415" s="119" t="s">
        <v>2750</v>
      </c>
      <c r="C415" s="120">
        <v>55.51</v>
      </c>
      <c r="D415" s="120">
        <v>4</v>
      </c>
      <c r="E415" s="121"/>
      <c r="F415" s="120"/>
      <c r="G415" s="122">
        <f t="shared" si="11"/>
        <v>222.04</v>
      </c>
      <c r="H415" s="110"/>
      <c r="I415" s="110"/>
      <c r="J415" s="110"/>
      <c r="K415" s="110"/>
      <c r="L415" s="110"/>
      <c r="M415" s="113"/>
      <c r="N415" s="98"/>
    </row>
    <row r="416" spans="1:14" s="105" customFormat="1" ht="18" customHeight="1" x14ac:dyDescent="0.2">
      <c r="A416" s="108"/>
      <c r="B416" s="119" t="s">
        <v>2751</v>
      </c>
      <c r="C416" s="120">
        <v>179.54</v>
      </c>
      <c r="D416" s="120">
        <v>5.2</v>
      </c>
      <c r="E416" s="121"/>
      <c r="F416" s="120"/>
      <c r="G416" s="122">
        <f t="shared" si="11"/>
        <v>933.60799999999995</v>
      </c>
      <c r="H416" s="110"/>
      <c r="I416" s="110"/>
      <c r="J416" s="110"/>
      <c r="K416" s="110"/>
      <c r="L416" s="110"/>
      <c r="M416" s="113"/>
      <c r="N416" s="98"/>
    </row>
    <row r="417" spans="1:14" s="105" customFormat="1" ht="18" customHeight="1" x14ac:dyDescent="0.2">
      <c r="A417" s="108"/>
      <c r="B417" s="109" t="s">
        <v>2752</v>
      </c>
      <c r="C417" s="110">
        <v>80</v>
      </c>
      <c r="D417" s="110">
        <v>5</v>
      </c>
      <c r="E417" s="111"/>
      <c r="F417" s="110"/>
      <c r="G417" s="112">
        <f>C417*D417</f>
        <v>400</v>
      </c>
      <c r="H417" s="110"/>
      <c r="I417" s="110"/>
      <c r="J417" s="110"/>
      <c r="K417" s="110"/>
      <c r="L417" s="110"/>
      <c r="M417" s="113"/>
      <c r="N417" s="98"/>
    </row>
    <row r="418" spans="1:14" s="99" customFormat="1" ht="20.100000000000001" customHeight="1" x14ac:dyDescent="0.25">
      <c r="A418" s="130"/>
      <c r="B418" s="117" t="s">
        <v>2878</v>
      </c>
      <c r="C418" s="116"/>
      <c r="D418" s="116"/>
      <c r="E418" s="116"/>
      <c r="F418" s="116"/>
      <c r="G418" s="116">
        <f>SUM(G408:G412)+G417</f>
        <v>7776.424</v>
      </c>
      <c r="H418" s="117"/>
      <c r="I418" s="117"/>
      <c r="J418" s="117"/>
      <c r="K418" s="117"/>
      <c r="L418" s="117"/>
      <c r="M418" s="118" t="str">
        <f>IF(C418&gt;0,"M",IF(G418&gt;0,"M²",IF(H418&gt;0,"M³",IF(I418&gt;0,"KG",IF(J418&gt;0,"UND","")))))</f>
        <v>M²</v>
      </c>
      <c r="N418" s="98" t="s">
        <v>190</v>
      </c>
    </row>
    <row r="419" spans="1:14" s="105" customFormat="1" ht="5.25" customHeight="1" x14ac:dyDescent="0.2">
      <c r="A419" s="100"/>
      <c r="B419" s="101"/>
      <c r="C419" s="102"/>
      <c r="D419" s="102"/>
      <c r="E419" s="102"/>
      <c r="F419" s="102"/>
      <c r="G419" s="103"/>
      <c r="H419" s="103"/>
      <c r="I419" s="103"/>
      <c r="J419" s="103"/>
      <c r="K419" s="103"/>
      <c r="L419" s="103"/>
      <c r="M419" s="104"/>
      <c r="N419" s="98"/>
    </row>
    <row r="420" spans="1:14" s="99" customFormat="1" ht="20.100000000000001" customHeight="1" x14ac:dyDescent="0.25">
      <c r="A420" s="94" t="s">
        <v>2879</v>
      </c>
      <c r="B420" s="95" t="s">
        <v>2880</v>
      </c>
      <c r="C420" s="106"/>
      <c r="D420" s="106"/>
      <c r="E420" s="106"/>
      <c r="F420" s="106"/>
      <c r="G420" s="106"/>
      <c r="H420" s="106"/>
      <c r="I420" s="106"/>
      <c r="J420" s="106"/>
      <c r="K420" s="106"/>
      <c r="L420" s="106"/>
      <c r="M420" s="107"/>
      <c r="N420" s="98">
        <v>2</v>
      </c>
    </row>
    <row r="421" spans="1:14" s="105" customFormat="1" ht="5.25" customHeight="1" x14ac:dyDescent="0.2">
      <c r="A421" s="100"/>
      <c r="B421" s="101"/>
      <c r="C421" s="102"/>
      <c r="D421" s="102"/>
      <c r="E421" s="102"/>
      <c r="F421" s="102"/>
      <c r="G421" s="103"/>
      <c r="H421" s="103"/>
      <c r="I421" s="103"/>
      <c r="J421" s="103"/>
      <c r="K421" s="103"/>
      <c r="L421" s="103"/>
      <c r="M421" s="104"/>
      <c r="N421" s="98"/>
    </row>
    <row r="422" spans="1:14" s="105" customFormat="1" ht="18" customHeight="1" x14ac:dyDescent="0.2">
      <c r="A422" s="108"/>
      <c r="B422" s="109" t="s">
        <v>2744</v>
      </c>
      <c r="C422" s="110">
        <v>375.43</v>
      </c>
      <c r="D422" s="110">
        <v>6</v>
      </c>
      <c r="E422" s="110">
        <f>D422-0.6</f>
        <v>5.4</v>
      </c>
      <c r="F422" s="110">
        <f>E422*C422*0.05</f>
        <v>101.36610000000002</v>
      </c>
      <c r="G422" s="112">
        <f>C422*E422</f>
        <v>2027.3220000000001</v>
      </c>
      <c r="H422" s="110"/>
      <c r="I422" s="110"/>
      <c r="J422" s="110"/>
      <c r="K422" s="110"/>
      <c r="L422" s="110"/>
      <c r="M422" s="113"/>
      <c r="N422" s="98"/>
    </row>
    <row r="423" spans="1:14" s="105" customFormat="1" ht="18" customHeight="1" x14ac:dyDescent="0.2">
      <c r="A423" s="108"/>
      <c r="B423" s="109" t="s">
        <v>2745</v>
      </c>
      <c r="C423" s="110">
        <v>69.540000000000006</v>
      </c>
      <c r="D423" s="110">
        <v>4</v>
      </c>
      <c r="E423" s="110">
        <f t="shared" ref="E423:E430" si="12">D423-0.6</f>
        <v>3.4</v>
      </c>
      <c r="F423" s="110">
        <f>E423*C423*0.05</f>
        <v>11.821800000000001</v>
      </c>
      <c r="G423" s="112">
        <f t="shared" ref="G423:G430" si="13">C423*E423</f>
        <v>236.43600000000001</v>
      </c>
      <c r="H423" s="110"/>
      <c r="I423" s="110"/>
      <c r="J423" s="110"/>
      <c r="K423" s="110"/>
      <c r="L423" s="110"/>
      <c r="M423" s="113"/>
      <c r="N423" s="98"/>
    </row>
    <row r="424" spans="1:14" s="105" customFormat="1" ht="18" customHeight="1" x14ac:dyDescent="0.2">
      <c r="A424" s="108"/>
      <c r="B424" s="109" t="s">
        <v>2746</v>
      </c>
      <c r="C424" s="110">
        <v>372.72</v>
      </c>
      <c r="D424" s="110">
        <v>5.2</v>
      </c>
      <c r="E424" s="110">
        <f t="shared" si="12"/>
        <v>4.6000000000000005</v>
      </c>
      <c r="F424" s="110">
        <f>E424*C424*0.05</f>
        <v>85.725600000000028</v>
      </c>
      <c r="G424" s="112">
        <f t="shared" si="13"/>
        <v>1714.5120000000004</v>
      </c>
      <c r="H424" s="110"/>
      <c r="I424" s="110"/>
      <c r="J424" s="110"/>
      <c r="K424" s="110"/>
      <c r="L424" s="110"/>
      <c r="M424" s="113"/>
      <c r="N424" s="98"/>
    </row>
    <row r="425" spans="1:14" s="105" customFormat="1" ht="18" customHeight="1" x14ac:dyDescent="0.2">
      <c r="A425" s="108"/>
      <c r="B425" s="109" t="s">
        <v>2747</v>
      </c>
      <c r="C425" s="110">
        <v>484.59</v>
      </c>
      <c r="D425" s="110">
        <v>6</v>
      </c>
      <c r="E425" s="110">
        <f t="shared" si="12"/>
        <v>5.4</v>
      </c>
      <c r="F425" s="110">
        <f>E425*C425*0.05</f>
        <v>130.83930000000001</v>
      </c>
      <c r="G425" s="112">
        <f t="shared" si="13"/>
        <v>2616.7860000000001</v>
      </c>
      <c r="H425" s="110"/>
      <c r="I425" s="110"/>
      <c r="J425" s="110"/>
      <c r="K425" s="110"/>
      <c r="L425" s="110"/>
      <c r="M425" s="113"/>
      <c r="N425" s="98"/>
    </row>
    <row r="426" spans="1:14" s="105" customFormat="1" ht="18" customHeight="1" x14ac:dyDescent="0.2">
      <c r="A426" s="108"/>
      <c r="B426" s="158" t="s">
        <v>2748</v>
      </c>
      <c r="C426" s="120">
        <v>158.63</v>
      </c>
      <c r="D426" s="120">
        <v>5.2</v>
      </c>
      <c r="E426" s="120">
        <f t="shared" si="12"/>
        <v>4.6000000000000005</v>
      </c>
      <c r="F426" s="120">
        <f t="shared" ref="F426:F430" si="14">E426*C426*0.05</f>
        <v>36.484900000000003</v>
      </c>
      <c r="G426" s="122">
        <f t="shared" si="13"/>
        <v>729.69800000000009</v>
      </c>
      <c r="H426" s="110"/>
      <c r="I426" s="110"/>
      <c r="J426" s="110"/>
      <c r="K426" s="110"/>
      <c r="L426" s="110"/>
      <c r="M426" s="113"/>
      <c r="N426" s="98"/>
    </row>
    <row r="427" spans="1:14" s="105" customFormat="1" ht="18" customHeight="1" x14ac:dyDescent="0.2">
      <c r="A427" s="108"/>
      <c r="B427" s="119" t="s">
        <v>2749</v>
      </c>
      <c r="C427" s="120">
        <v>201.67</v>
      </c>
      <c r="D427" s="120">
        <v>6</v>
      </c>
      <c r="E427" s="120">
        <f t="shared" si="12"/>
        <v>5.4</v>
      </c>
      <c r="F427" s="120">
        <f t="shared" si="14"/>
        <v>54.450900000000004</v>
      </c>
      <c r="G427" s="122">
        <f t="shared" si="13"/>
        <v>1089.018</v>
      </c>
      <c r="H427" s="110"/>
      <c r="I427" s="110"/>
      <c r="J427" s="110"/>
      <c r="K427" s="110"/>
      <c r="L427" s="110"/>
      <c r="M427" s="113"/>
      <c r="N427" s="98"/>
    </row>
    <row r="428" spans="1:14" s="105" customFormat="1" ht="18" customHeight="1" x14ac:dyDescent="0.2">
      <c r="A428" s="108"/>
      <c r="B428" s="158" t="s">
        <v>2750</v>
      </c>
      <c r="C428" s="120">
        <v>55.51</v>
      </c>
      <c r="D428" s="120">
        <v>4</v>
      </c>
      <c r="E428" s="120">
        <f t="shared" si="12"/>
        <v>3.4</v>
      </c>
      <c r="F428" s="120">
        <f t="shared" si="14"/>
        <v>9.4367000000000001</v>
      </c>
      <c r="G428" s="122">
        <f t="shared" si="13"/>
        <v>188.73399999999998</v>
      </c>
      <c r="H428" s="110"/>
      <c r="I428" s="110"/>
      <c r="J428" s="110"/>
      <c r="K428" s="110"/>
      <c r="L428" s="110"/>
      <c r="M428" s="113"/>
      <c r="N428" s="98"/>
    </row>
    <row r="429" spans="1:14" s="105" customFormat="1" ht="18" customHeight="1" x14ac:dyDescent="0.2">
      <c r="A429" s="108"/>
      <c r="B429" s="119" t="s">
        <v>2751</v>
      </c>
      <c r="C429" s="120">
        <v>179.54</v>
      </c>
      <c r="D429" s="120">
        <v>5.2</v>
      </c>
      <c r="E429" s="120">
        <f t="shared" si="12"/>
        <v>4.6000000000000005</v>
      </c>
      <c r="F429" s="120">
        <f t="shared" si="14"/>
        <v>41.294200000000004</v>
      </c>
      <c r="G429" s="122">
        <f t="shared" si="13"/>
        <v>825.88400000000001</v>
      </c>
      <c r="H429" s="110"/>
      <c r="I429" s="110"/>
      <c r="J429" s="110"/>
      <c r="K429" s="110"/>
      <c r="L429" s="110"/>
      <c r="M429" s="113"/>
      <c r="N429" s="98"/>
    </row>
    <row r="430" spans="1:14" s="105" customFormat="1" ht="18" customHeight="1" x14ac:dyDescent="0.2">
      <c r="A430" s="108"/>
      <c r="B430" s="109" t="s">
        <v>2752</v>
      </c>
      <c r="C430" s="110">
        <v>80</v>
      </c>
      <c r="D430" s="110">
        <v>5</v>
      </c>
      <c r="E430" s="110">
        <f t="shared" si="12"/>
        <v>4.4000000000000004</v>
      </c>
      <c r="F430" s="110">
        <f t="shared" si="14"/>
        <v>17.600000000000001</v>
      </c>
      <c r="G430" s="112">
        <f t="shared" si="13"/>
        <v>352</v>
      </c>
      <c r="H430" s="110"/>
      <c r="I430" s="110"/>
      <c r="J430" s="110"/>
      <c r="K430" s="110"/>
      <c r="L430" s="110"/>
      <c r="M430" s="113"/>
      <c r="N430" s="98"/>
    </row>
    <row r="431" spans="1:14" s="99" customFormat="1" ht="20.100000000000001" customHeight="1" x14ac:dyDescent="0.25">
      <c r="A431" s="130"/>
      <c r="B431" s="117" t="s">
        <v>2881</v>
      </c>
      <c r="C431" s="116">
        <f>SUM(C422:C426)+C430</f>
        <v>1540.9099999999999</v>
      </c>
      <c r="D431" s="116"/>
      <c r="E431" s="116"/>
      <c r="F431" s="116"/>
      <c r="G431" s="116">
        <f>SUM(G421:G425)+G430</f>
        <v>6947.0560000000005</v>
      </c>
      <c r="H431" s="116"/>
      <c r="I431" s="117"/>
      <c r="J431" s="117"/>
      <c r="K431" s="117"/>
      <c r="L431" s="117"/>
      <c r="M431" s="118" t="str">
        <f>IF(C431&gt;0,"M",IF(G431&gt;0,"M²",IF(H431&gt;0,"M³",IF(I431&gt;0,"KG",IF(J431&gt;0,"UND","")))))</f>
        <v>M</v>
      </c>
      <c r="N431" s="98" t="s">
        <v>190</v>
      </c>
    </row>
    <row r="432" spans="1:14" s="105" customFormat="1" ht="5.25" customHeight="1" x14ac:dyDescent="0.2">
      <c r="A432" s="100"/>
      <c r="B432" s="101"/>
      <c r="C432" s="102"/>
      <c r="D432" s="102"/>
      <c r="E432" s="102"/>
      <c r="F432" s="102"/>
      <c r="G432" s="103"/>
      <c r="H432" s="103"/>
      <c r="I432" s="103"/>
      <c r="J432" s="103"/>
      <c r="K432" s="103"/>
      <c r="L432" s="103"/>
      <c r="M432" s="104"/>
      <c r="N432" s="98"/>
    </row>
    <row r="433" spans="1:14" s="99" customFormat="1" ht="20.100000000000001" customHeight="1" x14ac:dyDescent="0.25">
      <c r="A433" s="94" t="s">
        <v>2882</v>
      </c>
      <c r="B433" s="95" t="s">
        <v>186</v>
      </c>
      <c r="C433" s="106"/>
      <c r="D433" s="106"/>
      <c r="E433" s="106"/>
      <c r="F433" s="106"/>
      <c r="G433" s="106"/>
      <c r="H433" s="106"/>
      <c r="I433" s="106"/>
      <c r="J433" s="106"/>
      <c r="K433" s="106"/>
      <c r="L433" s="106"/>
      <c r="M433" s="107"/>
      <c r="N433" s="98">
        <v>2</v>
      </c>
    </row>
    <row r="434" spans="1:14" s="105" customFormat="1" ht="5.25" customHeight="1" x14ac:dyDescent="0.2">
      <c r="A434" s="100"/>
      <c r="B434" s="101"/>
      <c r="C434" s="102"/>
      <c r="D434" s="102"/>
      <c r="E434" s="102"/>
      <c r="F434" s="102"/>
      <c r="G434" s="103"/>
      <c r="H434" s="103"/>
      <c r="I434" s="103"/>
      <c r="J434" s="103"/>
      <c r="K434" s="103"/>
      <c r="L434" s="103"/>
      <c r="M434" s="104"/>
      <c r="N434" s="98"/>
    </row>
    <row r="435" spans="1:14" s="105" customFormat="1" ht="16.5" customHeight="1" x14ac:dyDescent="0.2">
      <c r="A435" s="108"/>
      <c r="B435" s="109" t="s">
        <v>2744</v>
      </c>
      <c r="C435" s="110"/>
      <c r="D435" s="110"/>
      <c r="E435" s="111"/>
      <c r="F435" s="110"/>
      <c r="G435" s="112"/>
      <c r="H435" s="112">
        <f>F422</f>
        <v>101.36610000000002</v>
      </c>
      <c r="I435" s="159"/>
      <c r="J435" s="160"/>
      <c r="K435" s="160"/>
      <c r="L435" s="110"/>
      <c r="M435" s="113"/>
      <c r="N435" s="98"/>
    </row>
    <row r="436" spans="1:14" s="105" customFormat="1" ht="16.5" customHeight="1" x14ac:dyDescent="0.2">
      <c r="A436" s="108"/>
      <c r="B436" s="109" t="s">
        <v>2745</v>
      </c>
      <c r="C436" s="110"/>
      <c r="D436" s="110"/>
      <c r="E436" s="111"/>
      <c r="F436" s="110"/>
      <c r="G436" s="112"/>
      <c r="H436" s="112">
        <f t="shared" ref="H436:H443" si="15">F423</f>
        <v>11.821800000000001</v>
      </c>
      <c r="I436" s="160"/>
      <c r="J436" s="160"/>
      <c r="K436" s="160"/>
      <c r="L436" s="110"/>
      <c r="M436" s="113"/>
      <c r="N436" s="98"/>
    </row>
    <row r="437" spans="1:14" s="105" customFormat="1" ht="16.5" customHeight="1" x14ac:dyDescent="0.2">
      <c r="A437" s="108"/>
      <c r="B437" s="109" t="s">
        <v>2746</v>
      </c>
      <c r="C437" s="110"/>
      <c r="D437" s="110"/>
      <c r="E437" s="111"/>
      <c r="F437" s="110"/>
      <c r="G437" s="112"/>
      <c r="H437" s="112">
        <f t="shared" si="15"/>
        <v>85.725600000000028</v>
      </c>
      <c r="I437" s="160"/>
      <c r="J437" s="160"/>
      <c r="K437" s="160"/>
      <c r="L437" s="110"/>
      <c r="M437" s="113"/>
      <c r="N437" s="98"/>
    </row>
    <row r="438" spans="1:14" s="105" customFormat="1" ht="16.5" customHeight="1" x14ac:dyDescent="0.2">
      <c r="A438" s="108"/>
      <c r="B438" s="109" t="s">
        <v>2747</v>
      </c>
      <c r="C438" s="110"/>
      <c r="D438" s="110"/>
      <c r="E438" s="111"/>
      <c r="F438" s="110"/>
      <c r="G438" s="112"/>
      <c r="H438" s="112">
        <f t="shared" si="15"/>
        <v>130.83930000000001</v>
      </c>
      <c r="I438" s="160"/>
      <c r="J438" s="159"/>
      <c r="K438" s="159"/>
      <c r="L438" s="110"/>
      <c r="M438" s="113"/>
      <c r="N438" s="98"/>
    </row>
    <row r="439" spans="1:14" s="105" customFormat="1" ht="16.5" customHeight="1" x14ac:dyDescent="0.2">
      <c r="A439" s="108"/>
      <c r="B439" s="119" t="s">
        <v>2748</v>
      </c>
      <c r="C439" s="120"/>
      <c r="D439" s="120"/>
      <c r="E439" s="121"/>
      <c r="F439" s="120"/>
      <c r="G439" s="122"/>
      <c r="H439" s="122">
        <f t="shared" si="15"/>
        <v>36.484900000000003</v>
      </c>
      <c r="I439" s="159"/>
      <c r="J439" s="160"/>
      <c r="K439" s="160"/>
      <c r="L439" s="110"/>
      <c r="M439" s="113"/>
      <c r="N439" s="98"/>
    </row>
    <row r="440" spans="1:14" s="105" customFormat="1" ht="16.5" customHeight="1" x14ac:dyDescent="0.2">
      <c r="A440" s="108"/>
      <c r="B440" s="119" t="s">
        <v>2749</v>
      </c>
      <c r="C440" s="120"/>
      <c r="D440" s="120"/>
      <c r="E440" s="121"/>
      <c r="F440" s="120"/>
      <c r="G440" s="122"/>
      <c r="H440" s="122">
        <f t="shared" si="15"/>
        <v>54.450900000000004</v>
      </c>
      <c r="I440" s="93"/>
      <c r="J440" s="110"/>
      <c r="K440" s="110"/>
      <c r="L440" s="110"/>
      <c r="M440" s="113"/>
      <c r="N440" s="98"/>
    </row>
    <row r="441" spans="1:14" s="105" customFormat="1" ht="16.5" customHeight="1" x14ac:dyDescent="0.2">
      <c r="A441" s="108"/>
      <c r="B441" s="119" t="s">
        <v>2750</v>
      </c>
      <c r="C441" s="120"/>
      <c r="D441" s="120"/>
      <c r="E441" s="121"/>
      <c r="F441" s="120"/>
      <c r="G441" s="122"/>
      <c r="H441" s="122">
        <f t="shared" si="15"/>
        <v>9.4367000000000001</v>
      </c>
      <c r="I441" s="110"/>
      <c r="J441" s="110"/>
      <c r="K441" s="110"/>
      <c r="L441" s="110"/>
      <c r="M441" s="113"/>
      <c r="N441" s="98"/>
    </row>
    <row r="442" spans="1:14" s="105" customFormat="1" ht="16.5" customHeight="1" x14ac:dyDescent="0.2">
      <c r="A442" s="108"/>
      <c r="B442" s="119" t="s">
        <v>2751</v>
      </c>
      <c r="C442" s="120"/>
      <c r="D442" s="120"/>
      <c r="E442" s="121"/>
      <c r="F442" s="120"/>
      <c r="G442" s="122"/>
      <c r="H442" s="122">
        <f t="shared" si="15"/>
        <v>41.294200000000004</v>
      </c>
      <c r="I442" s="110"/>
      <c r="J442" s="110"/>
      <c r="K442" s="110"/>
      <c r="L442" s="110"/>
      <c r="M442" s="113"/>
      <c r="N442" s="98"/>
    </row>
    <row r="443" spans="1:14" s="105" customFormat="1" ht="16.5" customHeight="1" x14ac:dyDescent="0.2">
      <c r="A443" s="108"/>
      <c r="B443" s="109" t="s">
        <v>2752</v>
      </c>
      <c r="C443" s="110"/>
      <c r="D443" s="110"/>
      <c r="E443" s="111"/>
      <c r="F443" s="110"/>
      <c r="G443" s="112"/>
      <c r="H443" s="112">
        <f t="shared" si="15"/>
        <v>17.600000000000001</v>
      </c>
      <c r="I443" s="110"/>
      <c r="J443" s="110"/>
      <c r="K443" s="110"/>
      <c r="L443" s="110"/>
      <c r="M443" s="113"/>
      <c r="N443" s="98"/>
    </row>
    <row r="444" spans="1:14" s="99" customFormat="1" ht="20.100000000000001" customHeight="1" x14ac:dyDescent="0.25">
      <c r="A444" s="130"/>
      <c r="B444" s="117" t="s">
        <v>2883</v>
      </c>
      <c r="C444" s="116"/>
      <c r="D444" s="116"/>
      <c r="E444" s="116"/>
      <c r="F444" s="116"/>
      <c r="G444" s="116">
        <f>H444/0.05</f>
        <v>6947.0560000000023</v>
      </c>
      <c r="H444" s="116">
        <f>SUM(H434:H438)+H443</f>
        <v>347.35280000000012</v>
      </c>
      <c r="I444" s="116"/>
      <c r="J444" s="117"/>
      <c r="K444" s="117"/>
      <c r="L444" s="117"/>
      <c r="M444" s="118" t="str">
        <f>IF(C444&gt;0,"M",IF(G444&gt;0,"M²",IF(H444&gt;0,"M³",IF(I444&gt;0,"T",IF(J444&gt;0,"UND","")))))</f>
        <v>M²</v>
      </c>
      <c r="N444" s="98" t="s">
        <v>190</v>
      </c>
    </row>
    <row r="445" spans="1:14" s="105" customFormat="1" ht="5.25" customHeight="1" x14ac:dyDescent="0.2">
      <c r="A445" s="100"/>
      <c r="B445" s="101"/>
      <c r="C445" s="102"/>
      <c r="D445" s="102"/>
      <c r="E445" s="102"/>
      <c r="F445" s="102"/>
      <c r="G445" s="103"/>
      <c r="H445" s="103"/>
      <c r="I445" s="103"/>
      <c r="J445" s="103"/>
      <c r="K445" s="103"/>
      <c r="L445" s="103"/>
      <c r="M445" s="104"/>
      <c r="N445" s="98"/>
    </row>
    <row r="446" spans="1:14" s="99" customFormat="1" ht="20.100000000000001" customHeight="1" x14ac:dyDescent="0.25">
      <c r="A446" s="94" t="s">
        <v>2884</v>
      </c>
      <c r="B446" s="95" t="s">
        <v>189</v>
      </c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7"/>
      <c r="N446" s="98">
        <v>2</v>
      </c>
    </row>
    <row r="447" spans="1:14" s="105" customFormat="1" ht="16.5" x14ac:dyDescent="0.2">
      <c r="A447" s="100"/>
      <c r="B447" s="101"/>
      <c r="C447" s="102"/>
      <c r="D447" s="102"/>
      <c r="E447" s="102"/>
      <c r="F447" s="102"/>
      <c r="G447" s="103"/>
      <c r="H447" s="140" t="s">
        <v>2885</v>
      </c>
      <c r="I447" s="103">
        <v>2.4</v>
      </c>
      <c r="J447" s="103"/>
      <c r="K447" s="103"/>
      <c r="L447" s="103"/>
      <c r="M447" s="104"/>
      <c r="N447" s="98"/>
    </row>
    <row r="448" spans="1:14" s="105" customFormat="1" ht="16.5" customHeight="1" x14ac:dyDescent="0.2">
      <c r="A448" s="108"/>
      <c r="B448" s="109" t="s">
        <v>2744</v>
      </c>
      <c r="C448" s="110"/>
      <c r="D448" s="110"/>
      <c r="E448" s="111"/>
      <c r="F448" s="110"/>
      <c r="G448" s="112"/>
      <c r="H448" s="112">
        <v>112.629</v>
      </c>
      <c r="I448" s="110">
        <f>ROUND(H448*2.4,2)</f>
        <v>270.31</v>
      </c>
      <c r="J448" s="110"/>
      <c r="K448" s="110"/>
      <c r="L448" s="110"/>
      <c r="M448" s="113"/>
      <c r="N448" s="98"/>
    </row>
    <row r="449" spans="1:14" s="105" customFormat="1" ht="16.5" customHeight="1" x14ac:dyDescent="0.2">
      <c r="A449" s="108"/>
      <c r="B449" s="109" t="s">
        <v>2745</v>
      </c>
      <c r="C449" s="110"/>
      <c r="D449" s="110"/>
      <c r="E449" s="111"/>
      <c r="F449" s="110"/>
      <c r="G449" s="112"/>
      <c r="H449" s="112">
        <v>13.907999999999999</v>
      </c>
      <c r="I449" s="110">
        <f t="shared" ref="I449:I456" si="16">ROUND(H449*2.5546,2)</f>
        <v>35.53</v>
      </c>
      <c r="J449" s="110"/>
      <c r="K449" s="110"/>
      <c r="L449" s="110"/>
      <c r="M449" s="113"/>
      <c r="N449" s="98"/>
    </row>
    <row r="450" spans="1:14" s="105" customFormat="1" ht="16.5" customHeight="1" x14ac:dyDescent="0.2">
      <c r="A450" s="108"/>
      <c r="B450" s="109" t="s">
        <v>2746</v>
      </c>
      <c r="C450" s="110"/>
      <c r="D450" s="110"/>
      <c r="E450" s="111"/>
      <c r="F450" s="110"/>
      <c r="G450" s="112"/>
      <c r="H450" s="112">
        <v>96.906999999999996</v>
      </c>
      <c r="I450" s="110">
        <f t="shared" si="16"/>
        <v>247.56</v>
      </c>
      <c r="J450" s="110"/>
      <c r="K450" s="110"/>
      <c r="L450" s="110"/>
      <c r="M450" s="113"/>
      <c r="N450" s="98"/>
    </row>
    <row r="451" spans="1:14" s="105" customFormat="1" ht="16.5" customHeight="1" x14ac:dyDescent="0.2">
      <c r="A451" s="108"/>
      <c r="B451" s="109" t="s">
        <v>2747</v>
      </c>
      <c r="C451" s="110"/>
      <c r="D451" s="110"/>
      <c r="E451" s="111"/>
      <c r="F451" s="110"/>
      <c r="G451" s="112"/>
      <c r="H451" s="112">
        <v>145.37700000000001</v>
      </c>
      <c r="I451" s="110">
        <f t="shared" si="16"/>
        <v>371.38</v>
      </c>
      <c r="J451" s="110"/>
      <c r="K451" s="110"/>
      <c r="L451" s="110"/>
      <c r="M451" s="113"/>
      <c r="N451" s="98"/>
    </row>
    <row r="452" spans="1:14" s="105" customFormat="1" ht="16.5" customHeight="1" x14ac:dyDescent="0.2">
      <c r="A452" s="108"/>
      <c r="B452" s="119" t="s">
        <v>2748</v>
      </c>
      <c r="C452" s="120"/>
      <c r="D452" s="120"/>
      <c r="E452" s="121"/>
      <c r="F452" s="120"/>
      <c r="G452" s="122"/>
      <c r="H452" s="122">
        <v>41.244</v>
      </c>
      <c r="I452" s="120">
        <f t="shared" si="16"/>
        <v>105.36</v>
      </c>
      <c r="J452" s="110"/>
      <c r="K452" s="110"/>
      <c r="L452" s="110"/>
      <c r="M452" s="113"/>
      <c r="N452" s="98"/>
    </row>
    <row r="453" spans="1:14" s="105" customFormat="1" ht="16.5" customHeight="1" x14ac:dyDescent="0.2">
      <c r="A453" s="108"/>
      <c r="B453" s="119" t="s">
        <v>2749</v>
      </c>
      <c r="C453" s="120"/>
      <c r="D453" s="120"/>
      <c r="E453" s="121"/>
      <c r="F453" s="120"/>
      <c r="G453" s="122"/>
      <c r="H453" s="122">
        <v>60.500999999999998</v>
      </c>
      <c r="I453" s="120">
        <f t="shared" si="16"/>
        <v>154.56</v>
      </c>
      <c r="J453" s="110"/>
      <c r="K453" s="110"/>
      <c r="L453" s="110"/>
      <c r="M453" s="113"/>
      <c r="N453" s="98"/>
    </row>
    <row r="454" spans="1:14" s="105" customFormat="1" ht="16.5" customHeight="1" x14ac:dyDescent="0.2">
      <c r="A454" s="108"/>
      <c r="B454" s="158" t="s">
        <v>2750</v>
      </c>
      <c r="C454" s="120"/>
      <c r="D454" s="120"/>
      <c r="E454" s="121"/>
      <c r="F454" s="120"/>
      <c r="G454" s="122"/>
      <c r="H454" s="122">
        <v>11.102</v>
      </c>
      <c r="I454" s="120">
        <f t="shared" si="16"/>
        <v>28.36</v>
      </c>
      <c r="J454" s="110"/>
      <c r="K454" s="110"/>
      <c r="L454" s="110"/>
      <c r="M454" s="113"/>
      <c r="N454" s="98"/>
    </row>
    <row r="455" spans="1:14" s="105" customFormat="1" ht="16.5" customHeight="1" x14ac:dyDescent="0.2">
      <c r="A455" s="108"/>
      <c r="B455" s="119" t="s">
        <v>2751</v>
      </c>
      <c r="C455" s="120"/>
      <c r="D455" s="120"/>
      <c r="E455" s="121"/>
      <c r="F455" s="120"/>
      <c r="G455" s="122"/>
      <c r="H455" s="122">
        <v>46.68</v>
      </c>
      <c r="I455" s="120">
        <f t="shared" si="16"/>
        <v>119.25</v>
      </c>
      <c r="J455" s="110"/>
      <c r="K455" s="110"/>
      <c r="L455" s="110"/>
      <c r="M455" s="113"/>
      <c r="N455" s="98"/>
    </row>
    <row r="456" spans="1:14" s="105" customFormat="1" ht="16.5" customHeight="1" x14ac:dyDescent="0.2">
      <c r="A456" s="108"/>
      <c r="B456" s="109" t="s">
        <v>2752</v>
      </c>
      <c r="C456" s="110"/>
      <c r="D456" s="110"/>
      <c r="E456" s="111"/>
      <c r="F456" s="110"/>
      <c r="G456" s="112"/>
      <c r="H456" s="112">
        <v>20</v>
      </c>
      <c r="I456" s="110">
        <f t="shared" si="16"/>
        <v>51.09</v>
      </c>
      <c r="J456" s="110"/>
      <c r="K456" s="110"/>
      <c r="L456" s="110"/>
      <c r="M456" s="113"/>
      <c r="N456" s="98"/>
    </row>
    <row r="457" spans="1:14" s="99" customFormat="1" ht="20.100000000000001" customHeight="1" x14ac:dyDescent="0.25">
      <c r="A457" s="130"/>
      <c r="B457" s="117" t="s">
        <v>2886</v>
      </c>
      <c r="C457" s="116"/>
      <c r="D457" s="116"/>
      <c r="E457" s="116"/>
      <c r="F457" s="116"/>
      <c r="G457" s="116"/>
      <c r="H457" s="116"/>
      <c r="I457" s="116">
        <f>SUM(I448:I451)+I456</f>
        <v>975.87000000000012</v>
      </c>
      <c r="J457" s="117"/>
      <c r="K457" s="117"/>
      <c r="L457" s="117"/>
      <c r="M457" s="118" t="str">
        <f>IF(C457&gt;0,"M",IF(G457&gt;0,"M²",IF(H457&gt;0,"M³",IF(I457&gt;0,"T",IF(J457&gt;0,"UND","")))))</f>
        <v>T</v>
      </c>
      <c r="N457" s="98" t="s">
        <v>190</v>
      </c>
    </row>
    <row r="458" spans="1:14" s="105" customFormat="1" ht="5.25" customHeight="1" x14ac:dyDescent="0.2">
      <c r="A458" s="100"/>
      <c r="B458" s="101"/>
      <c r="C458" s="102"/>
      <c r="D458" s="102"/>
      <c r="E458" s="102"/>
      <c r="F458" s="102"/>
      <c r="G458" s="103"/>
      <c r="H458" s="103"/>
      <c r="I458" s="103"/>
      <c r="J458" s="103"/>
      <c r="K458" s="103"/>
      <c r="L458" s="103"/>
      <c r="M458" s="104"/>
      <c r="N458" s="98"/>
    </row>
    <row r="459" spans="1:14" s="99" customFormat="1" ht="20.100000000000001" customHeight="1" x14ac:dyDescent="0.25">
      <c r="A459" s="94" t="s">
        <v>2887</v>
      </c>
      <c r="B459" s="95" t="s">
        <v>2832</v>
      </c>
      <c r="C459" s="106"/>
      <c r="D459" s="106"/>
      <c r="E459" s="106"/>
      <c r="F459" s="106"/>
      <c r="G459" s="106"/>
      <c r="H459" s="106"/>
      <c r="I459" s="106"/>
      <c r="J459" s="106"/>
      <c r="K459" s="106"/>
      <c r="L459" s="106"/>
      <c r="M459" s="107"/>
      <c r="N459" s="98">
        <v>2</v>
      </c>
    </row>
    <row r="460" spans="1:14" s="105" customFormat="1" ht="20.100000000000001" customHeight="1" x14ac:dyDescent="0.2">
      <c r="A460" s="108"/>
      <c r="B460" s="132"/>
      <c r="C460" s="103"/>
      <c r="D460" s="102"/>
      <c r="E460" s="102"/>
      <c r="F460" s="103"/>
      <c r="G460" s="133"/>
      <c r="H460" s="155" t="s">
        <v>2864</v>
      </c>
      <c r="I460" s="156">
        <v>30</v>
      </c>
      <c r="J460" s="157" t="s">
        <v>2865</v>
      </c>
      <c r="K460" s="103"/>
      <c r="L460" s="103"/>
      <c r="M460" s="104"/>
      <c r="N460" s="98"/>
    </row>
    <row r="461" spans="1:14" s="141" customFormat="1" ht="18" customHeight="1" x14ac:dyDescent="0.2">
      <c r="A461" s="108"/>
      <c r="B461" s="132"/>
      <c r="C461" s="133"/>
      <c r="D461" s="103"/>
      <c r="E461" s="102"/>
      <c r="F461" s="103"/>
      <c r="G461" s="133"/>
      <c r="H461" s="133">
        <f>H444</f>
        <v>347.35280000000012</v>
      </c>
      <c r="I461" s="133">
        <f>H461*I460</f>
        <v>10420.584000000003</v>
      </c>
      <c r="J461" s="133"/>
      <c r="K461" s="103"/>
      <c r="L461" s="103"/>
      <c r="M461" s="104"/>
      <c r="N461" s="120"/>
    </row>
    <row r="462" spans="1:14" s="99" customFormat="1" ht="20.100000000000001" customHeight="1" x14ac:dyDescent="0.25">
      <c r="A462" s="130"/>
      <c r="B462" s="117" t="s">
        <v>2888</v>
      </c>
      <c r="C462" s="116"/>
      <c r="D462" s="116"/>
      <c r="E462" s="116"/>
      <c r="F462" s="116"/>
      <c r="G462" s="116"/>
      <c r="H462" s="116"/>
      <c r="I462" s="116">
        <f>SUM(I461:I461)</f>
        <v>10420.584000000003</v>
      </c>
      <c r="J462" s="116"/>
      <c r="K462" s="117"/>
      <c r="L462" s="117"/>
      <c r="M462" s="118" t="str">
        <f>IF(C462&gt;0,"M",IF(G462&gt;0,"M²",IF(H462&gt;0,"M³",IF(I462&gt;0,"M³xKM",IF(J462&gt;0,"T","")))))</f>
        <v>M³xKM</v>
      </c>
      <c r="N462" s="98" t="s">
        <v>190</v>
      </c>
    </row>
    <row r="463" spans="1:14" s="105" customFormat="1" ht="5.25" customHeight="1" x14ac:dyDescent="0.2">
      <c r="A463" s="100"/>
      <c r="B463" s="101"/>
      <c r="C463" s="102"/>
      <c r="D463" s="102"/>
      <c r="E463" s="102"/>
      <c r="F463" s="102"/>
      <c r="G463" s="103"/>
      <c r="H463" s="103"/>
      <c r="I463" s="103"/>
      <c r="J463" s="103"/>
      <c r="K463" s="103"/>
      <c r="L463" s="103"/>
      <c r="M463" s="104"/>
      <c r="N463" s="98"/>
    </row>
    <row r="464" spans="1:14" s="99" customFormat="1" ht="20.100000000000001" customHeight="1" x14ac:dyDescent="0.25">
      <c r="A464" s="94" t="s">
        <v>2889</v>
      </c>
      <c r="B464" s="95" t="s">
        <v>2874</v>
      </c>
      <c r="C464" s="106"/>
      <c r="D464" s="106"/>
      <c r="E464" s="106"/>
      <c r="F464" s="106"/>
      <c r="G464" s="106"/>
      <c r="H464" s="106"/>
      <c r="I464" s="106"/>
      <c r="J464" s="106"/>
      <c r="K464" s="106"/>
      <c r="L464" s="106"/>
      <c r="M464" s="107"/>
      <c r="N464" s="98">
        <v>2</v>
      </c>
    </row>
    <row r="465" spans="1:14" s="105" customFormat="1" ht="20.100000000000001" customHeight="1" x14ac:dyDescent="0.2">
      <c r="A465" s="108"/>
      <c r="B465" s="132"/>
      <c r="C465" s="103"/>
      <c r="D465" s="102"/>
      <c r="E465" s="102"/>
      <c r="F465" s="103"/>
      <c r="G465" s="133"/>
      <c r="H465" s="155" t="s">
        <v>2864</v>
      </c>
      <c r="I465" s="156">
        <f>132-30</f>
        <v>102</v>
      </c>
      <c r="J465" s="157" t="s">
        <v>2865</v>
      </c>
      <c r="K465" s="103"/>
      <c r="L465" s="103"/>
      <c r="M465" s="104"/>
      <c r="N465" s="98"/>
    </row>
    <row r="466" spans="1:14" s="141" customFormat="1" ht="18" customHeight="1" x14ac:dyDescent="0.2">
      <c r="A466" s="108"/>
      <c r="B466" s="132"/>
      <c r="C466" s="133"/>
      <c r="D466" s="103"/>
      <c r="E466" s="102"/>
      <c r="F466" s="103"/>
      <c r="G466" s="133"/>
      <c r="H466" s="133">
        <f>H444</f>
        <v>347.35280000000012</v>
      </c>
      <c r="I466" s="133">
        <f>H466*I465</f>
        <v>35429.985600000015</v>
      </c>
      <c r="J466" s="133"/>
      <c r="K466" s="103"/>
      <c r="L466" s="103"/>
      <c r="M466" s="104"/>
      <c r="N466" s="120"/>
    </row>
    <row r="467" spans="1:14" s="99" customFormat="1" ht="20.100000000000001" customHeight="1" x14ac:dyDescent="0.25">
      <c r="A467" s="130"/>
      <c r="B467" s="117" t="s">
        <v>2890</v>
      </c>
      <c r="C467" s="116"/>
      <c r="D467" s="116"/>
      <c r="E467" s="116"/>
      <c r="F467" s="116"/>
      <c r="G467" s="116"/>
      <c r="H467" s="116"/>
      <c r="I467" s="116">
        <f>SUM(I466:I466)</f>
        <v>35429.985600000015</v>
      </c>
      <c r="J467" s="116"/>
      <c r="K467" s="117"/>
      <c r="L467" s="117"/>
      <c r="M467" s="118" t="str">
        <f>IF(C467&gt;0,"M",IF(G467&gt;0,"M²",IF(H467&gt;0,"M³",IF(I467&gt;0,"M³xKM",IF(J467&gt;0,"T","")))))</f>
        <v>M³xKM</v>
      </c>
      <c r="N467" s="98" t="s">
        <v>190</v>
      </c>
    </row>
    <row r="468" spans="1:14" s="105" customFormat="1" ht="5.25" customHeight="1" x14ac:dyDescent="0.2">
      <c r="A468" s="100"/>
      <c r="B468" s="101"/>
      <c r="C468" s="102"/>
      <c r="D468" s="102"/>
      <c r="E468" s="102"/>
      <c r="F468" s="102"/>
      <c r="G468" s="103"/>
      <c r="H468" s="103"/>
      <c r="I468" s="103"/>
      <c r="J468" s="103"/>
      <c r="K468" s="103"/>
      <c r="L468" s="103"/>
      <c r="M468" s="104"/>
      <c r="N468" s="98"/>
    </row>
    <row r="469" spans="1:14" s="99" customFormat="1" ht="20.100000000000001" customHeight="1" x14ac:dyDescent="0.25">
      <c r="A469" s="94" t="s">
        <v>2891</v>
      </c>
      <c r="B469" s="95" t="s">
        <v>2892</v>
      </c>
      <c r="C469" s="106"/>
      <c r="D469" s="106"/>
      <c r="E469" s="106"/>
      <c r="F469" s="106"/>
      <c r="G469" s="106"/>
      <c r="H469" s="106"/>
      <c r="I469" s="106"/>
      <c r="J469" s="106"/>
      <c r="K469" s="106"/>
      <c r="L469" s="106"/>
      <c r="M469" s="107"/>
      <c r="N469" s="98">
        <v>2</v>
      </c>
    </row>
    <row r="470" spans="1:14" s="141" customFormat="1" ht="18" customHeight="1" x14ac:dyDescent="0.2">
      <c r="A470" s="108"/>
      <c r="B470" s="132"/>
      <c r="C470" s="133"/>
      <c r="D470" s="103"/>
      <c r="E470" s="102"/>
      <c r="F470" s="103"/>
      <c r="G470" s="133"/>
      <c r="H470" s="133"/>
      <c r="I470" s="161"/>
      <c r="J470" s="162">
        <v>2</v>
      </c>
      <c r="K470" s="103"/>
      <c r="L470" s="103"/>
      <c r="M470" s="104"/>
      <c r="N470" s="120"/>
    </row>
    <row r="471" spans="1:14" s="99" customFormat="1" ht="20.100000000000001" customHeight="1" x14ac:dyDescent="0.25">
      <c r="A471" s="130"/>
      <c r="B471" s="117" t="s">
        <v>2893</v>
      </c>
      <c r="C471" s="116"/>
      <c r="D471" s="116"/>
      <c r="E471" s="116"/>
      <c r="F471" s="116"/>
      <c r="G471" s="116"/>
      <c r="H471" s="116"/>
      <c r="I471" s="116"/>
      <c r="J471" s="116">
        <f>J470</f>
        <v>2</v>
      </c>
      <c r="K471" s="117"/>
      <c r="L471" s="117"/>
      <c r="M471" s="118" t="str">
        <f>IF(C471&gt;0,"M",IF(G471&gt;0,"M²",IF(H471&gt;0,"M³",IF(I471&gt;0,"M³xKM",IF(J471&gt;0,"MÊS","")))))</f>
        <v>MÊS</v>
      </c>
      <c r="N471" s="98" t="s">
        <v>190</v>
      </c>
    </row>
    <row r="472" spans="1:14" s="105" customFormat="1" ht="5.25" customHeight="1" x14ac:dyDescent="0.2">
      <c r="A472" s="100"/>
      <c r="B472" s="101"/>
      <c r="C472" s="102"/>
      <c r="D472" s="102"/>
      <c r="E472" s="102"/>
      <c r="F472" s="102"/>
      <c r="G472" s="103"/>
      <c r="H472" s="103"/>
      <c r="I472" s="103"/>
      <c r="J472" s="103"/>
      <c r="K472" s="103"/>
      <c r="L472" s="103"/>
      <c r="M472" s="104"/>
      <c r="N472" s="98"/>
    </row>
    <row r="473" spans="1:14" s="99" customFormat="1" ht="20.100000000000001" customHeight="1" x14ac:dyDescent="0.25">
      <c r="A473" s="94" t="s">
        <v>2891</v>
      </c>
      <c r="B473" s="95" t="s">
        <v>198</v>
      </c>
      <c r="C473" s="106"/>
      <c r="D473" s="106"/>
      <c r="E473" s="106"/>
      <c r="F473" s="106"/>
      <c r="G473" s="106"/>
      <c r="H473" s="106"/>
      <c r="I473" s="106"/>
      <c r="J473" s="106"/>
      <c r="K473" s="106"/>
      <c r="L473" s="106"/>
      <c r="M473" s="107"/>
      <c r="N473" s="98">
        <v>1</v>
      </c>
    </row>
    <row r="474" spans="1:14" s="99" customFormat="1" ht="20.100000000000001" customHeight="1" x14ac:dyDescent="0.25">
      <c r="A474" s="94" t="s">
        <v>2894</v>
      </c>
      <c r="B474" s="95" t="s">
        <v>2895</v>
      </c>
      <c r="C474" s="106"/>
      <c r="D474" s="106"/>
      <c r="E474" s="106"/>
      <c r="F474" s="106"/>
      <c r="G474" s="106"/>
      <c r="H474" s="106"/>
      <c r="I474" s="106"/>
      <c r="J474" s="106"/>
      <c r="K474" s="106"/>
      <c r="L474" s="106"/>
      <c r="M474" s="107"/>
      <c r="N474" s="98">
        <v>2</v>
      </c>
    </row>
    <row r="475" spans="1:14" s="105" customFormat="1" ht="16.5" x14ac:dyDescent="0.2">
      <c r="A475" s="100"/>
      <c r="B475" s="101"/>
      <c r="C475" s="102"/>
      <c r="D475" s="102"/>
      <c r="E475" s="102"/>
      <c r="F475" s="102"/>
      <c r="G475" s="103"/>
      <c r="H475" s="140" t="s">
        <v>2896</v>
      </c>
      <c r="I475" s="103" t="s">
        <v>2897</v>
      </c>
      <c r="J475" s="103"/>
      <c r="K475" s="103"/>
      <c r="L475" s="103"/>
      <c r="M475" s="104"/>
      <c r="N475" s="98"/>
    </row>
    <row r="476" spans="1:14" s="105" customFormat="1" ht="18" customHeight="1" x14ac:dyDescent="0.2">
      <c r="A476" s="108"/>
      <c r="B476" s="109"/>
      <c r="C476" s="110"/>
      <c r="D476" s="110"/>
      <c r="E476" s="111"/>
      <c r="F476" s="110"/>
      <c r="G476" s="112"/>
      <c r="H476" s="112">
        <f>I457</f>
        <v>975.87000000000012</v>
      </c>
      <c r="I476" s="110">
        <f>ROUND(H476*0.06323,2)</f>
        <v>61.7</v>
      </c>
      <c r="J476" s="110"/>
      <c r="K476" s="110"/>
      <c r="L476" s="110"/>
      <c r="M476" s="113"/>
      <c r="N476" s="98"/>
    </row>
    <row r="477" spans="1:14" s="99" customFormat="1" ht="20.100000000000001" customHeight="1" x14ac:dyDescent="0.25">
      <c r="A477" s="130"/>
      <c r="B477" s="117" t="s">
        <v>2898</v>
      </c>
      <c r="C477" s="116"/>
      <c r="D477" s="116"/>
      <c r="E477" s="116"/>
      <c r="F477" s="116"/>
      <c r="G477" s="116"/>
      <c r="H477" s="116"/>
      <c r="I477" s="117">
        <f>I476</f>
        <v>61.7</v>
      </c>
      <c r="J477" s="117"/>
      <c r="K477" s="117"/>
      <c r="L477" s="117"/>
      <c r="M477" s="118" t="str">
        <f>IF(C477&gt;0,"M",IF(G477&gt;0,"M²",IF(H477&gt;0,"M³",IF(I477&gt;0,"T",IF(J477&gt;0,"UND","")))))</f>
        <v>T</v>
      </c>
      <c r="N477" s="98" t="s">
        <v>190</v>
      </c>
    </row>
    <row r="478" spans="1:14" s="105" customFormat="1" ht="5.25" customHeight="1" x14ac:dyDescent="0.2">
      <c r="A478" s="100"/>
      <c r="B478" s="101"/>
      <c r="C478" s="102"/>
      <c r="D478" s="102"/>
      <c r="E478" s="102"/>
      <c r="F478" s="102"/>
      <c r="G478" s="103"/>
      <c r="H478" s="103"/>
      <c r="I478" s="103"/>
      <c r="J478" s="103"/>
      <c r="K478" s="103"/>
      <c r="L478" s="103"/>
      <c r="M478" s="104"/>
      <c r="N478" s="98"/>
    </row>
    <row r="479" spans="1:14" s="99" customFormat="1" ht="20.100000000000001" customHeight="1" x14ac:dyDescent="0.25">
      <c r="A479" s="94" t="s">
        <v>2899</v>
      </c>
      <c r="B479" s="95" t="s">
        <v>2900</v>
      </c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7"/>
      <c r="N479" s="98">
        <v>2</v>
      </c>
    </row>
    <row r="480" spans="1:14" s="105" customFormat="1" ht="15.75" customHeight="1" x14ac:dyDescent="0.2">
      <c r="A480" s="100"/>
      <c r="B480" s="101"/>
      <c r="C480" s="102"/>
      <c r="D480" s="102"/>
      <c r="E480" s="102"/>
      <c r="F480" s="102"/>
      <c r="G480" s="103"/>
      <c r="H480" s="140" t="s">
        <v>2896</v>
      </c>
      <c r="I480" s="103" t="s">
        <v>2901</v>
      </c>
      <c r="J480" s="103"/>
      <c r="K480" s="103"/>
      <c r="L480" s="103"/>
      <c r="M480" s="104"/>
      <c r="N480" s="98"/>
    </row>
    <row r="481" spans="1:14" s="105" customFormat="1" ht="18" customHeight="1" x14ac:dyDescent="0.2">
      <c r="A481" s="108"/>
      <c r="B481" s="109"/>
      <c r="C481" s="110"/>
      <c r="D481" s="110"/>
      <c r="E481" s="111"/>
      <c r="F481" s="110"/>
      <c r="G481" s="112"/>
      <c r="H481" s="112">
        <f>G418</f>
        <v>7776.424</v>
      </c>
      <c r="I481" s="110">
        <f>ROUND(H481*0.0012,2)</f>
        <v>9.33</v>
      </c>
      <c r="J481" s="110"/>
      <c r="K481" s="110"/>
      <c r="L481" s="110"/>
      <c r="M481" s="113"/>
      <c r="N481" s="98"/>
    </row>
    <row r="482" spans="1:14" s="99" customFormat="1" ht="20.100000000000001" customHeight="1" x14ac:dyDescent="0.25">
      <c r="A482" s="130"/>
      <c r="B482" s="117" t="s">
        <v>2902</v>
      </c>
      <c r="C482" s="116"/>
      <c r="D482" s="116"/>
      <c r="E482" s="116"/>
      <c r="F482" s="116"/>
      <c r="G482" s="116"/>
      <c r="H482" s="116"/>
      <c r="I482" s="117">
        <f>I481</f>
        <v>9.33</v>
      </c>
      <c r="J482" s="117"/>
      <c r="K482" s="117"/>
      <c r="L482" s="117"/>
      <c r="M482" s="118" t="str">
        <f>IF(C482&gt;0,"M",IF(G482&gt;0,"M²",IF(H482&gt;0,"M³",IF(I482&gt;0,"T",IF(J482&gt;0,"UND","")))))</f>
        <v>T</v>
      </c>
      <c r="N482" s="98" t="s">
        <v>190</v>
      </c>
    </row>
    <row r="483" spans="1:14" s="105" customFormat="1" ht="5.25" customHeight="1" x14ac:dyDescent="0.2">
      <c r="A483" s="100"/>
      <c r="B483" s="101"/>
      <c r="C483" s="102"/>
      <c r="D483" s="102"/>
      <c r="E483" s="102"/>
      <c r="F483" s="102"/>
      <c r="G483" s="103"/>
      <c r="H483" s="103"/>
      <c r="I483" s="103"/>
      <c r="J483" s="103"/>
      <c r="K483" s="103"/>
      <c r="L483" s="103"/>
      <c r="M483" s="104"/>
      <c r="N483" s="98"/>
    </row>
    <row r="484" spans="1:14" s="99" customFormat="1" ht="20.100000000000001" customHeight="1" x14ac:dyDescent="0.25">
      <c r="A484" s="94" t="s">
        <v>2903</v>
      </c>
      <c r="B484" s="95" t="s">
        <v>2904</v>
      </c>
      <c r="C484" s="106"/>
      <c r="D484" s="106"/>
      <c r="E484" s="106"/>
      <c r="F484" s="106"/>
      <c r="G484" s="106"/>
      <c r="H484" s="106"/>
      <c r="I484" s="106"/>
      <c r="J484" s="106"/>
      <c r="K484" s="106"/>
      <c r="L484" s="106"/>
      <c r="M484" s="107"/>
      <c r="N484" s="98">
        <v>2</v>
      </c>
    </row>
    <row r="485" spans="1:14" s="105" customFormat="1" ht="16.5" x14ac:dyDescent="0.2">
      <c r="A485" s="100"/>
      <c r="B485" s="101"/>
      <c r="C485" s="102"/>
      <c r="D485" s="102"/>
      <c r="E485" s="102"/>
      <c r="F485" s="102"/>
      <c r="G485" s="103"/>
      <c r="H485" s="140" t="s">
        <v>2896</v>
      </c>
      <c r="I485" s="103" t="s">
        <v>2905</v>
      </c>
      <c r="J485" s="103"/>
      <c r="K485" s="103"/>
      <c r="L485" s="103"/>
      <c r="M485" s="104"/>
      <c r="N485" s="98"/>
    </row>
    <row r="486" spans="1:14" s="105" customFormat="1" ht="18" customHeight="1" x14ac:dyDescent="0.2">
      <c r="A486" s="108"/>
      <c r="B486" s="109"/>
      <c r="C486" s="110"/>
      <c r="D486" s="110"/>
      <c r="E486" s="111"/>
      <c r="F486" s="110"/>
      <c r="G486" s="112"/>
      <c r="H486" s="112">
        <f>G431</f>
        <v>6947.0560000000005</v>
      </c>
      <c r="I486" s="110">
        <f>ROUND(H486*0.0006,2)</f>
        <v>4.17</v>
      </c>
      <c r="J486" s="110"/>
      <c r="K486" s="110"/>
      <c r="L486" s="110"/>
      <c r="M486" s="113"/>
      <c r="N486" s="98"/>
    </row>
    <row r="487" spans="1:14" s="99" customFormat="1" ht="20.100000000000001" customHeight="1" x14ac:dyDescent="0.25">
      <c r="A487" s="130"/>
      <c r="B487" s="117" t="s">
        <v>2906</v>
      </c>
      <c r="C487" s="116"/>
      <c r="D487" s="116"/>
      <c r="E487" s="116"/>
      <c r="F487" s="116"/>
      <c r="G487" s="116"/>
      <c r="H487" s="116"/>
      <c r="I487" s="117">
        <f>I486</f>
        <v>4.17</v>
      </c>
      <c r="J487" s="117"/>
      <c r="K487" s="117"/>
      <c r="L487" s="117"/>
      <c r="M487" s="118" t="str">
        <f>IF(C487&gt;0,"M",IF(G487&gt;0,"M²",IF(H487&gt;0,"M³",IF(I487&gt;0,"T",IF(J487&gt;0,"UND","")))))</f>
        <v>T</v>
      </c>
      <c r="N487" s="98" t="s">
        <v>190</v>
      </c>
    </row>
    <row r="488" spans="1:14" s="105" customFormat="1" ht="5.25" customHeight="1" x14ac:dyDescent="0.2">
      <c r="A488" s="100"/>
      <c r="B488" s="101"/>
      <c r="C488" s="102"/>
      <c r="D488" s="102"/>
      <c r="E488" s="102"/>
      <c r="F488" s="102"/>
      <c r="G488" s="103"/>
      <c r="H488" s="103"/>
      <c r="I488" s="103"/>
      <c r="J488" s="103"/>
      <c r="K488" s="103"/>
      <c r="L488" s="103"/>
      <c r="M488" s="104"/>
      <c r="N488" s="98"/>
    </row>
    <row r="489" spans="1:14" s="99" customFormat="1" ht="20.100000000000001" customHeight="1" x14ac:dyDescent="0.25">
      <c r="A489" s="94" t="s">
        <v>2907</v>
      </c>
      <c r="B489" s="95" t="s">
        <v>209</v>
      </c>
      <c r="C489" s="106"/>
      <c r="D489" s="106"/>
      <c r="E489" s="106"/>
      <c r="F489" s="106"/>
      <c r="G489" s="106"/>
      <c r="H489" s="106"/>
      <c r="I489" s="106"/>
      <c r="J489" s="106"/>
      <c r="K489" s="106"/>
      <c r="L489" s="106"/>
      <c r="M489" s="107"/>
      <c r="N489" s="98">
        <v>1</v>
      </c>
    </row>
    <row r="490" spans="1:14" s="99" customFormat="1" ht="20.100000000000001" customHeight="1" x14ac:dyDescent="0.25">
      <c r="A490" s="94" t="s">
        <v>2908</v>
      </c>
      <c r="B490" s="95" t="s">
        <v>2909</v>
      </c>
      <c r="C490" s="106"/>
      <c r="D490" s="106"/>
      <c r="E490" s="106"/>
      <c r="F490" s="106"/>
      <c r="G490" s="106"/>
      <c r="H490" s="106"/>
      <c r="I490" s="106"/>
      <c r="J490" s="106"/>
      <c r="K490" s="106"/>
      <c r="L490" s="106"/>
      <c r="M490" s="107"/>
      <c r="N490" s="98">
        <v>2</v>
      </c>
    </row>
    <row r="491" spans="1:14" s="105" customFormat="1" ht="16.5" x14ac:dyDescent="0.2">
      <c r="A491" s="100"/>
      <c r="B491" s="101"/>
      <c r="C491" s="102"/>
      <c r="D491" s="102"/>
      <c r="E491" s="102"/>
      <c r="F491" s="102"/>
      <c r="G491" s="103"/>
      <c r="H491" s="140" t="s">
        <v>2896</v>
      </c>
      <c r="I491" s="103" t="s">
        <v>2897</v>
      </c>
      <c r="J491" s="103"/>
      <c r="K491" s="103"/>
      <c r="L491" s="103"/>
      <c r="M491" s="104"/>
      <c r="N491" s="98"/>
    </row>
    <row r="492" spans="1:14" s="105" customFormat="1" ht="18" customHeight="1" x14ac:dyDescent="0.2">
      <c r="A492" s="108"/>
      <c r="B492" s="109"/>
      <c r="C492" s="110"/>
      <c r="D492" s="110"/>
      <c r="E492" s="111"/>
      <c r="F492" s="110"/>
      <c r="G492" s="112"/>
      <c r="H492" s="112">
        <f>H476</f>
        <v>975.87000000000012</v>
      </c>
      <c r="I492" s="110">
        <f>ROUND(H492*0.06323,2)</f>
        <v>61.7</v>
      </c>
      <c r="J492" s="110"/>
      <c r="K492" s="110"/>
      <c r="L492" s="110"/>
      <c r="M492" s="113"/>
      <c r="N492" s="98"/>
    </row>
    <row r="493" spans="1:14" s="99" customFormat="1" ht="20.100000000000001" customHeight="1" x14ac:dyDescent="0.25">
      <c r="A493" s="130"/>
      <c r="B493" s="117" t="s">
        <v>2910</v>
      </c>
      <c r="C493" s="116"/>
      <c r="D493" s="116"/>
      <c r="E493" s="116"/>
      <c r="F493" s="116"/>
      <c r="G493" s="116"/>
      <c r="H493" s="116"/>
      <c r="I493" s="117">
        <f>I492</f>
        <v>61.7</v>
      </c>
      <c r="J493" s="117"/>
      <c r="K493" s="117"/>
      <c r="L493" s="117"/>
      <c r="M493" s="118" t="str">
        <f>IF(C493&gt;0,"M",IF(G493&gt;0,"M²",IF(H493&gt;0,"M³",IF(I493&gt;0,"T",IF(J493&gt;0,"UND","")))))</f>
        <v>T</v>
      </c>
      <c r="N493" s="98" t="s">
        <v>190</v>
      </c>
    </row>
    <row r="494" spans="1:14" s="105" customFormat="1" ht="5.25" customHeight="1" x14ac:dyDescent="0.2">
      <c r="A494" s="100"/>
      <c r="B494" s="101"/>
      <c r="C494" s="102"/>
      <c r="D494" s="102"/>
      <c r="E494" s="102"/>
      <c r="F494" s="102"/>
      <c r="G494" s="103"/>
      <c r="H494" s="103"/>
      <c r="I494" s="103"/>
      <c r="J494" s="103"/>
      <c r="K494" s="103"/>
      <c r="L494" s="103"/>
      <c r="M494" s="104"/>
      <c r="N494" s="98"/>
    </row>
    <row r="495" spans="1:14" s="99" customFormat="1" ht="20.100000000000001" customHeight="1" x14ac:dyDescent="0.25">
      <c r="A495" s="94" t="s">
        <v>2911</v>
      </c>
      <c r="B495" s="95" t="s">
        <v>2912</v>
      </c>
      <c r="C495" s="106"/>
      <c r="D495" s="106"/>
      <c r="E495" s="106"/>
      <c r="F495" s="106"/>
      <c r="G495" s="106"/>
      <c r="H495" s="106"/>
      <c r="I495" s="106"/>
      <c r="J495" s="106"/>
      <c r="K495" s="106"/>
      <c r="L495" s="106"/>
      <c r="M495" s="107"/>
      <c r="N495" s="98">
        <v>2</v>
      </c>
    </row>
    <row r="496" spans="1:14" s="105" customFormat="1" ht="16.5" x14ac:dyDescent="0.2">
      <c r="A496" s="100"/>
      <c r="B496" s="101"/>
      <c r="C496" s="102"/>
      <c r="D496" s="102"/>
      <c r="E496" s="102"/>
      <c r="F496" s="102"/>
      <c r="G496" s="103"/>
      <c r="H496" s="140" t="s">
        <v>2896</v>
      </c>
      <c r="I496" s="103" t="s">
        <v>2901</v>
      </c>
      <c r="J496" s="103"/>
      <c r="K496" s="103"/>
      <c r="L496" s="103"/>
      <c r="M496" s="104"/>
      <c r="N496" s="98"/>
    </row>
    <row r="497" spans="1:14" s="105" customFormat="1" ht="18" customHeight="1" x14ac:dyDescent="0.2">
      <c r="A497" s="108"/>
      <c r="B497" s="109"/>
      <c r="C497" s="110"/>
      <c r="D497" s="110"/>
      <c r="E497" s="111"/>
      <c r="F497" s="110"/>
      <c r="G497" s="112"/>
      <c r="H497" s="112">
        <f>H481</f>
        <v>7776.424</v>
      </c>
      <c r="I497" s="110">
        <f>ROUND(H497*0.0012,2)</f>
        <v>9.33</v>
      </c>
      <c r="J497" s="110"/>
      <c r="K497" s="110"/>
      <c r="L497" s="110"/>
      <c r="M497" s="113"/>
      <c r="N497" s="98"/>
    </row>
    <row r="498" spans="1:14" s="99" customFormat="1" ht="20.100000000000001" customHeight="1" x14ac:dyDescent="0.25">
      <c r="A498" s="130"/>
      <c r="B498" s="117" t="s">
        <v>2913</v>
      </c>
      <c r="C498" s="116"/>
      <c r="D498" s="116"/>
      <c r="E498" s="116"/>
      <c r="F498" s="116"/>
      <c r="G498" s="116"/>
      <c r="H498" s="116"/>
      <c r="I498" s="117">
        <f>I497</f>
        <v>9.33</v>
      </c>
      <c r="J498" s="117"/>
      <c r="K498" s="117"/>
      <c r="L498" s="117"/>
      <c r="M498" s="118" t="str">
        <f>IF(C498&gt;0,"M",IF(G498&gt;0,"M²",IF(H498&gt;0,"M³",IF(I498&gt;0,"T",IF(J498&gt;0,"UND","")))))</f>
        <v>T</v>
      </c>
      <c r="N498" s="98" t="s">
        <v>190</v>
      </c>
    </row>
    <row r="499" spans="1:14" s="105" customFormat="1" ht="5.25" customHeight="1" x14ac:dyDescent="0.2">
      <c r="A499" s="100"/>
      <c r="B499" s="101"/>
      <c r="C499" s="102"/>
      <c r="D499" s="102"/>
      <c r="E499" s="102"/>
      <c r="F499" s="102"/>
      <c r="G499" s="103"/>
      <c r="H499" s="103"/>
      <c r="I499" s="103"/>
      <c r="J499" s="103"/>
      <c r="K499" s="103"/>
      <c r="L499" s="103"/>
      <c r="M499" s="104"/>
      <c r="N499" s="98"/>
    </row>
    <row r="500" spans="1:14" s="99" customFormat="1" ht="20.100000000000001" customHeight="1" x14ac:dyDescent="0.25">
      <c r="A500" s="94" t="s">
        <v>2914</v>
      </c>
      <c r="B500" s="95" t="s">
        <v>2915</v>
      </c>
      <c r="C500" s="106"/>
      <c r="D500" s="106"/>
      <c r="E500" s="106"/>
      <c r="F500" s="106"/>
      <c r="G500" s="106"/>
      <c r="H500" s="106"/>
      <c r="I500" s="106"/>
      <c r="J500" s="106"/>
      <c r="K500" s="106"/>
      <c r="L500" s="106"/>
      <c r="M500" s="107"/>
      <c r="N500" s="98">
        <v>2</v>
      </c>
    </row>
    <row r="501" spans="1:14" s="105" customFormat="1" ht="16.5" x14ac:dyDescent="0.2">
      <c r="A501" s="100"/>
      <c r="B501" s="101"/>
      <c r="C501" s="102"/>
      <c r="D501" s="102"/>
      <c r="E501" s="102"/>
      <c r="F501" s="102"/>
      <c r="G501" s="103"/>
      <c r="H501" s="140" t="s">
        <v>2896</v>
      </c>
      <c r="I501" s="103" t="s">
        <v>2905</v>
      </c>
      <c r="J501" s="103"/>
      <c r="K501" s="103"/>
      <c r="L501" s="103"/>
      <c r="M501" s="104"/>
      <c r="N501" s="98"/>
    </row>
    <row r="502" spans="1:14" s="105" customFormat="1" ht="18" customHeight="1" x14ac:dyDescent="0.2">
      <c r="A502" s="108"/>
      <c r="B502" s="109"/>
      <c r="C502" s="110"/>
      <c r="D502" s="110"/>
      <c r="E502" s="111"/>
      <c r="F502" s="110"/>
      <c r="G502" s="112"/>
      <c r="H502" s="112">
        <f>H486</f>
        <v>6947.0560000000005</v>
      </c>
      <c r="I502" s="110">
        <f>ROUND(H502*0.0006,2)</f>
        <v>4.17</v>
      </c>
      <c r="J502" s="110"/>
      <c r="K502" s="110"/>
      <c r="L502" s="110"/>
      <c r="M502" s="113"/>
      <c r="N502" s="98"/>
    </row>
    <row r="503" spans="1:14" s="99" customFormat="1" ht="20.100000000000001" customHeight="1" x14ac:dyDescent="0.25">
      <c r="A503" s="130"/>
      <c r="B503" s="117" t="s">
        <v>2916</v>
      </c>
      <c r="C503" s="116"/>
      <c r="D503" s="116"/>
      <c r="E503" s="116"/>
      <c r="F503" s="116"/>
      <c r="G503" s="116"/>
      <c r="H503" s="116"/>
      <c r="I503" s="117">
        <f>I502</f>
        <v>4.17</v>
      </c>
      <c r="J503" s="117"/>
      <c r="K503" s="117"/>
      <c r="L503" s="117"/>
      <c r="M503" s="118" t="str">
        <f>IF(C503&gt;0,"M",IF(G503&gt;0,"M²",IF(H503&gt;0,"M³",IF(I503&gt;0,"T",IF(J503&gt;0,"UND","")))))</f>
        <v>T</v>
      </c>
      <c r="N503" s="98" t="s">
        <v>190</v>
      </c>
    </row>
    <row r="504" spans="1:14" s="105" customFormat="1" ht="5.25" customHeight="1" x14ac:dyDescent="0.2">
      <c r="A504" s="100"/>
      <c r="B504" s="101"/>
      <c r="C504" s="102"/>
      <c r="D504" s="102"/>
      <c r="E504" s="102"/>
      <c r="F504" s="102"/>
      <c r="G504" s="103"/>
      <c r="H504" s="103"/>
      <c r="I504" s="103"/>
      <c r="J504" s="103"/>
      <c r="K504" s="103"/>
      <c r="L504" s="103"/>
      <c r="M504" s="104"/>
      <c r="N504" s="98"/>
    </row>
    <row r="505" spans="1:14" s="99" customFormat="1" ht="20.100000000000001" customHeight="1" x14ac:dyDescent="0.25">
      <c r="A505" s="94">
        <v>8</v>
      </c>
      <c r="B505" s="95" t="s">
        <v>28</v>
      </c>
      <c r="C505" s="106"/>
      <c r="D505" s="106"/>
      <c r="E505" s="106"/>
      <c r="F505" s="106"/>
      <c r="G505" s="106"/>
      <c r="H505" s="106"/>
      <c r="I505" s="106"/>
      <c r="J505" s="106"/>
      <c r="K505" s="106"/>
      <c r="L505" s="106"/>
      <c r="M505" s="107"/>
      <c r="N505" s="98">
        <v>1</v>
      </c>
    </row>
    <row r="506" spans="1:14" s="99" customFormat="1" ht="20.100000000000001" customHeight="1" x14ac:dyDescent="0.25">
      <c r="A506" s="94" t="s">
        <v>2917</v>
      </c>
      <c r="B506" s="95" t="s">
        <v>221</v>
      </c>
      <c r="C506" s="106"/>
      <c r="D506" s="106"/>
      <c r="E506" s="106"/>
      <c r="F506" s="106"/>
      <c r="G506" s="106"/>
      <c r="H506" s="106"/>
      <c r="I506" s="106"/>
      <c r="J506" s="106"/>
      <c r="K506" s="106"/>
      <c r="L506" s="106"/>
      <c r="M506" s="107"/>
      <c r="N506" s="98">
        <v>2</v>
      </c>
    </row>
    <row r="507" spans="1:14" s="105" customFormat="1" ht="5.25" customHeight="1" x14ac:dyDescent="0.2">
      <c r="A507" s="100"/>
      <c r="B507" s="101"/>
      <c r="C507" s="102"/>
      <c r="D507" s="102"/>
      <c r="E507" s="102"/>
      <c r="F507" s="102"/>
      <c r="G507" s="103"/>
      <c r="H507" s="103"/>
      <c r="I507" s="103"/>
      <c r="J507" s="103"/>
      <c r="K507" s="103"/>
      <c r="L507" s="103"/>
      <c r="M507" s="104"/>
      <c r="N507" s="98"/>
    </row>
    <row r="508" spans="1:14" s="141" customFormat="1" ht="18" customHeight="1" x14ac:dyDescent="0.2">
      <c r="A508" s="108"/>
      <c r="B508" s="132" t="s">
        <v>2918</v>
      </c>
      <c r="C508" s="103">
        <v>1686</v>
      </c>
      <c r="D508" s="103">
        <v>0.1</v>
      </c>
      <c r="E508" s="102"/>
      <c r="F508" s="103"/>
      <c r="G508" s="133"/>
      <c r="H508" s="103"/>
      <c r="I508" s="103"/>
      <c r="J508" s="133"/>
      <c r="K508" s="103"/>
      <c r="L508" s="103"/>
      <c r="M508" s="104"/>
      <c r="N508" s="120"/>
    </row>
    <row r="509" spans="1:14" s="99" customFormat="1" ht="20.100000000000001" customHeight="1" x14ac:dyDescent="0.25">
      <c r="A509" s="130"/>
      <c r="B509" s="117" t="s">
        <v>2919</v>
      </c>
      <c r="C509" s="116">
        <f>C508*D508</f>
        <v>168.60000000000002</v>
      </c>
      <c r="D509" s="116"/>
      <c r="E509" s="116"/>
      <c r="F509" s="116"/>
      <c r="G509" s="116"/>
      <c r="H509" s="116"/>
      <c r="I509" s="116"/>
      <c r="J509" s="116"/>
      <c r="K509" s="117"/>
      <c r="L509" s="117"/>
      <c r="M509" s="118" t="str">
        <f>IF(C509&gt;0,"M",IF(G509&gt;0,"M²",IF(H509&gt;0,"M³",IF(I509&gt;0,"KG",IF(J509&gt;0,"UND","")))))</f>
        <v>M</v>
      </c>
      <c r="N509" s="98" t="s">
        <v>190</v>
      </c>
    </row>
    <row r="510" spans="1:14" s="105" customFormat="1" ht="5.25" customHeight="1" x14ac:dyDescent="0.2">
      <c r="A510" s="100"/>
      <c r="B510" s="101"/>
      <c r="C510" s="102"/>
      <c r="D510" s="102"/>
      <c r="E510" s="102"/>
      <c r="F510" s="102"/>
      <c r="G510" s="103"/>
      <c r="H510" s="103"/>
      <c r="I510" s="103"/>
      <c r="J510" s="103"/>
      <c r="K510" s="103"/>
      <c r="L510" s="103"/>
      <c r="M510" s="104"/>
      <c r="N510" s="98"/>
    </row>
    <row r="511" spans="1:14" s="99" customFormat="1" ht="20.100000000000001" customHeight="1" x14ac:dyDescent="0.25">
      <c r="A511" s="94" t="s">
        <v>2920</v>
      </c>
      <c r="B511" s="95" t="s">
        <v>2921</v>
      </c>
      <c r="C511" s="106"/>
      <c r="D511" s="106"/>
      <c r="E511" s="106"/>
      <c r="F511" s="106"/>
      <c r="G511" s="106"/>
      <c r="H511" s="106"/>
      <c r="I511" s="106"/>
      <c r="J511" s="106"/>
      <c r="K511" s="106"/>
      <c r="L511" s="106"/>
      <c r="M511" s="107"/>
      <c r="N511" s="98">
        <v>2</v>
      </c>
    </row>
    <row r="512" spans="1:14" s="105" customFormat="1" ht="5.25" customHeight="1" x14ac:dyDescent="0.2">
      <c r="A512" s="100"/>
      <c r="B512" s="101"/>
      <c r="C512" s="102"/>
      <c r="D512" s="102"/>
      <c r="E512" s="102"/>
      <c r="F512" s="102"/>
      <c r="G512" s="103"/>
      <c r="H512" s="103"/>
      <c r="I512" s="103"/>
      <c r="J512" s="103"/>
      <c r="K512" s="103"/>
      <c r="L512" s="103"/>
      <c r="M512" s="104"/>
      <c r="N512" s="98"/>
    </row>
    <row r="513" spans="1:14" s="141" customFormat="1" ht="18" customHeight="1" x14ac:dyDescent="0.2">
      <c r="A513" s="108"/>
      <c r="B513" s="132" t="s">
        <v>2922</v>
      </c>
      <c r="C513" s="103"/>
      <c r="D513" s="102"/>
      <c r="E513" s="102"/>
      <c r="F513" s="103"/>
      <c r="G513" s="133"/>
      <c r="H513" s="103"/>
      <c r="I513" s="103"/>
      <c r="J513" s="133">
        <v>24</v>
      </c>
      <c r="K513" s="103"/>
      <c r="L513" s="103"/>
      <c r="M513" s="104"/>
      <c r="N513" s="120"/>
    </row>
    <row r="514" spans="1:14" s="99" customFormat="1" ht="20.100000000000001" customHeight="1" x14ac:dyDescent="0.25">
      <c r="A514" s="130"/>
      <c r="B514" s="117" t="s">
        <v>2923</v>
      </c>
      <c r="C514" s="116"/>
      <c r="D514" s="116"/>
      <c r="E514" s="116"/>
      <c r="F514" s="116"/>
      <c r="G514" s="116"/>
      <c r="H514" s="116"/>
      <c r="I514" s="116"/>
      <c r="J514" s="116">
        <f>J513</f>
        <v>24</v>
      </c>
      <c r="K514" s="117"/>
      <c r="L514" s="117"/>
      <c r="M514" s="118" t="str">
        <f>IF(C514&gt;0,"M",IF(G514&gt;0,"M²",IF(H514&gt;0,"M³",IF(I514&gt;0,"KG",IF(J514&gt;0,"UND","")))))</f>
        <v>UND</v>
      </c>
      <c r="N514" s="98" t="s">
        <v>190</v>
      </c>
    </row>
    <row r="515" spans="1:14" s="105" customFormat="1" ht="5.25" customHeight="1" x14ac:dyDescent="0.2">
      <c r="A515" s="100"/>
      <c r="B515" s="101"/>
      <c r="C515" s="102"/>
      <c r="D515" s="102"/>
      <c r="E515" s="102"/>
      <c r="F515" s="102"/>
      <c r="G515" s="103"/>
      <c r="H515" s="103"/>
      <c r="I515" s="103"/>
      <c r="J515" s="103"/>
      <c r="K515" s="103"/>
      <c r="L515" s="103"/>
      <c r="M515" s="104"/>
      <c r="N515" s="98"/>
    </row>
    <row r="516" spans="1:14" s="99" customFormat="1" ht="20.100000000000001" customHeight="1" x14ac:dyDescent="0.25">
      <c r="A516" s="94" t="s">
        <v>2924</v>
      </c>
      <c r="B516" s="95" t="s">
        <v>227</v>
      </c>
      <c r="C516" s="106"/>
      <c r="D516" s="106"/>
      <c r="E516" s="106"/>
      <c r="F516" s="106"/>
      <c r="G516" s="106"/>
      <c r="H516" s="106"/>
      <c r="I516" s="106"/>
      <c r="J516" s="106"/>
      <c r="K516" s="106"/>
      <c r="L516" s="106"/>
      <c r="M516" s="107"/>
      <c r="N516" s="98">
        <v>2</v>
      </c>
    </row>
    <row r="517" spans="1:14" s="105" customFormat="1" ht="18" customHeight="1" x14ac:dyDescent="0.2">
      <c r="A517" s="108"/>
      <c r="B517" s="109" t="s">
        <v>2744</v>
      </c>
      <c r="C517" s="110">
        <v>375.43</v>
      </c>
      <c r="D517" s="110">
        <v>1.2</v>
      </c>
      <c r="E517" s="111"/>
      <c r="F517" s="110">
        <v>0.08</v>
      </c>
      <c r="G517" s="112">
        <f>C517*D517</f>
        <v>450.51600000000002</v>
      </c>
      <c r="H517" s="133">
        <f>G517*F517</f>
        <v>36.04128</v>
      </c>
      <c r="I517" s="110"/>
      <c r="J517" s="110"/>
      <c r="K517" s="110"/>
      <c r="L517" s="110"/>
      <c r="M517" s="113"/>
      <c r="N517" s="98"/>
    </row>
    <row r="518" spans="1:14" s="105" customFormat="1" ht="18" customHeight="1" x14ac:dyDescent="0.2">
      <c r="A518" s="108"/>
      <c r="B518" s="109" t="s">
        <v>2745</v>
      </c>
      <c r="C518" s="110">
        <v>69.540000000000006</v>
      </c>
      <c r="D518" s="110">
        <v>1.2</v>
      </c>
      <c r="E518" s="111"/>
      <c r="F518" s="110">
        <v>0.08</v>
      </c>
      <c r="G518" s="112">
        <f t="shared" ref="G518:G524" si="17">C518*D518</f>
        <v>83.448000000000008</v>
      </c>
      <c r="H518" s="133">
        <f t="shared" ref="H518:H525" si="18">G518*F518</f>
        <v>6.6758400000000009</v>
      </c>
      <c r="I518" s="110"/>
      <c r="J518" s="110"/>
      <c r="K518" s="110"/>
      <c r="L518" s="110"/>
      <c r="M518" s="113"/>
      <c r="N518" s="98"/>
    </row>
    <row r="519" spans="1:14" s="105" customFormat="1" ht="18" customHeight="1" x14ac:dyDescent="0.2">
      <c r="A519" s="108"/>
      <c r="B519" s="109" t="s">
        <v>2746</v>
      </c>
      <c r="C519" s="110">
        <v>372.72</v>
      </c>
      <c r="D519" s="110">
        <v>1.2</v>
      </c>
      <c r="E519" s="111"/>
      <c r="F519" s="110">
        <v>0.08</v>
      </c>
      <c r="G519" s="112">
        <f t="shared" si="17"/>
        <v>447.26400000000001</v>
      </c>
      <c r="H519" s="133">
        <f t="shared" si="18"/>
        <v>35.781120000000001</v>
      </c>
      <c r="I519" s="110"/>
      <c r="J519" s="110"/>
      <c r="K519" s="110"/>
      <c r="L519" s="110"/>
      <c r="M519" s="113"/>
      <c r="N519" s="98"/>
    </row>
    <row r="520" spans="1:14" s="105" customFormat="1" ht="18" customHeight="1" x14ac:dyDescent="0.2">
      <c r="A520" s="108"/>
      <c r="B520" s="109" t="s">
        <v>2747</v>
      </c>
      <c r="C520" s="110">
        <v>484.59</v>
      </c>
      <c r="D520" s="110">
        <v>1.2</v>
      </c>
      <c r="E520" s="111"/>
      <c r="F520" s="110">
        <v>0.08</v>
      </c>
      <c r="G520" s="112">
        <f t="shared" si="17"/>
        <v>581.50799999999992</v>
      </c>
      <c r="H520" s="133">
        <f t="shared" si="18"/>
        <v>46.520639999999993</v>
      </c>
      <c r="I520" s="110"/>
      <c r="J520" s="110"/>
      <c r="K520" s="110"/>
      <c r="L520" s="110"/>
      <c r="M520" s="113"/>
      <c r="N520" s="98"/>
    </row>
    <row r="521" spans="1:14" s="105" customFormat="1" ht="18" customHeight="1" x14ac:dyDescent="0.2">
      <c r="A521" s="108"/>
      <c r="B521" s="119" t="s">
        <v>2748</v>
      </c>
      <c r="C521" s="120">
        <v>158.63</v>
      </c>
      <c r="D521" s="120">
        <v>1.2</v>
      </c>
      <c r="E521" s="121"/>
      <c r="F521" s="120">
        <v>0.08</v>
      </c>
      <c r="G521" s="122">
        <f t="shared" si="17"/>
        <v>190.35599999999999</v>
      </c>
      <c r="H521" s="162">
        <f>G521*F521</f>
        <v>15.228479999999999</v>
      </c>
      <c r="I521" s="110"/>
      <c r="J521" s="110"/>
      <c r="K521" s="110"/>
      <c r="L521" s="110"/>
      <c r="M521" s="113"/>
      <c r="N521" s="98"/>
    </row>
    <row r="522" spans="1:14" s="105" customFormat="1" ht="18" customHeight="1" x14ac:dyDescent="0.2">
      <c r="A522" s="108"/>
      <c r="B522" s="119" t="s">
        <v>2749</v>
      </c>
      <c r="C522" s="120">
        <v>201.67</v>
      </c>
      <c r="D522" s="120">
        <v>1.2</v>
      </c>
      <c r="E522" s="121"/>
      <c r="F522" s="120">
        <v>0.08</v>
      </c>
      <c r="G522" s="122">
        <f t="shared" si="17"/>
        <v>242.00399999999996</v>
      </c>
      <c r="H522" s="162">
        <f t="shared" si="18"/>
        <v>19.360319999999998</v>
      </c>
      <c r="I522" s="110"/>
      <c r="J522" s="110"/>
      <c r="K522" s="110"/>
      <c r="L522" s="110"/>
      <c r="M522" s="113"/>
      <c r="N522" s="98"/>
    </row>
    <row r="523" spans="1:14" s="105" customFormat="1" ht="18" customHeight="1" x14ac:dyDescent="0.2">
      <c r="A523" s="108"/>
      <c r="B523" s="119" t="s">
        <v>2750</v>
      </c>
      <c r="C523" s="120">
        <v>55.51</v>
      </c>
      <c r="D523" s="120">
        <v>1.2</v>
      </c>
      <c r="E523" s="121"/>
      <c r="F523" s="120">
        <v>0.08</v>
      </c>
      <c r="G523" s="122">
        <f t="shared" si="17"/>
        <v>66.611999999999995</v>
      </c>
      <c r="H523" s="162">
        <f t="shared" si="18"/>
        <v>5.3289599999999995</v>
      </c>
      <c r="I523" s="110"/>
      <c r="J523" s="110"/>
      <c r="K523" s="110"/>
      <c r="L523" s="110"/>
      <c r="M523" s="113"/>
      <c r="N523" s="98"/>
    </row>
    <row r="524" spans="1:14" s="105" customFormat="1" ht="18" customHeight="1" x14ac:dyDescent="0.2">
      <c r="A524" s="108"/>
      <c r="B524" s="119" t="s">
        <v>2751</v>
      </c>
      <c r="C524" s="120">
        <v>179.54</v>
      </c>
      <c r="D524" s="120">
        <v>1.2</v>
      </c>
      <c r="E524" s="121"/>
      <c r="F524" s="120">
        <v>0.08</v>
      </c>
      <c r="G524" s="122">
        <f t="shared" si="17"/>
        <v>215.44799999999998</v>
      </c>
      <c r="H524" s="162">
        <f t="shared" si="18"/>
        <v>17.23584</v>
      </c>
      <c r="I524" s="110"/>
      <c r="J524" s="110"/>
      <c r="K524" s="110"/>
      <c r="L524" s="110"/>
      <c r="M524" s="113"/>
      <c r="N524" s="98"/>
    </row>
    <row r="525" spans="1:14" s="105" customFormat="1" ht="18" customHeight="1" x14ac:dyDescent="0.2">
      <c r="A525" s="108"/>
      <c r="B525" s="109" t="s">
        <v>2752</v>
      </c>
      <c r="C525" s="110">
        <v>80</v>
      </c>
      <c r="D525" s="110">
        <v>1.2</v>
      </c>
      <c r="E525" s="111"/>
      <c r="F525" s="110">
        <v>0.08</v>
      </c>
      <c r="G525" s="112">
        <f>C525*D525</f>
        <v>96</v>
      </c>
      <c r="H525" s="133">
        <f t="shared" si="18"/>
        <v>7.68</v>
      </c>
      <c r="I525" s="110"/>
      <c r="J525" s="110"/>
      <c r="K525" s="110"/>
      <c r="L525" s="110"/>
      <c r="M525" s="113"/>
      <c r="N525" s="98"/>
    </row>
    <row r="526" spans="1:14" s="105" customFormat="1" ht="5.25" customHeight="1" x14ac:dyDescent="0.2">
      <c r="A526" s="100"/>
      <c r="B526" s="101"/>
      <c r="C526" s="102"/>
      <c r="D526" s="102"/>
      <c r="E526" s="102"/>
      <c r="F526" s="102"/>
      <c r="G526" s="103"/>
      <c r="H526" s="103"/>
      <c r="I526" s="103"/>
      <c r="J526" s="103"/>
      <c r="K526" s="103"/>
      <c r="L526" s="103"/>
      <c r="M526" s="104"/>
      <c r="N526" s="98"/>
    </row>
    <row r="527" spans="1:14" s="99" customFormat="1" ht="20.100000000000001" customHeight="1" x14ac:dyDescent="0.25">
      <c r="A527" s="130"/>
      <c r="B527" s="117" t="s">
        <v>2925</v>
      </c>
      <c r="C527" s="116"/>
      <c r="D527" s="116"/>
      <c r="E527" s="116"/>
      <c r="F527" s="116"/>
      <c r="G527" s="116"/>
      <c r="H527" s="116">
        <f>SUM(H517:H520)+H525</f>
        <v>132.69888</v>
      </c>
      <c r="I527" s="116"/>
      <c r="J527" s="116"/>
      <c r="K527" s="117"/>
      <c r="L527" s="117"/>
      <c r="M527" s="118" t="str">
        <f>IF(C527&gt;0,"M",IF(G527&gt;0,"M²",IF(H527&gt;0,"M³",IF(I527&gt;0,"KG",IF(J527&gt;0,"UND","")))))</f>
        <v>M³</v>
      </c>
      <c r="N527" s="98" t="s">
        <v>190</v>
      </c>
    </row>
    <row r="528" spans="1:14" s="105" customFormat="1" ht="5.25" customHeight="1" x14ac:dyDescent="0.2">
      <c r="A528" s="100"/>
      <c r="B528" s="101"/>
      <c r="C528" s="102"/>
      <c r="D528" s="102"/>
      <c r="E528" s="102"/>
      <c r="F528" s="102"/>
      <c r="G528" s="103"/>
      <c r="H528" s="103"/>
      <c r="I528" s="103"/>
      <c r="J528" s="103"/>
      <c r="K528" s="103"/>
      <c r="L528" s="103"/>
      <c r="M528" s="104"/>
      <c r="N528" s="98"/>
    </row>
    <row r="529" spans="1:14" s="99" customFormat="1" ht="20.100000000000001" customHeight="1" x14ac:dyDescent="0.25">
      <c r="A529" s="94">
        <v>9</v>
      </c>
      <c r="B529" s="95" t="s">
        <v>30</v>
      </c>
      <c r="C529" s="106"/>
      <c r="D529" s="106"/>
      <c r="E529" s="106"/>
      <c r="F529" s="106"/>
      <c r="G529" s="106"/>
      <c r="H529" s="106"/>
      <c r="I529" s="106"/>
      <c r="J529" s="106"/>
      <c r="K529" s="106"/>
      <c r="L529" s="106"/>
      <c r="M529" s="107"/>
      <c r="N529" s="98">
        <v>1</v>
      </c>
    </row>
    <row r="530" spans="1:14" s="99" customFormat="1" ht="20.100000000000001" customHeight="1" x14ac:dyDescent="0.25">
      <c r="A530" s="94" t="s">
        <v>2926</v>
      </c>
      <c r="B530" s="95" t="s">
        <v>229</v>
      </c>
      <c r="C530" s="106"/>
      <c r="D530" s="106"/>
      <c r="E530" s="106"/>
      <c r="F530" s="106"/>
      <c r="G530" s="106"/>
      <c r="H530" s="106"/>
      <c r="I530" s="106"/>
      <c r="J530" s="106"/>
      <c r="K530" s="106"/>
      <c r="L530" s="106"/>
      <c r="M530" s="107"/>
      <c r="N530" s="98">
        <v>2</v>
      </c>
    </row>
    <row r="531" spans="1:14" s="99" customFormat="1" ht="20.100000000000001" customHeight="1" x14ac:dyDescent="0.25">
      <c r="A531" s="94" t="s">
        <v>2927</v>
      </c>
      <c r="B531" s="95" t="s">
        <v>2928</v>
      </c>
      <c r="C531" s="106"/>
      <c r="D531" s="106"/>
      <c r="E531" s="106"/>
      <c r="F531" s="106"/>
      <c r="G531" s="106"/>
      <c r="H531" s="106"/>
      <c r="I531" s="106"/>
      <c r="J531" s="106"/>
      <c r="K531" s="106"/>
      <c r="L531" s="106"/>
      <c r="M531" s="107"/>
      <c r="N531" s="98">
        <v>3</v>
      </c>
    </row>
    <row r="532" spans="1:14" s="105" customFormat="1" ht="5.25" customHeight="1" x14ac:dyDescent="0.2">
      <c r="A532" s="100"/>
      <c r="B532" s="101"/>
      <c r="C532" s="102"/>
      <c r="D532" s="102"/>
      <c r="E532" s="102"/>
      <c r="F532" s="102"/>
      <c r="G532" s="103"/>
      <c r="H532" s="103"/>
      <c r="I532" s="103"/>
      <c r="J532" s="103"/>
      <c r="K532" s="103"/>
      <c r="L532" s="103"/>
      <c r="M532" s="104"/>
      <c r="N532" s="98"/>
    </row>
    <row r="533" spans="1:14" s="105" customFormat="1" ht="20.100000000000001" customHeight="1" x14ac:dyDescent="0.2">
      <c r="A533" s="108"/>
      <c r="B533" s="132" t="s">
        <v>2929</v>
      </c>
      <c r="C533" s="103"/>
      <c r="D533" s="102"/>
      <c r="E533" s="102"/>
      <c r="F533" s="103"/>
      <c r="G533" s="133"/>
      <c r="H533" s="103"/>
      <c r="I533" s="103"/>
      <c r="J533" s="133">
        <f>39-24</f>
        <v>15</v>
      </c>
      <c r="K533" s="103"/>
      <c r="L533" s="103"/>
      <c r="M533" s="104"/>
      <c r="N533" s="98"/>
    </row>
    <row r="534" spans="1:14" s="99" customFormat="1" ht="20.100000000000001" customHeight="1" x14ac:dyDescent="0.25">
      <c r="A534" s="130"/>
      <c r="B534" s="117" t="s">
        <v>2930</v>
      </c>
      <c r="C534" s="116"/>
      <c r="D534" s="116"/>
      <c r="E534" s="116"/>
      <c r="F534" s="116"/>
      <c r="G534" s="116"/>
      <c r="H534" s="116"/>
      <c r="I534" s="116"/>
      <c r="J534" s="116">
        <f>SUM(J532:J533)</f>
        <v>15</v>
      </c>
      <c r="K534" s="163"/>
      <c r="L534" s="163"/>
      <c r="M534" s="118" t="str">
        <f>IF(C534&gt;0,"M",IF(G534&gt;0,"M²",IF(H534&gt;0,"M³",IF(I534&gt;0,"KG",IF(J534&gt;0,"UND","")))))</f>
        <v>UND</v>
      </c>
      <c r="N534" s="98" t="s">
        <v>190</v>
      </c>
    </row>
    <row r="535" spans="1:14" s="105" customFormat="1" ht="5.25" customHeight="1" x14ac:dyDescent="0.2">
      <c r="A535" s="100"/>
      <c r="B535" s="101"/>
      <c r="C535" s="102"/>
      <c r="D535" s="102"/>
      <c r="E535" s="102"/>
      <c r="F535" s="102"/>
      <c r="G535" s="103"/>
      <c r="H535" s="103"/>
      <c r="I535" s="103"/>
      <c r="J535" s="103"/>
      <c r="K535" s="103"/>
      <c r="L535" s="103"/>
      <c r="M535" s="104"/>
      <c r="N535" s="98"/>
    </row>
    <row r="536" spans="1:14" s="99" customFormat="1" ht="20.100000000000001" customHeight="1" x14ac:dyDescent="0.25">
      <c r="A536" s="94" t="s">
        <v>2931</v>
      </c>
      <c r="B536" s="95" t="s">
        <v>2932</v>
      </c>
      <c r="C536" s="106"/>
      <c r="D536" s="106"/>
      <c r="E536" s="106"/>
      <c r="F536" s="106"/>
      <c r="G536" s="106"/>
      <c r="H536" s="106"/>
      <c r="I536" s="106"/>
      <c r="J536" s="106"/>
      <c r="K536" s="106"/>
      <c r="L536" s="106"/>
      <c r="M536" s="107"/>
      <c r="N536" s="98">
        <v>3</v>
      </c>
    </row>
    <row r="537" spans="1:14" s="105" customFormat="1" ht="5.25" customHeight="1" x14ac:dyDescent="0.2">
      <c r="A537" s="100"/>
      <c r="B537" s="101"/>
      <c r="C537" s="102"/>
      <c r="D537" s="102"/>
      <c r="E537" s="102"/>
      <c r="F537" s="102"/>
      <c r="G537" s="103"/>
      <c r="H537" s="103"/>
      <c r="I537" s="103"/>
      <c r="J537" s="103"/>
      <c r="K537" s="103"/>
      <c r="L537" s="103"/>
      <c r="M537" s="104"/>
      <c r="N537" s="98"/>
    </row>
    <row r="538" spans="1:14" s="105" customFormat="1" ht="20.100000000000001" customHeight="1" x14ac:dyDescent="0.2">
      <c r="A538" s="108"/>
      <c r="B538" s="132" t="s">
        <v>2933</v>
      </c>
      <c r="C538" s="103"/>
      <c r="D538" s="102"/>
      <c r="E538" s="102"/>
      <c r="F538" s="103"/>
      <c r="G538" s="133"/>
      <c r="H538" s="103"/>
      <c r="I538" s="103"/>
      <c r="J538" s="133">
        <f>17-6</f>
        <v>11</v>
      </c>
      <c r="K538" s="103"/>
      <c r="L538" s="103"/>
      <c r="M538" s="104"/>
      <c r="N538" s="98"/>
    </row>
    <row r="539" spans="1:14" s="99" customFormat="1" ht="20.100000000000001" customHeight="1" x14ac:dyDescent="0.25">
      <c r="A539" s="130"/>
      <c r="B539" s="117" t="s">
        <v>2934</v>
      </c>
      <c r="C539" s="116"/>
      <c r="D539" s="116"/>
      <c r="E539" s="116"/>
      <c r="F539" s="116"/>
      <c r="G539" s="116"/>
      <c r="H539" s="116"/>
      <c r="I539" s="116"/>
      <c r="J539" s="116">
        <f>SUM(J537:J538)</f>
        <v>11</v>
      </c>
      <c r="K539" s="163"/>
      <c r="L539" s="163"/>
      <c r="M539" s="118" t="str">
        <f>IF(C539&gt;0,"M",IF(G539&gt;0,"M²",IF(H539&gt;0,"M³",IF(I539&gt;0,"KG",IF(J539&gt;0,"UND","")))))</f>
        <v>UND</v>
      </c>
      <c r="N539" s="98" t="s">
        <v>190</v>
      </c>
    </row>
    <row r="540" spans="1:14" s="105" customFormat="1" ht="5.25" customHeight="1" x14ac:dyDescent="0.2">
      <c r="A540" s="100"/>
      <c r="B540" s="101"/>
      <c r="C540" s="102"/>
      <c r="D540" s="102"/>
      <c r="E540" s="102"/>
      <c r="F540" s="102"/>
      <c r="G540" s="103"/>
      <c r="H540" s="103"/>
      <c r="I540" s="103"/>
      <c r="J540" s="103"/>
      <c r="K540" s="103"/>
      <c r="L540" s="103"/>
      <c r="M540" s="104"/>
      <c r="N540" s="98"/>
    </row>
    <row r="541" spans="1:14" s="99" customFormat="1" ht="20.100000000000001" customHeight="1" x14ac:dyDescent="0.25">
      <c r="A541" s="94" t="s">
        <v>2935</v>
      </c>
      <c r="B541" s="95" t="s">
        <v>2936</v>
      </c>
      <c r="C541" s="106"/>
      <c r="D541" s="106"/>
      <c r="E541" s="106"/>
      <c r="F541" s="106"/>
      <c r="G541" s="106"/>
      <c r="H541" s="106"/>
      <c r="I541" s="106"/>
      <c r="J541" s="106"/>
      <c r="K541" s="106"/>
      <c r="L541" s="106"/>
      <c r="M541" s="107"/>
      <c r="N541" s="98">
        <v>3</v>
      </c>
    </row>
    <row r="542" spans="1:14" s="105" customFormat="1" ht="20.100000000000001" customHeight="1" x14ac:dyDescent="0.2">
      <c r="A542" s="108"/>
      <c r="B542" s="132" t="s">
        <v>2937</v>
      </c>
      <c r="C542" s="103"/>
      <c r="D542" s="102"/>
      <c r="E542" s="102"/>
      <c r="F542" s="103"/>
      <c r="G542" s="133"/>
      <c r="H542" s="103"/>
      <c r="I542" s="103"/>
      <c r="J542" s="133">
        <f>17-6</f>
        <v>11</v>
      </c>
      <c r="K542" s="103"/>
      <c r="L542" s="103"/>
      <c r="M542" s="104"/>
      <c r="N542" s="98"/>
    </row>
    <row r="543" spans="1:14" s="99" customFormat="1" ht="20.100000000000001" customHeight="1" x14ac:dyDescent="0.25">
      <c r="A543" s="130"/>
      <c r="B543" s="117" t="s">
        <v>2938</v>
      </c>
      <c r="C543" s="116"/>
      <c r="D543" s="116"/>
      <c r="E543" s="116"/>
      <c r="F543" s="116"/>
      <c r="G543" s="116"/>
      <c r="H543" s="116"/>
      <c r="I543" s="116"/>
      <c r="J543" s="116">
        <f>SUM(J542:J542)</f>
        <v>11</v>
      </c>
      <c r="K543" s="163"/>
      <c r="L543" s="163"/>
      <c r="M543" s="118" t="str">
        <f>IF(C543&gt;0,"M",IF(G543&gt;0,"M²",IF(H543&gt;0,"M³",IF(I543&gt;0,"KG",IF(J543&gt;0,"UND","")))))</f>
        <v>UND</v>
      </c>
      <c r="N543" s="98" t="s">
        <v>190</v>
      </c>
    </row>
    <row r="544" spans="1:14" s="105" customFormat="1" ht="5.25" customHeight="1" x14ac:dyDescent="0.2">
      <c r="A544" s="100"/>
      <c r="B544" s="101"/>
      <c r="C544" s="102"/>
      <c r="D544" s="102"/>
      <c r="E544" s="102"/>
      <c r="F544" s="102"/>
      <c r="G544" s="103"/>
      <c r="H544" s="103"/>
      <c r="I544" s="103"/>
      <c r="J544" s="103"/>
      <c r="K544" s="103"/>
      <c r="L544" s="103"/>
      <c r="M544" s="104"/>
      <c r="N544" s="98"/>
    </row>
    <row r="545" spans="1:14" s="99" customFormat="1" ht="20.100000000000001" customHeight="1" x14ac:dyDescent="0.25">
      <c r="A545" s="94" t="s">
        <v>2939</v>
      </c>
      <c r="B545" s="95" t="s">
        <v>241</v>
      </c>
      <c r="C545" s="106"/>
      <c r="D545" s="106"/>
      <c r="E545" s="106"/>
      <c r="F545" s="106"/>
      <c r="G545" s="106"/>
      <c r="H545" s="106"/>
      <c r="I545" s="106"/>
      <c r="J545" s="106"/>
      <c r="K545" s="106"/>
      <c r="L545" s="106"/>
      <c r="M545" s="107"/>
      <c r="N545" s="98">
        <v>3</v>
      </c>
    </row>
    <row r="546" spans="1:14" s="105" customFormat="1" ht="20.100000000000001" customHeight="1" x14ac:dyDescent="0.2">
      <c r="A546" s="108"/>
      <c r="B546" s="132" t="s">
        <v>2940</v>
      </c>
      <c r="C546" s="103"/>
      <c r="D546" s="102"/>
      <c r="E546" s="102"/>
      <c r="F546" s="103"/>
      <c r="G546" s="133"/>
      <c r="H546" s="103"/>
      <c r="I546" s="103"/>
      <c r="J546" s="133">
        <v>7</v>
      </c>
      <c r="K546" s="103"/>
      <c r="L546" s="103"/>
      <c r="M546" s="104"/>
      <c r="N546" s="98"/>
    </row>
    <row r="547" spans="1:14" s="99" customFormat="1" ht="20.100000000000001" customHeight="1" x14ac:dyDescent="0.25">
      <c r="A547" s="130"/>
      <c r="B547" s="117" t="s">
        <v>2941</v>
      </c>
      <c r="C547" s="116"/>
      <c r="D547" s="116"/>
      <c r="E547" s="116"/>
      <c r="F547" s="116"/>
      <c r="G547" s="116"/>
      <c r="H547" s="116"/>
      <c r="I547" s="116"/>
      <c r="J547" s="116">
        <f>SUM(J546:J546)</f>
        <v>7</v>
      </c>
      <c r="K547" s="163"/>
      <c r="L547" s="163"/>
      <c r="M547" s="118" t="str">
        <f>IF(C547&gt;0,"M",IF(G547&gt;0,"M²",IF(H547&gt;0,"M³",IF(I547&gt;0,"KG",IF(J547&gt;0,"UND","")))))</f>
        <v>UND</v>
      </c>
      <c r="N547" s="98" t="s">
        <v>190</v>
      </c>
    </row>
    <row r="548" spans="1:14" s="105" customFormat="1" ht="5.25" customHeight="1" x14ac:dyDescent="0.2">
      <c r="A548" s="100"/>
      <c r="B548" s="101"/>
      <c r="C548" s="102"/>
      <c r="D548" s="102"/>
      <c r="E548" s="102"/>
      <c r="F548" s="102"/>
      <c r="G548" s="103"/>
      <c r="H548" s="103"/>
      <c r="I548" s="103"/>
      <c r="J548" s="103"/>
      <c r="K548" s="103"/>
      <c r="L548" s="103"/>
      <c r="M548" s="104"/>
      <c r="N548" s="98"/>
    </row>
    <row r="549" spans="1:14" s="99" customFormat="1" ht="20.100000000000001" customHeight="1" x14ac:dyDescent="0.25">
      <c r="A549" s="94" t="s">
        <v>2942</v>
      </c>
      <c r="B549" s="95" t="s">
        <v>245</v>
      </c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7"/>
      <c r="N549" s="98">
        <v>3</v>
      </c>
    </row>
    <row r="550" spans="1:14" s="105" customFormat="1" ht="18" customHeight="1" x14ac:dyDescent="0.2">
      <c r="A550" s="108"/>
      <c r="B550" s="132" t="s">
        <v>2940</v>
      </c>
      <c r="C550" s="103"/>
      <c r="D550" s="102"/>
      <c r="E550" s="102"/>
      <c r="F550" s="103"/>
      <c r="G550" s="133"/>
      <c r="H550" s="133"/>
      <c r="I550" s="133"/>
      <c r="J550" s="133">
        <f>J547</f>
        <v>7</v>
      </c>
      <c r="K550" s="103"/>
      <c r="L550" s="103"/>
      <c r="M550" s="104"/>
      <c r="N550" s="98"/>
    </row>
    <row r="551" spans="1:14" s="105" customFormat="1" ht="18" customHeight="1" x14ac:dyDescent="0.2">
      <c r="A551" s="108"/>
      <c r="B551" s="132" t="s">
        <v>2933</v>
      </c>
      <c r="C551" s="103"/>
      <c r="D551" s="102"/>
      <c r="E551" s="102"/>
      <c r="F551" s="103"/>
      <c r="G551" s="133"/>
      <c r="H551" s="103"/>
      <c r="I551" s="103"/>
      <c r="J551" s="133">
        <f>J539</f>
        <v>11</v>
      </c>
      <c r="K551" s="103"/>
      <c r="L551" s="103"/>
      <c r="M551" s="104"/>
      <c r="N551" s="98"/>
    </row>
    <row r="552" spans="1:14" s="105" customFormat="1" ht="18" customHeight="1" x14ac:dyDescent="0.2">
      <c r="A552" s="108"/>
      <c r="B552" s="132" t="s">
        <v>2943</v>
      </c>
      <c r="C552" s="103"/>
      <c r="D552" s="102"/>
      <c r="E552" s="102"/>
      <c r="F552" s="103"/>
      <c r="G552" s="133"/>
      <c r="H552" s="103"/>
      <c r="I552" s="103"/>
      <c r="J552" s="133">
        <f>J543</f>
        <v>11</v>
      </c>
      <c r="K552" s="103"/>
      <c r="L552" s="103"/>
      <c r="M552" s="104"/>
      <c r="N552" s="98"/>
    </row>
    <row r="553" spans="1:14" s="105" customFormat="1" ht="18" customHeight="1" x14ac:dyDescent="0.2">
      <c r="A553" s="108"/>
      <c r="B553" s="132" t="s">
        <v>2929</v>
      </c>
      <c r="C553" s="103"/>
      <c r="D553" s="102"/>
      <c r="E553" s="102"/>
      <c r="F553" s="103"/>
      <c r="G553" s="133"/>
      <c r="H553" s="103"/>
      <c r="I553" s="103"/>
      <c r="J553" s="133">
        <f>J534</f>
        <v>15</v>
      </c>
      <c r="K553" s="103"/>
      <c r="L553" s="103"/>
      <c r="M553" s="104"/>
      <c r="N553" s="98"/>
    </row>
    <row r="554" spans="1:14" s="99" customFormat="1" ht="20.100000000000001" customHeight="1" x14ac:dyDescent="0.25">
      <c r="A554" s="130"/>
      <c r="B554" s="117" t="s">
        <v>2944</v>
      </c>
      <c r="C554" s="116"/>
      <c r="D554" s="116"/>
      <c r="E554" s="116"/>
      <c r="F554" s="116"/>
      <c r="G554" s="116"/>
      <c r="H554" s="163"/>
      <c r="I554" s="163"/>
      <c r="J554" s="116">
        <f>SUM(J550:J553)</f>
        <v>44</v>
      </c>
      <c r="K554" s="163"/>
      <c r="L554" s="163"/>
      <c r="M554" s="118" t="str">
        <f>IF(C554&gt;0,"M",IF(G554&gt;0,"M²",IF(H554&gt;0,"M³",IF(I554&gt;0,"KG",IF(J554&gt;0,"UND","")))))</f>
        <v>UND</v>
      </c>
      <c r="N554" s="98" t="s">
        <v>190</v>
      </c>
    </row>
    <row r="555" spans="1:14" s="105" customFormat="1" ht="5.25" customHeight="1" x14ac:dyDescent="0.2">
      <c r="A555" s="100"/>
      <c r="B555" s="101"/>
      <c r="C555" s="102"/>
      <c r="D555" s="102"/>
      <c r="E555" s="102"/>
      <c r="F555" s="102"/>
      <c r="G555" s="103"/>
      <c r="H555" s="103"/>
      <c r="I555" s="103"/>
      <c r="J555" s="103"/>
      <c r="K555" s="103"/>
      <c r="L555" s="103"/>
      <c r="M555" s="104"/>
      <c r="N555" s="98"/>
    </row>
    <row r="556" spans="1:14" s="99" customFormat="1" ht="20.100000000000001" customHeight="1" x14ac:dyDescent="0.25">
      <c r="A556" s="94" t="s">
        <v>2945</v>
      </c>
      <c r="B556" s="95" t="s">
        <v>247</v>
      </c>
      <c r="C556" s="106"/>
      <c r="D556" s="106"/>
      <c r="E556" s="106"/>
      <c r="F556" s="106"/>
      <c r="G556" s="106"/>
      <c r="H556" s="106"/>
      <c r="I556" s="106"/>
      <c r="J556" s="106"/>
      <c r="K556" s="106"/>
      <c r="L556" s="106"/>
      <c r="M556" s="107"/>
      <c r="N556" s="98">
        <v>2</v>
      </c>
    </row>
    <row r="557" spans="1:14" s="99" customFormat="1" ht="20.100000000000001" customHeight="1" x14ac:dyDescent="0.25">
      <c r="A557" s="94" t="s">
        <v>2946</v>
      </c>
      <c r="B557" s="95" t="s">
        <v>250</v>
      </c>
      <c r="C557" s="106"/>
      <c r="D557" s="106"/>
      <c r="E557" s="106"/>
      <c r="F557" s="106"/>
      <c r="G557" s="106"/>
      <c r="H557" s="106"/>
      <c r="I557" s="106"/>
      <c r="J557" s="106"/>
      <c r="K557" s="106"/>
      <c r="L557" s="106"/>
      <c r="M557" s="107"/>
      <c r="N557" s="98">
        <v>3</v>
      </c>
    </row>
    <row r="558" spans="1:14" s="105" customFormat="1" ht="15.75" customHeight="1" x14ac:dyDescent="0.2">
      <c r="A558" s="108"/>
      <c r="B558" s="132" t="s">
        <v>2947</v>
      </c>
      <c r="C558" s="103"/>
      <c r="D558" s="102"/>
      <c r="E558" s="102"/>
      <c r="F558" s="103"/>
      <c r="G558" s="133"/>
      <c r="H558" s="103"/>
      <c r="I558" s="103"/>
      <c r="J558" s="103"/>
      <c r="K558" s="103"/>
      <c r="L558" s="103"/>
      <c r="M558" s="104"/>
      <c r="N558" s="98"/>
    </row>
    <row r="559" spans="1:14" s="105" customFormat="1" ht="15.75" customHeight="1" x14ac:dyDescent="0.2">
      <c r="A559" s="108"/>
      <c r="B559" s="132"/>
      <c r="C559" s="103"/>
      <c r="D559" s="102"/>
      <c r="E559" s="102"/>
      <c r="F559" s="103"/>
      <c r="G559" s="133">
        <f>14.44</f>
        <v>14.44</v>
      </c>
      <c r="H559" s="103"/>
      <c r="I559" s="103"/>
      <c r="J559" s="103"/>
      <c r="K559" s="103"/>
      <c r="L559" s="103"/>
      <c r="M559" s="104"/>
      <c r="N559" s="98"/>
    </row>
    <row r="560" spans="1:14" s="105" customFormat="1" ht="15.75" customHeight="1" x14ac:dyDescent="0.2">
      <c r="A560" s="108"/>
      <c r="B560" s="132"/>
      <c r="C560" s="103"/>
      <c r="D560" s="102"/>
      <c r="E560" s="103"/>
      <c r="F560" s="103"/>
      <c r="G560" s="133">
        <v>31</v>
      </c>
      <c r="H560" s="103"/>
      <c r="I560" s="103"/>
      <c r="J560" s="103"/>
      <c r="K560" s="103"/>
      <c r="L560" s="103"/>
      <c r="M560" s="104"/>
      <c r="N560" s="98"/>
    </row>
    <row r="561" spans="1:14" s="105" customFormat="1" ht="15.75" customHeight="1" x14ac:dyDescent="0.2">
      <c r="A561" s="108"/>
      <c r="B561" s="132"/>
      <c r="C561" s="103"/>
      <c r="D561" s="102"/>
      <c r="E561" s="103"/>
      <c r="F561" s="103"/>
      <c r="G561" s="133">
        <v>22.05</v>
      </c>
      <c r="H561" s="103"/>
      <c r="I561" s="103"/>
      <c r="J561" s="103"/>
      <c r="K561" s="103"/>
      <c r="L561" s="103"/>
      <c r="M561" s="104"/>
      <c r="N561" s="98"/>
    </row>
    <row r="562" spans="1:14" s="105" customFormat="1" ht="15.75" customHeight="1" x14ac:dyDescent="0.2">
      <c r="A562" s="108"/>
      <c r="B562" s="132"/>
      <c r="C562" s="103"/>
      <c r="D562" s="102"/>
      <c r="E562" s="102"/>
      <c r="F562" s="103"/>
      <c r="G562" s="133">
        <v>19.2</v>
      </c>
      <c r="H562" s="103"/>
      <c r="I562" s="103"/>
      <c r="J562" s="103"/>
      <c r="K562" s="103"/>
      <c r="L562" s="103"/>
      <c r="M562" s="104"/>
      <c r="N562" s="98"/>
    </row>
    <row r="563" spans="1:14" s="105" customFormat="1" ht="15.75" customHeight="1" x14ac:dyDescent="0.2">
      <c r="A563" s="108"/>
      <c r="B563" s="132"/>
      <c r="C563" s="103"/>
      <c r="D563" s="102"/>
      <c r="E563" s="102"/>
      <c r="F563" s="103"/>
      <c r="G563" s="133">
        <v>18.98</v>
      </c>
      <c r="H563" s="103"/>
      <c r="I563" s="103"/>
      <c r="J563" s="103"/>
      <c r="K563" s="103"/>
      <c r="L563" s="103"/>
      <c r="M563" s="104"/>
      <c r="N563" s="98"/>
    </row>
    <row r="564" spans="1:14" s="105" customFormat="1" ht="15.75" customHeight="1" x14ac:dyDescent="0.2">
      <c r="A564" s="108"/>
      <c r="B564" s="132"/>
      <c r="C564" s="103"/>
      <c r="D564" s="102"/>
      <c r="E564" s="102"/>
      <c r="F564" s="103"/>
      <c r="G564" s="133">
        <v>21.97</v>
      </c>
      <c r="H564" s="103"/>
      <c r="I564" s="103"/>
      <c r="J564" s="103"/>
      <c r="K564" s="103"/>
      <c r="L564" s="103"/>
      <c r="M564" s="104"/>
      <c r="N564" s="98"/>
    </row>
    <row r="565" spans="1:14" s="105" customFormat="1" ht="15.75" customHeight="1" x14ac:dyDescent="0.2">
      <c r="A565" s="108"/>
      <c r="B565" s="132"/>
      <c r="C565" s="103"/>
      <c r="D565" s="102"/>
      <c r="E565" s="102"/>
      <c r="F565" s="103"/>
      <c r="G565" s="164">
        <v>20.18</v>
      </c>
      <c r="H565" s="103"/>
      <c r="I565" s="103"/>
      <c r="J565" s="103"/>
      <c r="K565" s="103"/>
      <c r="L565" s="103"/>
      <c r="M565" s="104"/>
      <c r="N565" s="98"/>
    </row>
    <row r="566" spans="1:14" s="105" customFormat="1" ht="15.75" customHeight="1" x14ac:dyDescent="0.2">
      <c r="A566" s="108"/>
      <c r="B566" s="132"/>
      <c r="C566" s="103"/>
      <c r="D566" s="102"/>
      <c r="E566" s="103"/>
      <c r="F566" s="103"/>
      <c r="G566" s="164">
        <v>18.77</v>
      </c>
      <c r="H566" s="103"/>
      <c r="I566" s="103"/>
      <c r="J566" s="103"/>
      <c r="K566" s="103"/>
      <c r="L566" s="103"/>
      <c r="M566" s="104"/>
      <c r="N566" s="98"/>
    </row>
    <row r="567" spans="1:14" s="105" customFormat="1" ht="15.75" customHeight="1" x14ac:dyDescent="0.2">
      <c r="A567" s="108"/>
      <c r="B567" s="132"/>
      <c r="C567" s="103"/>
      <c r="D567" s="102"/>
      <c r="E567" s="103"/>
      <c r="F567" s="103"/>
      <c r="G567" s="164">
        <v>18.989999999999998</v>
      </c>
      <c r="H567" s="103"/>
      <c r="I567" s="103"/>
      <c r="J567" s="103"/>
      <c r="K567" s="103"/>
      <c r="L567" s="103"/>
      <c r="M567" s="104"/>
      <c r="N567" s="98"/>
    </row>
    <row r="568" spans="1:14" s="105" customFormat="1" ht="15.75" customHeight="1" x14ac:dyDescent="0.2">
      <c r="A568" s="108"/>
      <c r="B568" s="132" t="s">
        <v>2948</v>
      </c>
      <c r="C568" s="103">
        <v>1896.46</v>
      </c>
      <c r="D568" s="103">
        <v>0.15</v>
      </c>
      <c r="E568" s="102"/>
      <c r="F568" s="103"/>
      <c r="G568" s="133">
        <f>D568*C568</f>
        <v>284.46899999999999</v>
      </c>
      <c r="H568" s="103"/>
      <c r="I568" s="103"/>
      <c r="J568" s="103"/>
      <c r="K568" s="103"/>
      <c r="L568" s="103"/>
      <c r="M568" s="104"/>
      <c r="N568" s="98"/>
    </row>
    <row r="569" spans="1:14" s="99" customFormat="1" ht="20.100000000000001" customHeight="1" x14ac:dyDescent="0.25">
      <c r="A569" s="130"/>
      <c r="B569" s="117" t="s">
        <v>2949</v>
      </c>
      <c r="C569" s="116"/>
      <c r="D569" s="116"/>
      <c r="E569" s="116"/>
      <c r="F569" s="116"/>
      <c r="G569" s="116">
        <f>SUM(G559:G564)+G568</f>
        <v>412.10899999999998</v>
      </c>
      <c r="H569" s="116"/>
      <c r="I569" s="116"/>
      <c r="J569" s="116"/>
      <c r="K569" s="163"/>
      <c r="L569" s="163"/>
      <c r="M569" s="118" t="str">
        <f>IF(C569&gt;0,"M",IF(G569&gt;0,"M²",IF(H569&gt;0,"M³",IF(I569&gt;0,"KG",IF(J569&gt;0,"UND","")))))</f>
        <v>M²</v>
      </c>
      <c r="N569" s="98" t="s">
        <v>190</v>
      </c>
    </row>
    <row r="570" spans="1:14" s="105" customFormat="1" ht="5.25" customHeight="1" x14ac:dyDescent="0.2">
      <c r="A570" s="100"/>
      <c r="B570" s="101"/>
      <c r="C570" s="102"/>
      <c r="D570" s="102"/>
      <c r="E570" s="102"/>
      <c r="F570" s="102"/>
      <c r="G570" s="103"/>
      <c r="H570" s="103"/>
      <c r="I570" s="103"/>
      <c r="J570" s="103"/>
      <c r="K570" s="103"/>
      <c r="L570" s="103"/>
      <c r="M570" s="104"/>
      <c r="N570" s="98"/>
    </row>
    <row r="571" spans="1:14" s="99" customFormat="1" ht="20.100000000000001" customHeight="1" x14ac:dyDescent="0.25">
      <c r="A571" s="94" t="s">
        <v>2950</v>
      </c>
      <c r="B571" s="95" t="s">
        <v>253</v>
      </c>
      <c r="C571" s="106"/>
      <c r="D571" s="106"/>
      <c r="E571" s="106"/>
      <c r="F571" s="106"/>
      <c r="G571" s="106"/>
      <c r="H571" s="106"/>
      <c r="I571" s="106"/>
      <c r="J571" s="106"/>
      <c r="K571" s="106"/>
      <c r="L571" s="106"/>
      <c r="M571" s="107"/>
      <c r="N571" s="98">
        <v>3</v>
      </c>
    </row>
    <row r="572" spans="1:14" s="105" customFormat="1" ht="5.25" customHeight="1" x14ac:dyDescent="0.2">
      <c r="A572" s="100"/>
      <c r="B572" s="101"/>
      <c r="C572" s="102"/>
      <c r="D572" s="102"/>
      <c r="E572" s="102"/>
      <c r="F572" s="102"/>
      <c r="G572" s="103"/>
      <c r="H572" s="103"/>
      <c r="I572" s="103"/>
      <c r="J572" s="103"/>
      <c r="K572" s="103"/>
      <c r="L572" s="103"/>
      <c r="M572" s="104"/>
      <c r="N572" s="98"/>
    </row>
    <row r="573" spans="1:14" s="141" customFormat="1" ht="18" customHeight="1" x14ac:dyDescent="0.2">
      <c r="A573" s="108"/>
      <c r="B573" s="165" t="s">
        <v>2951</v>
      </c>
      <c r="C573" s="151">
        <v>0.6</v>
      </c>
      <c r="D573" s="151">
        <v>0.6</v>
      </c>
      <c r="E573" s="166"/>
      <c r="F573" s="151"/>
      <c r="G573" s="162">
        <f>C573*D573*J573</f>
        <v>1.44</v>
      </c>
      <c r="H573" s="151"/>
      <c r="I573" s="151"/>
      <c r="J573" s="162">
        <v>4</v>
      </c>
      <c r="K573" s="103"/>
      <c r="L573" s="103"/>
      <c r="M573" s="104"/>
      <c r="N573" s="120"/>
    </row>
    <row r="574" spans="1:14" s="141" customFormat="1" ht="18" customHeight="1" x14ac:dyDescent="0.2">
      <c r="A574" s="108"/>
      <c r="B574" s="132" t="s">
        <v>2922</v>
      </c>
      <c r="C574" s="103">
        <v>0.6</v>
      </c>
      <c r="D574" s="103">
        <v>0.6</v>
      </c>
      <c r="E574" s="102"/>
      <c r="F574" s="103"/>
      <c r="G574" s="133">
        <f>C574*D574*J574</f>
        <v>16.919999999999998</v>
      </c>
      <c r="H574" s="103"/>
      <c r="I574" s="103"/>
      <c r="J574" s="133">
        <v>47</v>
      </c>
      <c r="K574" s="103"/>
      <c r="L574" s="103"/>
      <c r="M574" s="104"/>
      <c r="N574" s="120"/>
    </row>
    <row r="575" spans="1:14" s="99" customFormat="1" ht="20.100000000000001" customHeight="1" x14ac:dyDescent="0.25">
      <c r="A575" s="130"/>
      <c r="B575" s="117" t="s">
        <v>2952</v>
      </c>
      <c r="C575" s="116"/>
      <c r="D575" s="116"/>
      <c r="E575" s="116"/>
      <c r="F575" s="116"/>
      <c r="G575" s="116">
        <f>SUM(G574)</f>
        <v>16.919999999999998</v>
      </c>
      <c r="H575" s="116"/>
      <c r="I575" s="116"/>
      <c r="J575" s="116"/>
      <c r="K575" s="117"/>
      <c r="L575" s="117"/>
      <c r="M575" s="118" t="str">
        <f>IF(C575&gt;0,"M",IF(G575&gt;0,"M²",IF(H575&gt;0,"M³",IF(I575&gt;0,"KG",IF(J575&gt;0,"UND","")))))</f>
        <v>M²</v>
      </c>
      <c r="N575" s="98" t="s">
        <v>190</v>
      </c>
    </row>
  </sheetData>
  <dataConsolidate>
    <dataRefs count="1">
      <dataRef ref="A1:I4" sheet="MEMÓRIA" r:id="rId1"/>
    </dataRefs>
  </dataConsolidate>
  <mergeCells count="1">
    <mergeCell ref="B4:H4"/>
  </mergeCells>
  <conditionalFormatting sqref="A575:M575 A9:M9 A218:M218 A460:G460 K460:M460 A534:I534 A420:M420 A176:M176 A133:M137 A289:A290 A205:M205 A316:M316 A353:M354 A461:M462 F211:G217 F226:M232 A298 D298:M298 D289:M290 A527:M527 G533 A549:M549 K534:M534 A554:M554 A130:M130 A140:M140 A233:M234 A54:M54 I211:M217 A564:M569 A220:M220 A41:M42 A356:M356 A433:M433 A459:M459 A516:M516 A529:M531 A556:M562 A571:M571 A154:M160 F357:I363 A364:M365 F381:F387 A388:M388 A417:M417 A430:M431 F436:F442 A444:M444 A508:M509 A39:M39 A76:M79 A94:M97 A127:M128 A115:M117 A286:M287 A259:M259 A324:M324 F343:G349 A369:M369 A505:M506 A468:M468 A476:M477 A472:M474 J439:M440 I436:M438 A443:G443 I441:M443 K329 A337:M337 K342 A350:M350 A525:G525 I525:M525">
    <cfRule type="expression" dxfId="2063" priority="2053">
      <formula>$N9=""</formula>
    </cfRule>
    <cfRule type="expression" dxfId="2062" priority="2054">
      <formula>$N9="t"</formula>
    </cfRule>
    <cfRule type="expression" dxfId="2061" priority="2055">
      <formula>$N9=4</formula>
    </cfRule>
    <cfRule type="expression" dxfId="2060" priority="2056">
      <formula>$N9=3</formula>
    </cfRule>
    <cfRule type="expression" dxfId="2059" priority="2057">
      <formula>$N9=2</formula>
    </cfRule>
    <cfRule type="expression" dxfId="2058" priority="2058">
      <formula>$N9=1</formula>
    </cfRule>
  </conditionalFormatting>
  <conditionalFormatting sqref="A533:F533 H533:I533 K533:M533">
    <cfRule type="expression" dxfId="2057" priority="2047">
      <formula>$N533=""</formula>
    </cfRule>
    <cfRule type="expression" dxfId="2056" priority="2048">
      <formula>$N533="t"</formula>
    </cfRule>
    <cfRule type="expression" dxfId="2055" priority="2049">
      <formula>$N533=4</formula>
    </cfRule>
    <cfRule type="expression" dxfId="2054" priority="2050">
      <formula>$N533=3</formula>
    </cfRule>
    <cfRule type="expression" dxfId="2053" priority="2051">
      <formula>$N533=2</formula>
    </cfRule>
    <cfRule type="expression" dxfId="2052" priority="2052">
      <formula>$N533=1</formula>
    </cfRule>
  </conditionalFormatting>
  <conditionalFormatting sqref="A563:M563">
    <cfRule type="expression" dxfId="2051" priority="2041">
      <formula>$N563=""</formula>
    </cfRule>
    <cfRule type="expression" dxfId="2050" priority="2042">
      <formula>$N563="t"</formula>
    </cfRule>
    <cfRule type="expression" dxfId="2049" priority="2043">
      <formula>$N563=4</formula>
    </cfRule>
    <cfRule type="expression" dxfId="2048" priority="2044">
      <formula>$N563=3</formula>
    </cfRule>
    <cfRule type="expression" dxfId="2047" priority="2045">
      <formula>$N563=2</formula>
    </cfRule>
    <cfRule type="expression" dxfId="2046" priority="2046">
      <formula>$N563=1</formula>
    </cfRule>
  </conditionalFormatting>
  <conditionalFormatting sqref="A313:M314 A327:M327 A340:M340">
    <cfRule type="expression" dxfId="2045" priority="2029">
      <formula>$N313=""</formula>
    </cfRule>
    <cfRule type="expression" dxfId="2044" priority="2030">
      <formula>$N313="t"</formula>
    </cfRule>
    <cfRule type="expression" dxfId="2043" priority="2031">
      <formula>$N313=4</formula>
    </cfRule>
    <cfRule type="expression" dxfId="2042" priority="2032">
      <formula>$N313=3</formula>
    </cfRule>
    <cfRule type="expression" dxfId="2041" priority="2033">
      <formula>$N313=2</formula>
    </cfRule>
    <cfRule type="expression" dxfId="2040" priority="2034">
      <formula>$N313=1</formula>
    </cfRule>
  </conditionalFormatting>
  <conditionalFormatting sqref="A325:M325">
    <cfRule type="expression" dxfId="2039" priority="2023">
      <formula>$N325=""</formula>
    </cfRule>
    <cfRule type="expression" dxfId="2038" priority="2024">
      <formula>$N325="t"</formula>
    </cfRule>
    <cfRule type="expression" dxfId="2037" priority="2025">
      <formula>$N325=4</formula>
    </cfRule>
    <cfRule type="expression" dxfId="2036" priority="2026">
      <formula>$N325=3</formula>
    </cfRule>
    <cfRule type="expression" dxfId="2035" priority="2027">
      <formula>$N325=2</formula>
    </cfRule>
    <cfRule type="expression" dxfId="2034" priority="2028">
      <formula>$N325=1</formula>
    </cfRule>
  </conditionalFormatting>
  <conditionalFormatting sqref="A299:M299">
    <cfRule type="expression" dxfId="2033" priority="2035">
      <formula>$N299=""</formula>
    </cfRule>
    <cfRule type="expression" dxfId="2032" priority="2036">
      <formula>$N299="t"</formula>
    </cfRule>
    <cfRule type="expression" dxfId="2031" priority="2037">
      <formula>$N299=4</formula>
    </cfRule>
    <cfRule type="expression" dxfId="2030" priority="2038">
      <formula>$N299=3</formula>
    </cfRule>
    <cfRule type="expression" dxfId="2029" priority="2039">
      <formula>$N299=2</formula>
    </cfRule>
    <cfRule type="expression" dxfId="2028" priority="2040">
      <formula>$N299=1</formula>
    </cfRule>
  </conditionalFormatting>
  <conditionalFormatting sqref="A338:B338 D338:M338">
    <cfRule type="expression" dxfId="2027" priority="2017">
      <formula>$N338=""</formula>
    </cfRule>
    <cfRule type="expression" dxfId="2026" priority="2018">
      <formula>$N338="t"</formula>
    </cfRule>
    <cfRule type="expression" dxfId="2025" priority="2019">
      <formula>$N338=4</formula>
    </cfRule>
    <cfRule type="expression" dxfId="2024" priority="2020">
      <formula>$N338=3</formula>
    </cfRule>
    <cfRule type="expression" dxfId="2023" priority="2021">
      <formula>$N338=2</formula>
    </cfRule>
    <cfRule type="expression" dxfId="2022" priority="2022">
      <formula>$N338=1</formula>
    </cfRule>
  </conditionalFormatting>
  <conditionalFormatting sqref="I460:J460">
    <cfRule type="expression" dxfId="2021" priority="2005">
      <formula>$N460=""</formula>
    </cfRule>
    <cfRule type="expression" dxfId="2020" priority="2006">
      <formula>$N460="t"</formula>
    </cfRule>
    <cfRule type="expression" dxfId="2019" priority="2007">
      <formula>$N460=4</formula>
    </cfRule>
    <cfRule type="expression" dxfId="2018" priority="2008">
      <formula>$N460=3</formula>
    </cfRule>
    <cfRule type="expression" dxfId="2017" priority="2009">
      <formula>$N460=2</formula>
    </cfRule>
    <cfRule type="expression" dxfId="2016" priority="2010">
      <formula>$N460=1</formula>
    </cfRule>
  </conditionalFormatting>
  <conditionalFormatting sqref="A351:B351 D351:M351">
    <cfRule type="expression" dxfId="2015" priority="2011">
      <formula>$N351=""</formula>
    </cfRule>
    <cfRule type="expression" dxfId="2014" priority="2012">
      <formula>$N351="t"</formula>
    </cfRule>
    <cfRule type="expression" dxfId="2013" priority="2013">
      <formula>$N351=4</formula>
    </cfRule>
    <cfRule type="expression" dxfId="2012" priority="2014">
      <formula>$N351=3</formula>
    </cfRule>
    <cfRule type="expression" dxfId="2011" priority="2015">
      <formula>$N351=2</formula>
    </cfRule>
    <cfRule type="expression" dxfId="2010" priority="2016">
      <formula>$N351=1</formula>
    </cfRule>
  </conditionalFormatting>
  <conditionalFormatting sqref="A407:M407">
    <cfRule type="expression" dxfId="2009" priority="1993">
      <formula>$N407=""</formula>
    </cfRule>
    <cfRule type="expression" dxfId="2008" priority="1994">
      <formula>$N407="t"</formula>
    </cfRule>
    <cfRule type="expression" dxfId="2007" priority="1995">
      <formula>$N407=4</formula>
    </cfRule>
    <cfRule type="expression" dxfId="2006" priority="1996">
      <formula>$N407=3</formula>
    </cfRule>
    <cfRule type="expression" dxfId="2005" priority="1997">
      <formula>$N407=2</formula>
    </cfRule>
    <cfRule type="expression" dxfId="2004" priority="1998">
      <formula>$N407=1</formula>
    </cfRule>
  </conditionalFormatting>
  <conditionalFormatting sqref="H460">
    <cfRule type="expression" dxfId="2003" priority="1999">
      <formula>$N460=""</formula>
    </cfRule>
    <cfRule type="expression" dxfId="2002" priority="2000">
      <formula>$N460="t"</formula>
    </cfRule>
    <cfRule type="expression" dxfId="2001" priority="2001">
      <formula>$N460=4</formula>
    </cfRule>
    <cfRule type="expression" dxfId="2000" priority="2002">
      <formula>$N460=3</formula>
    </cfRule>
    <cfRule type="expression" dxfId="1999" priority="2003">
      <formula>$N460=2</formula>
    </cfRule>
    <cfRule type="expression" dxfId="1998" priority="2004">
      <formula>$N460=1</formula>
    </cfRule>
  </conditionalFormatting>
  <conditionalFormatting sqref="A418:M418">
    <cfRule type="expression" dxfId="1997" priority="1987">
      <formula>$N418=""</formula>
    </cfRule>
    <cfRule type="expression" dxfId="1996" priority="1988">
      <formula>$N418="t"</formula>
    </cfRule>
    <cfRule type="expression" dxfId="1995" priority="1989">
      <formula>$N418=4</formula>
    </cfRule>
    <cfRule type="expression" dxfId="1994" priority="1990">
      <formula>$N418=3</formula>
    </cfRule>
    <cfRule type="expression" dxfId="1993" priority="1991">
      <formula>$N418=2</formula>
    </cfRule>
    <cfRule type="expression" dxfId="1992" priority="1992">
      <formula>$N418=1</formula>
    </cfRule>
  </conditionalFormatting>
  <conditionalFormatting sqref="A73:M73 A91:M91">
    <cfRule type="expression" dxfId="1991" priority="1981">
      <formula>$N73=""</formula>
    </cfRule>
    <cfRule type="expression" dxfId="1990" priority="1982">
      <formula>$N73="t"</formula>
    </cfRule>
    <cfRule type="expression" dxfId="1989" priority="1983">
      <formula>$N73=4</formula>
    </cfRule>
    <cfRule type="expression" dxfId="1988" priority="1984">
      <formula>$N73=3</formula>
    </cfRule>
    <cfRule type="expression" dxfId="1987" priority="1985">
      <formula>$N73=2</formula>
    </cfRule>
    <cfRule type="expression" dxfId="1986" priority="1986">
      <formula>$N73=1</formula>
    </cfRule>
  </conditionalFormatting>
  <conditionalFormatting sqref="A75:M75 A80:M80">
    <cfRule type="expression" dxfId="1985" priority="1975">
      <formula>$N75=""</formula>
    </cfRule>
    <cfRule type="expression" dxfId="1984" priority="1976">
      <formula>$N75="t"</formula>
    </cfRule>
    <cfRule type="expression" dxfId="1983" priority="1977">
      <formula>$N75=4</formula>
    </cfRule>
    <cfRule type="expression" dxfId="1982" priority="1978">
      <formula>$N75=3</formula>
    </cfRule>
    <cfRule type="expression" dxfId="1981" priority="1979">
      <formula>$N75=2</formula>
    </cfRule>
    <cfRule type="expression" dxfId="1980" priority="1980">
      <formula>$N75=1</formula>
    </cfRule>
  </conditionalFormatting>
  <conditionalFormatting sqref="A93:M93 A98:M98">
    <cfRule type="expression" dxfId="1979" priority="1969">
      <formula>$N93=""</formula>
    </cfRule>
    <cfRule type="expression" dxfId="1978" priority="1970">
      <formula>$N93="t"</formula>
    </cfRule>
    <cfRule type="expression" dxfId="1977" priority="1971">
      <formula>$N93=4</formula>
    </cfRule>
    <cfRule type="expression" dxfId="1976" priority="1972">
      <formula>$N93=3</formula>
    </cfRule>
    <cfRule type="expression" dxfId="1975" priority="1973">
      <formula>$N93=2</formula>
    </cfRule>
    <cfRule type="expression" dxfId="1974" priority="1974">
      <formula>$N93=1</formula>
    </cfRule>
  </conditionalFormatting>
  <conditionalFormatting sqref="A435:G435 I435:M435">
    <cfRule type="expression" dxfId="1973" priority="1741">
      <formula>$N435=""</formula>
    </cfRule>
    <cfRule type="expression" dxfId="1972" priority="1742">
      <formula>$N435="t"</formula>
    </cfRule>
    <cfRule type="expression" dxfId="1971" priority="1743">
      <formula>$N435=4</formula>
    </cfRule>
    <cfRule type="expression" dxfId="1970" priority="1744">
      <formula>$N435=3</formula>
    </cfRule>
    <cfRule type="expression" dxfId="1969" priority="1745">
      <formula>$N435=2</formula>
    </cfRule>
    <cfRule type="expression" dxfId="1968" priority="1746">
      <formula>$N435=1</formula>
    </cfRule>
  </conditionalFormatting>
  <conditionalFormatting sqref="A138:M138">
    <cfRule type="expression" dxfId="1967" priority="1963">
      <formula>$N138=""</formula>
    </cfRule>
    <cfRule type="expression" dxfId="1966" priority="1964">
      <formula>$N138="t"</formula>
    </cfRule>
    <cfRule type="expression" dxfId="1965" priority="1965">
      <formula>$N138=4</formula>
    </cfRule>
    <cfRule type="expression" dxfId="1964" priority="1966">
      <formula>$N138=3</formula>
    </cfRule>
    <cfRule type="expression" dxfId="1963" priority="1967">
      <formula>$N138=2</formula>
    </cfRule>
    <cfRule type="expression" dxfId="1962" priority="1968">
      <formula>$N138=1</formula>
    </cfRule>
  </conditionalFormatting>
  <conditionalFormatting sqref="A436:E442 G436:G442">
    <cfRule type="expression" dxfId="1961" priority="1735">
      <formula>$N436=""</formula>
    </cfRule>
    <cfRule type="expression" dxfId="1960" priority="1736">
      <formula>$N436="t"</formula>
    </cfRule>
    <cfRule type="expression" dxfId="1959" priority="1737">
      <formula>$N436=4</formula>
    </cfRule>
    <cfRule type="expression" dxfId="1958" priority="1738">
      <formula>$N436=3</formula>
    </cfRule>
    <cfRule type="expression" dxfId="1957" priority="1739">
      <formula>$N436=2</formula>
    </cfRule>
    <cfRule type="expression" dxfId="1956" priority="1740">
      <formula>$N436=1</formula>
    </cfRule>
  </conditionalFormatting>
  <conditionalFormatting sqref="A132:M132">
    <cfRule type="expression" dxfId="1955" priority="1957">
      <formula>$N132=""</formula>
    </cfRule>
    <cfRule type="expression" dxfId="1954" priority="1958">
      <formula>$N132="t"</formula>
    </cfRule>
    <cfRule type="expression" dxfId="1953" priority="1959">
      <formula>$N132=4</formula>
    </cfRule>
    <cfRule type="expression" dxfId="1952" priority="1960">
      <formula>$N132=3</formula>
    </cfRule>
    <cfRule type="expression" dxfId="1951" priority="1961">
      <formula>$N132=2</formula>
    </cfRule>
    <cfRule type="expression" dxfId="1950" priority="1962">
      <formula>$N132=1</formula>
    </cfRule>
  </conditionalFormatting>
  <conditionalFormatting sqref="A143 C143:H143 J143:M143">
    <cfRule type="expression" dxfId="1949" priority="1951">
      <formula>$N143=""</formula>
    </cfRule>
    <cfRule type="expression" dxfId="1948" priority="1952">
      <formula>$N143="t"</formula>
    </cfRule>
    <cfRule type="expression" dxfId="1947" priority="1953">
      <formula>$N143=4</formula>
    </cfRule>
    <cfRule type="expression" dxfId="1946" priority="1954">
      <formula>$N143=3</formula>
    </cfRule>
    <cfRule type="expression" dxfId="1945" priority="1955">
      <formula>$N143=2</formula>
    </cfRule>
    <cfRule type="expression" dxfId="1944" priority="1956">
      <formula>$N143=1</formula>
    </cfRule>
  </conditionalFormatting>
  <conditionalFormatting sqref="A144:M144">
    <cfRule type="expression" dxfId="1943" priority="1945">
      <formula>$N144=""</formula>
    </cfRule>
    <cfRule type="expression" dxfId="1942" priority="1946">
      <formula>$N144="t"</formula>
    </cfRule>
    <cfRule type="expression" dxfId="1941" priority="1947">
      <formula>$N144=4</formula>
    </cfRule>
    <cfRule type="expression" dxfId="1940" priority="1948">
      <formula>$N144=3</formula>
    </cfRule>
    <cfRule type="expression" dxfId="1939" priority="1949">
      <formula>$N144=2</formula>
    </cfRule>
    <cfRule type="expression" dxfId="1938" priority="1950">
      <formula>$N144=1</formula>
    </cfRule>
  </conditionalFormatting>
  <conditionalFormatting sqref="A141:M141">
    <cfRule type="expression" dxfId="1937" priority="1939">
      <formula>$N141=""</formula>
    </cfRule>
    <cfRule type="expression" dxfId="1936" priority="1940">
      <formula>$N141="t"</formula>
    </cfRule>
    <cfRule type="expression" dxfId="1935" priority="1941">
      <formula>$N141=4</formula>
    </cfRule>
    <cfRule type="expression" dxfId="1934" priority="1942">
      <formula>$N141=3</formula>
    </cfRule>
    <cfRule type="expression" dxfId="1933" priority="1943">
      <formula>$N141=2</formula>
    </cfRule>
    <cfRule type="expression" dxfId="1932" priority="1944">
      <formula>$N141=1</formula>
    </cfRule>
  </conditionalFormatting>
  <conditionalFormatting sqref="A142:M142 B143 I143">
    <cfRule type="expression" dxfId="1931" priority="1933">
      <formula>$N142=""</formula>
    </cfRule>
    <cfRule type="expression" dxfId="1930" priority="1934">
      <formula>$N142="t"</formula>
    </cfRule>
    <cfRule type="expression" dxfId="1929" priority="1935">
      <formula>$N142=4</formula>
    </cfRule>
    <cfRule type="expression" dxfId="1928" priority="1936">
      <formula>$N142=3</formula>
    </cfRule>
    <cfRule type="expression" dxfId="1927" priority="1937">
      <formula>$N142=2</formula>
    </cfRule>
    <cfRule type="expression" dxfId="1926" priority="1938">
      <formula>$N142=1</formula>
    </cfRule>
  </conditionalFormatting>
  <conditionalFormatting sqref="A288 D288:M288">
    <cfRule type="expression" dxfId="1925" priority="1927">
      <formula>$N288=""</formula>
    </cfRule>
    <cfRule type="expression" dxfId="1924" priority="1928">
      <formula>$N288="t"</formula>
    </cfRule>
    <cfRule type="expression" dxfId="1923" priority="1929">
      <formula>$N288=4</formula>
    </cfRule>
    <cfRule type="expression" dxfId="1922" priority="1930">
      <formula>$N288=3</formula>
    </cfRule>
    <cfRule type="expression" dxfId="1921" priority="1931">
      <formula>$N288=2</formula>
    </cfRule>
    <cfRule type="expression" dxfId="1920" priority="1932">
      <formula>$N288=1</formula>
    </cfRule>
  </conditionalFormatting>
  <conditionalFormatting sqref="A208:A210 G208:G210 I208:M210 D208:E210">
    <cfRule type="expression" dxfId="1919" priority="1921">
      <formula>$N208=""</formula>
    </cfRule>
    <cfRule type="expression" dxfId="1918" priority="1922">
      <formula>$N208="t"</formula>
    </cfRule>
    <cfRule type="expression" dxfId="1917" priority="1923">
      <formula>$N208=4</formula>
    </cfRule>
    <cfRule type="expression" dxfId="1916" priority="1924">
      <formula>$N208=3</formula>
    </cfRule>
    <cfRule type="expression" dxfId="1915" priority="1925">
      <formula>$N208=2</formula>
    </cfRule>
    <cfRule type="expression" dxfId="1914" priority="1926">
      <formula>$N208=1</formula>
    </cfRule>
  </conditionalFormatting>
  <conditionalFormatting sqref="A207 F208:F210 D207:M207 H208:H217">
    <cfRule type="expression" dxfId="1913" priority="1915">
      <formula>$N207=""</formula>
    </cfRule>
    <cfRule type="expression" dxfId="1912" priority="1916">
      <formula>$N207="t"</formula>
    </cfRule>
    <cfRule type="expression" dxfId="1911" priority="1917">
      <formula>$N207=4</formula>
    </cfRule>
    <cfRule type="expression" dxfId="1910" priority="1918">
      <formula>$N207=3</formula>
    </cfRule>
    <cfRule type="expression" dxfId="1909" priority="1919">
      <formula>$N207=2</formula>
    </cfRule>
    <cfRule type="expression" dxfId="1908" priority="1920">
      <formula>$N207=1</formula>
    </cfRule>
  </conditionalFormatting>
  <conditionalFormatting sqref="A223:A225 G223:G225 I223:M225 D223:E225">
    <cfRule type="expression" dxfId="1907" priority="1909">
      <formula>$N223=""</formula>
    </cfRule>
    <cfRule type="expression" dxfId="1906" priority="1910">
      <formula>$N223="t"</formula>
    </cfRule>
    <cfRule type="expression" dxfId="1905" priority="1911">
      <formula>$N223=4</formula>
    </cfRule>
    <cfRule type="expression" dxfId="1904" priority="1912">
      <formula>$N223=3</formula>
    </cfRule>
    <cfRule type="expression" dxfId="1903" priority="1913">
      <formula>$N223=2</formula>
    </cfRule>
    <cfRule type="expression" dxfId="1902" priority="1914">
      <formula>$N223=1</formula>
    </cfRule>
  </conditionalFormatting>
  <conditionalFormatting sqref="A222 F223:F225 I222:M222 D222:G222">
    <cfRule type="expression" dxfId="1901" priority="1903">
      <formula>$N222=""</formula>
    </cfRule>
    <cfRule type="expression" dxfId="1900" priority="1904">
      <formula>$N222="t"</formula>
    </cfRule>
    <cfRule type="expression" dxfId="1899" priority="1905">
      <formula>$N222=4</formula>
    </cfRule>
    <cfRule type="expression" dxfId="1898" priority="1906">
      <formula>$N222=3</formula>
    </cfRule>
    <cfRule type="expression" dxfId="1897" priority="1907">
      <formula>$N222=2</formula>
    </cfRule>
    <cfRule type="expression" dxfId="1896" priority="1908">
      <formula>$N222=1</formula>
    </cfRule>
  </conditionalFormatting>
  <conditionalFormatting sqref="H222:H225">
    <cfRule type="expression" dxfId="1895" priority="1897">
      <formula>$N222=""</formula>
    </cfRule>
    <cfRule type="expression" dxfId="1894" priority="1898">
      <formula>$N222="t"</formula>
    </cfRule>
    <cfRule type="expression" dxfId="1893" priority="1899">
      <formula>$N222=4</formula>
    </cfRule>
    <cfRule type="expression" dxfId="1892" priority="1900">
      <formula>$N222=3</formula>
    </cfRule>
    <cfRule type="expression" dxfId="1891" priority="1901">
      <formula>$N222=2</formula>
    </cfRule>
    <cfRule type="expression" dxfId="1890" priority="1902">
      <formula>$N222=1</formula>
    </cfRule>
  </conditionalFormatting>
  <conditionalFormatting sqref="A190:M190">
    <cfRule type="expression" dxfId="1889" priority="1891">
      <formula>$N190=""</formula>
    </cfRule>
    <cfRule type="expression" dxfId="1888" priority="1892">
      <formula>$N190="t"</formula>
    </cfRule>
    <cfRule type="expression" dxfId="1887" priority="1893">
      <formula>$N190=4</formula>
    </cfRule>
    <cfRule type="expression" dxfId="1886" priority="1894">
      <formula>$N190=3</formula>
    </cfRule>
    <cfRule type="expression" dxfId="1885" priority="1895">
      <formula>$N190=2</formula>
    </cfRule>
    <cfRule type="expression" dxfId="1884" priority="1896">
      <formula>$N190=1</formula>
    </cfRule>
  </conditionalFormatting>
  <conditionalFormatting sqref="A203:M203">
    <cfRule type="expression" dxfId="1883" priority="1885">
      <formula>$N203=""</formula>
    </cfRule>
    <cfRule type="expression" dxfId="1882" priority="1886">
      <formula>$N203="t"</formula>
    </cfRule>
    <cfRule type="expression" dxfId="1881" priority="1887">
      <formula>$N203=4</formula>
    </cfRule>
    <cfRule type="expression" dxfId="1880" priority="1888">
      <formula>$N203=3</formula>
    </cfRule>
    <cfRule type="expression" dxfId="1879" priority="1889">
      <formula>$N203=2</formula>
    </cfRule>
    <cfRule type="expression" dxfId="1878" priority="1890">
      <formula>$N203=1</formula>
    </cfRule>
  </conditionalFormatting>
  <conditionalFormatting sqref="A194:A195 G194:G195 I194:M195 I197:M197 G197 A197 A200 G200 I200:M200 I202:M202 G202 A202 C202:E202 C200:E200 C197:E197 C194:E195">
    <cfRule type="expression" dxfId="1877" priority="1879">
      <formula>$N194=""</formula>
    </cfRule>
    <cfRule type="expression" dxfId="1876" priority="1880">
      <formula>$N194="t"</formula>
    </cfRule>
    <cfRule type="expression" dxfId="1875" priority="1881">
      <formula>$N194=4</formula>
    </cfRule>
    <cfRule type="expression" dxfId="1874" priority="1882">
      <formula>$N194=3</formula>
    </cfRule>
    <cfRule type="expression" dxfId="1873" priority="1883">
      <formula>$N194=2</formula>
    </cfRule>
    <cfRule type="expression" dxfId="1872" priority="1884">
      <formula>$N194=1</formula>
    </cfRule>
  </conditionalFormatting>
  <conditionalFormatting sqref="H194:H195 H197 H200 H202 A192:E192 G192:M192 B193:B202">
    <cfRule type="expression" dxfId="1871" priority="1873">
      <formula>$N192=""</formula>
    </cfRule>
    <cfRule type="expression" dxfId="1870" priority="1874">
      <formula>$N192="t"</formula>
    </cfRule>
    <cfRule type="expression" dxfId="1869" priority="1875">
      <formula>$N192=4</formula>
    </cfRule>
    <cfRule type="expression" dxfId="1868" priority="1876">
      <formula>$N192=3</formula>
    </cfRule>
    <cfRule type="expression" dxfId="1867" priority="1877">
      <formula>$N192=2</formula>
    </cfRule>
    <cfRule type="expression" dxfId="1866" priority="1878">
      <formula>$N192=1</formula>
    </cfRule>
  </conditionalFormatting>
  <conditionalFormatting sqref="A193 G193:M193 C193:E193">
    <cfRule type="expression" dxfId="1865" priority="1867">
      <formula>$N193=""</formula>
    </cfRule>
    <cfRule type="expression" dxfId="1864" priority="1868">
      <formula>$N193="t"</formula>
    </cfRule>
    <cfRule type="expression" dxfId="1863" priority="1869">
      <formula>$N193=4</formula>
    </cfRule>
    <cfRule type="expression" dxfId="1862" priority="1870">
      <formula>$N193=3</formula>
    </cfRule>
    <cfRule type="expression" dxfId="1861" priority="1871">
      <formula>$N193=2</formula>
    </cfRule>
    <cfRule type="expression" dxfId="1860" priority="1872">
      <formula>$N193=1</formula>
    </cfRule>
  </conditionalFormatting>
  <conditionalFormatting sqref="A196 G196 I196:M196 C196:E196">
    <cfRule type="expression" dxfId="1859" priority="1861">
      <formula>$N196=""</formula>
    </cfRule>
    <cfRule type="expression" dxfId="1858" priority="1862">
      <formula>$N196="t"</formula>
    </cfRule>
    <cfRule type="expression" dxfId="1857" priority="1863">
      <formula>$N196=4</formula>
    </cfRule>
    <cfRule type="expression" dxfId="1856" priority="1864">
      <formula>$N196=3</formula>
    </cfRule>
    <cfRule type="expression" dxfId="1855" priority="1865">
      <formula>$N196=2</formula>
    </cfRule>
    <cfRule type="expression" dxfId="1854" priority="1866">
      <formula>$N196=1</formula>
    </cfRule>
  </conditionalFormatting>
  <conditionalFormatting sqref="H196">
    <cfRule type="expression" dxfId="1853" priority="1855">
      <formula>$N196=""</formula>
    </cfRule>
    <cfRule type="expression" dxfId="1852" priority="1856">
      <formula>$N196="t"</formula>
    </cfRule>
    <cfRule type="expression" dxfId="1851" priority="1857">
      <formula>$N196=4</formula>
    </cfRule>
    <cfRule type="expression" dxfId="1850" priority="1858">
      <formula>$N196=3</formula>
    </cfRule>
    <cfRule type="expression" dxfId="1849" priority="1859">
      <formula>$N196=2</formula>
    </cfRule>
    <cfRule type="expression" dxfId="1848" priority="1860">
      <formula>$N196=1</formula>
    </cfRule>
  </conditionalFormatting>
  <conditionalFormatting sqref="I198:M199 G198:G199 A198:A199 C198:E199">
    <cfRule type="expression" dxfId="1847" priority="1849">
      <formula>$N198=""</formula>
    </cfRule>
    <cfRule type="expression" dxfId="1846" priority="1850">
      <formula>$N198="t"</formula>
    </cfRule>
    <cfRule type="expression" dxfId="1845" priority="1851">
      <formula>$N198=4</formula>
    </cfRule>
    <cfRule type="expression" dxfId="1844" priority="1852">
      <formula>$N198=3</formula>
    </cfRule>
    <cfRule type="expression" dxfId="1843" priority="1853">
      <formula>$N198=2</formula>
    </cfRule>
    <cfRule type="expression" dxfId="1842" priority="1854">
      <formula>$N198=1</formula>
    </cfRule>
  </conditionalFormatting>
  <conditionalFormatting sqref="H198:H199">
    <cfRule type="expression" dxfId="1841" priority="1843">
      <formula>$N198=""</formula>
    </cfRule>
    <cfRule type="expression" dxfId="1840" priority="1844">
      <formula>$N198="t"</formula>
    </cfRule>
    <cfRule type="expression" dxfId="1839" priority="1845">
      <formula>$N198=4</formula>
    </cfRule>
    <cfRule type="expression" dxfId="1838" priority="1846">
      <formula>$N198=3</formula>
    </cfRule>
    <cfRule type="expression" dxfId="1837" priority="1847">
      <formula>$N198=2</formula>
    </cfRule>
    <cfRule type="expression" dxfId="1836" priority="1848">
      <formula>$N198=1</formula>
    </cfRule>
  </conditionalFormatting>
  <conditionalFormatting sqref="A201 G201 I201:M201 C201:E201">
    <cfRule type="expression" dxfId="1835" priority="1837">
      <formula>$N201=""</formula>
    </cfRule>
    <cfRule type="expression" dxfId="1834" priority="1838">
      <formula>$N201="t"</formula>
    </cfRule>
    <cfRule type="expression" dxfId="1833" priority="1839">
      <formula>$N201=4</formula>
    </cfRule>
    <cfRule type="expression" dxfId="1832" priority="1840">
      <formula>$N201=3</formula>
    </cfRule>
    <cfRule type="expression" dxfId="1831" priority="1841">
      <formula>$N201=2</formula>
    </cfRule>
    <cfRule type="expression" dxfId="1830" priority="1842">
      <formula>$N201=1</formula>
    </cfRule>
  </conditionalFormatting>
  <conditionalFormatting sqref="H201">
    <cfRule type="expression" dxfId="1829" priority="1831">
      <formula>$N201=""</formula>
    </cfRule>
    <cfRule type="expression" dxfId="1828" priority="1832">
      <formula>$N201="t"</formula>
    </cfRule>
    <cfRule type="expression" dxfId="1827" priority="1833">
      <formula>$N201=4</formula>
    </cfRule>
    <cfRule type="expression" dxfId="1826" priority="1834">
      <formula>$N201=3</formula>
    </cfRule>
    <cfRule type="expression" dxfId="1825" priority="1835">
      <formula>$N201=2</formula>
    </cfRule>
    <cfRule type="expression" dxfId="1824" priority="1836">
      <formula>$N201=1</formula>
    </cfRule>
  </conditionalFormatting>
  <conditionalFormatting sqref="A301:M301">
    <cfRule type="expression" dxfId="1823" priority="1825">
      <formula>$N301=""</formula>
    </cfRule>
    <cfRule type="expression" dxfId="1822" priority="1826">
      <formula>$N301="t"</formula>
    </cfRule>
    <cfRule type="expression" dxfId="1821" priority="1827">
      <formula>$N301=4</formula>
    </cfRule>
    <cfRule type="expression" dxfId="1820" priority="1828">
      <formula>$N301=3</formula>
    </cfRule>
    <cfRule type="expression" dxfId="1819" priority="1829">
      <formula>$N301=2</formula>
    </cfRule>
    <cfRule type="expression" dxfId="1818" priority="1830">
      <formula>$N301=1</formula>
    </cfRule>
  </conditionalFormatting>
  <conditionalFormatting sqref="F193">
    <cfRule type="expression" dxfId="1817" priority="1813">
      <formula>$N193=""</formula>
    </cfRule>
    <cfRule type="expression" dxfId="1816" priority="1814">
      <formula>$N193="t"</formula>
    </cfRule>
    <cfRule type="expression" dxfId="1815" priority="1815">
      <formula>$N193=4</formula>
    </cfRule>
    <cfRule type="expression" dxfId="1814" priority="1816">
      <formula>$N193=3</formula>
    </cfRule>
    <cfRule type="expression" dxfId="1813" priority="1817">
      <formula>$N193=2</formula>
    </cfRule>
    <cfRule type="expression" dxfId="1812" priority="1818">
      <formula>$N193=1</formula>
    </cfRule>
  </conditionalFormatting>
  <conditionalFormatting sqref="F192 F194:F202">
    <cfRule type="expression" dxfId="1811" priority="1819">
      <formula>$N192=""</formula>
    </cfRule>
    <cfRule type="expression" dxfId="1810" priority="1820">
      <formula>$N192="t"</formula>
    </cfRule>
    <cfRule type="expression" dxfId="1809" priority="1821">
      <formula>$N192=4</formula>
    </cfRule>
    <cfRule type="expression" dxfId="1808" priority="1822">
      <formula>$N192=3</formula>
    </cfRule>
    <cfRule type="expression" dxfId="1807" priority="1823">
      <formula>$N192=2</formula>
    </cfRule>
    <cfRule type="expression" dxfId="1806" priority="1824">
      <formula>$N192=1</formula>
    </cfRule>
  </conditionalFormatting>
  <conditionalFormatting sqref="A317:M323">
    <cfRule type="expression" dxfId="1805" priority="1807">
      <formula>$N317=""</formula>
    </cfRule>
    <cfRule type="expression" dxfId="1804" priority="1808">
      <formula>$N317="t"</formula>
    </cfRule>
    <cfRule type="expression" dxfId="1803" priority="1809">
      <formula>$N317=4</formula>
    </cfRule>
    <cfRule type="expression" dxfId="1802" priority="1810">
      <formula>$N317=3</formula>
    </cfRule>
    <cfRule type="expression" dxfId="1801" priority="1811">
      <formula>$N317=2</formula>
    </cfRule>
    <cfRule type="expression" dxfId="1800" priority="1812">
      <formula>$N317=1</formula>
    </cfRule>
  </conditionalFormatting>
  <conditionalFormatting sqref="A329:J329 L329:M329">
    <cfRule type="expression" dxfId="1799" priority="1801">
      <formula>$N329=""</formula>
    </cfRule>
    <cfRule type="expression" dxfId="1798" priority="1802">
      <formula>$N329="t"</formula>
    </cfRule>
    <cfRule type="expression" dxfId="1797" priority="1803">
      <formula>$N329=4</formula>
    </cfRule>
    <cfRule type="expression" dxfId="1796" priority="1804">
      <formula>$N329=3</formula>
    </cfRule>
    <cfRule type="expression" dxfId="1795" priority="1805">
      <formula>$N329=2</formula>
    </cfRule>
    <cfRule type="expression" dxfId="1794" priority="1806">
      <formula>$N329=1</formula>
    </cfRule>
  </conditionalFormatting>
  <conditionalFormatting sqref="A330:J336 L330:M336">
    <cfRule type="expression" dxfId="1793" priority="1795">
      <formula>$N330=""</formula>
    </cfRule>
    <cfRule type="expression" dxfId="1792" priority="1796">
      <formula>$N330="t"</formula>
    </cfRule>
    <cfRule type="expression" dxfId="1791" priority="1797">
      <formula>$N330=4</formula>
    </cfRule>
    <cfRule type="expression" dxfId="1790" priority="1798">
      <formula>$N330=3</formula>
    </cfRule>
    <cfRule type="expression" dxfId="1789" priority="1799">
      <formula>$N330=2</formula>
    </cfRule>
    <cfRule type="expression" dxfId="1788" priority="1800">
      <formula>$N330=1</formula>
    </cfRule>
  </conditionalFormatting>
  <conditionalFormatting sqref="A342:J342 L342:M342">
    <cfRule type="expression" dxfId="1787" priority="1789">
      <formula>$N342=""</formula>
    </cfRule>
    <cfRule type="expression" dxfId="1786" priority="1790">
      <formula>$N342="t"</formula>
    </cfRule>
    <cfRule type="expression" dxfId="1785" priority="1791">
      <formula>$N342=4</formula>
    </cfRule>
    <cfRule type="expression" dxfId="1784" priority="1792">
      <formula>$N342=3</formula>
    </cfRule>
    <cfRule type="expression" dxfId="1783" priority="1793">
      <formula>$N342=2</formula>
    </cfRule>
    <cfRule type="expression" dxfId="1782" priority="1794">
      <formula>$N342=1</formula>
    </cfRule>
  </conditionalFormatting>
  <conditionalFormatting sqref="A343:E349 H343:J349 L343:M349">
    <cfRule type="expression" dxfId="1781" priority="1783">
      <formula>$N343=""</formula>
    </cfRule>
    <cfRule type="expression" dxfId="1780" priority="1784">
      <formula>$N343="t"</formula>
    </cfRule>
    <cfRule type="expression" dxfId="1779" priority="1785">
      <formula>$N343=4</formula>
    </cfRule>
    <cfRule type="expression" dxfId="1778" priority="1786">
      <formula>$N343=3</formula>
    </cfRule>
    <cfRule type="expression" dxfId="1777" priority="1787">
      <formula>$N343=2</formula>
    </cfRule>
    <cfRule type="expression" dxfId="1776" priority="1788">
      <formula>$N343=1</formula>
    </cfRule>
  </conditionalFormatting>
  <conditionalFormatting sqref="A357:E363 J357:M363">
    <cfRule type="expression" dxfId="1775" priority="1777">
      <formula>$N357=""</formula>
    </cfRule>
    <cfRule type="expression" dxfId="1774" priority="1778">
      <formula>$N357="t"</formula>
    </cfRule>
    <cfRule type="expression" dxfId="1773" priority="1779">
      <formula>$N357=4</formula>
    </cfRule>
    <cfRule type="expression" dxfId="1772" priority="1780">
      <formula>$N357=3</formula>
    </cfRule>
    <cfRule type="expression" dxfId="1771" priority="1781">
      <formula>$N357=2</formula>
    </cfRule>
    <cfRule type="expression" dxfId="1770" priority="1782">
      <formula>$N357=1</formula>
    </cfRule>
  </conditionalFormatting>
  <conditionalFormatting sqref="A378:M378">
    <cfRule type="expression" dxfId="1769" priority="1771">
      <formula>$N378=""</formula>
    </cfRule>
    <cfRule type="expression" dxfId="1768" priority="1772">
      <formula>$N378="t"</formula>
    </cfRule>
    <cfRule type="expression" dxfId="1767" priority="1773">
      <formula>$N378=4</formula>
    </cfRule>
    <cfRule type="expression" dxfId="1766" priority="1774">
      <formula>$N378=3</formula>
    </cfRule>
    <cfRule type="expression" dxfId="1765" priority="1775">
      <formula>$N378=2</formula>
    </cfRule>
    <cfRule type="expression" dxfId="1764" priority="1776">
      <formula>$N378=1</formula>
    </cfRule>
  </conditionalFormatting>
  <conditionalFormatting sqref="A389:M389 A380:G380 I380:M380">
    <cfRule type="expression" dxfId="1763" priority="1765">
      <formula>$N380=""</formula>
    </cfRule>
    <cfRule type="expression" dxfId="1762" priority="1766">
      <formula>$N380="t"</formula>
    </cfRule>
    <cfRule type="expression" dxfId="1761" priority="1767">
      <formula>$N380=4</formula>
    </cfRule>
    <cfRule type="expression" dxfId="1760" priority="1768">
      <formula>$N380=3</formula>
    </cfRule>
    <cfRule type="expression" dxfId="1759" priority="1769">
      <formula>$N380=2</formula>
    </cfRule>
    <cfRule type="expression" dxfId="1758" priority="1770">
      <formula>$N380=1</formula>
    </cfRule>
  </conditionalFormatting>
  <conditionalFormatting sqref="A381:E387 G381:G387 I381:M387">
    <cfRule type="expression" dxfId="1757" priority="1759">
      <formula>$N381=""</formula>
    </cfRule>
    <cfRule type="expression" dxfId="1756" priority="1760">
      <formula>$N381="t"</formula>
    </cfRule>
    <cfRule type="expression" dxfId="1755" priority="1761">
      <formula>$N381=4</formula>
    </cfRule>
    <cfRule type="expression" dxfId="1754" priority="1762">
      <formula>$N381=3</formula>
    </cfRule>
    <cfRule type="expression" dxfId="1753" priority="1763">
      <formula>$N381=2</formula>
    </cfRule>
    <cfRule type="expression" dxfId="1752" priority="1764">
      <formula>$N381=1</formula>
    </cfRule>
  </conditionalFormatting>
  <conditionalFormatting sqref="H380">
    <cfRule type="expression" dxfId="1751" priority="1753">
      <formula>$N380=""</formula>
    </cfRule>
    <cfRule type="expression" dxfId="1750" priority="1754">
      <formula>$N380="t"</formula>
    </cfRule>
    <cfRule type="expression" dxfId="1749" priority="1755">
      <formula>$N380=4</formula>
    </cfRule>
    <cfRule type="expression" dxfId="1748" priority="1756">
      <formula>$N380=3</formula>
    </cfRule>
    <cfRule type="expression" dxfId="1747" priority="1757">
      <formula>$N380=2</formula>
    </cfRule>
    <cfRule type="expression" dxfId="1746" priority="1758">
      <formula>$N380=1</formula>
    </cfRule>
  </conditionalFormatting>
  <conditionalFormatting sqref="H381:H387">
    <cfRule type="expression" dxfId="1745" priority="1747">
      <formula>$N381=""</formula>
    </cfRule>
    <cfRule type="expression" dxfId="1744" priority="1748">
      <formula>$N381="t"</formula>
    </cfRule>
    <cfRule type="expression" dxfId="1743" priority="1749">
      <formula>$N381=4</formula>
    </cfRule>
    <cfRule type="expression" dxfId="1742" priority="1750">
      <formula>$N381=3</formula>
    </cfRule>
    <cfRule type="expression" dxfId="1741" priority="1751">
      <formula>$N381=2</formula>
    </cfRule>
    <cfRule type="expression" dxfId="1740" priority="1752">
      <formula>$N381=1</formula>
    </cfRule>
  </conditionalFormatting>
  <conditionalFormatting sqref="H435:H443">
    <cfRule type="expression" dxfId="1739" priority="1729">
      <formula>$N435=""</formula>
    </cfRule>
    <cfRule type="expression" dxfId="1738" priority="1730">
      <formula>$N435="t"</formula>
    </cfRule>
    <cfRule type="expression" dxfId="1737" priority="1731">
      <formula>$N435=4</formula>
    </cfRule>
    <cfRule type="expression" dxfId="1736" priority="1732">
      <formula>$N435=3</formula>
    </cfRule>
    <cfRule type="expression" dxfId="1735" priority="1733">
      <formula>$N435=2</formula>
    </cfRule>
    <cfRule type="expression" dxfId="1734" priority="1734">
      <formula>$N435=1</formula>
    </cfRule>
  </conditionalFormatting>
  <conditionalFormatting sqref="A409:M409">
    <cfRule type="expression" dxfId="1733" priority="1723">
      <formula>$N409=""</formula>
    </cfRule>
    <cfRule type="expression" dxfId="1732" priority="1724">
      <formula>$N409="t"</formula>
    </cfRule>
    <cfRule type="expression" dxfId="1731" priority="1725">
      <formula>$N409=4</formula>
    </cfRule>
    <cfRule type="expression" dxfId="1730" priority="1726">
      <formula>$N409=3</formula>
    </cfRule>
    <cfRule type="expression" dxfId="1729" priority="1727">
      <formula>$N409=2</formula>
    </cfRule>
    <cfRule type="expression" dxfId="1728" priority="1728">
      <formula>$N409=1</formula>
    </cfRule>
  </conditionalFormatting>
  <conditionalFormatting sqref="A410:M416">
    <cfRule type="expression" dxfId="1727" priority="1717">
      <formula>$N410=""</formula>
    </cfRule>
    <cfRule type="expression" dxfId="1726" priority="1718">
      <formula>$N410="t"</formula>
    </cfRule>
    <cfRule type="expression" dxfId="1725" priority="1719">
      <formula>$N410=4</formula>
    </cfRule>
    <cfRule type="expression" dxfId="1724" priority="1720">
      <formula>$N410=3</formula>
    </cfRule>
    <cfRule type="expression" dxfId="1723" priority="1721">
      <formula>$N410=2</formula>
    </cfRule>
    <cfRule type="expression" dxfId="1722" priority="1722">
      <formula>$N410=1</formula>
    </cfRule>
  </conditionalFormatting>
  <conditionalFormatting sqref="A422:M422">
    <cfRule type="expression" dxfId="1721" priority="1711">
      <formula>$N422=""</formula>
    </cfRule>
    <cfRule type="expression" dxfId="1720" priority="1712">
      <formula>$N422="t"</formula>
    </cfRule>
    <cfRule type="expression" dxfId="1719" priority="1713">
      <formula>$N422=4</formula>
    </cfRule>
    <cfRule type="expression" dxfId="1718" priority="1714">
      <formula>$N422=3</formula>
    </cfRule>
    <cfRule type="expression" dxfId="1717" priority="1715">
      <formula>$N422=2</formula>
    </cfRule>
    <cfRule type="expression" dxfId="1716" priority="1716">
      <formula>$N422=1</formula>
    </cfRule>
  </conditionalFormatting>
  <conditionalFormatting sqref="A426:M429 A423:E425 G423:M425">
    <cfRule type="expression" dxfId="1715" priority="1705">
      <formula>$N423=""</formula>
    </cfRule>
    <cfRule type="expression" dxfId="1714" priority="1706">
      <formula>$N423="t"</formula>
    </cfRule>
    <cfRule type="expression" dxfId="1713" priority="1707">
      <formula>$N423=4</formula>
    </cfRule>
    <cfRule type="expression" dxfId="1712" priority="1708">
      <formula>$N423=3</formula>
    </cfRule>
    <cfRule type="expression" dxfId="1711" priority="1709">
      <formula>$N423=2</formula>
    </cfRule>
    <cfRule type="expression" dxfId="1710" priority="1710">
      <formula>$N423=1</formula>
    </cfRule>
  </conditionalFormatting>
  <conditionalFormatting sqref="A211:A217 D211:E217">
    <cfRule type="expression" dxfId="1709" priority="1699">
      <formula>$N211=""</formula>
    </cfRule>
    <cfRule type="expression" dxfId="1708" priority="1700">
      <formula>$N211="t"</formula>
    </cfRule>
    <cfRule type="expression" dxfId="1707" priority="1701">
      <formula>$N211=4</formula>
    </cfRule>
    <cfRule type="expression" dxfId="1706" priority="1702">
      <formula>$N211=3</formula>
    </cfRule>
    <cfRule type="expression" dxfId="1705" priority="1703">
      <formula>$N211=2</formula>
    </cfRule>
    <cfRule type="expression" dxfId="1704" priority="1704">
      <formula>$N211=1</formula>
    </cfRule>
  </conditionalFormatting>
  <conditionalFormatting sqref="C217 C215 C212 C209:C210">
    <cfRule type="expression" dxfId="1703" priority="1693">
      <formula>$N209=""</formula>
    </cfRule>
    <cfRule type="expression" dxfId="1702" priority="1694">
      <formula>$N209="t"</formula>
    </cfRule>
    <cfRule type="expression" dxfId="1701" priority="1695">
      <formula>$N209=4</formula>
    </cfRule>
    <cfRule type="expression" dxfId="1700" priority="1696">
      <formula>$N209=3</formula>
    </cfRule>
    <cfRule type="expression" dxfId="1699" priority="1697">
      <formula>$N209=2</formula>
    </cfRule>
    <cfRule type="expression" dxfId="1698" priority="1698">
      <formula>$N209=1</formula>
    </cfRule>
  </conditionalFormatting>
  <conditionalFormatting sqref="B207:C207 B208:B217">
    <cfRule type="expression" dxfId="1697" priority="1687">
      <formula>$N207=""</formula>
    </cfRule>
    <cfRule type="expression" dxfId="1696" priority="1688">
      <formula>$N207="t"</formula>
    </cfRule>
    <cfRule type="expression" dxfId="1695" priority="1689">
      <formula>$N207=4</formula>
    </cfRule>
    <cfRule type="expression" dxfId="1694" priority="1690">
      <formula>$N207=3</formula>
    </cfRule>
    <cfRule type="expression" dxfId="1693" priority="1691">
      <formula>$N207=2</formula>
    </cfRule>
    <cfRule type="expression" dxfId="1692" priority="1692">
      <formula>$N207=1</formula>
    </cfRule>
  </conditionalFormatting>
  <conditionalFormatting sqref="C208">
    <cfRule type="expression" dxfId="1691" priority="1681">
      <formula>$N208=""</formula>
    </cfRule>
    <cfRule type="expression" dxfId="1690" priority="1682">
      <formula>$N208="t"</formula>
    </cfRule>
    <cfRule type="expression" dxfId="1689" priority="1683">
      <formula>$N208=4</formula>
    </cfRule>
    <cfRule type="expression" dxfId="1688" priority="1684">
      <formula>$N208=3</formula>
    </cfRule>
    <cfRule type="expression" dxfId="1687" priority="1685">
      <formula>$N208=2</formula>
    </cfRule>
    <cfRule type="expression" dxfId="1686" priority="1686">
      <formula>$N208=1</formula>
    </cfRule>
  </conditionalFormatting>
  <conditionalFormatting sqref="C211">
    <cfRule type="expression" dxfId="1685" priority="1675">
      <formula>$N211=""</formula>
    </cfRule>
    <cfRule type="expression" dxfId="1684" priority="1676">
      <formula>$N211="t"</formula>
    </cfRule>
    <cfRule type="expression" dxfId="1683" priority="1677">
      <formula>$N211=4</formula>
    </cfRule>
    <cfRule type="expression" dxfId="1682" priority="1678">
      <formula>$N211=3</formula>
    </cfRule>
    <cfRule type="expression" dxfId="1681" priority="1679">
      <formula>$N211=2</formula>
    </cfRule>
    <cfRule type="expression" dxfId="1680" priority="1680">
      <formula>$N211=1</formula>
    </cfRule>
  </conditionalFormatting>
  <conditionalFormatting sqref="C213:C214">
    <cfRule type="expression" dxfId="1679" priority="1669">
      <formula>$N213=""</formula>
    </cfRule>
    <cfRule type="expression" dxfId="1678" priority="1670">
      <formula>$N213="t"</formula>
    </cfRule>
    <cfRule type="expression" dxfId="1677" priority="1671">
      <formula>$N213=4</formula>
    </cfRule>
    <cfRule type="expression" dxfId="1676" priority="1672">
      <formula>$N213=3</formula>
    </cfRule>
    <cfRule type="expression" dxfId="1675" priority="1673">
      <formula>$N213=2</formula>
    </cfRule>
    <cfRule type="expression" dxfId="1674" priority="1674">
      <formula>$N213=1</formula>
    </cfRule>
  </conditionalFormatting>
  <conditionalFormatting sqref="C216">
    <cfRule type="expression" dxfId="1673" priority="1663">
      <formula>$N216=""</formula>
    </cfRule>
    <cfRule type="expression" dxfId="1672" priority="1664">
      <formula>$N216="t"</formula>
    </cfRule>
    <cfRule type="expression" dxfId="1671" priority="1665">
      <formula>$N216=4</formula>
    </cfRule>
    <cfRule type="expression" dxfId="1670" priority="1666">
      <formula>$N216=3</formula>
    </cfRule>
    <cfRule type="expression" dxfId="1669" priority="1667">
      <formula>$N216=2</formula>
    </cfRule>
    <cfRule type="expression" dxfId="1668" priority="1668">
      <formula>$N216=1</formula>
    </cfRule>
  </conditionalFormatting>
  <conditionalFormatting sqref="A226:A232 D226:E232">
    <cfRule type="expression" dxfId="1667" priority="1657">
      <formula>$N226=""</formula>
    </cfRule>
    <cfRule type="expression" dxfId="1666" priority="1658">
      <formula>$N226="t"</formula>
    </cfRule>
    <cfRule type="expression" dxfId="1665" priority="1659">
      <formula>$N226=4</formula>
    </cfRule>
    <cfRule type="expression" dxfId="1664" priority="1660">
      <formula>$N226=3</formula>
    </cfRule>
    <cfRule type="expression" dxfId="1663" priority="1661">
      <formula>$N226=2</formula>
    </cfRule>
    <cfRule type="expression" dxfId="1662" priority="1662">
      <formula>$N226=1</formula>
    </cfRule>
  </conditionalFormatting>
  <conditionalFormatting sqref="C232 C230 C227 C224:C225">
    <cfRule type="expression" dxfId="1661" priority="1651">
      <formula>$N224=""</formula>
    </cfRule>
    <cfRule type="expression" dxfId="1660" priority="1652">
      <formula>$N224="t"</formula>
    </cfRule>
    <cfRule type="expression" dxfId="1659" priority="1653">
      <formula>$N224=4</formula>
    </cfRule>
    <cfRule type="expression" dxfId="1658" priority="1654">
      <formula>$N224=3</formula>
    </cfRule>
    <cfRule type="expression" dxfId="1657" priority="1655">
      <formula>$N224=2</formula>
    </cfRule>
    <cfRule type="expression" dxfId="1656" priority="1656">
      <formula>$N224=1</formula>
    </cfRule>
  </conditionalFormatting>
  <conditionalFormatting sqref="B222:C222 B223:B232">
    <cfRule type="expression" dxfId="1655" priority="1645">
      <formula>$N222=""</formula>
    </cfRule>
    <cfRule type="expression" dxfId="1654" priority="1646">
      <formula>$N222="t"</formula>
    </cfRule>
    <cfRule type="expression" dxfId="1653" priority="1647">
      <formula>$N222=4</formula>
    </cfRule>
    <cfRule type="expression" dxfId="1652" priority="1648">
      <formula>$N222=3</formula>
    </cfRule>
    <cfRule type="expression" dxfId="1651" priority="1649">
      <formula>$N222=2</formula>
    </cfRule>
    <cfRule type="expression" dxfId="1650" priority="1650">
      <formula>$N222=1</formula>
    </cfRule>
  </conditionalFormatting>
  <conditionalFormatting sqref="C223">
    <cfRule type="expression" dxfId="1649" priority="1639">
      <formula>$N223=""</formula>
    </cfRule>
    <cfRule type="expression" dxfId="1648" priority="1640">
      <formula>$N223="t"</formula>
    </cfRule>
    <cfRule type="expression" dxfId="1647" priority="1641">
      <formula>$N223=4</formula>
    </cfRule>
    <cfRule type="expression" dxfId="1646" priority="1642">
      <formula>$N223=3</formula>
    </cfRule>
    <cfRule type="expression" dxfId="1645" priority="1643">
      <formula>$N223=2</formula>
    </cfRule>
    <cfRule type="expression" dxfId="1644" priority="1644">
      <formula>$N223=1</formula>
    </cfRule>
  </conditionalFormatting>
  <conditionalFormatting sqref="C226">
    <cfRule type="expression" dxfId="1643" priority="1633">
      <formula>$N226=""</formula>
    </cfRule>
    <cfRule type="expression" dxfId="1642" priority="1634">
      <formula>$N226="t"</formula>
    </cfRule>
    <cfRule type="expression" dxfId="1641" priority="1635">
      <formula>$N226=4</formula>
    </cfRule>
    <cfRule type="expression" dxfId="1640" priority="1636">
      <formula>$N226=3</formula>
    </cfRule>
    <cfRule type="expression" dxfId="1639" priority="1637">
      <formula>$N226=2</formula>
    </cfRule>
    <cfRule type="expression" dxfId="1638" priority="1638">
      <formula>$N226=1</formula>
    </cfRule>
  </conditionalFormatting>
  <conditionalFormatting sqref="C228:C229">
    <cfRule type="expression" dxfId="1637" priority="1627">
      <formula>$N228=""</formula>
    </cfRule>
    <cfRule type="expression" dxfId="1636" priority="1628">
      <formula>$N228="t"</formula>
    </cfRule>
    <cfRule type="expression" dxfId="1635" priority="1629">
      <formula>$N228=4</formula>
    </cfRule>
    <cfRule type="expression" dxfId="1634" priority="1630">
      <formula>$N228=3</formula>
    </cfRule>
    <cfRule type="expression" dxfId="1633" priority="1631">
      <formula>$N228=2</formula>
    </cfRule>
    <cfRule type="expression" dxfId="1632" priority="1632">
      <formula>$N228=1</formula>
    </cfRule>
  </conditionalFormatting>
  <conditionalFormatting sqref="C231">
    <cfRule type="expression" dxfId="1631" priority="1621">
      <formula>$N231=""</formula>
    </cfRule>
    <cfRule type="expression" dxfId="1630" priority="1622">
      <formula>$N231="t"</formula>
    </cfRule>
    <cfRule type="expression" dxfId="1629" priority="1623">
      <formula>$N231=4</formula>
    </cfRule>
    <cfRule type="expression" dxfId="1628" priority="1624">
      <formula>$N231=3</formula>
    </cfRule>
    <cfRule type="expression" dxfId="1627" priority="1625">
      <formula>$N231=2</formula>
    </cfRule>
    <cfRule type="expression" dxfId="1626" priority="1626">
      <formula>$N231=1</formula>
    </cfRule>
  </conditionalFormatting>
  <conditionalFormatting sqref="A291:A297 D291:M297">
    <cfRule type="expression" dxfId="1625" priority="1615">
      <formula>$N291=""</formula>
    </cfRule>
    <cfRule type="expression" dxfId="1624" priority="1616">
      <formula>$N291="t"</formula>
    </cfRule>
    <cfRule type="expression" dxfId="1623" priority="1617">
      <formula>$N291=4</formula>
    </cfRule>
    <cfRule type="expression" dxfId="1622" priority="1618">
      <formula>$N291=3</formula>
    </cfRule>
    <cfRule type="expression" dxfId="1621" priority="1619">
      <formula>$N291=2</formula>
    </cfRule>
    <cfRule type="expression" dxfId="1620" priority="1620">
      <formula>$N291=1</formula>
    </cfRule>
  </conditionalFormatting>
  <conditionalFormatting sqref="C298 C296 C293 C290:C291">
    <cfRule type="expression" dxfId="1619" priority="1609">
      <formula>$N290=""</formula>
    </cfRule>
    <cfRule type="expression" dxfId="1618" priority="1610">
      <formula>$N290="t"</formula>
    </cfRule>
    <cfRule type="expression" dxfId="1617" priority="1611">
      <formula>$N290=4</formula>
    </cfRule>
    <cfRule type="expression" dxfId="1616" priority="1612">
      <formula>$N290=3</formula>
    </cfRule>
    <cfRule type="expression" dxfId="1615" priority="1613">
      <formula>$N290=2</formula>
    </cfRule>
    <cfRule type="expression" dxfId="1614" priority="1614">
      <formula>$N290=1</formula>
    </cfRule>
  </conditionalFormatting>
  <conditionalFormatting sqref="B288:C288 B289:B298">
    <cfRule type="expression" dxfId="1613" priority="1603">
      <formula>$N288=""</formula>
    </cfRule>
    <cfRule type="expression" dxfId="1612" priority="1604">
      <formula>$N288="t"</formula>
    </cfRule>
    <cfRule type="expression" dxfId="1611" priority="1605">
      <formula>$N288=4</formula>
    </cfRule>
    <cfRule type="expression" dxfId="1610" priority="1606">
      <formula>$N288=3</formula>
    </cfRule>
    <cfRule type="expression" dxfId="1609" priority="1607">
      <formula>$N288=2</formula>
    </cfRule>
    <cfRule type="expression" dxfId="1608" priority="1608">
      <formula>$N288=1</formula>
    </cfRule>
  </conditionalFormatting>
  <conditionalFormatting sqref="C289">
    <cfRule type="expression" dxfId="1607" priority="1597">
      <formula>$N289=""</formula>
    </cfRule>
    <cfRule type="expression" dxfId="1606" priority="1598">
      <formula>$N289="t"</formula>
    </cfRule>
    <cfRule type="expression" dxfId="1605" priority="1599">
      <formula>$N289=4</formula>
    </cfRule>
    <cfRule type="expression" dxfId="1604" priority="1600">
      <formula>$N289=3</formula>
    </cfRule>
    <cfRule type="expression" dxfId="1603" priority="1601">
      <formula>$N289=2</formula>
    </cfRule>
    <cfRule type="expression" dxfId="1602" priority="1602">
      <formula>$N289=1</formula>
    </cfRule>
  </conditionalFormatting>
  <conditionalFormatting sqref="C292">
    <cfRule type="expression" dxfId="1601" priority="1591">
      <formula>$N292=""</formula>
    </cfRule>
    <cfRule type="expression" dxfId="1600" priority="1592">
      <formula>$N292="t"</formula>
    </cfRule>
    <cfRule type="expression" dxfId="1599" priority="1593">
      <formula>$N292=4</formula>
    </cfRule>
    <cfRule type="expression" dxfId="1598" priority="1594">
      <formula>$N292=3</formula>
    </cfRule>
    <cfRule type="expression" dxfId="1597" priority="1595">
      <formula>$N292=2</formula>
    </cfRule>
    <cfRule type="expression" dxfId="1596" priority="1596">
      <formula>$N292=1</formula>
    </cfRule>
  </conditionalFormatting>
  <conditionalFormatting sqref="C294:C295">
    <cfRule type="expression" dxfId="1595" priority="1585">
      <formula>$N294=""</formula>
    </cfRule>
    <cfRule type="expression" dxfId="1594" priority="1586">
      <formula>$N294="t"</formula>
    </cfRule>
    <cfRule type="expression" dxfId="1593" priority="1587">
      <formula>$N294=4</formula>
    </cfRule>
    <cfRule type="expression" dxfId="1592" priority="1588">
      <formula>$N294=3</formula>
    </cfRule>
    <cfRule type="expression" dxfId="1591" priority="1589">
      <formula>$N294=2</formula>
    </cfRule>
    <cfRule type="expression" dxfId="1590" priority="1590">
      <formula>$N294=1</formula>
    </cfRule>
  </conditionalFormatting>
  <conditionalFormatting sqref="C297">
    <cfRule type="expression" dxfId="1589" priority="1579">
      <formula>$N297=""</formula>
    </cfRule>
    <cfRule type="expression" dxfId="1588" priority="1580">
      <formula>$N297="t"</formula>
    </cfRule>
    <cfRule type="expression" dxfId="1587" priority="1581">
      <formula>$N297=4</formula>
    </cfRule>
    <cfRule type="expression" dxfId="1586" priority="1582">
      <formula>$N297=3</formula>
    </cfRule>
    <cfRule type="expression" dxfId="1585" priority="1583">
      <formula>$N297=2</formula>
    </cfRule>
    <cfRule type="expression" dxfId="1584" priority="1584">
      <formula>$N297=1</formula>
    </cfRule>
  </conditionalFormatting>
  <conditionalFormatting sqref="A536:I536 A541:I541 A545:I545 K545:M545 K541:M541 K536:M536">
    <cfRule type="expression" dxfId="1583" priority="1573">
      <formula>$N536=""</formula>
    </cfRule>
    <cfRule type="expression" dxfId="1582" priority="1574">
      <formula>$N536="t"</formula>
    </cfRule>
    <cfRule type="expression" dxfId="1581" priority="1575">
      <formula>$N536=4</formula>
    </cfRule>
    <cfRule type="expression" dxfId="1580" priority="1576">
      <formula>$N536=3</formula>
    </cfRule>
    <cfRule type="expression" dxfId="1579" priority="1577">
      <formula>$N536=2</formula>
    </cfRule>
    <cfRule type="expression" dxfId="1578" priority="1578">
      <formula>$N536=1</formula>
    </cfRule>
  </conditionalFormatting>
  <conditionalFormatting sqref="A539:I539 G538 K539:M539">
    <cfRule type="expression" dxfId="1577" priority="1567">
      <formula>$N538=""</formula>
    </cfRule>
    <cfRule type="expression" dxfId="1576" priority="1568">
      <formula>$N538="t"</formula>
    </cfRule>
    <cfRule type="expression" dxfId="1575" priority="1569">
      <formula>$N538=4</formula>
    </cfRule>
    <cfRule type="expression" dxfId="1574" priority="1570">
      <formula>$N538=3</formula>
    </cfRule>
    <cfRule type="expression" dxfId="1573" priority="1571">
      <formula>$N538=2</formula>
    </cfRule>
    <cfRule type="expression" dxfId="1572" priority="1572">
      <formula>$N538=1</formula>
    </cfRule>
  </conditionalFormatting>
  <conditionalFormatting sqref="A538:F538 H538:I538 K538:M538">
    <cfRule type="expression" dxfId="1571" priority="1561">
      <formula>$N538=""</formula>
    </cfRule>
    <cfRule type="expression" dxfId="1570" priority="1562">
      <formula>$N538="t"</formula>
    </cfRule>
    <cfRule type="expression" dxfId="1569" priority="1563">
      <formula>$N538=4</formula>
    </cfRule>
    <cfRule type="expression" dxfId="1568" priority="1564">
      <formula>$N538=3</formula>
    </cfRule>
    <cfRule type="expression" dxfId="1567" priority="1565">
      <formula>$N538=2</formula>
    </cfRule>
    <cfRule type="expression" dxfId="1566" priority="1566">
      <formula>$N538=1</formula>
    </cfRule>
  </conditionalFormatting>
  <conditionalFormatting sqref="A543:I543 G542 K543:M543">
    <cfRule type="expression" dxfId="1565" priority="1555">
      <formula>$N542=""</formula>
    </cfRule>
    <cfRule type="expression" dxfId="1564" priority="1556">
      <formula>$N542="t"</formula>
    </cfRule>
    <cfRule type="expression" dxfId="1563" priority="1557">
      <formula>$N542=4</formula>
    </cfRule>
    <cfRule type="expression" dxfId="1562" priority="1558">
      <formula>$N542=3</formula>
    </cfRule>
    <cfRule type="expression" dxfId="1561" priority="1559">
      <formula>$N542=2</formula>
    </cfRule>
    <cfRule type="expression" dxfId="1560" priority="1560">
      <formula>$N542=1</formula>
    </cfRule>
  </conditionalFormatting>
  <conditionalFormatting sqref="A542:F542 H542:I542 K542:M542">
    <cfRule type="expression" dxfId="1559" priority="1549">
      <formula>$N542=""</formula>
    </cfRule>
    <cfRule type="expression" dxfId="1558" priority="1550">
      <formula>$N542="t"</formula>
    </cfRule>
    <cfRule type="expression" dxfId="1557" priority="1551">
      <formula>$N542=4</formula>
    </cfRule>
    <cfRule type="expression" dxfId="1556" priority="1552">
      <formula>$N542=3</formula>
    </cfRule>
    <cfRule type="expression" dxfId="1555" priority="1553">
      <formula>$N542=2</formula>
    </cfRule>
    <cfRule type="expression" dxfId="1554" priority="1554">
      <formula>$N542=1</formula>
    </cfRule>
  </conditionalFormatting>
  <conditionalFormatting sqref="G546 A547:I547 K547:M547">
    <cfRule type="expression" dxfId="1553" priority="1543">
      <formula>$N546=""</formula>
    </cfRule>
    <cfRule type="expression" dxfId="1552" priority="1544">
      <formula>$N546="t"</formula>
    </cfRule>
    <cfRule type="expression" dxfId="1551" priority="1545">
      <formula>$N546=4</formula>
    </cfRule>
    <cfRule type="expression" dxfId="1550" priority="1546">
      <formula>$N546=3</formula>
    </cfRule>
    <cfRule type="expression" dxfId="1549" priority="1547">
      <formula>$N546=2</formula>
    </cfRule>
    <cfRule type="expression" dxfId="1548" priority="1548">
      <formula>$N546=1</formula>
    </cfRule>
  </conditionalFormatting>
  <conditionalFormatting sqref="A546:F546 H546:I546 K546:M546">
    <cfRule type="expression" dxfId="1547" priority="1537">
      <formula>$N546=""</formula>
    </cfRule>
    <cfRule type="expression" dxfId="1546" priority="1538">
      <formula>$N546="t"</formula>
    </cfRule>
    <cfRule type="expression" dxfId="1545" priority="1539">
      <formula>$N546=4</formula>
    </cfRule>
    <cfRule type="expression" dxfId="1544" priority="1540">
      <formula>$N546=3</formula>
    </cfRule>
    <cfRule type="expression" dxfId="1543" priority="1541">
      <formula>$N546=2</formula>
    </cfRule>
    <cfRule type="expression" dxfId="1542" priority="1542">
      <formula>$N546=1</formula>
    </cfRule>
  </conditionalFormatting>
  <conditionalFormatting sqref="G550:J550">
    <cfRule type="expression" dxfId="1541" priority="1531">
      <formula>$N550=""</formula>
    </cfRule>
    <cfRule type="expression" dxfId="1540" priority="1532">
      <formula>$N550="t"</formula>
    </cfRule>
    <cfRule type="expression" dxfId="1539" priority="1533">
      <formula>$N550=4</formula>
    </cfRule>
    <cfRule type="expression" dxfId="1538" priority="1534">
      <formula>$N550=3</formula>
    </cfRule>
    <cfRule type="expression" dxfId="1537" priority="1535">
      <formula>$N550=2</formula>
    </cfRule>
    <cfRule type="expression" dxfId="1536" priority="1536">
      <formula>$N550=1</formula>
    </cfRule>
  </conditionalFormatting>
  <conditionalFormatting sqref="A550:F550 K550:M550">
    <cfRule type="expression" dxfId="1535" priority="1525">
      <formula>$N550=""</formula>
    </cfRule>
    <cfRule type="expression" dxfId="1534" priority="1526">
      <formula>$N550="t"</formula>
    </cfRule>
    <cfRule type="expression" dxfId="1533" priority="1527">
      <formula>$N550=4</formula>
    </cfRule>
    <cfRule type="expression" dxfId="1532" priority="1528">
      <formula>$N550=3</formula>
    </cfRule>
    <cfRule type="expression" dxfId="1531" priority="1529">
      <formula>$N550=2</formula>
    </cfRule>
    <cfRule type="expression" dxfId="1530" priority="1530">
      <formula>$N550=1</formula>
    </cfRule>
  </conditionalFormatting>
  <conditionalFormatting sqref="J533:J534">
    <cfRule type="expression" dxfId="1529" priority="1519">
      <formula>$N533=""</formula>
    </cfRule>
    <cfRule type="expression" dxfId="1528" priority="1520">
      <formula>$N533="t"</formula>
    </cfRule>
    <cfRule type="expression" dxfId="1527" priority="1521">
      <formula>$N533=4</formula>
    </cfRule>
    <cfRule type="expression" dxfId="1526" priority="1522">
      <formula>$N533=3</formula>
    </cfRule>
    <cfRule type="expression" dxfId="1525" priority="1523">
      <formula>$N533=2</formula>
    </cfRule>
    <cfRule type="expression" dxfId="1524" priority="1524">
      <formula>$N533=1</formula>
    </cfRule>
  </conditionalFormatting>
  <conditionalFormatting sqref="J536 J541 J545">
    <cfRule type="expression" dxfId="1523" priority="1513">
      <formula>$N536=""</formula>
    </cfRule>
    <cfRule type="expression" dxfId="1522" priority="1514">
      <formula>$N536="t"</formula>
    </cfRule>
    <cfRule type="expression" dxfId="1521" priority="1515">
      <formula>$N536=4</formula>
    </cfRule>
    <cfRule type="expression" dxfId="1520" priority="1516">
      <formula>$N536=3</formula>
    </cfRule>
    <cfRule type="expression" dxfId="1519" priority="1517">
      <formula>$N536=2</formula>
    </cfRule>
    <cfRule type="expression" dxfId="1518" priority="1518">
      <formula>$N536=1</formula>
    </cfRule>
  </conditionalFormatting>
  <conditionalFormatting sqref="J538:J539">
    <cfRule type="expression" dxfId="1517" priority="1507">
      <formula>$N538=""</formula>
    </cfRule>
    <cfRule type="expression" dxfId="1516" priority="1508">
      <formula>$N538="t"</formula>
    </cfRule>
    <cfRule type="expression" dxfId="1515" priority="1509">
      <formula>$N538=4</formula>
    </cfRule>
    <cfRule type="expression" dxfId="1514" priority="1510">
      <formula>$N538=3</formula>
    </cfRule>
    <cfRule type="expression" dxfId="1513" priority="1511">
      <formula>$N538=2</formula>
    </cfRule>
    <cfRule type="expression" dxfId="1512" priority="1512">
      <formula>$N538=1</formula>
    </cfRule>
  </conditionalFormatting>
  <conditionalFormatting sqref="J542:J543">
    <cfRule type="expression" dxfId="1511" priority="1501">
      <formula>$N542=""</formula>
    </cfRule>
    <cfRule type="expression" dxfId="1510" priority="1502">
      <formula>$N542="t"</formula>
    </cfRule>
    <cfRule type="expression" dxfId="1509" priority="1503">
      <formula>$N542=4</formula>
    </cfRule>
    <cfRule type="expression" dxfId="1508" priority="1504">
      <formula>$N542=3</formula>
    </cfRule>
    <cfRule type="expression" dxfId="1507" priority="1505">
      <formula>$N542=2</formula>
    </cfRule>
    <cfRule type="expression" dxfId="1506" priority="1506">
      <formula>$N542=1</formula>
    </cfRule>
  </conditionalFormatting>
  <conditionalFormatting sqref="J546:J547">
    <cfRule type="expression" dxfId="1505" priority="1495">
      <formula>$N546=""</formula>
    </cfRule>
    <cfRule type="expression" dxfId="1504" priority="1496">
      <formula>$N546="t"</formula>
    </cfRule>
    <cfRule type="expression" dxfId="1503" priority="1497">
      <formula>$N546=4</formula>
    </cfRule>
    <cfRule type="expression" dxfId="1502" priority="1498">
      <formula>$N546=3</formula>
    </cfRule>
    <cfRule type="expression" dxfId="1501" priority="1499">
      <formula>$N546=2</formula>
    </cfRule>
    <cfRule type="expression" dxfId="1500" priority="1500">
      <formula>$N546=1</formula>
    </cfRule>
  </conditionalFormatting>
  <conditionalFormatting sqref="G551">
    <cfRule type="expression" dxfId="1499" priority="1489">
      <formula>$N551=""</formula>
    </cfRule>
    <cfRule type="expression" dxfId="1498" priority="1490">
      <formula>$N551="t"</formula>
    </cfRule>
    <cfRule type="expression" dxfId="1497" priority="1491">
      <formula>$N551=4</formula>
    </cfRule>
    <cfRule type="expression" dxfId="1496" priority="1492">
      <formula>$N551=3</formula>
    </cfRule>
    <cfRule type="expression" dxfId="1495" priority="1493">
      <formula>$N551=2</formula>
    </cfRule>
    <cfRule type="expression" dxfId="1494" priority="1494">
      <formula>$N551=1</formula>
    </cfRule>
  </conditionalFormatting>
  <conditionalFormatting sqref="A551:F551 H551:I551 K551:M551">
    <cfRule type="expression" dxfId="1493" priority="1483">
      <formula>$N551=""</formula>
    </cfRule>
    <cfRule type="expression" dxfId="1492" priority="1484">
      <formula>$N551="t"</formula>
    </cfRule>
    <cfRule type="expression" dxfId="1491" priority="1485">
      <formula>$N551=4</formula>
    </cfRule>
    <cfRule type="expression" dxfId="1490" priority="1486">
      <formula>$N551=3</formula>
    </cfRule>
    <cfRule type="expression" dxfId="1489" priority="1487">
      <formula>$N551=2</formula>
    </cfRule>
    <cfRule type="expression" dxfId="1488" priority="1488">
      <formula>$N551=1</formula>
    </cfRule>
  </conditionalFormatting>
  <conditionalFormatting sqref="J551">
    <cfRule type="expression" dxfId="1487" priority="1477">
      <formula>$N551=""</formula>
    </cfRule>
    <cfRule type="expression" dxfId="1486" priority="1478">
      <formula>$N551="t"</formula>
    </cfRule>
    <cfRule type="expression" dxfId="1485" priority="1479">
      <formula>$N551=4</formula>
    </cfRule>
    <cfRule type="expression" dxfId="1484" priority="1480">
      <formula>$N551=3</formula>
    </cfRule>
    <cfRule type="expression" dxfId="1483" priority="1481">
      <formula>$N551=2</formula>
    </cfRule>
    <cfRule type="expression" dxfId="1482" priority="1482">
      <formula>$N551=1</formula>
    </cfRule>
  </conditionalFormatting>
  <conditionalFormatting sqref="G552">
    <cfRule type="expression" dxfId="1481" priority="1471">
      <formula>$N552=""</formula>
    </cfRule>
    <cfRule type="expression" dxfId="1480" priority="1472">
      <formula>$N552="t"</formula>
    </cfRule>
    <cfRule type="expression" dxfId="1479" priority="1473">
      <formula>$N552=4</formula>
    </cfRule>
    <cfRule type="expression" dxfId="1478" priority="1474">
      <formula>$N552=3</formula>
    </cfRule>
    <cfRule type="expression" dxfId="1477" priority="1475">
      <formula>$N552=2</formula>
    </cfRule>
    <cfRule type="expression" dxfId="1476" priority="1476">
      <formula>$N552=1</formula>
    </cfRule>
  </conditionalFormatting>
  <conditionalFormatting sqref="A552:F552 H552:I552 K552:M552">
    <cfRule type="expression" dxfId="1475" priority="1465">
      <formula>$N552=""</formula>
    </cfRule>
    <cfRule type="expression" dxfId="1474" priority="1466">
      <formula>$N552="t"</formula>
    </cfRule>
    <cfRule type="expression" dxfId="1473" priority="1467">
      <formula>$N552=4</formula>
    </cfRule>
    <cfRule type="expression" dxfId="1472" priority="1468">
      <formula>$N552=3</formula>
    </cfRule>
    <cfRule type="expression" dxfId="1471" priority="1469">
      <formula>$N552=2</formula>
    </cfRule>
    <cfRule type="expression" dxfId="1470" priority="1470">
      <formula>$N552=1</formula>
    </cfRule>
  </conditionalFormatting>
  <conditionalFormatting sqref="J552">
    <cfRule type="expression" dxfId="1469" priority="1459">
      <formula>$N552=""</formula>
    </cfRule>
    <cfRule type="expression" dxfId="1468" priority="1460">
      <formula>$N552="t"</formula>
    </cfRule>
    <cfRule type="expression" dxfId="1467" priority="1461">
      <formula>$N552=4</formula>
    </cfRule>
    <cfRule type="expression" dxfId="1466" priority="1462">
      <formula>$N552=3</formula>
    </cfRule>
    <cfRule type="expression" dxfId="1465" priority="1463">
      <formula>$N552=2</formula>
    </cfRule>
    <cfRule type="expression" dxfId="1464" priority="1464">
      <formula>$N552=1</formula>
    </cfRule>
  </conditionalFormatting>
  <conditionalFormatting sqref="G553">
    <cfRule type="expression" dxfId="1463" priority="1453">
      <formula>$N553=""</formula>
    </cfRule>
    <cfRule type="expression" dxfId="1462" priority="1454">
      <formula>$N553="t"</formula>
    </cfRule>
    <cfRule type="expression" dxfId="1461" priority="1455">
      <formula>$N553=4</formula>
    </cfRule>
    <cfRule type="expression" dxfId="1460" priority="1456">
      <formula>$N553=3</formula>
    </cfRule>
    <cfRule type="expression" dxfId="1459" priority="1457">
      <formula>$N553=2</formula>
    </cfRule>
    <cfRule type="expression" dxfId="1458" priority="1458">
      <formula>$N553=1</formula>
    </cfRule>
  </conditionalFormatting>
  <conditionalFormatting sqref="A553:F553 H553:I553 K553:M553">
    <cfRule type="expression" dxfId="1457" priority="1447">
      <formula>$N553=""</formula>
    </cfRule>
    <cfRule type="expression" dxfId="1456" priority="1448">
      <formula>$N553="t"</formula>
    </cfRule>
    <cfRule type="expression" dxfId="1455" priority="1449">
      <formula>$N553=4</formula>
    </cfRule>
    <cfRule type="expression" dxfId="1454" priority="1450">
      <formula>$N553=3</formula>
    </cfRule>
    <cfRule type="expression" dxfId="1453" priority="1451">
      <formula>$N553=2</formula>
    </cfRule>
    <cfRule type="expression" dxfId="1452" priority="1452">
      <formula>$N553=1</formula>
    </cfRule>
  </conditionalFormatting>
  <conditionalFormatting sqref="J553">
    <cfRule type="expression" dxfId="1451" priority="1441">
      <formula>$N553=""</formula>
    </cfRule>
    <cfRule type="expression" dxfId="1450" priority="1442">
      <formula>$N553="t"</formula>
    </cfRule>
    <cfRule type="expression" dxfId="1449" priority="1443">
      <formula>$N553=4</formula>
    </cfRule>
    <cfRule type="expression" dxfId="1448" priority="1444">
      <formula>$N553=3</formula>
    </cfRule>
    <cfRule type="expression" dxfId="1447" priority="1445">
      <formula>$N553=2</formula>
    </cfRule>
    <cfRule type="expression" dxfId="1446" priority="1446">
      <formula>$N553=1</formula>
    </cfRule>
  </conditionalFormatting>
  <conditionalFormatting sqref="A573:M573 G574">
    <cfRule type="expression" dxfId="1445" priority="1435">
      <formula>$N573=""</formula>
    </cfRule>
    <cfRule type="expression" dxfId="1444" priority="1436">
      <formula>$N573="t"</formula>
    </cfRule>
    <cfRule type="expression" dxfId="1443" priority="1437">
      <formula>$N573=4</formula>
    </cfRule>
    <cfRule type="expression" dxfId="1442" priority="1438">
      <formula>$N573=3</formula>
    </cfRule>
    <cfRule type="expression" dxfId="1441" priority="1439">
      <formula>$N573=2</formula>
    </cfRule>
    <cfRule type="expression" dxfId="1440" priority="1440">
      <formula>$N573=1</formula>
    </cfRule>
  </conditionalFormatting>
  <conditionalFormatting sqref="B574">
    <cfRule type="expression" dxfId="1439" priority="1423">
      <formula>$N574=""</formula>
    </cfRule>
    <cfRule type="expression" dxfId="1438" priority="1424">
      <formula>$N574="t"</formula>
    </cfRule>
    <cfRule type="expression" dxfId="1437" priority="1425">
      <formula>$N574=4</formula>
    </cfRule>
    <cfRule type="expression" dxfId="1436" priority="1426">
      <formula>$N574=3</formula>
    </cfRule>
    <cfRule type="expression" dxfId="1435" priority="1427">
      <formula>$N574=2</formula>
    </cfRule>
    <cfRule type="expression" dxfId="1434" priority="1428">
      <formula>$N574=1</formula>
    </cfRule>
  </conditionalFormatting>
  <conditionalFormatting sqref="C574:F574 A574 H574:M574">
    <cfRule type="expression" dxfId="1433" priority="1429">
      <formula>$N574=""</formula>
    </cfRule>
    <cfRule type="expression" dxfId="1432" priority="1430">
      <formula>$N574="t"</formula>
    </cfRule>
    <cfRule type="expression" dxfId="1431" priority="1431">
      <formula>$N574=4</formula>
    </cfRule>
    <cfRule type="expression" dxfId="1430" priority="1432">
      <formula>$N574=3</formula>
    </cfRule>
    <cfRule type="expression" dxfId="1429" priority="1433">
      <formula>$N574=2</formula>
    </cfRule>
    <cfRule type="expression" dxfId="1428" priority="1434">
      <formula>$N574=1</formula>
    </cfRule>
  </conditionalFormatting>
  <conditionalFormatting sqref="A307:M308">
    <cfRule type="expression" dxfId="1427" priority="1417">
      <formula>$N307=""</formula>
    </cfRule>
    <cfRule type="expression" dxfId="1426" priority="1418">
      <formula>$N307="t"</formula>
    </cfRule>
    <cfRule type="expression" dxfId="1425" priority="1419">
      <formula>$N307=4</formula>
    </cfRule>
    <cfRule type="expression" dxfId="1424" priority="1420">
      <formula>$N307=3</formula>
    </cfRule>
    <cfRule type="expression" dxfId="1423" priority="1421">
      <formula>$N307=2</formula>
    </cfRule>
    <cfRule type="expression" dxfId="1422" priority="1422">
      <formula>$N307=1</formula>
    </cfRule>
  </conditionalFormatting>
  <conditionalFormatting sqref="A304:M304">
    <cfRule type="expression" dxfId="1421" priority="1415">
      <formula>$N$9=""</formula>
    </cfRule>
    <cfRule type="expression" dxfId="1420" priority="1416">
      <formula>$N304="t"</formula>
    </cfRule>
  </conditionalFormatting>
  <conditionalFormatting sqref="A311:M311">
    <cfRule type="expression" dxfId="1419" priority="1409">
      <formula>$N311=""</formula>
    </cfRule>
    <cfRule type="expression" dxfId="1418" priority="1410">
      <formula>$N311="t"</formula>
    </cfRule>
    <cfRule type="expression" dxfId="1417" priority="1411">
      <formula>$N311=4</formula>
    </cfRule>
    <cfRule type="expression" dxfId="1416" priority="1412">
      <formula>$N311=3</formula>
    </cfRule>
    <cfRule type="expression" dxfId="1415" priority="1413">
      <formula>$N311=2</formula>
    </cfRule>
    <cfRule type="expression" dxfId="1414" priority="1414">
      <formula>$N311=1</formula>
    </cfRule>
  </conditionalFormatting>
  <conditionalFormatting sqref="A310:M310">
    <cfRule type="expression" dxfId="1413" priority="1403">
      <formula>$N310=""</formula>
    </cfRule>
    <cfRule type="expression" dxfId="1412" priority="1404">
      <formula>$N310="t"</formula>
    </cfRule>
    <cfRule type="expression" dxfId="1411" priority="1405">
      <formula>$N310=4</formula>
    </cfRule>
    <cfRule type="expression" dxfId="1410" priority="1406">
      <formula>$N310=3</formula>
    </cfRule>
    <cfRule type="expression" dxfId="1409" priority="1407">
      <formula>$N310=2</formula>
    </cfRule>
    <cfRule type="expression" dxfId="1408" priority="1408">
      <formula>$N310=1</formula>
    </cfRule>
  </conditionalFormatting>
  <conditionalFormatting sqref="A221:M221">
    <cfRule type="expression" dxfId="1407" priority="1397">
      <formula>$N221=""</formula>
    </cfRule>
    <cfRule type="expression" dxfId="1406" priority="1398">
      <formula>$N221="t"</formula>
    </cfRule>
    <cfRule type="expression" dxfId="1405" priority="1399">
      <formula>$N221=4</formula>
    </cfRule>
    <cfRule type="expression" dxfId="1404" priority="1400">
      <formula>$N221=3</formula>
    </cfRule>
    <cfRule type="expression" dxfId="1403" priority="1401">
      <formula>$N221=2</formula>
    </cfRule>
    <cfRule type="expression" dxfId="1402" priority="1402">
      <formula>$N221=1</formula>
    </cfRule>
  </conditionalFormatting>
  <conditionalFormatting sqref="A219:M219">
    <cfRule type="expression" dxfId="1401" priority="1391">
      <formula>$N219=""</formula>
    </cfRule>
    <cfRule type="expression" dxfId="1400" priority="1392">
      <formula>$N219="t"</formula>
    </cfRule>
    <cfRule type="expression" dxfId="1399" priority="1393">
      <formula>$N219=4</formula>
    </cfRule>
    <cfRule type="expression" dxfId="1398" priority="1394">
      <formula>$N219=3</formula>
    </cfRule>
    <cfRule type="expression" dxfId="1397" priority="1395">
      <formula>$N219=2</formula>
    </cfRule>
    <cfRule type="expression" dxfId="1396" priority="1396">
      <formula>$N219=1</formula>
    </cfRule>
  </conditionalFormatting>
  <conditionalFormatting sqref="A206:M206">
    <cfRule type="expression" dxfId="1395" priority="1385">
      <formula>$N206=""</formula>
    </cfRule>
    <cfRule type="expression" dxfId="1394" priority="1386">
      <formula>$N206="t"</formula>
    </cfRule>
    <cfRule type="expression" dxfId="1393" priority="1387">
      <formula>$N206=4</formula>
    </cfRule>
    <cfRule type="expression" dxfId="1392" priority="1388">
      <formula>$N206=3</formula>
    </cfRule>
    <cfRule type="expression" dxfId="1391" priority="1389">
      <formula>$N206=2</formula>
    </cfRule>
    <cfRule type="expression" dxfId="1390" priority="1390">
      <formula>$N206=1</formula>
    </cfRule>
  </conditionalFormatting>
  <conditionalFormatting sqref="A204:M204">
    <cfRule type="expression" dxfId="1389" priority="1379">
      <formula>$N204=""</formula>
    </cfRule>
    <cfRule type="expression" dxfId="1388" priority="1380">
      <formula>$N204="t"</formula>
    </cfRule>
    <cfRule type="expression" dxfId="1387" priority="1381">
      <formula>$N204=4</formula>
    </cfRule>
    <cfRule type="expression" dxfId="1386" priority="1382">
      <formula>$N204=3</formula>
    </cfRule>
    <cfRule type="expression" dxfId="1385" priority="1383">
      <formula>$N204=2</formula>
    </cfRule>
    <cfRule type="expression" dxfId="1384" priority="1384">
      <formula>$N204=1</formula>
    </cfRule>
  </conditionalFormatting>
  <conditionalFormatting sqref="A191:M191">
    <cfRule type="expression" dxfId="1383" priority="1373">
      <formula>$N191=""</formula>
    </cfRule>
    <cfRule type="expression" dxfId="1382" priority="1374">
      <formula>$N191="t"</formula>
    </cfRule>
    <cfRule type="expression" dxfId="1381" priority="1375">
      <formula>$N191=4</formula>
    </cfRule>
    <cfRule type="expression" dxfId="1380" priority="1376">
      <formula>$N191=3</formula>
    </cfRule>
    <cfRule type="expression" dxfId="1379" priority="1377">
      <formula>$N191=2</formula>
    </cfRule>
    <cfRule type="expression" dxfId="1378" priority="1378">
      <formula>$N191=1</formula>
    </cfRule>
  </conditionalFormatting>
  <conditionalFormatting sqref="A145:M145 A162:M162 A150:M150 A175:M175">
    <cfRule type="expression" dxfId="1377" priority="1367">
      <formula>$N145=""</formula>
    </cfRule>
    <cfRule type="expression" dxfId="1376" priority="1368">
      <formula>$N145="t"</formula>
    </cfRule>
    <cfRule type="expression" dxfId="1375" priority="1369">
      <formula>$N145=4</formula>
    </cfRule>
    <cfRule type="expression" dxfId="1374" priority="1370">
      <formula>$N145=3</formula>
    </cfRule>
    <cfRule type="expression" dxfId="1373" priority="1371">
      <formula>$N145=2</formula>
    </cfRule>
    <cfRule type="expression" dxfId="1372" priority="1372">
      <formula>$N145=1</formula>
    </cfRule>
  </conditionalFormatting>
  <conditionalFormatting sqref="A139:M139">
    <cfRule type="expression" dxfId="1371" priority="1361">
      <formula>$N139=""</formula>
    </cfRule>
    <cfRule type="expression" dxfId="1370" priority="1362">
      <formula>$N139="t"</formula>
    </cfRule>
    <cfRule type="expression" dxfId="1369" priority="1363">
      <formula>$N139=4</formula>
    </cfRule>
    <cfRule type="expression" dxfId="1368" priority="1364">
      <formula>$N139=3</formula>
    </cfRule>
    <cfRule type="expression" dxfId="1367" priority="1365">
      <formula>$N139=2</formula>
    </cfRule>
    <cfRule type="expression" dxfId="1366" priority="1366">
      <formula>$N139=1</formula>
    </cfRule>
  </conditionalFormatting>
  <conditionalFormatting sqref="A131:M131">
    <cfRule type="expression" dxfId="1365" priority="1355">
      <formula>$N131=""</formula>
    </cfRule>
    <cfRule type="expression" dxfId="1364" priority="1356">
      <formula>$N131="t"</formula>
    </cfRule>
    <cfRule type="expression" dxfId="1363" priority="1357">
      <formula>$N131=4</formula>
    </cfRule>
    <cfRule type="expression" dxfId="1362" priority="1358">
      <formula>$N131=3</formula>
    </cfRule>
    <cfRule type="expression" dxfId="1361" priority="1359">
      <formula>$N131=2</formula>
    </cfRule>
    <cfRule type="expression" dxfId="1360" priority="1360">
      <formula>$N131=1</formula>
    </cfRule>
  </conditionalFormatting>
  <conditionalFormatting sqref="A99:M99 A109:M109 A114:M114">
    <cfRule type="expression" dxfId="1359" priority="1349">
      <formula>$N99=""</formula>
    </cfRule>
    <cfRule type="expression" dxfId="1358" priority="1350">
      <formula>$N99="t"</formula>
    </cfRule>
    <cfRule type="expression" dxfId="1357" priority="1351">
      <formula>$N99=4</formula>
    </cfRule>
    <cfRule type="expression" dxfId="1356" priority="1352">
      <formula>$N99=3</formula>
    </cfRule>
    <cfRule type="expression" dxfId="1355" priority="1353">
      <formula>$N99=2</formula>
    </cfRule>
    <cfRule type="expression" dxfId="1354" priority="1354">
      <formula>$N99=1</formula>
    </cfRule>
  </conditionalFormatting>
  <conditionalFormatting sqref="A92:M92">
    <cfRule type="expression" dxfId="1353" priority="1343">
      <formula>$N92=""</formula>
    </cfRule>
    <cfRule type="expression" dxfId="1352" priority="1344">
      <formula>$N92="t"</formula>
    </cfRule>
    <cfRule type="expression" dxfId="1351" priority="1345">
      <formula>$N92=4</formula>
    </cfRule>
    <cfRule type="expression" dxfId="1350" priority="1346">
      <formula>$N92=3</formula>
    </cfRule>
    <cfRule type="expression" dxfId="1349" priority="1347">
      <formula>$N92=2</formula>
    </cfRule>
    <cfRule type="expression" dxfId="1348" priority="1348">
      <formula>$N92=1</formula>
    </cfRule>
  </conditionalFormatting>
  <conditionalFormatting sqref="A74:M74">
    <cfRule type="expression" dxfId="1347" priority="1337">
      <formula>$N74=""</formula>
    </cfRule>
    <cfRule type="expression" dxfId="1346" priority="1338">
      <formula>$N74="t"</formula>
    </cfRule>
    <cfRule type="expression" dxfId="1345" priority="1339">
      <formula>$N74=4</formula>
    </cfRule>
    <cfRule type="expression" dxfId="1344" priority="1340">
      <formula>$N74=3</formula>
    </cfRule>
    <cfRule type="expression" dxfId="1343" priority="1341">
      <formula>$N74=2</formula>
    </cfRule>
    <cfRule type="expression" dxfId="1342" priority="1342">
      <formula>$N74=1</formula>
    </cfRule>
  </conditionalFormatting>
  <conditionalFormatting sqref="A90:M90">
    <cfRule type="expression" dxfId="1341" priority="1331">
      <formula>$N90=""</formula>
    </cfRule>
    <cfRule type="expression" dxfId="1340" priority="1332">
      <formula>$N90="t"</formula>
    </cfRule>
    <cfRule type="expression" dxfId="1339" priority="1333">
      <formula>$N90=4</formula>
    </cfRule>
    <cfRule type="expression" dxfId="1338" priority="1334">
      <formula>$N90=3</formula>
    </cfRule>
    <cfRule type="expression" dxfId="1337" priority="1335">
      <formula>$N90=2</formula>
    </cfRule>
    <cfRule type="expression" dxfId="1336" priority="1336">
      <formula>$N90=1</formula>
    </cfRule>
  </conditionalFormatting>
  <conditionalFormatting sqref="A43:M43 A48:M48">
    <cfRule type="expression" dxfId="1335" priority="1325">
      <formula>$N43=""</formula>
    </cfRule>
    <cfRule type="expression" dxfId="1334" priority="1326">
      <formula>$N43="t"</formula>
    </cfRule>
    <cfRule type="expression" dxfId="1333" priority="1327">
      <formula>$N43=4</formula>
    </cfRule>
    <cfRule type="expression" dxfId="1332" priority="1328">
      <formula>$N43=3</formula>
    </cfRule>
    <cfRule type="expression" dxfId="1331" priority="1329">
      <formula>$N43=2</formula>
    </cfRule>
    <cfRule type="expression" dxfId="1330" priority="1330">
      <formula>$N43=1</formula>
    </cfRule>
  </conditionalFormatting>
  <conditionalFormatting sqref="A40:M40">
    <cfRule type="expression" dxfId="1329" priority="1319">
      <formula>$N40=""</formula>
    </cfRule>
    <cfRule type="expression" dxfId="1328" priority="1320">
      <formula>$N40="t"</formula>
    </cfRule>
    <cfRule type="expression" dxfId="1327" priority="1321">
      <formula>$N40=4</formula>
    </cfRule>
    <cfRule type="expression" dxfId="1326" priority="1322">
      <formula>$N40=3</formula>
    </cfRule>
    <cfRule type="expression" dxfId="1325" priority="1323">
      <formula>$N40=2</formula>
    </cfRule>
    <cfRule type="expression" dxfId="1324" priority="1324">
      <formula>$N40=1</formula>
    </cfRule>
  </conditionalFormatting>
  <conditionalFormatting sqref="A300:M300">
    <cfRule type="expression" dxfId="1323" priority="1313">
      <formula>$N300=""</formula>
    </cfRule>
    <cfRule type="expression" dxfId="1322" priority="1314">
      <formula>$N300="t"</formula>
    </cfRule>
    <cfRule type="expression" dxfId="1321" priority="1315">
      <formula>$N300=4</formula>
    </cfRule>
    <cfRule type="expression" dxfId="1320" priority="1316">
      <formula>$N300=3</formula>
    </cfRule>
    <cfRule type="expression" dxfId="1319" priority="1317">
      <formula>$N300=2</formula>
    </cfRule>
    <cfRule type="expression" dxfId="1318" priority="1318">
      <formula>$N300=1</formula>
    </cfRule>
  </conditionalFormatting>
  <conditionalFormatting sqref="A306:M306">
    <cfRule type="expression" dxfId="1317" priority="1307">
      <formula>$N306=""</formula>
    </cfRule>
    <cfRule type="expression" dxfId="1316" priority="1308">
      <formula>$N306="t"</formula>
    </cfRule>
    <cfRule type="expression" dxfId="1315" priority="1309">
      <formula>$N306=4</formula>
    </cfRule>
    <cfRule type="expression" dxfId="1314" priority="1310">
      <formula>$N306=3</formula>
    </cfRule>
    <cfRule type="expression" dxfId="1313" priority="1311">
      <formula>$N306=2</formula>
    </cfRule>
    <cfRule type="expression" dxfId="1312" priority="1312">
      <formula>$N306=1</formula>
    </cfRule>
  </conditionalFormatting>
  <conditionalFormatting sqref="A309:M309">
    <cfRule type="expression" dxfId="1311" priority="1301">
      <formula>$N309=""</formula>
    </cfRule>
    <cfRule type="expression" dxfId="1310" priority="1302">
      <formula>$N309="t"</formula>
    </cfRule>
    <cfRule type="expression" dxfId="1309" priority="1303">
      <formula>$N309=4</formula>
    </cfRule>
    <cfRule type="expression" dxfId="1308" priority="1304">
      <formula>$N309=3</formula>
    </cfRule>
    <cfRule type="expression" dxfId="1307" priority="1305">
      <formula>$N309=2</formula>
    </cfRule>
    <cfRule type="expression" dxfId="1306" priority="1306">
      <formula>$N309=1</formula>
    </cfRule>
  </conditionalFormatting>
  <conditionalFormatting sqref="A312:M312">
    <cfRule type="expression" dxfId="1305" priority="1295">
      <formula>$N312=""</formula>
    </cfRule>
    <cfRule type="expression" dxfId="1304" priority="1296">
      <formula>$N312="t"</formula>
    </cfRule>
    <cfRule type="expression" dxfId="1303" priority="1297">
      <formula>$N312=4</formula>
    </cfRule>
    <cfRule type="expression" dxfId="1302" priority="1298">
      <formula>$N312=3</formula>
    </cfRule>
    <cfRule type="expression" dxfId="1301" priority="1299">
      <formula>$N312=2</formula>
    </cfRule>
    <cfRule type="expression" dxfId="1300" priority="1300">
      <formula>$N312=1</formula>
    </cfRule>
  </conditionalFormatting>
  <conditionalFormatting sqref="A315:M315">
    <cfRule type="expression" dxfId="1299" priority="1289">
      <formula>$N315=""</formula>
    </cfRule>
    <cfRule type="expression" dxfId="1298" priority="1290">
      <formula>$N315="t"</formula>
    </cfRule>
    <cfRule type="expression" dxfId="1297" priority="1291">
      <formula>$N315=4</formula>
    </cfRule>
    <cfRule type="expression" dxfId="1296" priority="1292">
      <formula>$N315=3</formula>
    </cfRule>
    <cfRule type="expression" dxfId="1295" priority="1293">
      <formula>$N315=2</formula>
    </cfRule>
    <cfRule type="expression" dxfId="1294" priority="1294">
      <formula>$N315=1</formula>
    </cfRule>
  </conditionalFormatting>
  <conditionalFormatting sqref="A326:M326">
    <cfRule type="expression" dxfId="1293" priority="1283">
      <formula>$N326=""</formula>
    </cfRule>
    <cfRule type="expression" dxfId="1292" priority="1284">
      <formula>$N326="t"</formula>
    </cfRule>
    <cfRule type="expression" dxfId="1291" priority="1285">
      <formula>$N326=4</formula>
    </cfRule>
    <cfRule type="expression" dxfId="1290" priority="1286">
      <formula>$N326=3</formula>
    </cfRule>
    <cfRule type="expression" dxfId="1289" priority="1287">
      <formula>$N326=2</formula>
    </cfRule>
    <cfRule type="expression" dxfId="1288" priority="1288">
      <formula>$N326=1</formula>
    </cfRule>
  </conditionalFormatting>
  <conditionalFormatting sqref="A328:M328">
    <cfRule type="expression" dxfId="1287" priority="1277">
      <formula>$N328=""</formula>
    </cfRule>
    <cfRule type="expression" dxfId="1286" priority="1278">
      <formula>$N328="t"</formula>
    </cfRule>
    <cfRule type="expression" dxfId="1285" priority="1279">
      <formula>$N328=4</formula>
    </cfRule>
    <cfRule type="expression" dxfId="1284" priority="1280">
      <formula>$N328=3</formula>
    </cfRule>
    <cfRule type="expression" dxfId="1283" priority="1281">
      <formula>$N328=2</formula>
    </cfRule>
    <cfRule type="expression" dxfId="1282" priority="1282">
      <formula>$N328=1</formula>
    </cfRule>
  </conditionalFormatting>
  <conditionalFormatting sqref="A339:M339">
    <cfRule type="expression" dxfId="1281" priority="1271">
      <formula>$N339=""</formula>
    </cfRule>
    <cfRule type="expression" dxfId="1280" priority="1272">
      <formula>$N339="t"</formula>
    </cfRule>
    <cfRule type="expression" dxfId="1279" priority="1273">
      <formula>$N339=4</formula>
    </cfRule>
    <cfRule type="expression" dxfId="1278" priority="1274">
      <formula>$N339=3</formula>
    </cfRule>
    <cfRule type="expression" dxfId="1277" priority="1275">
      <formula>$N339=2</formula>
    </cfRule>
    <cfRule type="expression" dxfId="1276" priority="1276">
      <formula>$N339=1</formula>
    </cfRule>
  </conditionalFormatting>
  <conditionalFormatting sqref="A341:M341">
    <cfRule type="expression" dxfId="1275" priority="1265">
      <formula>$N341=""</formula>
    </cfRule>
    <cfRule type="expression" dxfId="1274" priority="1266">
      <formula>$N341="t"</formula>
    </cfRule>
    <cfRule type="expression" dxfId="1273" priority="1267">
      <formula>$N341=4</formula>
    </cfRule>
    <cfRule type="expression" dxfId="1272" priority="1268">
      <formula>$N341=3</formula>
    </cfRule>
    <cfRule type="expression" dxfId="1271" priority="1269">
      <formula>$N341=2</formula>
    </cfRule>
    <cfRule type="expression" dxfId="1270" priority="1270">
      <formula>$N341=1</formula>
    </cfRule>
  </conditionalFormatting>
  <conditionalFormatting sqref="A352:M352">
    <cfRule type="expression" dxfId="1269" priority="1259">
      <formula>$N352=""</formula>
    </cfRule>
    <cfRule type="expression" dxfId="1268" priority="1260">
      <formula>$N352="t"</formula>
    </cfRule>
    <cfRule type="expression" dxfId="1267" priority="1261">
      <formula>$N352=4</formula>
    </cfRule>
    <cfRule type="expression" dxfId="1266" priority="1262">
      <formula>$N352=3</formula>
    </cfRule>
    <cfRule type="expression" dxfId="1265" priority="1263">
      <formula>$N352=2</formula>
    </cfRule>
    <cfRule type="expression" dxfId="1264" priority="1264">
      <formula>$N352=1</formula>
    </cfRule>
  </conditionalFormatting>
  <conditionalFormatting sqref="A355:M355">
    <cfRule type="expression" dxfId="1263" priority="1253">
      <formula>$N355=""</formula>
    </cfRule>
    <cfRule type="expression" dxfId="1262" priority="1254">
      <formula>$N355="t"</formula>
    </cfRule>
    <cfRule type="expression" dxfId="1261" priority="1255">
      <formula>$N355=4</formula>
    </cfRule>
    <cfRule type="expression" dxfId="1260" priority="1256">
      <formula>$N355=3</formula>
    </cfRule>
    <cfRule type="expression" dxfId="1259" priority="1257">
      <formula>$N355=2</formula>
    </cfRule>
    <cfRule type="expression" dxfId="1258" priority="1258">
      <formula>$N355=1</formula>
    </cfRule>
  </conditionalFormatting>
  <conditionalFormatting sqref="A366:M366 A372:M372">
    <cfRule type="expression" dxfId="1257" priority="1247">
      <formula>$N366=""</formula>
    </cfRule>
    <cfRule type="expression" dxfId="1256" priority="1248">
      <formula>$N366="t"</formula>
    </cfRule>
    <cfRule type="expression" dxfId="1255" priority="1249">
      <formula>$N366=4</formula>
    </cfRule>
    <cfRule type="expression" dxfId="1254" priority="1250">
      <formula>$N366=3</formula>
    </cfRule>
    <cfRule type="expression" dxfId="1253" priority="1251">
      <formula>$N366=2</formula>
    </cfRule>
    <cfRule type="expression" dxfId="1252" priority="1252">
      <formula>$N366=1</formula>
    </cfRule>
  </conditionalFormatting>
  <conditionalFormatting sqref="A379:M379">
    <cfRule type="expression" dxfId="1251" priority="1241">
      <formula>$N379=""</formula>
    </cfRule>
    <cfRule type="expression" dxfId="1250" priority="1242">
      <formula>$N379="t"</formula>
    </cfRule>
    <cfRule type="expression" dxfId="1249" priority="1243">
      <formula>$N379=4</formula>
    </cfRule>
    <cfRule type="expression" dxfId="1248" priority="1244">
      <formula>$N379=3</formula>
    </cfRule>
    <cfRule type="expression" dxfId="1247" priority="1245">
      <formula>$N379=2</formula>
    </cfRule>
    <cfRule type="expression" dxfId="1246" priority="1246">
      <formula>$N379=1</formula>
    </cfRule>
  </conditionalFormatting>
  <conditionalFormatting sqref="A390:M390">
    <cfRule type="expression" dxfId="1245" priority="1235">
      <formula>$N390=""</formula>
    </cfRule>
    <cfRule type="expression" dxfId="1244" priority="1236">
      <formula>$N390="t"</formula>
    </cfRule>
    <cfRule type="expression" dxfId="1243" priority="1237">
      <formula>$N390=4</formula>
    </cfRule>
    <cfRule type="expression" dxfId="1242" priority="1238">
      <formula>$N390=3</formula>
    </cfRule>
    <cfRule type="expression" dxfId="1241" priority="1239">
      <formula>$N390=2</formula>
    </cfRule>
    <cfRule type="expression" dxfId="1240" priority="1240">
      <formula>$N390=1</formula>
    </cfRule>
  </conditionalFormatting>
  <conditionalFormatting sqref="A408:M408">
    <cfRule type="expression" dxfId="1239" priority="1229">
      <formula>$N408=""</formula>
    </cfRule>
    <cfRule type="expression" dxfId="1238" priority="1230">
      <formula>$N408="t"</formula>
    </cfRule>
    <cfRule type="expression" dxfId="1237" priority="1231">
      <formula>$N408=4</formula>
    </cfRule>
    <cfRule type="expression" dxfId="1236" priority="1232">
      <formula>$N408=3</formula>
    </cfRule>
    <cfRule type="expression" dxfId="1235" priority="1233">
      <formula>$N408=2</formula>
    </cfRule>
    <cfRule type="expression" dxfId="1234" priority="1234">
      <formula>$N408=1</formula>
    </cfRule>
  </conditionalFormatting>
  <conditionalFormatting sqref="A419:M419">
    <cfRule type="expression" dxfId="1233" priority="1223">
      <formula>$N419=""</formula>
    </cfRule>
    <cfRule type="expression" dxfId="1232" priority="1224">
      <formula>$N419="t"</formula>
    </cfRule>
    <cfRule type="expression" dxfId="1231" priority="1225">
      <formula>$N419=4</formula>
    </cfRule>
    <cfRule type="expression" dxfId="1230" priority="1226">
      <formula>$N419=3</formula>
    </cfRule>
    <cfRule type="expression" dxfId="1229" priority="1227">
      <formula>$N419=2</formula>
    </cfRule>
    <cfRule type="expression" dxfId="1228" priority="1228">
      <formula>$N419=1</formula>
    </cfRule>
  </conditionalFormatting>
  <conditionalFormatting sqref="A421:M421">
    <cfRule type="expression" dxfId="1227" priority="1217">
      <formula>$N421=""</formula>
    </cfRule>
    <cfRule type="expression" dxfId="1226" priority="1218">
      <formula>$N421="t"</formula>
    </cfRule>
    <cfRule type="expression" dxfId="1225" priority="1219">
      <formula>$N421=4</formula>
    </cfRule>
    <cfRule type="expression" dxfId="1224" priority="1220">
      <formula>$N421=3</formula>
    </cfRule>
    <cfRule type="expression" dxfId="1223" priority="1221">
      <formula>$N421=2</formula>
    </cfRule>
    <cfRule type="expression" dxfId="1222" priority="1222">
      <formula>$N421=1</formula>
    </cfRule>
  </conditionalFormatting>
  <conditionalFormatting sqref="A432:M432">
    <cfRule type="expression" dxfId="1221" priority="1211">
      <formula>$N432=""</formula>
    </cfRule>
    <cfRule type="expression" dxfId="1220" priority="1212">
      <formula>$N432="t"</formula>
    </cfRule>
    <cfRule type="expression" dxfId="1219" priority="1213">
      <formula>$N432=4</formula>
    </cfRule>
    <cfRule type="expression" dxfId="1218" priority="1214">
      <formula>$N432=3</formula>
    </cfRule>
    <cfRule type="expression" dxfId="1217" priority="1215">
      <formula>$N432=2</formula>
    </cfRule>
    <cfRule type="expression" dxfId="1216" priority="1216">
      <formula>$N432=1</formula>
    </cfRule>
  </conditionalFormatting>
  <conditionalFormatting sqref="A434:M434">
    <cfRule type="expression" dxfId="1215" priority="1205">
      <formula>$N434=""</formula>
    </cfRule>
    <cfRule type="expression" dxfId="1214" priority="1206">
      <formula>$N434="t"</formula>
    </cfRule>
    <cfRule type="expression" dxfId="1213" priority="1207">
      <formula>$N434=4</formula>
    </cfRule>
    <cfRule type="expression" dxfId="1212" priority="1208">
      <formula>$N434=3</formula>
    </cfRule>
    <cfRule type="expression" dxfId="1211" priority="1209">
      <formula>$N434=2</formula>
    </cfRule>
    <cfRule type="expression" dxfId="1210" priority="1210">
      <formula>$N434=1</formula>
    </cfRule>
  </conditionalFormatting>
  <conditionalFormatting sqref="A445:M445 A458:M458">
    <cfRule type="expression" dxfId="1209" priority="1199">
      <formula>$N445=""</formula>
    </cfRule>
    <cfRule type="expression" dxfId="1208" priority="1200">
      <formula>$N445="t"</formula>
    </cfRule>
    <cfRule type="expression" dxfId="1207" priority="1201">
      <formula>$N445=4</formula>
    </cfRule>
    <cfRule type="expression" dxfId="1206" priority="1202">
      <formula>$N445=3</formula>
    </cfRule>
    <cfRule type="expression" dxfId="1205" priority="1203">
      <formula>$N445=2</formula>
    </cfRule>
    <cfRule type="expression" dxfId="1204" priority="1204">
      <formula>$N445=1</formula>
    </cfRule>
  </conditionalFormatting>
  <conditionalFormatting sqref="A463:M463">
    <cfRule type="expression" dxfId="1203" priority="1193">
      <formula>$N463=""</formula>
    </cfRule>
    <cfRule type="expression" dxfId="1202" priority="1194">
      <formula>$N463="t"</formula>
    </cfRule>
    <cfRule type="expression" dxfId="1201" priority="1195">
      <formula>$N463=4</formula>
    </cfRule>
    <cfRule type="expression" dxfId="1200" priority="1196">
      <formula>$N463=3</formula>
    </cfRule>
    <cfRule type="expression" dxfId="1199" priority="1197">
      <formula>$N463=2</formula>
    </cfRule>
    <cfRule type="expression" dxfId="1198" priority="1198">
      <formula>$N463=1</formula>
    </cfRule>
  </conditionalFormatting>
  <conditionalFormatting sqref="A507:M507">
    <cfRule type="expression" dxfId="1197" priority="1187">
      <formula>$N507=""</formula>
    </cfRule>
    <cfRule type="expression" dxfId="1196" priority="1188">
      <formula>$N507="t"</formula>
    </cfRule>
    <cfRule type="expression" dxfId="1195" priority="1189">
      <formula>$N507=4</formula>
    </cfRule>
    <cfRule type="expression" dxfId="1194" priority="1190">
      <formula>$N507=3</formula>
    </cfRule>
    <cfRule type="expression" dxfId="1193" priority="1191">
      <formula>$N507=2</formula>
    </cfRule>
    <cfRule type="expression" dxfId="1192" priority="1192">
      <formula>$N507=1</formula>
    </cfRule>
  </conditionalFormatting>
  <conditionalFormatting sqref="A510:M510">
    <cfRule type="expression" dxfId="1191" priority="1181">
      <formula>$N510=""</formula>
    </cfRule>
    <cfRule type="expression" dxfId="1190" priority="1182">
      <formula>$N510="t"</formula>
    </cfRule>
    <cfRule type="expression" dxfId="1189" priority="1183">
      <formula>$N510=4</formula>
    </cfRule>
    <cfRule type="expression" dxfId="1188" priority="1184">
      <formula>$N510=3</formula>
    </cfRule>
    <cfRule type="expression" dxfId="1187" priority="1185">
      <formula>$N510=2</formula>
    </cfRule>
    <cfRule type="expression" dxfId="1186" priority="1186">
      <formula>$N510=1</formula>
    </cfRule>
  </conditionalFormatting>
  <conditionalFormatting sqref="A526:M526">
    <cfRule type="expression" dxfId="1185" priority="1175">
      <formula>$N526=""</formula>
    </cfRule>
    <cfRule type="expression" dxfId="1184" priority="1176">
      <formula>$N526="t"</formula>
    </cfRule>
    <cfRule type="expression" dxfId="1183" priority="1177">
      <formula>$N526=4</formula>
    </cfRule>
    <cfRule type="expression" dxfId="1182" priority="1178">
      <formula>$N526=3</formula>
    </cfRule>
    <cfRule type="expression" dxfId="1181" priority="1179">
      <formula>$N526=2</formula>
    </cfRule>
    <cfRule type="expression" dxfId="1180" priority="1180">
      <formula>$N526=1</formula>
    </cfRule>
  </conditionalFormatting>
  <conditionalFormatting sqref="A528:M528">
    <cfRule type="expression" dxfId="1179" priority="1169">
      <formula>$N528=""</formula>
    </cfRule>
    <cfRule type="expression" dxfId="1178" priority="1170">
      <formula>$N528="t"</formula>
    </cfRule>
    <cfRule type="expression" dxfId="1177" priority="1171">
      <formula>$N528=4</formula>
    </cfRule>
    <cfRule type="expression" dxfId="1176" priority="1172">
      <formula>$N528=3</formula>
    </cfRule>
    <cfRule type="expression" dxfId="1175" priority="1173">
      <formula>$N528=2</formula>
    </cfRule>
    <cfRule type="expression" dxfId="1174" priority="1174">
      <formula>$N528=1</formula>
    </cfRule>
  </conditionalFormatting>
  <conditionalFormatting sqref="A532:M532">
    <cfRule type="expression" dxfId="1173" priority="1163">
      <formula>$N532=""</formula>
    </cfRule>
    <cfRule type="expression" dxfId="1172" priority="1164">
      <formula>$N532="t"</formula>
    </cfRule>
    <cfRule type="expression" dxfId="1171" priority="1165">
      <formula>$N532=4</formula>
    </cfRule>
    <cfRule type="expression" dxfId="1170" priority="1166">
      <formula>$N532=3</formula>
    </cfRule>
    <cfRule type="expression" dxfId="1169" priority="1167">
      <formula>$N532=2</formula>
    </cfRule>
    <cfRule type="expression" dxfId="1168" priority="1168">
      <formula>$N532=1</formula>
    </cfRule>
  </conditionalFormatting>
  <conditionalFormatting sqref="A535:M535">
    <cfRule type="expression" dxfId="1167" priority="1157">
      <formula>$N535=""</formula>
    </cfRule>
    <cfRule type="expression" dxfId="1166" priority="1158">
      <formula>$N535="t"</formula>
    </cfRule>
    <cfRule type="expression" dxfId="1165" priority="1159">
      <formula>$N535=4</formula>
    </cfRule>
    <cfRule type="expression" dxfId="1164" priority="1160">
      <formula>$N535=3</formula>
    </cfRule>
    <cfRule type="expression" dxfId="1163" priority="1161">
      <formula>$N535=2</formula>
    </cfRule>
    <cfRule type="expression" dxfId="1162" priority="1162">
      <formula>$N535=1</formula>
    </cfRule>
  </conditionalFormatting>
  <conditionalFormatting sqref="A537:M537">
    <cfRule type="expression" dxfId="1161" priority="1151">
      <formula>$N537=""</formula>
    </cfRule>
    <cfRule type="expression" dxfId="1160" priority="1152">
      <formula>$N537="t"</formula>
    </cfRule>
    <cfRule type="expression" dxfId="1159" priority="1153">
      <formula>$N537=4</formula>
    </cfRule>
    <cfRule type="expression" dxfId="1158" priority="1154">
      <formula>$N537=3</formula>
    </cfRule>
    <cfRule type="expression" dxfId="1157" priority="1155">
      <formula>$N537=2</formula>
    </cfRule>
    <cfRule type="expression" dxfId="1156" priority="1156">
      <formula>$N537=1</formula>
    </cfRule>
  </conditionalFormatting>
  <conditionalFormatting sqref="A540:M540">
    <cfRule type="expression" dxfId="1155" priority="1145">
      <formula>$N540=""</formula>
    </cfRule>
    <cfRule type="expression" dxfId="1154" priority="1146">
      <formula>$N540="t"</formula>
    </cfRule>
    <cfRule type="expression" dxfId="1153" priority="1147">
      <formula>$N540=4</formula>
    </cfRule>
    <cfRule type="expression" dxfId="1152" priority="1148">
      <formula>$N540=3</formula>
    </cfRule>
    <cfRule type="expression" dxfId="1151" priority="1149">
      <formula>$N540=2</formula>
    </cfRule>
    <cfRule type="expression" dxfId="1150" priority="1150">
      <formula>$N540=1</formula>
    </cfRule>
  </conditionalFormatting>
  <conditionalFormatting sqref="A544:M544">
    <cfRule type="expression" dxfId="1149" priority="1139">
      <formula>$N544=""</formula>
    </cfRule>
    <cfRule type="expression" dxfId="1148" priority="1140">
      <formula>$N544="t"</formula>
    </cfRule>
    <cfRule type="expression" dxfId="1147" priority="1141">
      <formula>$N544=4</formula>
    </cfRule>
    <cfRule type="expression" dxfId="1146" priority="1142">
      <formula>$N544=3</formula>
    </cfRule>
    <cfRule type="expression" dxfId="1145" priority="1143">
      <formula>$N544=2</formula>
    </cfRule>
    <cfRule type="expression" dxfId="1144" priority="1144">
      <formula>$N544=1</formula>
    </cfRule>
  </conditionalFormatting>
  <conditionalFormatting sqref="A548:M548">
    <cfRule type="expression" dxfId="1143" priority="1133">
      <formula>$N548=""</formula>
    </cfRule>
    <cfRule type="expression" dxfId="1142" priority="1134">
      <formula>$N548="t"</formula>
    </cfRule>
    <cfRule type="expression" dxfId="1141" priority="1135">
      <formula>$N548=4</formula>
    </cfRule>
    <cfRule type="expression" dxfId="1140" priority="1136">
      <formula>$N548=3</formula>
    </cfRule>
    <cfRule type="expression" dxfId="1139" priority="1137">
      <formula>$N548=2</formula>
    </cfRule>
    <cfRule type="expression" dxfId="1138" priority="1138">
      <formula>$N548=1</formula>
    </cfRule>
  </conditionalFormatting>
  <conditionalFormatting sqref="A555:M555">
    <cfRule type="expression" dxfId="1137" priority="1127">
      <formula>$N555=""</formula>
    </cfRule>
    <cfRule type="expression" dxfId="1136" priority="1128">
      <formula>$N555="t"</formula>
    </cfRule>
    <cfRule type="expression" dxfId="1135" priority="1129">
      <formula>$N555=4</formula>
    </cfRule>
    <cfRule type="expression" dxfId="1134" priority="1130">
      <formula>$N555=3</formula>
    </cfRule>
    <cfRule type="expression" dxfId="1133" priority="1131">
      <formula>$N555=2</formula>
    </cfRule>
    <cfRule type="expression" dxfId="1132" priority="1132">
      <formula>$N555=1</formula>
    </cfRule>
  </conditionalFormatting>
  <conditionalFormatting sqref="A570:M570">
    <cfRule type="expression" dxfId="1131" priority="1121">
      <formula>$N570=""</formula>
    </cfRule>
    <cfRule type="expression" dxfId="1130" priority="1122">
      <formula>$N570="t"</formula>
    </cfRule>
    <cfRule type="expression" dxfId="1129" priority="1123">
      <formula>$N570=4</formula>
    </cfRule>
    <cfRule type="expression" dxfId="1128" priority="1124">
      <formula>$N570=3</formula>
    </cfRule>
    <cfRule type="expression" dxfId="1127" priority="1125">
      <formula>$N570=2</formula>
    </cfRule>
    <cfRule type="expression" dxfId="1126" priority="1126">
      <formula>$N570=1</formula>
    </cfRule>
  </conditionalFormatting>
  <conditionalFormatting sqref="A572:M572">
    <cfRule type="expression" dxfId="1125" priority="1115">
      <formula>$N572=""</formula>
    </cfRule>
    <cfRule type="expression" dxfId="1124" priority="1116">
      <formula>$N572="t"</formula>
    </cfRule>
    <cfRule type="expression" dxfId="1123" priority="1117">
      <formula>$N572=4</formula>
    </cfRule>
    <cfRule type="expression" dxfId="1122" priority="1118">
      <formula>$N572=3</formula>
    </cfRule>
    <cfRule type="expression" dxfId="1121" priority="1119">
      <formula>$N572=2</formula>
    </cfRule>
    <cfRule type="expression" dxfId="1120" priority="1120">
      <formula>$N572=1</formula>
    </cfRule>
  </conditionalFormatting>
  <conditionalFormatting sqref="A49:M49">
    <cfRule type="expression" dxfId="1119" priority="1109">
      <formula>$N49=""</formula>
    </cfRule>
    <cfRule type="expression" dxfId="1118" priority="1110">
      <formula>$N49="t"</formula>
    </cfRule>
    <cfRule type="expression" dxfId="1117" priority="1111">
      <formula>$N49=4</formula>
    </cfRule>
    <cfRule type="expression" dxfId="1116" priority="1112">
      <formula>$N49=3</formula>
    </cfRule>
    <cfRule type="expression" dxfId="1115" priority="1113">
      <formula>$N49=2</formula>
    </cfRule>
    <cfRule type="expression" dxfId="1114" priority="1114">
      <formula>$N49=1</formula>
    </cfRule>
  </conditionalFormatting>
  <conditionalFormatting sqref="A51:M52">
    <cfRule type="expression" dxfId="1113" priority="1103">
      <formula>$N51=""</formula>
    </cfRule>
    <cfRule type="expression" dxfId="1112" priority="1104">
      <formula>$N51="t"</formula>
    </cfRule>
    <cfRule type="expression" dxfId="1111" priority="1105">
      <formula>$N51=4</formula>
    </cfRule>
    <cfRule type="expression" dxfId="1110" priority="1106">
      <formula>$N51=3</formula>
    </cfRule>
    <cfRule type="expression" dxfId="1109" priority="1107">
      <formula>$N51=2</formula>
    </cfRule>
    <cfRule type="expression" dxfId="1108" priority="1108">
      <formula>$N51=1</formula>
    </cfRule>
  </conditionalFormatting>
  <conditionalFormatting sqref="A53:M53">
    <cfRule type="expression" dxfId="1107" priority="1097">
      <formula>$N53=""</formula>
    </cfRule>
    <cfRule type="expression" dxfId="1106" priority="1098">
      <formula>$N53="t"</formula>
    </cfRule>
    <cfRule type="expression" dxfId="1105" priority="1099">
      <formula>$N53=4</formula>
    </cfRule>
    <cfRule type="expression" dxfId="1104" priority="1100">
      <formula>$N53=3</formula>
    </cfRule>
    <cfRule type="expression" dxfId="1103" priority="1101">
      <formula>$N53=2</formula>
    </cfRule>
    <cfRule type="expression" dxfId="1102" priority="1102">
      <formula>$N53=1</formula>
    </cfRule>
  </conditionalFormatting>
  <conditionalFormatting sqref="A50:M50">
    <cfRule type="expression" dxfId="1101" priority="1091">
      <formula>$N50=""</formula>
    </cfRule>
    <cfRule type="expression" dxfId="1100" priority="1092">
      <formula>$N50="t"</formula>
    </cfRule>
    <cfRule type="expression" dxfId="1099" priority="1093">
      <formula>$N50=4</formula>
    </cfRule>
    <cfRule type="expression" dxfId="1098" priority="1094">
      <formula>$N50=3</formula>
    </cfRule>
    <cfRule type="expression" dxfId="1097" priority="1095">
      <formula>$N50=2</formula>
    </cfRule>
    <cfRule type="expression" dxfId="1096" priority="1096">
      <formula>$N50=1</formula>
    </cfRule>
  </conditionalFormatting>
  <conditionalFormatting sqref="A151:M151">
    <cfRule type="expression" dxfId="1095" priority="1085">
      <formula>$N151=""</formula>
    </cfRule>
    <cfRule type="expression" dxfId="1094" priority="1086">
      <formula>$N151="t"</formula>
    </cfRule>
    <cfRule type="expression" dxfId="1093" priority="1087">
      <formula>$N151=4</formula>
    </cfRule>
    <cfRule type="expression" dxfId="1092" priority="1088">
      <formula>$N151=3</formula>
    </cfRule>
    <cfRule type="expression" dxfId="1091" priority="1089">
      <formula>$N151=2</formula>
    </cfRule>
    <cfRule type="expression" dxfId="1090" priority="1090">
      <formula>$N151=1</formula>
    </cfRule>
  </conditionalFormatting>
  <conditionalFormatting sqref="A161:M161">
    <cfRule type="expression" dxfId="1089" priority="1079">
      <formula>$N161=""</formula>
    </cfRule>
    <cfRule type="expression" dxfId="1088" priority="1080">
      <formula>$N161="t"</formula>
    </cfRule>
    <cfRule type="expression" dxfId="1087" priority="1081">
      <formula>$N161=4</formula>
    </cfRule>
    <cfRule type="expression" dxfId="1086" priority="1082">
      <formula>$N161=3</formula>
    </cfRule>
    <cfRule type="expression" dxfId="1085" priority="1083">
      <formula>$N161=2</formula>
    </cfRule>
    <cfRule type="expression" dxfId="1084" priority="1084">
      <formula>$N161=1</formula>
    </cfRule>
  </conditionalFormatting>
  <conditionalFormatting sqref="A153:M153">
    <cfRule type="expression" dxfId="1083" priority="1073">
      <formula>$N153=""</formula>
    </cfRule>
    <cfRule type="expression" dxfId="1082" priority="1074">
      <formula>$N153="t"</formula>
    </cfRule>
    <cfRule type="expression" dxfId="1081" priority="1075">
      <formula>$N153=4</formula>
    </cfRule>
    <cfRule type="expression" dxfId="1080" priority="1076">
      <formula>$N153=3</formula>
    </cfRule>
    <cfRule type="expression" dxfId="1079" priority="1077">
      <formula>$N153=2</formula>
    </cfRule>
    <cfRule type="expression" dxfId="1078" priority="1078">
      <formula>$N153=1</formula>
    </cfRule>
  </conditionalFormatting>
  <conditionalFormatting sqref="A152:M152">
    <cfRule type="expression" dxfId="1077" priority="1067">
      <formula>$N152=""</formula>
    </cfRule>
    <cfRule type="expression" dxfId="1076" priority="1068">
      <formula>$N152="t"</formula>
    </cfRule>
    <cfRule type="expression" dxfId="1075" priority="1069">
      <formula>$N152=4</formula>
    </cfRule>
    <cfRule type="expression" dxfId="1074" priority="1070">
      <formula>$N152=3</formula>
    </cfRule>
    <cfRule type="expression" dxfId="1073" priority="1071">
      <formula>$N152=2</formula>
    </cfRule>
    <cfRule type="expression" dxfId="1072" priority="1072">
      <formula>$N152=1</formula>
    </cfRule>
  </conditionalFormatting>
  <conditionalFormatting sqref="A465:G465 K465:M465 A466:M467 A464:M464">
    <cfRule type="expression" dxfId="1071" priority="1061">
      <formula>$N464=""</formula>
    </cfRule>
    <cfRule type="expression" dxfId="1070" priority="1062">
      <formula>$N464="t"</formula>
    </cfRule>
    <cfRule type="expression" dxfId="1069" priority="1063">
      <formula>$N464=4</formula>
    </cfRule>
    <cfRule type="expression" dxfId="1068" priority="1064">
      <formula>$N464=3</formula>
    </cfRule>
    <cfRule type="expression" dxfId="1067" priority="1065">
      <formula>$N464=2</formula>
    </cfRule>
    <cfRule type="expression" dxfId="1066" priority="1066">
      <formula>$N464=1</formula>
    </cfRule>
  </conditionalFormatting>
  <conditionalFormatting sqref="I465:J465">
    <cfRule type="expression" dxfId="1065" priority="1055">
      <formula>$N465=""</formula>
    </cfRule>
    <cfRule type="expression" dxfId="1064" priority="1056">
      <formula>$N465="t"</formula>
    </cfRule>
    <cfRule type="expression" dxfId="1063" priority="1057">
      <formula>$N465=4</formula>
    </cfRule>
    <cfRule type="expression" dxfId="1062" priority="1058">
      <formula>$N465=3</formula>
    </cfRule>
    <cfRule type="expression" dxfId="1061" priority="1059">
      <formula>$N465=2</formula>
    </cfRule>
    <cfRule type="expression" dxfId="1060" priority="1060">
      <formula>$N465=1</formula>
    </cfRule>
  </conditionalFormatting>
  <conditionalFormatting sqref="H465">
    <cfRule type="expression" dxfId="1059" priority="1049">
      <formula>$N465=""</formula>
    </cfRule>
    <cfRule type="expression" dxfId="1058" priority="1050">
      <formula>$N465="t"</formula>
    </cfRule>
    <cfRule type="expression" dxfId="1057" priority="1051">
      <formula>$N465=4</formula>
    </cfRule>
    <cfRule type="expression" dxfId="1056" priority="1052">
      <formula>$N465=3</formula>
    </cfRule>
    <cfRule type="expression" dxfId="1055" priority="1053">
      <formula>$N465=2</formula>
    </cfRule>
    <cfRule type="expression" dxfId="1054" priority="1054">
      <formula>$N465=1</formula>
    </cfRule>
  </conditionalFormatting>
  <conditionalFormatting sqref="A11:M11">
    <cfRule type="expression" dxfId="1053" priority="1043">
      <formula>$N11=""</formula>
    </cfRule>
    <cfRule type="expression" dxfId="1052" priority="1044">
      <formula>$N11="t"</formula>
    </cfRule>
    <cfRule type="expression" dxfId="1051" priority="1045">
      <formula>$N11=4</formula>
    </cfRule>
    <cfRule type="expression" dxfId="1050" priority="1046">
      <formula>$N11=3</formula>
    </cfRule>
    <cfRule type="expression" dxfId="1049" priority="1047">
      <formula>$N11=2</formula>
    </cfRule>
    <cfRule type="expression" dxfId="1048" priority="1048">
      <formula>$N11=1</formula>
    </cfRule>
  </conditionalFormatting>
  <conditionalFormatting sqref="A10:M10">
    <cfRule type="expression" dxfId="1047" priority="1037">
      <formula>$N10=""</formula>
    </cfRule>
    <cfRule type="expression" dxfId="1046" priority="1038">
      <formula>$N10="t"</formula>
    </cfRule>
    <cfRule type="expression" dxfId="1045" priority="1039">
      <formula>$N10=4</formula>
    </cfRule>
    <cfRule type="expression" dxfId="1044" priority="1040">
      <formula>$N10=3</formula>
    </cfRule>
    <cfRule type="expression" dxfId="1043" priority="1041">
      <formula>$N10=2</formula>
    </cfRule>
    <cfRule type="expression" dxfId="1042" priority="1042">
      <formula>$N10=1</formula>
    </cfRule>
  </conditionalFormatting>
  <conditionalFormatting sqref="A13:M14">
    <cfRule type="expression" dxfId="1041" priority="1031">
      <formula>$N13=""</formula>
    </cfRule>
    <cfRule type="expression" dxfId="1040" priority="1032">
      <formula>$N13="t"</formula>
    </cfRule>
    <cfRule type="expression" dxfId="1039" priority="1033">
      <formula>$N13=4</formula>
    </cfRule>
    <cfRule type="expression" dxfId="1038" priority="1034">
      <formula>$N13=3</formula>
    </cfRule>
    <cfRule type="expression" dxfId="1037" priority="1035">
      <formula>$N13=2</formula>
    </cfRule>
    <cfRule type="expression" dxfId="1036" priority="1036">
      <formula>$N13=1</formula>
    </cfRule>
  </conditionalFormatting>
  <conditionalFormatting sqref="A12:M12">
    <cfRule type="expression" dxfId="1035" priority="1025">
      <formula>$N12=""</formula>
    </cfRule>
    <cfRule type="expression" dxfId="1034" priority="1026">
      <formula>$N12="t"</formula>
    </cfRule>
    <cfRule type="expression" dxfId="1033" priority="1027">
      <formula>$N12=4</formula>
    </cfRule>
    <cfRule type="expression" dxfId="1032" priority="1028">
      <formula>$N12=3</formula>
    </cfRule>
    <cfRule type="expression" dxfId="1031" priority="1029">
      <formula>$N12=2</formula>
    </cfRule>
    <cfRule type="expression" dxfId="1030" priority="1030">
      <formula>$N12=1</formula>
    </cfRule>
  </conditionalFormatting>
  <conditionalFormatting sqref="G29:G35 A36:M36">
    <cfRule type="expression" dxfId="1029" priority="1019">
      <formula>$N29=""</formula>
    </cfRule>
    <cfRule type="expression" dxfId="1028" priority="1020">
      <formula>$N29="t"</formula>
    </cfRule>
    <cfRule type="expression" dxfId="1027" priority="1021">
      <formula>$N29=4</formula>
    </cfRule>
    <cfRule type="expression" dxfId="1026" priority="1022">
      <formula>$N29=3</formula>
    </cfRule>
    <cfRule type="expression" dxfId="1025" priority="1023">
      <formula>$N29=2</formula>
    </cfRule>
    <cfRule type="expression" dxfId="1024" priority="1024">
      <formula>$N29=1</formula>
    </cfRule>
  </conditionalFormatting>
  <conditionalFormatting sqref="A26:M26">
    <cfRule type="expression" dxfId="1023" priority="1013">
      <formula>$N26=""</formula>
    </cfRule>
    <cfRule type="expression" dxfId="1022" priority="1014">
      <formula>$N26="t"</formula>
    </cfRule>
    <cfRule type="expression" dxfId="1021" priority="1015">
      <formula>$N26=4</formula>
    </cfRule>
    <cfRule type="expression" dxfId="1020" priority="1016">
      <formula>$N26=3</formula>
    </cfRule>
    <cfRule type="expression" dxfId="1019" priority="1017">
      <formula>$N26=2</formula>
    </cfRule>
    <cfRule type="expression" dxfId="1018" priority="1018">
      <formula>$N26=1</formula>
    </cfRule>
  </conditionalFormatting>
  <conditionalFormatting sqref="A28:M28 A37:M37">
    <cfRule type="expression" dxfId="1017" priority="1007">
      <formula>$N28=""</formula>
    </cfRule>
    <cfRule type="expression" dxfId="1016" priority="1008">
      <formula>$N28="t"</formula>
    </cfRule>
    <cfRule type="expression" dxfId="1015" priority="1009">
      <formula>$N28=4</formula>
    </cfRule>
    <cfRule type="expression" dxfId="1014" priority="1010">
      <formula>$N28=3</formula>
    </cfRule>
    <cfRule type="expression" dxfId="1013" priority="1011">
      <formula>$N28=2</formula>
    </cfRule>
    <cfRule type="expression" dxfId="1012" priority="1012">
      <formula>$N28=1</formula>
    </cfRule>
  </conditionalFormatting>
  <conditionalFormatting sqref="A29:F35 H29:M35">
    <cfRule type="expression" dxfId="1011" priority="1001">
      <formula>$N29=""</formula>
    </cfRule>
    <cfRule type="expression" dxfId="1010" priority="1002">
      <formula>$N29="t"</formula>
    </cfRule>
    <cfRule type="expression" dxfId="1009" priority="1003">
      <formula>$N29=4</formula>
    </cfRule>
    <cfRule type="expression" dxfId="1008" priority="1004">
      <formula>$N29=3</formula>
    </cfRule>
    <cfRule type="expression" dxfId="1007" priority="1005">
      <formula>$N29=2</formula>
    </cfRule>
    <cfRule type="expression" dxfId="1006" priority="1006">
      <formula>$N29=1</formula>
    </cfRule>
  </conditionalFormatting>
  <conditionalFormatting sqref="A38:M38">
    <cfRule type="expression" dxfId="1005" priority="995">
      <formula>$N38=""</formula>
    </cfRule>
    <cfRule type="expression" dxfId="1004" priority="996">
      <formula>$N38="t"</formula>
    </cfRule>
    <cfRule type="expression" dxfId="1003" priority="997">
      <formula>$N38=4</formula>
    </cfRule>
    <cfRule type="expression" dxfId="1002" priority="998">
      <formula>$N38=3</formula>
    </cfRule>
    <cfRule type="expression" dxfId="1001" priority="999">
      <formula>$N38=2</formula>
    </cfRule>
    <cfRule type="expression" dxfId="1000" priority="1000">
      <formula>$N38=1</formula>
    </cfRule>
  </conditionalFormatting>
  <conditionalFormatting sqref="A27:M27">
    <cfRule type="expression" dxfId="999" priority="989">
      <formula>$N27=""</formula>
    </cfRule>
    <cfRule type="expression" dxfId="998" priority="990">
      <formula>$N27="t"</formula>
    </cfRule>
    <cfRule type="expression" dxfId="997" priority="991">
      <formula>$N27=4</formula>
    </cfRule>
    <cfRule type="expression" dxfId="996" priority="992">
      <formula>$N27=3</formula>
    </cfRule>
    <cfRule type="expression" dxfId="995" priority="993">
      <formula>$N27=2</formula>
    </cfRule>
    <cfRule type="expression" dxfId="994" priority="994">
      <formula>$N27=1</formula>
    </cfRule>
  </conditionalFormatting>
  <conditionalFormatting sqref="A20:M20 A25:M25">
    <cfRule type="expression" dxfId="993" priority="983">
      <formula>$N20=""</formula>
    </cfRule>
    <cfRule type="expression" dxfId="992" priority="984">
      <formula>$N20="t"</formula>
    </cfRule>
    <cfRule type="expression" dxfId="991" priority="985">
      <formula>$N20=4</formula>
    </cfRule>
    <cfRule type="expression" dxfId="990" priority="986">
      <formula>$N20=3</formula>
    </cfRule>
    <cfRule type="expression" dxfId="989" priority="987">
      <formula>$N20=2</formula>
    </cfRule>
    <cfRule type="expression" dxfId="988" priority="988">
      <formula>$N20=1</formula>
    </cfRule>
  </conditionalFormatting>
  <conditionalFormatting sqref="A55:M55">
    <cfRule type="expression" dxfId="987" priority="977">
      <formula>$N55=""</formula>
    </cfRule>
    <cfRule type="expression" dxfId="986" priority="978">
      <formula>$N55="t"</formula>
    </cfRule>
    <cfRule type="expression" dxfId="985" priority="979">
      <formula>$N55=4</formula>
    </cfRule>
    <cfRule type="expression" dxfId="984" priority="980">
      <formula>$N55=3</formula>
    </cfRule>
    <cfRule type="expression" dxfId="983" priority="981">
      <formula>$N55=2</formula>
    </cfRule>
    <cfRule type="expression" dxfId="982" priority="982">
      <formula>$N55=1</formula>
    </cfRule>
  </conditionalFormatting>
  <conditionalFormatting sqref="A56:M56 A61:M61 A66:M66">
    <cfRule type="expression" dxfId="981" priority="971">
      <formula>$N56=""</formula>
    </cfRule>
    <cfRule type="expression" dxfId="980" priority="972">
      <formula>$N56="t"</formula>
    </cfRule>
    <cfRule type="expression" dxfId="979" priority="973">
      <formula>$N56=4</formula>
    </cfRule>
    <cfRule type="expression" dxfId="978" priority="974">
      <formula>$N56=3</formula>
    </cfRule>
    <cfRule type="expression" dxfId="977" priority="975">
      <formula>$N56=2</formula>
    </cfRule>
    <cfRule type="expression" dxfId="976" priority="976">
      <formula>$N56=1</formula>
    </cfRule>
  </conditionalFormatting>
  <conditionalFormatting sqref="A58:M59">
    <cfRule type="expression" dxfId="975" priority="965">
      <formula>$N58=""</formula>
    </cfRule>
    <cfRule type="expression" dxfId="974" priority="966">
      <formula>$N58="t"</formula>
    </cfRule>
    <cfRule type="expression" dxfId="973" priority="967">
      <formula>$N58=4</formula>
    </cfRule>
    <cfRule type="expression" dxfId="972" priority="968">
      <formula>$N58=3</formula>
    </cfRule>
    <cfRule type="expression" dxfId="971" priority="969">
      <formula>$N58=2</formula>
    </cfRule>
    <cfRule type="expression" dxfId="970" priority="970">
      <formula>$N58=1</formula>
    </cfRule>
  </conditionalFormatting>
  <conditionalFormatting sqref="A60:M60">
    <cfRule type="expression" dxfId="969" priority="959">
      <formula>$N60=""</formula>
    </cfRule>
    <cfRule type="expression" dxfId="968" priority="960">
      <formula>$N60="t"</formula>
    </cfRule>
    <cfRule type="expression" dxfId="967" priority="961">
      <formula>$N60=4</formula>
    </cfRule>
    <cfRule type="expression" dxfId="966" priority="962">
      <formula>$N60=3</formula>
    </cfRule>
    <cfRule type="expression" dxfId="965" priority="963">
      <formula>$N60=2</formula>
    </cfRule>
    <cfRule type="expression" dxfId="964" priority="964">
      <formula>$N60=1</formula>
    </cfRule>
  </conditionalFormatting>
  <conditionalFormatting sqref="A57:M57">
    <cfRule type="expression" dxfId="963" priority="953">
      <formula>$N57=""</formula>
    </cfRule>
    <cfRule type="expression" dxfId="962" priority="954">
      <formula>$N57="t"</formula>
    </cfRule>
    <cfRule type="expression" dxfId="961" priority="955">
      <formula>$N57=4</formula>
    </cfRule>
    <cfRule type="expression" dxfId="960" priority="956">
      <formula>$N57=3</formula>
    </cfRule>
    <cfRule type="expression" dxfId="959" priority="957">
      <formula>$N57=2</formula>
    </cfRule>
    <cfRule type="expression" dxfId="958" priority="958">
      <formula>$N57=1</formula>
    </cfRule>
  </conditionalFormatting>
  <conditionalFormatting sqref="A63:M64">
    <cfRule type="expression" dxfId="957" priority="947">
      <formula>$N63=""</formula>
    </cfRule>
    <cfRule type="expression" dxfId="956" priority="948">
      <formula>$N63="t"</formula>
    </cfRule>
    <cfRule type="expression" dxfId="955" priority="949">
      <formula>$N63=4</formula>
    </cfRule>
    <cfRule type="expression" dxfId="954" priority="950">
      <formula>$N63=3</formula>
    </cfRule>
    <cfRule type="expression" dxfId="953" priority="951">
      <formula>$N63=2</formula>
    </cfRule>
    <cfRule type="expression" dxfId="952" priority="952">
      <formula>$N63=1</formula>
    </cfRule>
  </conditionalFormatting>
  <conditionalFormatting sqref="A65:M65">
    <cfRule type="expression" dxfId="951" priority="941">
      <formula>$N65=""</formula>
    </cfRule>
    <cfRule type="expression" dxfId="950" priority="942">
      <formula>$N65="t"</formula>
    </cfRule>
    <cfRule type="expression" dxfId="949" priority="943">
      <formula>$N65=4</formula>
    </cfRule>
    <cfRule type="expression" dxfId="948" priority="944">
      <formula>$N65=3</formula>
    </cfRule>
    <cfRule type="expression" dxfId="947" priority="945">
      <formula>$N65=2</formula>
    </cfRule>
    <cfRule type="expression" dxfId="946" priority="946">
      <formula>$N65=1</formula>
    </cfRule>
  </conditionalFormatting>
  <conditionalFormatting sqref="A62:M62">
    <cfRule type="expression" dxfId="945" priority="935">
      <formula>$N62=""</formula>
    </cfRule>
    <cfRule type="expression" dxfId="944" priority="936">
      <formula>$N62="t"</formula>
    </cfRule>
    <cfRule type="expression" dxfId="943" priority="937">
      <formula>$N62=4</formula>
    </cfRule>
    <cfRule type="expression" dxfId="942" priority="938">
      <formula>$N62=3</formula>
    </cfRule>
    <cfRule type="expression" dxfId="941" priority="939">
      <formula>$N62=2</formula>
    </cfRule>
    <cfRule type="expression" dxfId="940" priority="940">
      <formula>$N62=1</formula>
    </cfRule>
  </conditionalFormatting>
  <conditionalFormatting sqref="A68:M69">
    <cfRule type="expression" dxfId="939" priority="929">
      <formula>$N68=""</formula>
    </cfRule>
    <cfRule type="expression" dxfId="938" priority="930">
      <formula>$N68="t"</formula>
    </cfRule>
    <cfRule type="expression" dxfId="937" priority="931">
      <formula>$N68=4</formula>
    </cfRule>
    <cfRule type="expression" dxfId="936" priority="932">
      <formula>$N68=3</formula>
    </cfRule>
    <cfRule type="expression" dxfId="935" priority="933">
      <formula>$N68=2</formula>
    </cfRule>
    <cfRule type="expression" dxfId="934" priority="934">
      <formula>$N68=1</formula>
    </cfRule>
  </conditionalFormatting>
  <conditionalFormatting sqref="A72:M72">
    <cfRule type="expression" dxfId="933" priority="923">
      <formula>$N72=""</formula>
    </cfRule>
    <cfRule type="expression" dxfId="932" priority="924">
      <formula>$N72="t"</formula>
    </cfRule>
    <cfRule type="expression" dxfId="931" priority="925">
      <formula>$N72=4</formula>
    </cfRule>
    <cfRule type="expression" dxfId="930" priority="926">
      <formula>$N72=3</formula>
    </cfRule>
    <cfRule type="expression" dxfId="929" priority="927">
      <formula>$N72=2</formula>
    </cfRule>
    <cfRule type="expression" dxfId="928" priority="928">
      <formula>$N72=1</formula>
    </cfRule>
  </conditionalFormatting>
  <conditionalFormatting sqref="A67:M67">
    <cfRule type="expression" dxfId="927" priority="917">
      <formula>$N67=""</formula>
    </cfRule>
    <cfRule type="expression" dxfId="926" priority="918">
      <formula>$N67="t"</formula>
    </cfRule>
    <cfRule type="expression" dxfId="925" priority="919">
      <formula>$N67=4</formula>
    </cfRule>
    <cfRule type="expression" dxfId="924" priority="920">
      <formula>$N67=3</formula>
    </cfRule>
    <cfRule type="expression" dxfId="923" priority="921">
      <formula>$N67=2</formula>
    </cfRule>
    <cfRule type="expression" dxfId="922" priority="922">
      <formula>$N67=1</formula>
    </cfRule>
  </conditionalFormatting>
  <conditionalFormatting sqref="A71:M71">
    <cfRule type="expression" dxfId="921" priority="911">
      <formula>$N71=""</formula>
    </cfRule>
    <cfRule type="expression" dxfId="920" priority="912">
      <formula>$N71="t"</formula>
    </cfRule>
    <cfRule type="expression" dxfId="919" priority="913">
      <formula>$N71=4</formula>
    </cfRule>
    <cfRule type="expression" dxfId="918" priority="914">
      <formula>$N71=3</formula>
    </cfRule>
    <cfRule type="expression" dxfId="917" priority="915">
      <formula>$N71=2</formula>
    </cfRule>
    <cfRule type="expression" dxfId="916" priority="916">
      <formula>$N71=1</formula>
    </cfRule>
  </conditionalFormatting>
  <conditionalFormatting sqref="A70:M70">
    <cfRule type="expression" dxfId="915" priority="905">
      <formula>$N70=""</formula>
    </cfRule>
    <cfRule type="expression" dxfId="914" priority="906">
      <formula>$N70="t"</formula>
    </cfRule>
    <cfRule type="expression" dxfId="913" priority="907">
      <formula>$N70=4</formula>
    </cfRule>
    <cfRule type="expression" dxfId="912" priority="908">
      <formula>$N70=3</formula>
    </cfRule>
    <cfRule type="expression" dxfId="911" priority="909">
      <formula>$N70=2</formula>
    </cfRule>
    <cfRule type="expression" dxfId="910" priority="910">
      <formula>$N70=1</formula>
    </cfRule>
  </conditionalFormatting>
  <conditionalFormatting sqref="A82:M82 A85:M88">
    <cfRule type="expression" dxfId="909" priority="899">
      <formula>$N82=""</formula>
    </cfRule>
    <cfRule type="expression" dxfId="908" priority="900">
      <formula>$N82="t"</formula>
    </cfRule>
    <cfRule type="expression" dxfId="907" priority="901">
      <formula>$N82=4</formula>
    </cfRule>
    <cfRule type="expression" dxfId="906" priority="902">
      <formula>$N82=3</formula>
    </cfRule>
    <cfRule type="expression" dxfId="905" priority="903">
      <formula>$N82=2</formula>
    </cfRule>
    <cfRule type="expression" dxfId="904" priority="904">
      <formula>$N82=1</formula>
    </cfRule>
  </conditionalFormatting>
  <conditionalFormatting sqref="A84:M84 A89:M89">
    <cfRule type="expression" dxfId="903" priority="893">
      <formula>$N84=""</formula>
    </cfRule>
    <cfRule type="expression" dxfId="902" priority="894">
      <formula>$N84="t"</formula>
    </cfRule>
    <cfRule type="expression" dxfId="901" priority="895">
      <formula>$N84=4</formula>
    </cfRule>
    <cfRule type="expression" dxfId="900" priority="896">
      <formula>$N84=3</formula>
    </cfRule>
    <cfRule type="expression" dxfId="899" priority="897">
      <formula>$N84=2</formula>
    </cfRule>
    <cfRule type="expression" dxfId="898" priority="898">
      <formula>$N84=1</formula>
    </cfRule>
  </conditionalFormatting>
  <conditionalFormatting sqref="A83:M83">
    <cfRule type="expression" dxfId="897" priority="887">
      <formula>$N83=""</formula>
    </cfRule>
    <cfRule type="expression" dxfId="896" priority="888">
      <formula>$N83="t"</formula>
    </cfRule>
    <cfRule type="expression" dxfId="895" priority="889">
      <formula>$N83=4</formula>
    </cfRule>
    <cfRule type="expression" dxfId="894" priority="890">
      <formula>$N83=3</formula>
    </cfRule>
    <cfRule type="expression" dxfId="893" priority="891">
      <formula>$N83=2</formula>
    </cfRule>
    <cfRule type="expression" dxfId="892" priority="892">
      <formula>$N83=1</formula>
    </cfRule>
  </conditionalFormatting>
  <conditionalFormatting sqref="A81:M81">
    <cfRule type="expression" dxfId="891" priority="881">
      <formula>$N81=""</formula>
    </cfRule>
    <cfRule type="expression" dxfId="890" priority="882">
      <formula>$N81="t"</formula>
    </cfRule>
    <cfRule type="expression" dxfId="889" priority="883">
      <formula>$N81=4</formula>
    </cfRule>
    <cfRule type="expression" dxfId="888" priority="884">
      <formula>$N81=3</formula>
    </cfRule>
    <cfRule type="expression" dxfId="887" priority="885">
      <formula>$N81=2</formula>
    </cfRule>
    <cfRule type="expression" dxfId="886" priority="886">
      <formula>$N81=1</formula>
    </cfRule>
  </conditionalFormatting>
  <conditionalFormatting sqref="A119:M119">
    <cfRule type="expression" dxfId="885" priority="875">
      <formula>$N119=""</formula>
    </cfRule>
    <cfRule type="expression" dxfId="884" priority="876">
      <formula>$N119="t"</formula>
    </cfRule>
    <cfRule type="expression" dxfId="883" priority="877">
      <formula>$N119=4</formula>
    </cfRule>
    <cfRule type="expression" dxfId="882" priority="878">
      <formula>$N119=3</formula>
    </cfRule>
    <cfRule type="expression" dxfId="881" priority="879">
      <formula>$N119=2</formula>
    </cfRule>
    <cfRule type="expression" dxfId="880" priority="880">
      <formula>$N119=1</formula>
    </cfRule>
  </conditionalFormatting>
  <conditionalFormatting sqref="A120:M126">
    <cfRule type="expression" dxfId="879" priority="869">
      <formula>$N120=""</formula>
    </cfRule>
    <cfRule type="expression" dxfId="878" priority="870">
      <formula>$N120="t"</formula>
    </cfRule>
    <cfRule type="expression" dxfId="877" priority="871">
      <formula>$N120=4</formula>
    </cfRule>
    <cfRule type="expression" dxfId="876" priority="872">
      <formula>$N120=3</formula>
    </cfRule>
    <cfRule type="expression" dxfId="875" priority="873">
      <formula>$N120=2</formula>
    </cfRule>
    <cfRule type="expression" dxfId="874" priority="874">
      <formula>$N120=1</formula>
    </cfRule>
  </conditionalFormatting>
  <conditionalFormatting sqref="A129:M129">
    <cfRule type="expression" dxfId="873" priority="863">
      <formula>$N129=""</formula>
    </cfRule>
    <cfRule type="expression" dxfId="872" priority="864">
      <formula>$N129="t"</formula>
    </cfRule>
    <cfRule type="expression" dxfId="871" priority="865">
      <formula>$N129=4</formula>
    </cfRule>
    <cfRule type="expression" dxfId="870" priority="866">
      <formula>$N129=3</formula>
    </cfRule>
    <cfRule type="expression" dxfId="869" priority="867">
      <formula>$N129=2</formula>
    </cfRule>
    <cfRule type="expression" dxfId="868" priority="868">
      <formula>$N129=1</formula>
    </cfRule>
  </conditionalFormatting>
  <conditionalFormatting sqref="A118:M118">
    <cfRule type="expression" dxfId="867" priority="857">
      <formula>$N118=""</formula>
    </cfRule>
    <cfRule type="expression" dxfId="866" priority="858">
      <formula>$N118="t"</formula>
    </cfRule>
    <cfRule type="expression" dxfId="865" priority="859">
      <formula>$N118=4</formula>
    </cfRule>
    <cfRule type="expression" dxfId="864" priority="860">
      <formula>$N118=3</formula>
    </cfRule>
    <cfRule type="expression" dxfId="863" priority="861">
      <formula>$N118=2</formula>
    </cfRule>
    <cfRule type="expression" dxfId="862" priority="862">
      <formula>$N118=1</formula>
    </cfRule>
  </conditionalFormatting>
  <conditionalFormatting sqref="A146:M146">
    <cfRule type="expression" dxfId="861" priority="851">
      <formula>$N146=""</formula>
    </cfRule>
    <cfRule type="expression" dxfId="860" priority="852">
      <formula>$N146="t"</formula>
    </cfRule>
    <cfRule type="expression" dxfId="859" priority="853">
      <formula>$N146=4</formula>
    </cfRule>
    <cfRule type="expression" dxfId="858" priority="854">
      <formula>$N146=3</formula>
    </cfRule>
    <cfRule type="expression" dxfId="857" priority="855">
      <formula>$N146=2</formula>
    </cfRule>
    <cfRule type="expression" dxfId="856" priority="856">
      <formula>$N146=1</formula>
    </cfRule>
  </conditionalFormatting>
  <conditionalFormatting sqref="A149:M149">
    <cfRule type="expression" dxfId="855" priority="845">
      <formula>$N149=""</formula>
    </cfRule>
    <cfRule type="expression" dxfId="854" priority="846">
      <formula>$N149="t"</formula>
    </cfRule>
    <cfRule type="expression" dxfId="853" priority="847">
      <formula>$N149=4</formula>
    </cfRule>
    <cfRule type="expression" dxfId="852" priority="848">
      <formula>$N149=3</formula>
    </cfRule>
    <cfRule type="expression" dxfId="851" priority="849">
      <formula>$N149=2</formula>
    </cfRule>
    <cfRule type="expression" dxfId="850" priority="850">
      <formula>$N149=1</formula>
    </cfRule>
  </conditionalFormatting>
  <conditionalFormatting sqref="A147:M147">
    <cfRule type="expression" dxfId="849" priority="839">
      <formula>$N147=""</formula>
    </cfRule>
    <cfRule type="expression" dxfId="848" priority="840">
      <formula>$N147="t"</formula>
    </cfRule>
    <cfRule type="expression" dxfId="847" priority="841">
      <formula>$N147=4</formula>
    </cfRule>
    <cfRule type="expression" dxfId="846" priority="842">
      <formula>$N147=3</formula>
    </cfRule>
    <cfRule type="expression" dxfId="845" priority="843">
      <formula>$N147=2</formula>
    </cfRule>
    <cfRule type="expression" dxfId="844" priority="844">
      <formula>$N147=1</formula>
    </cfRule>
  </conditionalFormatting>
  <conditionalFormatting sqref="A148:M148">
    <cfRule type="expression" dxfId="843" priority="833">
      <formula>$N148=""</formula>
    </cfRule>
    <cfRule type="expression" dxfId="842" priority="834">
      <formula>$N148="t"</formula>
    </cfRule>
    <cfRule type="expression" dxfId="841" priority="835">
      <formula>$N148=4</formula>
    </cfRule>
    <cfRule type="expression" dxfId="840" priority="836">
      <formula>$N148=3</formula>
    </cfRule>
    <cfRule type="expression" dxfId="839" priority="837">
      <formula>$N148=2</formula>
    </cfRule>
    <cfRule type="expression" dxfId="838" priority="838">
      <formula>$N148=1</formula>
    </cfRule>
  </conditionalFormatting>
  <conditionalFormatting sqref="A163:M163">
    <cfRule type="expression" dxfId="837" priority="827">
      <formula>$N163=""</formula>
    </cfRule>
    <cfRule type="expression" dxfId="836" priority="828">
      <formula>$N163="t"</formula>
    </cfRule>
    <cfRule type="expression" dxfId="835" priority="829">
      <formula>$N163=4</formula>
    </cfRule>
    <cfRule type="expression" dxfId="834" priority="830">
      <formula>$N163=3</formula>
    </cfRule>
    <cfRule type="expression" dxfId="833" priority="831">
      <formula>$N163=2</formula>
    </cfRule>
    <cfRule type="expression" dxfId="832" priority="832">
      <formula>$N163=1</formula>
    </cfRule>
  </conditionalFormatting>
  <conditionalFormatting sqref="A174:M174">
    <cfRule type="expression" dxfId="831" priority="821">
      <formula>$N174=""</formula>
    </cfRule>
    <cfRule type="expression" dxfId="830" priority="822">
      <formula>$N174="t"</formula>
    </cfRule>
    <cfRule type="expression" dxfId="829" priority="823">
      <formula>$N174=4</formula>
    </cfRule>
    <cfRule type="expression" dxfId="828" priority="824">
      <formula>$N174=3</formula>
    </cfRule>
    <cfRule type="expression" dxfId="827" priority="825">
      <formula>$N174=2</formula>
    </cfRule>
    <cfRule type="expression" dxfId="826" priority="826">
      <formula>$N174=1</formula>
    </cfRule>
  </conditionalFormatting>
  <conditionalFormatting sqref="A164:M164">
    <cfRule type="expression" dxfId="825" priority="815">
      <formula>$N164=""</formula>
    </cfRule>
    <cfRule type="expression" dxfId="824" priority="816">
      <formula>$N164="t"</formula>
    </cfRule>
    <cfRule type="expression" dxfId="823" priority="817">
      <formula>$N164=4</formula>
    </cfRule>
    <cfRule type="expression" dxfId="822" priority="818">
      <formula>$N164=3</formula>
    </cfRule>
    <cfRule type="expression" dxfId="821" priority="819">
      <formula>$N164=2</formula>
    </cfRule>
    <cfRule type="expression" dxfId="820" priority="820">
      <formula>$N164=1</formula>
    </cfRule>
  </conditionalFormatting>
  <conditionalFormatting sqref="G166:G172 A173:M173">
    <cfRule type="expression" dxfId="819" priority="809">
      <formula>$N166=""</formula>
    </cfRule>
    <cfRule type="expression" dxfId="818" priority="810">
      <formula>$N166="t"</formula>
    </cfRule>
    <cfRule type="expression" dxfId="817" priority="811">
      <formula>$N166=4</formula>
    </cfRule>
    <cfRule type="expression" dxfId="816" priority="812">
      <formula>$N166=3</formula>
    </cfRule>
    <cfRule type="expression" dxfId="815" priority="813">
      <formula>$N166=2</formula>
    </cfRule>
    <cfRule type="expression" dxfId="814" priority="814">
      <formula>$N166=1</formula>
    </cfRule>
  </conditionalFormatting>
  <conditionalFormatting sqref="A165:M165">
    <cfRule type="expression" dxfId="813" priority="803">
      <formula>$N165=""</formula>
    </cfRule>
    <cfRule type="expression" dxfId="812" priority="804">
      <formula>$N165="t"</formula>
    </cfRule>
    <cfRule type="expression" dxfId="811" priority="805">
      <formula>$N165=4</formula>
    </cfRule>
    <cfRule type="expression" dxfId="810" priority="806">
      <formula>$N165=3</formula>
    </cfRule>
    <cfRule type="expression" dxfId="809" priority="807">
      <formula>$N165=2</formula>
    </cfRule>
    <cfRule type="expression" dxfId="808" priority="808">
      <formula>$N165=1</formula>
    </cfRule>
  </conditionalFormatting>
  <conditionalFormatting sqref="A166:F172 H166:M172">
    <cfRule type="expression" dxfId="807" priority="797">
      <formula>$N166=""</formula>
    </cfRule>
    <cfRule type="expression" dxfId="806" priority="798">
      <formula>$N166="t"</formula>
    </cfRule>
    <cfRule type="expression" dxfId="805" priority="799">
      <formula>$N166=4</formula>
    </cfRule>
    <cfRule type="expression" dxfId="804" priority="800">
      <formula>$N166=3</formula>
    </cfRule>
    <cfRule type="expression" dxfId="803" priority="801">
      <formula>$N166=2</formula>
    </cfRule>
    <cfRule type="expression" dxfId="802" priority="802">
      <formula>$N166=1</formula>
    </cfRule>
  </conditionalFormatting>
  <conditionalFormatting sqref="A177:M177">
    <cfRule type="expression" dxfId="801" priority="791">
      <formula>$N177=""</formula>
    </cfRule>
    <cfRule type="expression" dxfId="800" priority="792">
      <formula>$N177="t"</formula>
    </cfRule>
    <cfRule type="expression" dxfId="799" priority="793">
      <formula>$N177=4</formula>
    </cfRule>
    <cfRule type="expression" dxfId="798" priority="794">
      <formula>$N177=3</formula>
    </cfRule>
    <cfRule type="expression" dxfId="797" priority="795">
      <formula>$N177=2</formula>
    </cfRule>
    <cfRule type="expression" dxfId="796" priority="796">
      <formula>$N177=1</formula>
    </cfRule>
  </conditionalFormatting>
  <conditionalFormatting sqref="A188:M188">
    <cfRule type="expression" dxfId="795" priority="785">
      <formula>$N188=""</formula>
    </cfRule>
    <cfRule type="expression" dxfId="794" priority="786">
      <formula>$N188="t"</formula>
    </cfRule>
    <cfRule type="expression" dxfId="793" priority="787">
      <formula>$N188=4</formula>
    </cfRule>
    <cfRule type="expression" dxfId="792" priority="788">
      <formula>$N188=3</formula>
    </cfRule>
    <cfRule type="expression" dxfId="791" priority="789">
      <formula>$N188=2</formula>
    </cfRule>
    <cfRule type="expression" dxfId="790" priority="790">
      <formula>$N188=1</formula>
    </cfRule>
  </conditionalFormatting>
  <conditionalFormatting sqref="A189:M189">
    <cfRule type="expression" dxfId="789" priority="779">
      <formula>$N189=""</formula>
    </cfRule>
    <cfRule type="expression" dxfId="788" priority="780">
      <formula>$N189="t"</formula>
    </cfRule>
    <cfRule type="expression" dxfId="787" priority="781">
      <formula>$N189=4</formula>
    </cfRule>
    <cfRule type="expression" dxfId="786" priority="782">
      <formula>$N189=3</formula>
    </cfRule>
    <cfRule type="expression" dxfId="785" priority="783">
      <formula>$N189=2</formula>
    </cfRule>
    <cfRule type="expression" dxfId="784" priority="784">
      <formula>$N189=1</formula>
    </cfRule>
  </conditionalFormatting>
  <conditionalFormatting sqref="A178:M178">
    <cfRule type="expression" dxfId="783" priority="773">
      <formula>$N178=""</formula>
    </cfRule>
    <cfRule type="expression" dxfId="782" priority="774">
      <formula>$N178="t"</formula>
    </cfRule>
    <cfRule type="expression" dxfId="781" priority="775">
      <formula>$N178=4</formula>
    </cfRule>
    <cfRule type="expression" dxfId="780" priority="776">
      <formula>$N178=3</formula>
    </cfRule>
    <cfRule type="expression" dxfId="779" priority="777">
      <formula>$N178=2</formula>
    </cfRule>
    <cfRule type="expression" dxfId="778" priority="778">
      <formula>$N178=1</formula>
    </cfRule>
  </conditionalFormatting>
  <conditionalFormatting sqref="G180:G186 A187:M187">
    <cfRule type="expression" dxfId="777" priority="767">
      <formula>$N180=""</formula>
    </cfRule>
    <cfRule type="expression" dxfId="776" priority="768">
      <formula>$N180="t"</formula>
    </cfRule>
    <cfRule type="expression" dxfId="775" priority="769">
      <formula>$N180=4</formula>
    </cfRule>
    <cfRule type="expression" dxfId="774" priority="770">
      <formula>$N180=3</formula>
    </cfRule>
    <cfRule type="expression" dxfId="773" priority="771">
      <formula>$N180=2</formula>
    </cfRule>
    <cfRule type="expression" dxfId="772" priority="772">
      <formula>$N180=1</formula>
    </cfRule>
  </conditionalFormatting>
  <conditionalFormatting sqref="A179:M179">
    <cfRule type="expression" dxfId="771" priority="761">
      <formula>$N179=""</formula>
    </cfRule>
    <cfRule type="expression" dxfId="770" priority="762">
      <formula>$N179="t"</formula>
    </cfRule>
    <cfRule type="expression" dxfId="769" priority="763">
      <formula>$N179=4</formula>
    </cfRule>
    <cfRule type="expression" dxfId="768" priority="764">
      <formula>$N179=3</formula>
    </cfRule>
    <cfRule type="expression" dxfId="767" priority="765">
      <formula>$N179=2</formula>
    </cfRule>
    <cfRule type="expression" dxfId="766" priority="766">
      <formula>$N179=1</formula>
    </cfRule>
  </conditionalFormatting>
  <conditionalFormatting sqref="A180:F186 H180:M186">
    <cfRule type="expression" dxfId="765" priority="755">
      <formula>$N180=""</formula>
    </cfRule>
    <cfRule type="expression" dxfId="764" priority="756">
      <formula>$N180="t"</formula>
    </cfRule>
    <cfRule type="expression" dxfId="763" priority="757">
      <formula>$N180=4</formula>
    </cfRule>
    <cfRule type="expression" dxfId="762" priority="758">
      <formula>$N180=3</formula>
    </cfRule>
    <cfRule type="expression" dxfId="761" priority="759">
      <formula>$N180=2</formula>
    </cfRule>
    <cfRule type="expression" dxfId="760" priority="760">
      <formula>$N180=1</formula>
    </cfRule>
  </conditionalFormatting>
  <conditionalFormatting sqref="A235:M235">
    <cfRule type="expression" dxfId="759" priority="749">
      <formula>$N235=""</formula>
    </cfRule>
    <cfRule type="expression" dxfId="758" priority="750">
      <formula>$N235="t"</formula>
    </cfRule>
    <cfRule type="expression" dxfId="757" priority="751">
      <formula>$N235=4</formula>
    </cfRule>
    <cfRule type="expression" dxfId="756" priority="752">
      <formula>$N235=3</formula>
    </cfRule>
    <cfRule type="expression" dxfId="755" priority="753">
      <formula>$N235=2</formula>
    </cfRule>
    <cfRule type="expression" dxfId="754" priority="754">
      <formula>$N235=1</formula>
    </cfRule>
  </conditionalFormatting>
  <conditionalFormatting sqref="A248:M248">
    <cfRule type="expression" dxfId="753" priority="743">
      <formula>$N248=""</formula>
    </cfRule>
    <cfRule type="expression" dxfId="752" priority="744">
      <formula>$N248="t"</formula>
    </cfRule>
    <cfRule type="expression" dxfId="751" priority="745">
      <formula>$N248=4</formula>
    </cfRule>
    <cfRule type="expression" dxfId="750" priority="746">
      <formula>$N248=3</formula>
    </cfRule>
    <cfRule type="expression" dxfId="749" priority="747">
      <formula>$N248=2</formula>
    </cfRule>
    <cfRule type="expression" dxfId="748" priority="748">
      <formula>$N248=1</formula>
    </cfRule>
  </conditionalFormatting>
  <conditionalFormatting sqref="A239:A240 G239:G240 I239:J240 I242:J242 G242 A242 A245 G245 I245:J245 I247:J247 G247 A247 L247:M247 L245:M245 L242:M242 L239:M240 C247:E247 C245:E245 C242:E242 C239:E240">
    <cfRule type="expression" dxfId="747" priority="737">
      <formula>$N239=""</formula>
    </cfRule>
    <cfRule type="expression" dxfId="746" priority="738">
      <formula>$N239="t"</formula>
    </cfRule>
    <cfRule type="expression" dxfId="745" priority="739">
      <formula>$N239=4</formula>
    </cfRule>
    <cfRule type="expression" dxfId="744" priority="740">
      <formula>$N239=3</formula>
    </cfRule>
    <cfRule type="expression" dxfId="743" priority="741">
      <formula>$N239=2</formula>
    </cfRule>
    <cfRule type="expression" dxfId="742" priority="742">
      <formula>$N239=1</formula>
    </cfRule>
  </conditionalFormatting>
  <conditionalFormatting sqref="A237 K238:K247 C237:E237 G237:M237 H238:H247">
    <cfRule type="expression" dxfId="741" priority="731">
      <formula>$N237=""</formula>
    </cfRule>
    <cfRule type="expression" dxfId="740" priority="732">
      <formula>$N237="t"</formula>
    </cfRule>
    <cfRule type="expression" dxfId="739" priority="733">
      <formula>$N237=4</formula>
    </cfRule>
    <cfRule type="expression" dxfId="738" priority="734">
      <formula>$N237=3</formula>
    </cfRule>
    <cfRule type="expression" dxfId="737" priority="735">
      <formula>$N237=2</formula>
    </cfRule>
    <cfRule type="expression" dxfId="736" priority="736">
      <formula>$N237=1</formula>
    </cfRule>
  </conditionalFormatting>
  <conditionalFormatting sqref="A238 L238:M238 I238:J238 C238:E238 G238">
    <cfRule type="expression" dxfId="735" priority="725">
      <formula>$N238=""</formula>
    </cfRule>
    <cfRule type="expression" dxfId="734" priority="726">
      <formula>$N238="t"</formula>
    </cfRule>
    <cfRule type="expression" dxfId="733" priority="727">
      <formula>$N238=4</formula>
    </cfRule>
    <cfRule type="expression" dxfId="732" priority="728">
      <formula>$N238=3</formula>
    </cfRule>
    <cfRule type="expression" dxfId="731" priority="729">
      <formula>$N238=2</formula>
    </cfRule>
    <cfRule type="expression" dxfId="730" priority="730">
      <formula>$N238=1</formula>
    </cfRule>
  </conditionalFormatting>
  <conditionalFormatting sqref="A241 G241 I241:J241 L241:M241 C241:E241">
    <cfRule type="expression" dxfId="729" priority="719">
      <formula>$N241=""</formula>
    </cfRule>
    <cfRule type="expression" dxfId="728" priority="720">
      <formula>$N241="t"</formula>
    </cfRule>
    <cfRule type="expression" dxfId="727" priority="721">
      <formula>$N241=4</formula>
    </cfRule>
    <cfRule type="expression" dxfId="726" priority="722">
      <formula>$N241=3</formula>
    </cfRule>
    <cfRule type="expression" dxfId="725" priority="723">
      <formula>$N241=2</formula>
    </cfRule>
    <cfRule type="expression" dxfId="724" priority="724">
      <formula>$N241=1</formula>
    </cfRule>
  </conditionalFormatting>
  <conditionalFormatting sqref="I243:J244 G243:G244 A243:A244 L243:M244 C243:E244">
    <cfRule type="expression" dxfId="723" priority="713">
      <formula>$N243=""</formula>
    </cfRule>
    <cfRule type="expression" dxfId="722" priority="714">
      <formula>$N243="t"</formula>
    </cfRule>
    <cfRule type="expression" dxfId="721" priority="715">
      <formula>$N243=4</formula>
    </cfRule>
    <cfRule type="expression" dxfId="720" priority="716">
      <formula>$N243=3</formula>
    </cfRule>
    <cfRule type="expression" dxfId="719" priority="717">
      <formula>$N243=2</formula>
    </cfRule>
    <cfRule type="expression" dxfId="718" priority="718">
      <formula>$N243=1</formula>
    </cfRule>
  </conditionalFormatting>
  <conditionalFormatting sqref="A246 G246 I246:J246 L246:M246 C246:E246">
    <cfRule type="expression" dxfId="717" priority="707">
      <formula>$N246=""</formula>
    </cfRule>
    <cfRule type="expression" dxfId="716" priority="708">
      <formula>$N246="t"</formula>
    </cfRule>
    <cfRule type="expression" dxfId="715" priority="709">
      <formula>$N246=4</formula>
    </cfRule>
    <cfRule type="expression" dxfId="714" priority="710">
      <formula>$N246=3</formula>
    </cfRule>
    <cfRule type="expression" dxfId="713" priority="711">
      <formula>$N246=2</formula>
    </cfRule>
    <cfRule type="expression" dxfId="712" priority="712">
      <formula>$N246=1</formula>
    </cfRule>
  </conditionalFormatting>
  <conditionalFormatting sqref="B237:B247">
    <cfRule type="expression" dxfId="711" priority="701">
      <formula>$N237=""</formula>
    </cfRule>
    <cfRule type="expression" dxfId="710" priority="702">
      <formula>$N237="t"</formula>
    </cfRule>
    <cfRule type="expression" dxfId="709" priority="703">
      <formula>$N237=4</formula>
    </cfRule>
    <cfRule type="expression" dxfId="708" priority="704">
      <formula>$N237=3</formula>
    </cfRule>
    <cfRule type="expression" dxfId="707" priority="705">
      <formula>$N237=2</formula>
    </cfRule>
    <cfRule type="expression" dxfId="706" priority="706">
      <formula>$N237=1</formula>
    </cfRule>
  </conditionalFormatting>
  <conditionalFormatting sqref="F237:F247">
    <cfRule type="expression" dxfId="705" priority="695">
      <formula>$N237=""</formula>
    </cfRule>
    <cfRule type="expression" dxfId="704" priority="696">
      <formula>$N237="t"</formula>
    </cfRule>
    <cfRule type="expression" dxfId="703" priority="697">
      <formula>$N237=4</formula>
    </cfRule>
    <cfRule type="expression" dxfId="702" priority="698">
      <formula>$N237=3</formula>
    </cfRule>
    <cfRule type="expression" dxfId="701" priority="699">
      <formula>$N237=2</formula>
    </cfRule>
    <cfRule type="expression" dxfId="700" priority="700">
      <formula>$N237=1</formula>
    </cfRule>
  </conditionalFormatting>
  <conditionalFormatting sqref="A249:M249">
    <cfRule type="expression" dxfId="699" priority="689">
      <formula>$N249=""</formula>
    </cfRule>
    <cfRule type="expression" dxfId="698" priority="690">
      <formula>$N249="t"</formula>
    </cfRule>
    <cfRule type="expression" dxfId="697" priority="691">
      <formula>$N249=4</formula>
    </cfRule>
    <cfRule type="expression" dxfId="696" priority="692">
      <formula>$N249=3</formula>
    </cfRule>
    <cfRule type="expression" dxfId="695" priority="693">
      <formula>$N249=2</formula>
    </cfRule>
    <cfRule type="expression" dxfId="694" priority="694">
      <formula>$N249=1</formula>
    </cfRule>
  </conditionalFormatting>
  <conditionalFormatting sqref="A236:M236">
    <cfRule type="expression" dxfId="693" priority="683">
      <formula>$N236=""</formula>
    </cfRule>
    <cfRule type="expression" dxfId="692" priority="684">
      <formula>$N236="t"</formula>
    </cfRule>
    <cfRule type="expression" dxfId="691" priority="685">
      <formula>$N236=4</formula>
    </cfRule>
    <cfRule type="expression" dxfId="690" priority="686">
      <formula>$N236=3</formula>
    </cfRule>
    <cfRule type="expression" dxfId="689" priority="687">
      <formula>$N236=2</formula>
    </cfRule>
    <cfRule type="expression" dxfId="688" priority="688">
      <formula>$N236=1</formula>
    </cfRule>
  </conditionalFormatting>
  <conditionalFormatting sqref="K253 H253 B252:B253 F252:F253">
    <cfRule type="expression" dxfId="687" priority="677">
      <formula>$N252=""</formula>
    </cfRule>
    <cfRule type="expression" dxfId="686" priority="678">
      <formula>$N252="t"</formula>
    </cfRule>
    <cfRule type="expression" dxfId="685" priority="679">
      <formula>$N252=4</formula>
    </cfRule>
    <cfRule type="expression" dxfId="684" priority="680">
      <formula>$N252=3</formula>
    </cfRule>
    <cfRule type="expression" dxfId="683" priority="681">
      <formula>$N252=2</formula>
    </cfRule>
    <cfRule type="expression" dxfId="682" priority="682">
      <formula>$N252=1</formula>
    </cfRule>
  </conditionalFormatting>
  <conditionalFormatting sqref="A250:M250">
    <cfRule type="expression" dxfId="681" priority="671">
      <formula>$N250=""</formula>
    </cfRule>
    <cfRule type="expression" dxfId="680" priority="672">
      <formula>$N250="t"</formula>
    </cfRule>
    <cfRule type="expression" dxfId="679" priority="673">
      <formula>$N250=4</formula>
    </cfRule>
    <cfRule type="expression" dxfId="678" priority="674">
      <formula>$N250=3</formula>
    </cfRule>
    <cfRule type="expression" dxfId="677" priority="675">
      <formula>$N250=2</formula>
    </cfRule>
    <cfRule type="expression" dxfId="676" priority="676">
      <formula>$N250=1</formula>
    </cfRule>
  </conditionalFormatting>
  <conditionalFormatting sqref="A254:M254 A251:M251">
    <cfRule type="expression" dxfId="675" priority="665">
      <formula>$N251=""</formula>
    </cfRule>
    <cfRule type="expression" dxfId="674" priority="666">
      <formula>$N251="t"</formula>
    </cfRule>
    <cfRule type="expression" dxfId="673" priority="667">
      <formula>$N251=4</formula>
    </cfRule>
    <cfRule type="expression" dxfId="672" priority="668">
      <formula>$N251=3</formula>
    </cfRule>
    <cfRule type="expression" dxfId="671" priority="669">
      <formula>$N251=2</formula>
    </cfRule>
    <cfRule type="expression" dxfId="670" priority="670">
      <formula>$N251=1</formula>
    </cfRule>
  </conditionalFormatting>
  <conditionalFormatting sqref="J253 G253 A253 L253:M253 C253:E253">
    <cfRule type="expression" dxfId="669" priority="659">
      <formula>$N253=""</formula>
    </cfRule>
    <cfRule type="expression" dxfId="668" priority="660">
      <formula>$N253="t"</formula>
    </cfRule>
    <cfRule type="expression" dxfId="667" priority="661">
      <formula>$N253=4</formula>
    </cfRule>
    <cfRule type="expression" dxfId="666" priority="662">
      <formula>$N253=3</formula>
    </cfRule>
    <cfRule type="expression" dxfId="665" priority="663">
      <formula>$N253=2</formula>
    </cfRule>
    <cfRule type="expression" dxfId="664" priority="664">
      <formula>$N253=1</formula>
    </cfRule>
  </conditionalFormatting>
  <conditionalFormatting sqref="A252 C252:E252 G252:M252 I253">
    <cfRule type="expression" dxfId="663" priority="653">
      <formula>$N252=""</formula>
    </cfRule>
    <cfRule type="expression" dxfId="662" priority="654">
      <formula>$N252="t"</formula>
    </cfRule>
    <cfRule type="expression" dxfId="661" priority="655">
      <formula>$N252=4</formula>
    </cfRule>
    <cfRule type="expression" dxfId="660" priority="656">
      <formula>$N252=3</formula>
    </cfRule>
    <cfRule type="expression" dxfId="659" priority="657">
      <formula>$N252=2</formula>
    </cfRule>
    <cfRule type="expression" dxfId="658" priority="658">
      <formula>$N252=1</formula>
    </cfRule>
  </conditionalFormatting>
  <conditionalFormatting sqref="A255:M255 A260:M260 A285:M285">
    <cfRule type="expression" dxfId="657" priority="647">
      <formula>$N255=""</formula>
    </cfRule>
    <cfRule type="expression" dxfId="656" priority="648">
      <formula>$N255="t"</formula>
    </cfRule>
    <cfRule type="expression" dxfId="655" priority="649">
      <formula>$N255=4</formula>
    </cfRule>
    <cfRule type="expression" dxfId="654" priority="650">
      <formula>$N255=3</formula>
    </cfRule>
    <cfRule type="expression" dxfId="653" priority="651">
      <formula>$N255=2</formula>
    </cfRule>
    <cfRule type="expression" dxfId="652" priority="652">
      <formula>$N255=1</formula>
    </cfRule>
  </conditionalFormatting>
  <conditionalFormatting sqref="A256:M256">
    <cfRule type="expression" dxfId="651" priority="641">
      <formula>$N256=""</formula>
    </cfRule>
    <cfRule type="expression" dxfId="650" priority="642">
      <formula>$N256="t"</formula>
    </cfRule>
    <cfRule type="expression" dxfId="649" priority="643">
      <formula>$N256=4</formula>
    </cfRule>
    <cfRule type="expression" dxfId="648" priority="644">
      <formula>$N256=3</formula>
    </cfRule>
    <cfRule type="expression" dxfId="647" priority="645">
      <formula>$N256=2</formula>
    </cfRule>
    <cfRule type="expression" dxfId="646" priority="646">
      <formula>$N256=1</formula>
    </cfRule>
  </conditionalFormatting>
  <conditionalFormatting sqref="A257:M257">
    <cfRule type="expression" dxfId="645" priority="635">
      <formula>$N257=""</formula>
    </cfRule>
    <cfRule type="expression" dxfId="644" priority="636">
      <formula>$N257="t"</formula>
    </cfRule>
    <cfRule type="expression" dxfId="643" priority="637">
      <formula>$N257=4</formula>
    </cfRule>
    <cfRule type="expression" dxfId="642" priority="638">
      <formula>$N257=3</formula>
    </cfRule>
    <cfRule type="expression" dxfId="641" priority="639">
      <formula>$N257=2</formula>
    </cfRule>
    <cfRule type="expression" dxfId="640" priority="640">
      <formula>$N257=1</formula>
    </cfRule>
  </conditionalFormatting>
  <conditionalFormatting sqref="A258:M258">
    <cfRule type="expression" dxfId="639" priority="629">
      <formula>$N258=""</formula>
    </cfRule>
    <cfRule type="expression" dxfId="638" priority="630">
      <formula>$N258="t"</formula>
    </cfRule>
    <cfRule type="expression" dxfId="637" priority="631">
      <formula>$N258=4</formula>
    </cfRule>
    <cfRule type="expression" dxfId="636" priority="632">
      <formula>$N258=3</formula>
    </cfRule>
    <cfRule type="expression" dxfId="635" priority="633">
      <formula>$N258=2</formula>
    </cfRule>
    <cfRule type="expression" dxfId="634" priority="634">
      <formula>$N258=1</formula>
    </cfRule>
  </conditionalFormatting>
  <conditionalFormatting sqref="K264 H264 B263:B264 F263:F264">
    <cfRule type="expression" dxfId="633" priority="623">
      <formula>$N263=""</formula>
    </cfRule>
    <cfRule type="expression" dxfId="632" priority="624">
      <formula>$N263="t"</formula>
    </cfRule>
    <cfRule type="expression" dxfId="631" priority="625">
      <formula>$N263=4</formula>
    </cfRule>
    <cfRule type="expression" dxfId="630" priority="626">
      <formula>$N263=3</formula>
    </cfRule>
    <cfRule type="expression" dxfId="629" priority="627">
      <formula>$N263=2</formula>
    </cfRule>
    <cfRule type="expression" dxfId="628" priority="628">
      <formula>$N263=1</formula>
    </cfRule>
  </conditionalFormatting>
  <conditionalFormatting sqref="A261:M261">
    <cfRule type="expression" dxfId="627" priority="617">
      <formula>$N261=""</formula>
    </cfRule>
    <cfRule type="expression" dxfId="626" priority="618">
      <formula>$N261="t"</formula>
    </cfRule>
    <cfRule type="expression" dxfId="625" priority="619">
      <formula>$N261=4</formula>
    </cfRule>
    <cfRule type="expression" dxfId="624" priority="620">
      <formula>$N261=3</formula>
    </cfRule>
    <cfRule type="expression" dxfId="623" priority="621">
      <formula>$N261=2</formula>
    </cfRule>
    <cfRule type="expression" dxfId="622" priority="622">
      <formula>$N261=1</formula>
    </cfRule>
  </conditionalFormatting>
  <conditionalFormatting sqref="A265:M265 A262:M262">
    <cfRule type="expression" dxfId="621" priority="611">
      <formula>$N262=""</formula>
    </cfRule>
    <cfRule type="expression" dxfId="620" priority="612">
      <formula>$N262="t"</formula>
    </cfRule>
    <cfRule type="expression" dxfId="619" priority="613">
      <formula>$N262=4</formula>
    </cfRule>
    <cfRule type="expression" dxfId="618" priority="614">
      <formula>$N262=3</formula>
    </cfRule>
    <cfRule type="expression" dxfId="617" priority="615">
      <formula>$N262=2</formula>
    </cfRule>
    <cfRule type="expression" dxfId="616" priority="616">
      <formula>$N262=1</formula>
    </cfRule>
  </conditionalFormatting>
  <conditionalFormatting sqref="J264 G264 A264 L264:M264 C264:E264">
    <cfRule type="expression" dxfId="615" priority="605">
      <formula>$N264=""</formula>
    </cfRule>
    <cfRule type="expression" dxfId="614" priority="606">
      <formula>$N264="t"</formula>
    </cfRule>
    <cfRule type="expression" dxfId="613" priority="607">
      <formula>$N264=4</formula>
    </cfRule>
    <cfRule type="expression" dxfId="612" priority="608">
      <formula>$N264=3</formula>
    </cfRule>
    <cfRule type="expression" dxfId="611" priority="609">
      <formula>$N264=2</formula>
    </cfRule>
    <cfRule type="expression" dxfId="610" priority="610">
      <formula>$N264=1</formula>
    </cfRule>
  </conditionalFormatting>
  <conditionalFormatting sqref="A263 C263:E263 G263:M263 I264">
    <cfRule type="expression" dxfId="609" priority="599">
      <formula>$N263=""</formula>
    </cfRule>
    <cfRule type="expression" dxfId="608" priority="600">
      <formula>$N263="t"</formula>
    </cfRule>
    <cfRule type="expression" dxfId="607" priority="601">
      <formula>$N263=4</formula>
    </cfRule>
    <cfRule type="expression" dxfId="606" priority="602">
      <formula>$N263=3</formula>
    </cfRule>
    <cfRule type="expression" dxfId="605" priority="603">
      <formula>$N263=2</formula>
    </cfRule>
    <cfRule type="expression" dxfId="604" priority="604">
      <formula>$N263=1</formula>
    </cfRule>
  </conditionalFormatting>
  <conditionalFormatting sqref="A267:M268">
    <cfRule type="expression" dxfId="603" priority="593">
      <formula>$N267=""</formula>
    </cfRule>
    <cfRule type="expression" dxfId="602" priority="594">
      <formula>$N267="t"</formula>
    </cfRule>
    <cfRule type="expression" dxfId="601" priority="595">
      <formula>$N267=4</formula>
    </cfRule>
    <cfRule type="expression" dxfId="600" priority="596">
      <formula>$N267=3</formula>
    </cfRule>
    <cfRule type="expression" dxfId="599" priority="597">
      <formula>$N267=2</formula>
    </cfRule>
    <cfRule type="expression" dxfId="598" priority="598">
      <formula>$N267=1</formula>
    </cfRule>
  </conditionalFormatting>
  <conditionalFormatting sqref="A266:M266">
    <cfRule type="expression" dxfId="597" priority="587">
      <formula>$N266=""</formula>
    </cfRule>
    <cfRule type="expression" dxfId="596" priority="588">
      <formula>$N266="t"</formula>
    </cfRule>
    <cfRule type="expression" dxfId="595" priority="589">
      <formula>$N266=4</formula>
    </cfRule>
    <cfRule type="expression" dxfId="594" priority="590">
      <formula>$N266=3</formula>
    </cfRule>
    <cfRule type="expression" dxfId="593" priority="591">
      <formula>$N266=2</formula>
    </cfRule>
    <cfRule type="expression" dxfId="592" priority="592">
      <formula>$N266=1</formula>
    </cfRule>
  </conditionalFormatting>
  <conditionalFormatting sqref="A273:A274 A282 D282:M282 D273:M274 A270:M271">
    <cfRule type="expression" dxfId="591" priority="581">
      <formula>$N270=""</formula>
    </cfRule>
    <cfRule type="expression" dxfId="590" priority="582">
      <formula>$N270="t"</formula>
    </cfRule>
    <cfRule type="expression" dxfId="589" priority="583">
      <formula>$N270=4</formula>
    </cfRule>
    <cfRule type="expression" dxfId="588" priority="584">
      <formula>$N270=3</formula>
    </cfRule>
    <cfRule type="expression" dxfId="587" priority="585">
      <formula>$N270=2</formula>
    </cfRule>
    <cfRule type="expression" dxfId="586" priority="586">
      <formula>$N270=1</formula>
    </cfRule>
  </conditionalFormatting>
  <conditionalFormatting sqref="A283:M283">
    <cfRule type="expression" dxfId="585" priority="575">
      <formula>$N283=""</formula>
    </cfRule>
    <cfRule type="expression" dxfId="584" priority="576">
      <formula>$N283="t"</formula>
    </cfRule>
    <cfRule type="expression" dxfId="583" priority="577">
      <formula>$N283=4</formula>
    </cfRule>
    <cfRule type="expression" dxfId="582" priority="578">
      <formula>$N283=3</formula>
    </cfRule>
    <cfRule type="expression" dxfId="581" priority="579">
      <formula>$N283=2</formula>
    </cfRule>
    <cfRule type="expression" dxfId="580" priority="580">
      <formula>$N283=1</formula>
    </cfRule>
  </conditionalFormatting>
  <conditionalFormatting sqref="A272 D272:M272">
    <cfRule type="expression" dxfId="579" priority="569">
      <formula>$N272=""</formula>
    </cfRule>
    <cfRule type="expression" dxfId="578" priority="570">
      <formula>$N272="t"</formula>
    </cfRule>
    <cfRule type="expression" dxfId="577" priority="571">
      <formula>$N272=4</formula>
    </cfRule>
    <cfRule type="expression" dxfId="576" priority="572">
      <formula>$N272=3</formula>
    </cfRule>
    <cfRule type="expression" dxfId="575" priority="573">
      <formula>$N272=2</formula>
    </cfRule>
    <cfRule type="expression" dxfId="574" priority="574">
      <formula>$N272=1</formula>
    </cfRule>
  </conditionalFormatting>
  <conditionalFormatting sqref="A275:A281 D275:M281">
    <cfRule type="expression" dxfId="573" priority="563">
      <formula>$N275=""</formula>
    </cfRule>
    <cfRule type="expression" dxfId="572" priority="564">
      <formula>$N275="t"</formula>
    </cfRule>
    <cfRule type="expression" dxfId="571" priority="565">
      <formula>$N275=4</formula>
    </cfRule>
    <cfRule type="expression" dxfId="570" priority="566">
      <formula>$N275=3</formula>
    </cfRule>
    <cfRule type="expression" dxfId="569" priority="567">
      <formula>$N275=2</formula>
    </cfRule>
    <cfRule type="expression" dxfId="568" priority="568">
      <formula>$N275=1</formula>
    </cfRule>
  </conditionalFormatting>
  <conditionalFormatting sqref="C282 C280 C277 C274:C275">
    <cfRule type="expression" dxfId="567" priority="557">
      <formula>$N274=""</formula>
    </cfRule>
    <cfRule type="expression" dxfId="566" priority="558">
      <formula>$N274="t"</formula>
    </cfRule>
    <cfRule type="expression" dxfId="565" priority="559">
      <formula>$N274=4</formula>
    </cfRule>
    <cfRule type="expression" dxfId="564" priority="560">
      <formula>$N274=3</formula>
    </cfRule>
    <cfRule type="expression" dxfId="563" priority="561">
      <formula>$N274=2</formula>
    </cfRule>
    <cfRule type="expression" dxfId="562" priority="562">
      <formula>$N274=1</formula>
    </cfRule>
  </conditionalFormatting>
  <conditionalFormatting sqref="B272:C272 B273:B282">
    <cfRule type="expression" dxfId="561" priority="551">
      <formula>$N272=""</formula>
    </cfRule>
    <cfRule type="expression" dxfId="560" priority="552">
      <formula>$N272="t"</formula>
    </cfRule>
    <cfRule type="expression" dxfId="559" priority="553">
      <formula>$N272=4</formula>
    </cfRule>
    <cfRule type="expression" dxfId="558" priority="554">
      <formula>$N272=3</formula>
    </cfRule>
    <cfRule type="expression" dxfId="557" priority="555">
      <formula>$N272=2</formula>
    </cfRule>
    <cfRule type="expression" dxfId="556" priority="556">
      <formula>$N272=1</formula>
    </cfRule>
  </conditionalFormatting>
  <conditionalFormatting sqref="C273">
    <cfRule type="expression" dxfId="555" priority="545">
      <formula>$N273=""</formula>
    </cfRule>
    <cfRule type="expression" dxfId="554" priority="546">
      <formula>$N273="t"</formula>
    </cfRule>
    <cfRule type="expression" dxfId="553" priority="547">
      <formula>$N273=4</formula>
    </cfRule>
    <cfRule type="expression" dxfId="552" priority="548">
      <formula>$N273=3</formula>
    </cfRule>
    <cfRule type="expression" dxfId="551" priority="549">
      <formula>$N273=2</formula>
    </cfRule>
    <cfRule type="expression" dxfId="550" priority="550">
      <formula>$N273=1</formula>
    </cfRule>
  </conditionalFormatting>
  <conditionalFormatting sqref="C276">
    <cfRule type="expression" dxfId="549" priority="539">
      <formula>$N276=""</formula>
    </cfRule>
    <cfRule type="expression" dxfId="548" priority="540">
      <formula>$N276="t"</formula>
    </cfRule>
    <cfRule type="expression" dxfId="547" priority="541">
      <formula>$N276=4</formula>
    </cfRule>
    <cfRule type="expression" dxfId="546" priority="542">
      <formula>$N276=3</formula>
    </cfRule>
    <cfRule type="expression" dxfId="545" priority="543">
      <formula>$N276=2</formula>
    </cfRule>
    <cfRule type="expression" dxfId="544" priority="544">
      <formula>$N276=1</formula>
    </cfRule>
  </conditionalFormatting>
  <conditionalFormatting sqref="C278:C279">
    <cfRule type="expression" dxfId="543" priority="533">
      <formula>$N278=""</formula>
    </cfRule>
    <cfRule type="expression" dxfId="542" priority="534">
      <formula>$N278="t"</formula>
    </cfRule>
    <cfRule type="expression" dxfId="541" priority="535">
      <formula>$N278=4</formula>
    </cfRule>
    <cfRule type="expression" dxfId="540" priority="536">
      <formula>$N278=3</formula>
    </cfRule>
    <cfRule type="expression" dxfId="539" priority="537">
      <formula>$N278=2</formula>
    </cfRule>
    <cfRule type="expression" dxfId="538" priority="538">
      <formula>$N278=1</formula>
    </cfRule>
  </conditionalFormatting>
  <conditionalFormatting sqref="C281">
    <cfRule type="expression" dxfId="537" priority="527">
      <formula>$N281=""</formula>
    </cfRule>
    <cfRule type="expression" dxfId="536" priority="528">
      <formula>$N281="t"</formula>
    </cfRule>
    <cfRule type="expression" dxfId="535" priority="529">
      <formula>$N281=4</formula>
    </cfRule>
    <cfRule type="expression" dxfId="534" priority="530">
      <formula>$N281=3</formula>
    </cfRule>
    <cfRule type="expression" dxfId="533" priority="531">
      <formula>$N281=2</formula>
    </cfRule>
    <cfRule type="expression" dxfId="532" priority="532">
      <formula>$N281=1</formula>
    </cfRule>
  </conditionalFormatting>
  <conditionalFormatting sqref="A284:M284">
    <cfRule type="expression" dxfId="531" priority="521">
      <formula>$N284=""</formula>
    </cfRule>
    <cfRule type="expression" dxfId="530" priority="522">
      <formula>$N284="t"</formula>
    </cfRule>
    <cfRule type="expression" dxfId="529" priority="523">
      <formula>$N284=4</formula>
    </cfRule>
    <cfRule type="expression" dxfId="528" priority="524">
      <formula>$N284=3</formula>
    </cfRule>
    <cfRule type="expression" dxfId="527" priority="525">
      <formula>$N284=2</formula>
    </cfRule>
    <cfRule type="expression" dxfId="526" priority="526">
      <formula>$N284=1</formula>
    </cfRule>
  </conditionalFormatting>
  <conditionalFormatting sqref="A269:M269">
    <cfRule type="expression" dxfId="525" priority="515">
      <formula>$N269=""</formula>
    </cfRule>
    <cfRule type="expression" dxfId="524" priority="516">
      <formula>$N269="t"</formula>
    </cfRule>
    <cfRule type="expression" dxfId="523" priority="517">
      <formula>$N269=4</formula>
    </cfRule>
    <cfRule type="expression" dxfId="522" priority="518">
      <formula>$N269=3</formula>
    </cfRule>
    <cfRule type="expression" dxfId="521" priority="519">
      <formula>$N269=2</formula>
    </cfRule>
    <cfRule type="expression" dxfId="520" priority="520">
      <formula>$N269=1</formula>
    </cfRule>
  </conditionalFormatting>
  <conditionalFormatting sqref="A367:M367 A370:M371">
    <cfRule type="expression" dxfId="519" priority="509">
      <formula>$N367=""</formula>
    </cfRule>
    <cfRule type="expression" dxfId="518" priority="510">
      <formula>$N367="t"</formula>
    </cfRule>
    <cfRule type="expression" dxfId="517" priority="511">
      <formula>$N367=4</formula>
    </cfRule>
    <cfRule type="expression" dxfId="516" priority="512">
      <formula>$N367=3</formula>
    </cfRule>
    <cfRule type="expression" dxfId="515" priority="513">
      <formula>$N367=2</formula>
    </cfRule>
    <cfRule type="expression" dxfId="514" priority="514">
      <formula>$N367=1</formula>
    </cfRule>
  </conditionalFormatting>
  <conditionalFormatting sqref="A368:M368">
    <cfRule type="expression" dxfId="513" priority="503">
      <formula>$N368=""</formula>
    </cfRule>
    <cfRule type="expression" dxfId="512" priority="504">
      <formula>$N368="t"</formula>
    </cfRule>
    <cfRule type="expression" dxfId="511" priority="505">
      <formula>$N368=4</formula>
    </cfRule>
    <cfRule type="expression" dxfId="510" priority="506">
      <formula>$N368=3</formula>
    </cfRule>
    <cfRule type="expression" dxfId="509" priority="507">
      <formula>$N368=2</formula>
    </cfRule>
    <cfRule type="expression" dxfId="508" priority="508">
      <formula>$N368=1</formula>
    </cfRule>
  </conditionalFormatting>
  <conditionalFormatting sqref="A393:M393">
    <cfRule type="expression" dxfId="507" priority="497">
      <formula>$N393=""</formula>
    </cfRule>
    <cfRule type="expression" dxfId="506" priority="498">
      <formula>$N393="t"</formula>
    </cfRule>
    <cfRule type="expression" dxfId="505" priority="499">
      <formula>$N393=4</formula>
    </cfRule>
    <cfRule type="expression" dxfId="504" priority="500">
      <formula>$N393=3</formula>
    </cfRule>
    <cfRule type="expression" dxfId="503" priority="501">
      <formula>$N393=2</formula>
    </cfRule>
    <cfRule type="expression" dxfId="502" priority="502">
      <formula>$N393=1</formula>
    </cfRule>
  </conditionalFormatting>
  <conditionalFormatting sqref="A396:M396">
    <cfRule type="expression" dxfId="501" priority="491">
      <formula>$N396=""</formula>
    </cfRule>
    <cfRule type="expression" dxfId="500" priority="492">
      <formula>$N396="t"</formula>
    </cfRule>
    <cfRule type="expression" dxfId="499" priority="493">
      <formula>$N396=4</formula>
    </cfRule>
    <cfRule type="expression" dxfId="498" priority="494">
      <formula>$N396=3</formula>
    </cfRule>
    <cfRule type="expression" dxfId="497" priority="495">
      <formula>$N396=2</formula>
    </cfRule>
    <cfRule type="expression" dxfId="496" priority="496">
      <formula>$N396=1</formula>
    </cfRule>
  </conditionalFormatting>
  <conditionalFormatting sqref="A391:M391 A394:M395">
    <cfRule type="expression" dxfId="495" priority="485">
      <formula>$N391=""</formula>
    </cfRule>
    <cfRule type="expression" dxfId="494" priority="486">
      <formula>$N391="t"</formula>
    </cfRule>
    <cfRule type="expression" dxfId="493" priority="487">
      <formula>$N391=4</formula>
    </cfRule>
    <cfRule type="expression" dxfId="492" priority="488">
      <formula>$N391=3</formula>
    </cfRule>
    <cfRule type="expression" dxfId="491" priority="489">
      <formula>$N391=2</formula>
    </cfRule>
    <cfRule type="expression" dxfId="490" priority="490">
      <formula>$N391=1</formula>
    </cfRule>
  </conditionalFormatting>
  <conditionalFormatting sqref="A392:M392">
    <cfRule type="expression" dxfId="489" priority="479">
      <formula>$N392=""</formula>
    </cfRule>
    <cfRule type="expression" dxfId="488" priority="480">
      <formula>$N392="t"</formula>
    </cfRule>
    <cfRule type="expression" dxfId="487" priority="481">
      <formula>$N392=4</formula>
    </cfRule>
    <cfRule type="expression" dxfId="486" priority="482">
      <formula>$N392=3</formula>
    </cfRule>
    <cfRule type="expression" dxfId="485" priority="483">
      <formula>$N392=2</formula>
    </cfRule>
    <cfRule type="expression" dxfId="484" priority="484">
      <formula>$N392=1</formula>
    </cfRule>
  </conditionalFormatting>
  <conditionalFormatting sqref="A374:G374 K374:M374 A375:M376 A373:M373">
    <cfRule type="expression" dxfId="483" priority="473">
      <formula>$N373=""</formula>
    </cfRule>
    <cfRule type="expression" dxfId="482" priority="474">
      <formula>$N373="t"</formula>
    </cfRule>
    <cfRule type="expression" dxfId="481" priority="475">
      <formula>$N373=4</formula>
    </cfRule>
    <cfRule type="expression" dxfId="480" priority="476">
      <formula>$N373=3</formula>
    </cfRule>
    <cfRule type="expression" dxfId="479" priority="477">
      <formula>$N373=2</formula>
    </cfRule>
    <cfRule type="expression" dxfId="478" priority="478">
      <formula>$N373=1</formula>
    </cfRule>
  </conditionalFormatting>
  <conditionalFormatting sqref="I374:J374">
    <cfRule type="expression" dxfId="477" priority="467">
      <formula>$N374=""</formula>
    </cfRule>
    <cfRule type="expression" dxfId="476" priority="468">
      <formula>$N374="t"</formula>
    </cfRule>
    <cfRule type="expression" dxfId="475" priority="469">
      <formula>$N374=4</formula>
    </cfRule>
    <cfRule type="expression" dxfId="474" priority="470">
      <formula>$N374=3</formula>
    </cfRule>
    <cfRule type="expression" dxfId="473" priority="471">
      <formula>$N374=2</formula>
    </cfRule>
    <cfRule type="expression" dxfId="472" priority="472">
      <formula>$N374=1</formula>
    </cfRule>
  </conditionalFormatting>
  <conditionalFormatting sqref="H374">
    <cfRule type="expression" dxfId="471" priority="461">
      <formula>$N374=""</formula>
    </cfRule>
    <cfRule type="expression" dxfId="470" priority="462">
      <formula>$N374="t"</formula>
    </cfRule>
    <cfRule type="expression" dxfId="469" priority="463">
      <formula>$N374=4</formula>
    </cfRule>
    <cfRule type="expression" dxfId="468" priority="464">
      <formula>$N374=3</formula>
    </cfRule>
    <cfRule type="expression" dxfId="467" priority="465">
      <formula>$N374=2</formula>
    </cfRule>
    <cfRule type="expression" dxfId="466" priority="466">
      <formula>$N374=1</formula>
    </cfRule>
  </conditionalFormatting>
  <conditionalFormatting sqref="A377:M377">
    <cfRule type="expression" dxfId="465" priority="455">
      <formula>$N377=""</formula>
    </cfRule>
    <cfRule type="expression" dxfId="464" priority="456">
      <formula>$N377="t"</formula>
    </cfRule>
    <cfRule type="expression" dxfId="463" priority="457">
      <formula>$N377=4</formula>
    </cfRule>
    <cfRule type="expression" dxfId="462" priority="458">
      <formula>$N377=3</formula>
    </cfRule>
    <cfRule type="expression" dxfId="461" priority="459">
      <formula>$N377=2</formula>
    </cfRule>
    <cfRule type="expression" dxfId="460" priority="460">
      <formula>$N377=1</formula>
    </cfRule>
  </conditionalFormatting>
  <conditionalFormatting sqref="A398:G398 K398:M398 A399:M400 A397:M397">
    <cfRule type="expression" dxfId="459" priority="449">
      <formula>$N397=""</formula>
    </cfRule>
    <cfRule type="expression" dxfId="458" priority="450">
      <formula>$N397="t"</formula>
    </cfRule>
    <cfRule type="expression" dxfId="457" priority="451">
      <formula>$N397=4</formula>
    </cfRule>
    <cfRule type="expression" dxfId="456" priority="452">
      <formula>$N397=3</formula>
    </cfRule>
    <cfRule type="expression" dxfId="455" priority="453">
      <formula>$N397=2</formula>
    </cfRule>
    <cfRule type="expression" dxfId="454" priority="454">
      <formula>$N397=1</formula>
    </cfRule>
  </conditionalFormatting>
  <conditionalFormatting sqref="I398:J398">
    <cfRule type="expression" dxfId="453" priority="443">
      <formula>$N398=""</formula>
    </cfRule>
    <cfRule type="expression" dxfId="452" priority="444">
      <formula>$N398="t"</formula>
    </cfRule>
    <cfRule type="expression" dxfId="451" priority="445">
      <formula>$N398=4</formula>
    </cfRule>
    <cfRule type="expression" dxfId="450" priority="446">
      <formula>$N398=3</formula>
    </cfRule>
    <cfRule type="expression" dxfId="449" priority="447">
      <formula>$N398=2</formula>
    </cfRule>
    <cfRule type="expression" dxfId="448" priority="448">
      <formula>$N398=1</formula>
    </cfRule>
  </conditionalFormatting>
  <conditionalFormatting sqref="H398">
    <cfRule type="expression" dxfId="447" priority="437">
      <formula>$N398=""</formula>
    </cfRule>
    <cfRule type="expression" dxfId="446" priority="438">
      <formula>$N398="t"</formula>
    </cfRule>
    <cfRule type="expression" dxfId="445" priority="439">
      <formula>$N398=4</formula>
    </cfRule>
    <cfRule type="expression" dxfId="444" priority="440">
      <formula>$N398=3</formula>
    </cfRule>
    <cfRule type="expression" dxfId="443" priority="441">
      <formula>$N398=2</formula>
    </cfRule>
    <cfRule type="expression" dxfId="442" priority="442">
      <formula>$N398=1</formula>
    </cfRule>
  </conditionalFormatting>
  <conditionalFormatting sqref="A401:M401">
    <cfRule type="expression" dxfId="441" priority="431">
      <formula>$N401=""</formula>
    </cfRule>
    <cfRule type="expression" dxfId="440" priority="432">
      <formula>$N401="t"</formula>
    </cfRule>
    <cfRule type="expression" dxfId="439" priority="433">
      <formula>$N401=4</formula>
    </cfRule>
    <cfRule type="expression" dxfId="438" priority="434">
      <formula>$N401=3</formula>
    </cfRule>
    <cfRule type="expression" dxfId="437" priority="435">
      <formula>$N401=2</formula>
    </cfRule>
    <cfRule type="expression" dxfId="436" priority="436">
      <formula>$N401=1</formula>
    </cfRule>
  </conditionalFormatting>
  <conditionalFormatting sqref="A446:M446 F449:F455 A456:H456 J456:M456 A457:M457">
    <cfRule type="expression" dxfId="435" priority="425">
      <formula>$N446=""</formula>
    </cfRule>
    <cfRule type="expression" dxfId="434" priority="426">
      <formula>$N446="t"</formula>
    </cfRule>
    <cfRule type="expression" dxfId="433" priority="427">
      <formula>$N446=4</formula>
    </cfRule>
    <cfRule type="expression" dxfId="432" priority="428">
      <formula>$N446=3</formula>
    </cfRule>
    <cfRule type="expression" dxfId="431" priority="429">
      <formula>$N446=2</formula>
    </cfRule>
    <cfRule type="expression" dxfId="430" priority="430">
      <formula>$N446=1</formula>
    </cfRule>
  </conditionalFormatting>
  <conditionalFormatting sqref="A448:G448 I448:M448 I449:I456">
    <cfRule type="expression" dxfId="429" priority="419">
      <formula>$N448=""</formula>
    </cfRule>
    <cfRule type="expression" dxfId="428" priority="420">
      <formula>$N448="t"</formula>
    </cfRule>
    <cfRule type="expression" dxfId="427" priority="421">
      <formula>$N448=4</formula>
    </cfRule>
    <cfRule type="expression" dxfId="426" priority="422">
      <formula>$N448=3</formula>
    </cfRule>
    <cfRule type="expression" dxfId="425" priority="423">
      <formula>$N448=2</formula>
    </cfRule>
    <cfRule type="expression" dxfId="424" priority="424">
      <formula>$N448=1</formula>
    </cfRule>
  </conditionalFormatting>
  <conditionalFormatting sqref="A449:E455 G449:G455 J449:M455">
    <cfRule type="expression" dxfId="423" priority="413">
      <formula>$N449=""</formula>
    </cfRule>
    <cfRule type="expression" dxfId="422" priority="414">
      <formula>$N449="t"</formula>
    </cfRule>
    <cfRule type="expression" dxfId="421" priority="415">
      <formula>$N449=4</formula>
    </cfRule>
    <cfRule type="expression" dxfId="420" priority="416">
      <formula>$N449=3</formula>
    </cfRule>
    <cfRule type="expression" dxfId="419" priority="417">
      <formula>$N449=2</formula>
    </cfRule>
    <cfRule type="expression" dxfId="418" priority="418">
      <formula>$N449=1</formula>
    </cfRule>
  </conditionalFormatting>
  <conditionalFormatting sqref="H448">
    <cfRule type="expression" dxfId="417" priority="407">
      <formula>$N448=""</formula>
    </cfRule>
    <cfRule type="expression" dxfId="416" priority="408">
      <formula>$N448="t"</formula>
    </cfRule>
    <cfRule type="expression" dxfId="415" priority="409">
      <formula>$N448=4</formula>
    </cfRule>
    <cfRule type="expression" dxfId="414" priority="410">
      <formula>$N448=3</formula>
    </cfRule>
    <cfRule type="expression" dxfId="413" priority="411">
      <formula>$N448=2</formula>
    </cfRule>
    <cfRule type="expression" dxfId="412" priority="412">
      <formula>$N448=1</formula>
    </cfRule>
  </conditionalFormatting>
  <conditionalFormatting sqref="H449:H455">
    <cfRule type="expression" dxfId="411" priority="401">
      <formula>$N449=""</formula>
    </cfRule>
    <cfRule type="expression" dxfId="410" priority="402">
      <formula>$N449="t"</formula>
    </cfRule>
    <cfRule type="expression" dxfId="409" priority="403">
      <formula>$N449=4</formula>
    </cfRule>
    <cfRule type="expression" dxfId="408" priority="404">
      <formula>$N449=3</formula>
    </cfRule>
    <cfRule type="expression" dxfId="407" priority="405">
      <formula>$N449=2</formula>
    </cfRule>
    <cfRule type="expression" dxfId="406" priority="406">
      <formula>$N449=1</formula>
    </cfRule>
  </conditionalFormatting>
  <conditionalFormatting sqref="A447:M447">
    <cfRule type="expression" dxfId="405" priority="395">
      <formula>$N447=""</formula>
    </cfRule>
    <cfRule type="expression" dxfId="404" priority="396">
      <formula>$N447="t"</formula>
    </cfRule>
    <cfRule type="expression" dxfId="403" priority="397">
      <formula>$N447=4</formula>
    </cfRule>
    <cfRule type="expression" dxfId="402" priority="398">
      <formula>$N447=3</formula>
    </cfRule>
    <cfRule type="expression" dxfId="401" priority="399">
      <formula>$N447=2</formula>
    </cfRule>
    <cfRule type="expression" dxfId="400" priority="400">
      <formula>$N447=1</formula>
    </cfRule>
  </conditionalFormatting>
  <conditionalFormatting sqref="A475:M475">
    <cfRule type="expression" dxfId="399" priority="389">
      <formula>$N475=""</formula>
    </cfRule>
    <cfRule type="expression" dxfId="398" priority="390">
      <formula>$N475="t"</formula>
    </cfRule>
    <cfRule type="expression" dxfId="397" priority="391">
      <formula>$N475=4</formula>
    </cfRule>
    <cfRule type="expression" dxfId="396" priority="392">
      <formula>$N475=3</formula>
    </cfRule>
    <cfRule type="expression" dxfId="395" priority="393">
      <formula>$N475=2</formula>
    </cfRule>
    <cfRule type="expression" dxfId="394" priority="394">
      <formula>$N475=1</formula>
    </cfRule>
  </conditionalFormatting>
  <conditionalFormatting sqref="A478:M478 A483:M483 A488:M488 A494:M494 A499:M499 A504:M504">
    <cfRule type="expression" dxfId="393" priority="383">
      <formula>$N478=""</formula>
    </cfRule>
    <cfRule type="expression" dxfId="392" priority="384">
      <formula>$N478="t"</formula>
    </cfRule>
    <cfRule type="expression" dxfId="391" priority="385">
      <formula>$N478=4</formula>
    </cfRule>
    <cfRule type="expression" dxfId="390" priority="386">
      <formula>$N478=3</formula>
    </cfRule>
    <cfRule type="expression" dxfId="389" priority="387">
      <formula>$N478=2</formula>
    </cfRule>
    <cfRule type="expression" dxfId="388" priority="388">
      <formula>$N478=1</formula>
    </cfRule>
  </conditionalFormatting>
  <conditionalFormatting sqref="A479:M479 A481:M482">
    <cfRule type="expression" dxfId="387" priority="377">
      <formula>$N479=""</formula>
    </cfRule>
    <cfRule type="expression" dxfId="386" priority="378">
      <formula>$N479="t"</formula>
    </cfRule>
    <cfRule type="expression" dxfId="385" priority="379">
      <formula>$N479=4</formula>
    </cfRule>
    <cfRule type="expression" dxfId="384" priority="380">
      <formula>$N479=3</formula>
    </cfRule>
    <cfRule type="expression" dxfId="383" priority="381">
      <formula>$N479=2</formula>
    </cfRule>
    <cfRule type="expression" dxfId="382" priority="382">
      <formula>$N479=1</formula>
    </cfRule>
  </conditionalFormatting>
  <conditionalFormatting sqref="A480:M480">
    <cfRule type="expression" dxfId="381" priority="371">
      <formula>$N480=""</formula>
    </cfRule>
    <cfRule type="expression" dxfId="380" priority="372">
      <formula>$N480="t"</formula>
    </cfRule>
    <cfRule type="expression" dxfId="379" priority="373">
      <formula>$N480=4</formula>
    </cfRule>
    <cfRule type="expression" dxfId="378" priority="374">
      <formula>$N480=3</formula>
    </cfRule>
    <cfRule type="expression" dxfId="377" priority="375">
      <formula>$N480=2</formula>
    </cfRule>
    <cfRule type="expression" dxfId="376" priority="376">
      <formula>$N480=1</formula>
    </cfRule>
  </conditionalFormatting>
  <conditionalFormatting sqref="A484:M484 A486:M487">
    <cfRule type="expression" dxfId="375" priority="365">
      <formula>$N484=""</formula>
    </cfRule>
    <cfRule type="expression" dxfId="374" priority="366">
      <formula>$N484="t"</formula>
    </cfRule>
    <cfRule type="expression" dxfId="373" priority="367">
      <formula>$N484=4</formula>
    </cfRule>
    <cfRule type="expression" dxfId="372" priority="368">
      <formula>$N484=3</formula>
    </cfRule>
    <cfRule type="expression" dxfId="371" priority="369">
      <formula>$N484=2</formula>
    </cfRule>
    <cfRule type="expression" dxfId="370" priority="370">
      <formula>$N484=1</formula>
    </cfRule>
  </conditionalFormatting>
  <conditionalFormatting sqref="A485:G485 J485:M485">
    <cfRule type="expression" dxfId="369" priority="359">
      <formula>$N485=""</formula>
    </cfRule>
    <cfRule type="expression" dxfId="368" priority="360">
      <formula>$N485="t"</formula>
    </cfRule>
    <cfRule type="expression" dxfId="367" priority="361">
      <formula>$N485=4</formula>
    </cfRule>
    <cfRule type="expression" dxfId="366" priority="362">
      <formula>$N485=3</formula>
    </cfRule>
    <cfRule type="expression" dxfId="365" priority="363">
      <formula>$N485=2</formula>
    </cfRule>
    <cfRule type="expression" dxfId="364" priority="364">
      <formula>$N485=1</formula>
    </cfRule>
  </conditionalFormatting>
  <conditionalFormatting sqref="A489:M490 A493:L493 A492:G492 K492:M492">
    <cfRule type="expression" dxfId="363" priority="353">
      <formula>$N489=""</formula>
    </cfRule>
    <cfRule type="expression" dxfId="362" priority="354">
      <formula>$N489="t"</formula>
    </cfRule>
    <cfRule type="expression" dxfId="361" priority="355">
      <formula>$N489=4</formula>
    </cfRule>
    <cfRule type="expression" dxfId="360" priority="356">
      <formula>$N489=3</formula>
    </cfRule>
    <cfRule type="expression" dxfId="359" priority="357">
      <formula>$N489=2</formula>
    </cfRule>
    <cfRule type="expression" dxfId="358" priority="358">
      <formula>$N489=1</formula>
    </cfRule>
  </conditionalFormatting>
  <conditionalFormatting sqref="A491:G491 K491:M491">
    <cfRule type="expression" dxfId="357" priority="347">
      <formula>$N491=""</formula>
    </cfRule>
    <cfRule type="expression" dxfId="356" priority="348">
      <formula>$N491="t"</formula>
    </cfRule>
    <cfRule type="expression" dxfId="355" priority="349">
      <formula>$N491=4</formula>
    </cfRule>
    <cfRule type="expression" dxfId="354" priority="350">
      <formula>$N491=3</formula>
    </cfRule>
    <cfRule type="expression" dxfId="353" priority="351">
      <formula>$N491=2</formula>
    </cfRule>
    <cfRule type="expression" dxfId="352" priority="352">
      <formula>$N491=1</formula>
    </cfRule>
  </conditionalFormatting>
  <conditionalFormatting sqref="A495:M495 A498:L498 A497:G497 J497:M497">
    <cfRule type="expression" dxfId="351" priority="341">
      <formula>$N495=""</formula>
    </cfRule>
    <cfRule type="expression" dxfId="350" priority="342">
      <formula>$N495="t"</formula>
    </cfRule>
    <cfRule type="expression" dxfId="349" priority="343">
      <formula>$N495=4</formula>
    </cfRule>
    <cfRule type="expression" dxfId="348" priority="344">
      <formula>$N495=3</formula>
    </cfRule>
    <cfRule type="expression" dxfId="347" priority="345">
      <formula>$N495=2</formula>
    </cfRule>
    <cfRule type="expression" dxfId="346" priority="346">
      <formula>$N495=1</formula>
    </cfRule>
  </conditionalFormatting>
  <conditionalFormatting sqref="A496:G496 J496:M496">
    <cfRule type="expression" dxfId="345" priority="335">
      <formula>$N496=""</formula>
    </cfRule>
    <cfRule type="expression" dxfId="344" priority="336">
      <formula>$N496="t"</formula>
    </cfRule>
    <cfRule type="expression" dxfId="343" priority="337">
      <formula>$N496=4</formula>
    </cfRule>
    <cfRule type="expression" dxfId="342" priority="338">
      <formula>$N496=3</formula>
    </cfRule>
    <cfRule type="expression" dxfId="341" priority="339">
      <formula>$N496=2</formula>
    </cfRule>
    <cfRule type="expression" dxfId="340" priority="340">
      <formula>$N496=1</formula>
    </cfRule>
  </conditionalFormatting>
  <conditionalFormatting sqref="A500:M500 A503:L503 A502:G502 J502:M502">
    <cfRule type="expression" dxfId="339" priority="329">
      <formula>$N500=""</formula>
    </cfRule>
    <cfRule type="expression" dxfId="338" priority="330">
      <formula>$N500="t"</formula>
    </cfRule>
    <cfRule type="expression" dxfId="337" priority="331">
      <formula>$N500=4</formula>
    </cfRule>
    <cfRule type="expression" dxfId="336" priority="332">
      <formula>$N500=3</formula>
    </cfRule>
    <cfRule type="expression" dxfId="335" priority="333">
      <formula>$N500=2</formula>
    </cfRule>
    <cfRule type="expression" dxfId="334" priority="334">
      <formula>$N500=1</formula>
    </cfRule>
  </conditionalFormatting>
  <conditionalFormatting sqref="A501:G501 J501:M501">
    <cfRule type="expression" dxfId="333" priority="323">
      <formula>$N501=""</formula>
    </cfRule>
    <cfRule type="expression" dxfId="332" priority="324">
      <formula>$N501="t"</formula>
    </cfRule>
    <cfRule type="expression" dxfId="331" priority="325">
      <formula>$N501=4</formula>
    </cfRule>
    <cfRule type="expression" dxfId="330" priority="326">
      <formula>$N501=3</formula>
    </cfRule>
    <cfRule type="expression" dxfId="329" priority="327">
      <formula>$N501=2</formula>
    </cfRule>
    <cfRule type="expression" dxfId="328" priority="328">
      <formula>$N501=1</formula>
    </cfRule>
  </conditionalFormatting>
  <conditionalFormatting sqref="H485:I485">
    <cfRule type="expression" dxfId="327" priority="317">
      <formula>$N485=""</formula>
    </cfRule>
    <cfRule type="expression" dxfId="326" priority="318">
      <formula>$N485="t"</formula>
    </cfRule>
    <cfRule type="expression" dxfId="325" priority="319">
      <formula>$N485=4</formula>
    </cfRule>
    <cfRule type="expression" dxfId="324" priority="320">
      <formula>$N485=3</formula>
    </cfRule>
    <cfRule type="expression" dxfId="323" priority="321">
      <formula>$N485=2</formula>
    </cfRule>
    <cfRule type="expression" dxfId="322" priority="322">
      <formula>$N485=1</formula>
    </cfRule>
  </conditionalFormatting>
  <conditionalFormatting sqref="H492:J492">
    <cfRule type="expression" dxfId="321" priority="311">
      <formula>$N492=""</formula>
    </cfRule>
    <cfRule type="expression" dxfId="320" priority="312">
      <formula>$N492="t"</formula>
    </cfRule>
    <cfRule type="expression" dxfId="319" priority="313">
      <formula>$N492=4</formula>
    </cfRule>
    <cfRule type="expression" dxfId="318" priority="314">
      <formula>$N492=3</formula>
    </cfRule>
    <cfRule type="expression" dxfId="317" priority="315">
      <formula>$N492=2</formula>
    </cfRule>
    <cfRule type="expression" dxfId="316" priority="316">
      <formula>$N492=1</formula>
    </cfRule>
  </conditionalFormatting>
  <conditionalFormatting sqref="H491:J491">
    <cfRule type="expression" dxfId="315" priority="305">
      <formula>$N491=""</formula>
    </cfRule>
    <cfRule type="expression" dxfId="314" priority="306">
      <formula>$N491="t"</formula>
    </cfRule>
    <cfRule type="expression" dxfId="313" priority="307">
      <formula>$N491=4</formula>
    </cfRule>
    <cfRule type="expression" dxfId="312" priority="308">
      <formula>$N491=3</formula>
    </cfRule>
    <cfRule type="expression" dxfId="311" priority="309">
      <formula>$N491=2</formula>
    </cfRule>
    <cfRule type="expression" dxfId="310" priority="310">
      <formula>$N491=1</formula>
    </cfRule>
  </conditionalFormatting>
  <conditionalFormatting sqref="H497:I497">
    <cfRule type="expression" dxfId="309" priority="299">
      <formula>$N497=""</formula>
    </cfRule>
    <cfRule type="expression" dxfId="308" priority="300">
      <formula>$N497="t"</formula>
    </cfRule>
    <cfRule type="expression" dxfId="307" priority="301">
      <formula>$N497=4</formula>
    </cfRule>
    <cfRule type="expression" dxfId="306" priority="302">
      <formula>$N497=3</formula>
    </cfRule>
    <cfRule type="expression" dxfId="305" priority="303">
      <formula>$N497=2</formula>
    </cfRule>
    <cfRule type="expression" dxfId="304" priority="304">
      <formula>$N497=1</formula>
    </cfRule>
  </conditionalFormatting>
  <conditionalFormatting sqref="H496:I496">
    <cfRule type="expression" dxfId="303" priority="293">
      <formula>$N496=""</formula>
    </cfRule>
    <cfRule type="expression" dxfId="302" priority="294">
      <formula>$N496="t"</formula>
    </cfRule>
    <cfRule type="expression" dxfId="301" priority="295">
      <formula>$N496=4</formula>
    </cfRule>
    <cfRule type="expression" dxfId="300" priority="296">
      <formula>$N496=3</formula>
    </cfRule>
    <cfRule type="expression" dxfId="299" priority="297">
      <formula>$N496=2</formula>
    </cfRule>
    <cfRule type="expression" dxfId="298" priority="298">
      <formula>$N496=1</formula>
    </cfRule>
  </conditionalFormatting>
  <conditionalFormatting sqref="H502:I502">
    <cfRule type="expression" dxfId="297" priority="287">
      <formula>$N502=""</formula>
    </cfRule>
    <cfRule type="expression" dxfId="296" priority="288">
      <formula>$N502="t"</formula>
    </cfRule>
    <cfRule type="expression" dxfId="295" priority="289">
      <formula>$N502=4</formula>
    </cfRule>
    <cfRule type="expression" dxfId="294" priority="290">
      <formula>$N502=3</formula>
    </cfRule>
    <cfRule type="expression" dxfId="293" priority="291">
      <formula>$N502=2</formula>
    </cfRule>
    <cfRule type="expression" dxfId="292" priority="292">
      <formula>$N502=1</formula>
    </cfRule>
  </conditionalFormatting>
  <conditionalFormatting sqref="H501:I501">
    <cfRule type="expression" dxfId="291" priority="281">
      <formula>$N501=""</formula>
    </cfRule>
    <cfRule type="expression" dxfId="290" priority="282">
      <formula>$N501="t"</formula>
    </cfRule>
    <cfRule type="expression" dxfId="289" priority="283">
      <formula>$N501=4</formula>
    </cfRule>
    <cfRule type="expression" dxfId="288" priority="284">
      <formula>$N501=3</formula>
    </cfRule>
    <cfRule type="expression" dxfId="287" priority="285">
      <formula>$N501=2</formula>
    </cfRule>
    <cfRule type="expression" dxfId="286" priority="286">
      <formula>$N501=1</formula>
    </cfRule>
  </conditionalFormatting>
  <conditionalFormatting sqref="M493">
    <cfRule type="expression" dxfId="285" priority="275">
      <formula>$N493=""</formula>
    </cfRule>
    <cfRule type="expression" dxfId="284" priority="276">
      <formula>$N493="t"</formula>
    </cfRule>
    <cfRule type="expression" dxfId="283" priority="277">
      <formula>$N493=4</formula>
    </cfRule>
    <cfRule type="expression" dxfId="282" priority="278">
      <formula>$N493=3</formula>
    </cfRule>
    <cfRule type="expression" dxfId="281" priority="279">
      <formula>$N493=2</formula>
    </cfRule>
    <cfRule type="expression" dxfId="280" priority="280">
      <formula>$N493=1</formula>
    </cfRule>
  </conditionalFormatting>
  <conditionalFormatting sqref="M498">
    <cfRule type="expression" dxfId="279" priority="269">
      <formula>$N498=""</formula>
    </cfRule>
    <cfRule type="expression" dxfId="278" priority="270">
      <formula>$N498="t"</formula>
    </cfRule>
    <cfRule type="expression" dxfId="277" priority="271">
      <formula>$N498=4</formula>
    </cfRule>
    <cfRule type="expression" dxfId="276" priority="272">
      <formula>$N498=3</formula>
    </cfRule>
    <cfRule type="expression" dxfId="275" priority="273">
      <formula>$N498=2</formula>
    </cfRule>
    <cfRule type="expression" dxfId="274" priority="274">
      <formula>$N498=1</formula>
    </cfRule>
  </conditionalFormatting>
  <conditionalFormatting sqref="M503">
    <cfRule type="expression" dxfId="273" priority="263">
      <formula>$N503=""</formula>
    </cfRule>
    <cfRule type="expression" dxfId="272" priority="264">
      <formula>$N503="t"</formula>
    </cfRule>
    <cfRule type="expression" dxfId="271" priority="265">
      <formula>$N503=4</formula>
    </cfRule>
    <cfRule type="expression" dxfId="270" priority="266">
      <formula>$N503=3</formula>
    </cfRule>
    <cfRule type="expression" dxfId="269" priority="267">
      <formula>$N503=2</formula>
    </cfRule>
    <cfRule type="expression" dxfId="268" priority="268">
      <formula>$N503=1</formula>
    </cfRule>
  </conditionalFormatting>
  <conditionalFormatting sqref="A514:M514 A511:M511">
    <cfRule type="expression" dxfId="267" priority="257">
      <formula>$N511=""</formula>
    </cfRule>
    <cfRule type="expression" dxfId="266" priority="258">
      <formula>$N511="t"</formula>
    </cfRule>
    <cfRule type="expression" dxfId="265" priority="259">
      <formula>$N511=4</formula>
    </cfRule>
    <cfRule type="expression" dxfId="264" priority="260">
      <formula>$N511=3</formula>
    </cfRule>
    <cfRule type="expression" dxfId="263" priority="261">
      <formula>$N511=2</formula>
    </cfRule>
    <cfRule type="expression" dxfId="262" priority="262">
      <formula>$N511=1</formula>
    </cfRule>
  </conditionalFormatting>
  <conditionalFormatting sqref="G513">
    <cfRule type="expression" dxfId="261" priority="251">
      <formula>$N513=""</formula>
    </cfRule>
    <cfRule type="expression" dxfId="260" priority="252">
      <formula>$N513="t"</formula>
    </cfRule>
    <cfRule type="expression" dxfId="259" priority="253">
      <formula>$N513=4</formula>
    </cfRule>
    <cfRule type="expression" dxfId="258" priority="254">
      <formula>$N513=3</formula>
    </cfRule>
    <cfRule type="expression" dxfId="257" priority="255">
      <formula>$N513=2</formula>
    </cfRule>
    <cfRule type="expression" dxfId="256" priority="256">
      <formula>$N513=1</formula>
    </cfRule>
  </conditionalFormatting>
  <conditionalFormatting sqref="C513:F513 A513 H513:M513">
    <cfRule type="expression" dxfId="255" priority="245">
      <formula>$N513=""</formula>
    </cfRule>
    <cfRule type="expression" dxfId="254" priority="246">
      <formula>$N513="t"</formula>
    </cfRule>
    <cfRule type="expression" dxfId="253" priority="247">
      <formula>$N513=4</formula>
    </cfRule>
    <cfRule type="expression" dxfId="252" priority="248">
      <formula>$N513=3</formula>
    </cfRule>
    <cfRule type="expression" dxfId="251" priority="249">
      <formula>$N513=2</formula>
    </cfRule>
    <cfRule type="expression" dxfId="250" priority="250">
      <formula>$N513=1</formula>
    </cfRule>
  </conditionalFormatting>
  <conditionalFormatting sqref="B513">
    <cfRule type="expression" dxfId="249" priority="239">
      <formula>$N513=""</formula>
    </cfRule>
    <cfRule type="expression" dxfId="248" priority="240">
      <formula>$N513="t"</formula>
    </cfRule>
    <cfRule type="expression" dxfId="247" priority="241">
      <formula>$N513=4</formula>
    </cfRule>
    <cfRule type="expression" dxfId="246" priority="242">
      <formula>$N513=3</formula>
    </cfRule>
    <cfRule type="expression" dxfId="245" priority="243">
      <formula>$N513=2</formula>
    </cfRule>
    <cfRule type="expression" dxfId="244" priority="244">
      <formula>$N513=1</formula>
    </cfRule>
  </conditionalFormatting>
  <conditionalFormatting sqref="A512:M512">
    <cfRule type="expression" dxfId="243" priority="233">
      <formula>$N512=""</formula>
    </cfRule>
    <cfRule type="expression" dxfId="242" priority="234">
      <formula>$N512="t"</formula>
    </cfRule>
    <cfRule type="expression" dxfId="241" priority="235">
      <formula>$N512=4</formula>
    </cfRule>
    <cfRule type="expression" dxfId="240" priority="236">
      <formula>$N512=3</formula>
    </cfRule>
    <cfRule type="expression" dxfId="239" priority="237">
      <formula>$N512=2</formula>
    </cfRule>
    <cfRule type="expression" dxfId="238" priority="238">
      <formula>$N512=1</formula>
    </cfRule>
  </conditionalFormatting>
  <conditionalFormatting sqref="A515:M515">
    <cfRule type="expression" dxfId="237" priority="227">
      <formula>$N515=""</formula>
    </cfRule>
    <cfRule type="expression" dxfId="236" priority="228">
      <formula>$N515="t"</formula>
    </cfRule>
    <cfRule type="expression" dxfId="235" priority="229">
      <formula>$N515=4</formula>
    </cfRule>
    <cfRule type="expression" dxfId="234" priority="230">
      <formula>$N515=3</formula>
    </cfRule>
    <cfRule type="expression" dxfId="233" priority="231">
      <formula>$N515=2</formula>
    </cfRule>
    <cfRule type="expression" dxfId="232" priority="232">
      <formula>$N515=1</formula>
    </cfRule>
  </conditionalFormatting>
  <conditionalFormatting sqref="A406:M406">
    <cfRule type="expression" dxfId="231" priority="221">
      <formula>$N406=""</formula>
    </cfRule>
    <cfRule type="expression" dxfId="230" priority="222">
      <formula>$N406="t"</formula>
    </cfRule>
    <cfRule type="expression" dxfId="229" priority="223">
      <formula>$N406=4</formula>
    </cfRule>
    <cfRule type="expression" dxfId="228" priority="224">
      <formula>$N406=3</formula>
    </cfRule>
    <cfRule type="expression" dxfId="227" priority="225">
      <formula>$N406=2</formula>
    </cfRule>
    <cfRule type="expression" dxfId="226" priority="226">
      <formula>$N406=1</formula>
    </cfRule>
  </conditionalFormatting>
  <conditionalFormatting sqref="A403:G403 K403:M403 A404:M405 A402:M402">
    <cfRule type="expression" dxfId="225" priority="215">
      <formula>$N402=""</formula>
    </cfRule>
    <cfRule type="expression" dxfId="224" priority="216">
      <formula>$N402="t"</formula>
    </cfRule>
    <cfRule type="expression" dxfId="223" priority="217">
      <formula>$N402=4</formula>
    </cfRule>
    <cfRule type="expression" dxfId="222" priority="218">
      <formula>$N402=3</formula>
    </cfRule>
    <cfRule type="expression" dxfId="221" priority="219">
      <formula>$N402=2</formula>
    </cfRule>
    <cfRule type="expression" dxfId="220" priority="220">
      <formula>$N402=1</formula>
    </cfRule>
  </conditionalFormatting>
  <conditionalFormatting sqref="I403:J403">
    <cfRule type="expression" dxfId="219" priority="209">
      <formula>$N403=""</formula>
    </cfRule>
    <cfRule type="expression" dxfId="218" priority="210">
      <formula>$N403="t"</formula>
    </cfRule>
    <cfRule type="expression" dxfId="217" priority="211">
      <formula>$N403=4</formula>
    </cfRule>
    <cfRule type="expression" dxfId="216" priority="212">
      <formula>$N403=3</formula>
    </cfRule>
    <cfRule type="expression" dxfId="215" priority="213">
      <formula>$N403=2</formula>
    </cfRule>
    <cfRule type="expression" dxfId="214" priority="214">
      <formula>$N403=1</formula>
    </cfRule>
  </conditionalFormatting>
  <conditionalFormatting sqref="H403">
    <cfRule type="expression" dxfId="213" priority="203">
      <formula>$N403=""</formula>
    </cfRule>
    <cfRule type="expression" dxfId="212" priority="204">
      <formula>$N403="t"</formula>
    </cfRule>
    <cfRule type="expression" dxfId="211" priority="205">
      <formula>$N403=4</formula>
    </cfRule>
    <cfRule type="expression" dxfId="210" priority="206">
      <formula>$N403=3</formula>
    </cfRule>
    <cfRule type="expression" dxfId="209" priority="207">
      <formula>$N403=2</formula>
    </cfRule>
    <cfRule type="expression" dxfId="208" priority="208">
      <formula>$N403=1</formula>
    </cfRule>
  </conditionalFormatting>
  <conditionalFormatting sqref="A46:M47 A44:M44">
    <cfRule type="expression" dxfId="207" priority="197">
      <formula>$N44=""</formula>
    </cfRule>
    <cfRule type="expression" dxfId="206" priority="198">
      <formula>$N44="t"</formula>
    </cfRule>
    <cfRule type="expression" dxfId="205" priority="199">
      <formula>$N44=4</formula>
    </cfRule>
    <cfRule type="expression" dxfId="204" priority="200">
      <formula>$N44=3</formula>
    </cfRule>
    <cfRule type="expression" dxfId="203" priority="201">
      <formula>$N44=2</formula>
    </cfRule>
    <cfRule type="expression" dxfId="202" priority="202">
      <formula>$N44=1</formula>
    </cfRule>
  </conditionalFormatting>
  <conditionalFormatting sqref="A45:M45">
    <cfRule type="expression" dxfId="201" priority="191">
      <formula>$N45=""</formula>
    </cfRule>
    <cfRule type="expression" dxfId="200" priority="192">
      <formula>$N45="t"</formula>
    </cfRule>
    <cfRule type="expression" dxfId="199" priority="193">
      <formula>$N45=4</formula>
    </cfRule>
    <cfRule type="expression" dxfId="198" priority="194">
      <formula>$N45=3</formula>
    </cfRule>
    <cfRule type="expression" dxfId="197" priority="195">
      <formula>$N45=2</formula>
    </cfRule>
    <cfRule type="expression" dxfId="196" priority="196">
      <formula>$N45=1</formula>
    </cfRule>
  </conditionalFormatting>
  <conditionalFormatting sqref="A16:M16">
    <cfRule type="expression" dxfId="195" priority="185">
      <formula>$N16=""</formula>
    </cfRule>
    <cfRule type="expression" dxfId="194" priority="186">
      <formula>$N16="t"</formula>
    </cfRule>
    <cfRule type="expression" dxfId="193" priority="187">
      <formula>$N16=4</formula>
    </cfRule>
    <cfRule type="expression" dxfId="192" priority="188">
      <formula>$N16=3</formula>
    </cfRule>
    <cfRule type="expression" dxfId="191" priority="189">
      <formula>$N16=2</formula>
    </cfRule>
    <cfRule type="expression" dxfId="190" priority="190">
      <formula>$N16=1</formula>
    </cfRule>
  </conditionalFormatting>
  <conditionalFormatting sqref="A18:M19">
    <cfRule type="expression" dxfId="189" priority="179">
      <formula>$N18=""</formula>
    </cfRule>
    <cfRule type="expression" dxfId="188" priority="180">
      <formula>$N18="t"</formula>
    </cfRule>
    <cfRule type="expression" dxfId="187" priority="181">
      <formula>$N18=4</formula>
    </cfRule>
    <cfRule type="expression" dxfId="186" priority="182">
      <formula>$N18=3</formula>
    </cfRule>
    <cfRule type="expression" dxfId="185" priority="183">
      <formula>$N18=2</formula>
    </cfRule>
    <cfRule type="expression" dxfId="184" priority="184">
      <formula>$N18=1</formula>
    </cfRule>
  </conditionalFormatting>
  <conditionalFormatting sqref="A17:M17">
    <cfRule type="expression" dxfId="183" priority="173">
      <formula>$N17=""</formula>
    </cfRule>
    <cfRule type="expression" dxfId="182" priority="174">
      <formula>$N17="t"</formula>
    </cfRule>
    <cfRule type="expression" dxfId="181" priority="175">
      <formula>$N17=4</formula>
    </cfRule>
    <cfRule type="expression" dxfId="180" priority="176">
      <formula>$N17=3</formula>
    </cfRule>
    <cfRule type="expression" dxfId="179" priority="177">
      <formula>$N17=2</formula>
    </cfRule>
    <cfRule type="expression" dxfId="178" priority="178">
      <formula>$N17=1</formula>
    </cfRule>
  </conditionalFormatting>
  <conditionalFormatting sqref="A15:M15">
    <cfRule type="expression" dxfId="177" priority="167">
      <formula>$N15=""</formula>
    </cfRule>
    <cfRule type="expression" dxfId="176" priority="168">
      <formula>$N15="t"</formula>
    </cfRule>
    <cfRule type="expression" dxfId="175" priority="169">
      <formula>$N15=4</formula>
    </cfRule>
    <cfRule type="expression" dxfId="174" priority="170">
      <formula>$N15=3</formula>
    </cfRule>
    <cfRule type="expression" dxfId="173" priority="171">
      <formula>$N15=2</formula>
    </cfRule>
    <cfRule type="expression" dxfId="172" priority="172">
      <formula>$N15=1</formula>
    </cfRule>
  </conditionalFormatting>
  <conditionalFormatting sqref="A21:M21">
    <cfRule type="expression" dxfId="171" priority="161">
      <formula>$N21=""</formula>
    </cfRule>
    <cfRule type="expression" dxfId="170" priority="162">
      <formula>$N21="t"</formula>
    </cfRule>
    <cfRule type="expression" dxfId="169" priority="163">
      <formula>$N21=4</formula>
    </cfRule>
    <cfRule type="expression" dxfId="168" priority="164">
      <formula>$N21=3</formula>
    </cfRule>
    <cfRule type="expression" dxfId="167" priority="165">
      <formula>$N21=2</formula>
    </cfRule>
    <cfRule type="expression" dxfId="166" priority="166">
      <formula>$N21=1</formula>
    </cfRule>
  </conditionalFormatting>
  <conditionalFormatting sqref="A23:M24">
    <cfRule type="expression" dxfId="165" priority="155">
      <formula>$N23=""</formula>
    </cfRule>
    <cfRule type="expression" dxfId="164" priority="156">
      <formula>$N23="t"</formula>
    </cfRule>
    <cfRule type="expression" dxfId="163" priority="157">
      <formula>$N23=4</formula>
    </cfRule>
    <cfRule type="expression" dxfId="162" priority="158">
      <formula>$N23=3</formula>
    </cfRule>
    <cfRule type="expression" dxfId="161" priority="159">
      <formula>$N23=2</formula>
    </cfRule>
    <cfRule type="expression" dxfId="160" priority="160">
      <formula>$N23=1</formula>
    </cfRule>
  </conditionalFormatting>
  <conditionalFormatting sqref="A22:M22">
    <cfRule type="expression" dxfId="159" priority="149">
      <formula>$N22=""</formula>
    </cfRule>
    <cfRule type="expression" dxfId="158" priority="150">
      <formula>$N22="t"</formula>
    </cfRule>
    <cfRule type="expression" dxfId="157" priority="151">
      <formula>$N22=4</formula>
    </cfRule>
    <cfRule type="expression" dxfId="156" priority="152">
      <formula>$N22=3</formula>
    </cfRule>
    <cfRule type="expression" dxfId="155" priority="153">
      <formula>$N22=2</formula>
    </cfRule>
    <cfRule type="expression" dxfId="154" priority="154">
      <formula>$N22=1</formula>
    </cfRule>
  </conditionalFormatting>
  <conditionalFormatting sqref="A302:M302">
    <cfRule type="expression" dxfId="153" priority="143">
      <formula>$N302=""</formula>
    </cfRule>
    <cfRule type="expression" dxfId="152" priority="144">
      <formula>$N302="t"</formula>
    </cfRule>
    <cfRule type="expression" dxfId="151" priority="145">
      <formula>$N302=4</formula>
    </cfRule>
    <cfRule type="expression" dxfId="150" priority="146">
      <formula>$N302=3</formula>
    </cfRule>
    <cfRule type="expression" dxfId="149" priority="147">
      <formula>$N302=2</formula>
    </cfRule>
    <cfRule type="expression" dxfId="148" priority="148">
      <formula>$N302=1</formula>
    </cfRule>
  </conditionalFormatting>
  <conditionalFormatting sqref="A305:M305">
    <cfRule type="expression" dxfId="147" priority="137">
      <formula>$N305=""</formula>
    </cfRule>
    <cfRule type="expression" dxfId="146" priority="138">
      <formula>$N305="t"</formula>
    </cfRule>
    <cfRule type="expression" dxfId="145" priority="139">
      <formula>$N305=4</formula>
    </cfRule>
    <cfRule type="expression" dxfId="144" priority="140">
      <formula>$N305=3</formula>
    </cfRule>
    <cfRule type="expression" dxfId="143" priority="141">
      <formula>$N305=2</formula>
    </cfRule>
    <cfRule type="expression" dxfId="142" priority="142">
      <formula>$N305=1</formula>
    </cfRule>
  </conditionalFormatting>
  <conditionalFormatting sqref="A304:M304">
    <cfRule type="expression" dxfId="141" priority="133">
      <formula>$N304=4</formula>
    </cfRule>
    <cfRule type="expression" dxfId="140" priority="134">
      <formula>$N304=3</formula>
    </cfRule>
    <cfRule type="expression" dxfId="139" priority="135">
      <formula>$N304=2</formula>
    </cfRule>
    <cfRule type="expression" dxfId="138" priority="136">
      <formula>$N304=1</formula>
    </cfRule>
  </conditionalFormatting>
  <conditionalFormatting sqref="A303:M303">
    <cfRule type="expression" dxfId="137" priority="127">
      <formula>$N303=""</formula>
    </cfRule>
    <cfRule type="expression" dxfId="136" priority="128">
      <formula>$N303="t"</formula>
    </cfRule>
    <cfRule type="expression" dxfId="135" priority="129">
      <formula>$N303=4</formula>
    </cfRule>
    <cfRule type="expression" dxfId="134" priority="130">
      <formula>$N303=3</formula>
    </cfRule>
    <cfRule type="expression" dxfId="133" priority="131">
      <formula>$N303=2</formula>
    </cfRule>
    <cfRule type="expression" dxfId="132" priority="132">
      <formula>$N303=1</formula>
    </cfRule>
  </conditionalFormatting>
  <conditionalFormatting sqref="A469:M471">
    <cfRule type="expression" dxfId="131" priority="121">
      <formula>$N469=""</formula>
    </cfRule>
    <cfRule type="expression" dxfId="130" priority="122">
      <formula>$N469="t"</formula>
    </cfRule>
    <cfRule type="expression" dxfId="129" priority="123">
      <formula>$N469=4</formula>
    </cfRule>
    <cfRule type="expression" dxfId="128" priority="124">
      <formula>$N469=3</formula>
    </cfRule>
    <cfRule type="expression" dxfId="127" priority="125">
      <formula>$N469=2</formula>
    </cfRule>
    <cfRule type="expression" dxfId="126" priority="126">
      <formula>$N469=1</formula>
    </cfRule>
  </conditionalFormatting>
  <conditionalFormatting sqref="I439">
    <cfRule type="expression" dxfId="125" priority="2059">
      <formula>$N440=""</formula>
    </cfRule>
    <cfRule type="expression" dxfId="124" priority="2060">
      <formula>$N440="t"</formula>
    </cfRule>
    <cfRule type="expression" dxfId="123" priority="2061">
      <formula>$N440=4</formula>
    </cfRule>
    <cfRule type="expression" dxfId="122" priority="2062">
      <formula>$N440=3</formula>
    </cfRule>
    <cfRule type="expression" dxfId="121" priority="2063">
      <formula>$N440=2</formula>
    </cfRule>
    <cfRule type="expression" dxfId="120" priority="2064">
      <formula>$N440=1</formula>
    </cfRule>
  </conditionalFormatting>
  <conditionalFormatting sqref="F423">
    <cfRule type="expression" dxfId="119" priority="115">
      <formula>$N423=""</formula>
    </cfRule>
    <cfRule type="expression" dxfId="118" priority="116">
      <formula>$N423="t"</formula>
    </cfRule>
    <cfRule type="expression" dxfId="117" priority="117">
      <formula>$N423=4</formula>
    </cfRule>
    <cfRule type="expression" dxfId="116" priority="118">
      <formula>$N423=3</formula>
    </cfRule>
    <cfRule type="expression" dxfId="115" priority="119">
      <formula>$N423=2</formula>
    </cfRule>
    <cfRule type="expression" dxfId="114" priority="120">
      <formula>$N423=1</formula>
    </cfRule>
  </conditionalFormatting>
  <conditionalFormatting sqref="F424">
    <cfRule type="expression" dxfId="113" priority="109">
      <formula>$N424=""</formula>
    </cfRule>
    <cfRule type="expression" dxfId="112" priority="110">
      <formula>$N424="t"</formula>
    </cfRule>
    <cfRule type="expression" dxfId="111" priority="111">
      <formula>$N424=4</formula>
    </cfRule>
    <cfRule type="expression" dxfId="110" priority="112">
      <formula>$N424=3</formula>
    </cfRule>
    <cfRule type="expression" dxfId="109" priority="113">
      <formula>$N424=2</formula>
    </cfRule>
    <cfRule type="expression" dxfId="108" priority="114">
      <formula>$N424=1</formula>
    </cfRule>
  </conditionalFormatting>
  <conditionalFormatting sqref="F425">
    <cfRule type="expression" dxfId="107" priority="103">
      <formula>$N425=""</formula>
    </cfRule>
    <cfRule type="expression" dxfId="106" priority="104">
      <formula>$N425="t"</formula>
    </cfRule>
    <cfRule type="expression" dxfId="105" priority="105">
      <formula>$N425=4</formula>
    </cfRule>
    <cfRule type="expression" dxfId="104" priority="106">
      <formula>$N425=3</formula>
    </cfRule>
    <cfRule type="expression" dxfId="103" priority="107">
      <formula>$N425=2</formula>
    </cfRule>
    <cfRule type="expression" dxfId="102" priority="108">
      <formula>$N425=1</formula>
    </cfRule>
  </conditionalFormatting>
  <conditionalFormatting sqref="K330:K336">
    <cfRule type="expression" dxfId="101" priority="97">
      <formula>$N330=""</formula>
    </cfRule>
    <cfRule type="expression" dxfId="100" priority="98">
      <formula>$N330="t"</formula>
    </cfRule>
    <cfRule type="expression" dxfId="99" priority="99">
      <formula>$N330=4</formula>
    </cfRule>
    <cfRule type="expression" dxfId="98" priority="100">
      <formula>$N330=3</formula>
    </cfRule>
    <cfRule type="expression" dxfId="97" priority="101">
      <formula>$N330=2</formula>
    </cfRule>
    <cfRule type="expression" dxfId="96" priority="102">
      <formula>$N330=1</formula>
    </cfRule>
  </conditionalFormatting>
  <conditionalFormatting sqref="K343:K349">
    <cfRule type="expression" dxfId="95" priority="91">
      <formula>$N343=""</formula>
    </cfRule>
    <cfRule type="expression" dxfId="94" priority="92">
      <formula>$N343="t"</formula>
    </cfRule>
    <cfRule type="expression" dxfId="93" priority="93">
      <formula>$N343=4</formula>
    </cfRule>
    <cfRule type="expression" dxfId="92" priority="94">
      <formula>$N343=3</formula>
    </cfRule>
    <cfRule type="expression" dxfId="91" priority="95">
      <formula>$N343=2</formula>
    </cfRule>
    <cfRule type="expression" dxfId="90" priority="96">
      <formula>$N343=1</formula>
    </cfRule>
  </conditionalFormatting>
  <conditionalFormatting sqref="C338">
    <cfRule type="expression" dxfId="89" priority="85">
      <formula>$N338=""</formula>
    </cfRule>
    <cfRule type="expression" dxfId="88" priority="86">
      <formula>$N338="t"</formula>
    </cfRule>
    <cfRule type="expression" dxfId="87" priority="87">
      <formula>$N338=4</formula>
    </cfRule>
    <cfRule type="expression" dxfId="86" priority="88">
      <formula>$N338=3</formula>
    </cfRule>
    <cfRule type="expression" dxfId="85" priority="89">
      <formula>$N338=2</formula>
    </cfRule>
    <cfRule type="expression" dxfId="84" priority="90">
      <formula>$N338=1</formula>
    </cfRule>
  </conditionalFormatting>
  <conditionalFormatting sqref="C351">
    <cfRule type="expression" dxfId="83" priority="79">
      <formula>$N351=""</formula>
    </cfRule>
    <cfRule type="expression" dxfId="82" priority="80">
      <formula>$N351="t"</formula>
    </cfRule>
    <cfRule type="expression" dxfId="81" priority="81">
      <formula>$N351=4</formula>
    </cfRule>
    <cfRule type="expression" dxfId="80" priority="82">
      <formula>$N351=3</formula>
    </cfRule>
    <cfRule type="expression" dxfId="79" priority="83">
      <formula>$N351=2</formula>
    </cfRule>
    <cfRule type="expression" dxfId="78" priority="84">
      <formula>$N351=1</formula>
    </cfRule>
  </conditionalFormatting>
  <conditionalFormatting sqref="A517:G517 I517:M517">
    <cfRule type="expression" dxfId="77" priority="73">
      <formula>$N517=""</formula>
    </cfRule>
    <cfRule type="expression" dxfId="76" priority="74">
      <formula>$N517="t"</formula>
    </cfRule>
    <cfRule type="expression" dxfId="75" priority="75">
      <formula>$N517=4</formula>
    </cfRule>
    <cfRule type="expression" dxfId="74" priority="76">
      <formula>$N517=3</formula>
    </cfRule>
    <cfRule type="expression" dxfId="73" priority="77">
      <formula>$N517=2</formula>
    </cfRule>
    <cfRule type="expression" dxfId="72" priority="78">
      <formula>$N517=1</formula>
    </cfRule>
  </conditionalFormatting>
  <conditionalFormatting sqref="A518:G524 I518:M524">
    <cfRule type="expression" dxfId="71" priority="67">
      <formula>$N518=""</formula>
    </cfRule>
    <cfRule type="expression" dxfId="70" priority="68">
      <formula>$N518="t"</formula>
    </cfRule>
    <cfRule type="expression" dxfId="69" priority="69">
      <formula>$N518=4</formula>
    </cfRule>
    <cfRule type="expression" dxfId="68" priority="70">
      <formula>$N518=3</formula>
    </cfRule>
    <cfRule type="expression" dxfId="67" priority="71">
      <formula>$N518=2</formula>
    </cfRule>
    <cfRule type="expression" dxfId="66" priority="72">
      <formula>$N518=1</formula>
    </cfRule>
  </conditionalFormatting>
  <conditionalFormatting sqref="H517:H525">
    <cfRule type="expression" dxfId="65" priority="61">
      <formula>$N517=""</formula>
    </cfRule>
    <cfRule type="expression" dxfId="64" priority="62">
      <formula>$N517="t"</formula>
    </cfRule>
    <cfRule type="expression" dxfId="63" priority="63">
      <formula>$N517=4</formula>
    </cfRule>
    <cfRule type="expression" dxfId="62" priority="64">
      <formula>$N517=3</formula>
    </cfRule>
    <cfRule type="expression" dxfId="61" priority="65">
      <formula>$N517=2</formula>
    </cfRule>
    <cfRule type="expression" dxfId="60" priority="66">
      <formula>$N517=1</formula>
    </cfRule>
  </conditionalFormatting>
  <conditionalFormatting sqref="A104:A107 I104:M107">
    <cfRule type="expression" dxfId="59" priority="55">
      <formula>$N104=""</formula>
    </cfRule>
    <cfRule type="expression" dxfId="58" priority="56">
      <formula>$N104="t"</formula>
    </cfRule>
    <cfRule type="expression" dxfId="57" priority="57">
      <formula>$N104=4</formula>
    </cfRule>
    <cfRule type="expression" dxfId="56" priority="58">
      <formula>$N104=3</formula>
    </cfRule>
    <cfRule type="expression" dxfId="55" priority="59">
      <formula>$N104=2</formula>
    </cfRule>
    <cfRule type="expression" dxfId="54" priority="60">
      <formula>$N104=1</formula>
    </cfRule>
  </conditionalFormatting>
  <conditionalFormatting sqref="A100:M100">
    <cfRule type="expression" dxfId="53" priority="49">
      <formula>$N100=""</formula>
    </cfRule>
    <cfRule type="expression" dxfId="52" priority="50">
      <formula>$N100="t"</formula>
    </cfRule>
    <cfRule type="expression" dxfId="51" priority="51">
      <formula>$N100=4</formula>
    </cfRule>
    <cfRule type="expression" dxfId="50" priority="52">
      <formula>$N100=3</formula>
    </cfRule>
    <cfRule type="expression" dxfId="49" priority="53">
      <formula>$N100=2</formula>
    </cfRule>
    <cfRule type="expression" dxfId="48" priority="54">
      <formula>$N100=1</formula>
    </cfRule>
  </conditionalFormatting>
  <conditionalFormatting sqref="A103 A108:M108 H103:M103 H104:H107">
    <cfRule type="expression" dxfId="47" priority="43">
      <formula>$N103=""</formula>
    </cfRule>
    <cfRule type="expression" dxfId="46" priority="44">
      <formula>$N103="t"</formula>
    </cfRule>
    <cfRule type="expression" dxfId="45" priority="45">
      <formula>$N103=4</formula>
    </cfRule>
    <cfRule type="expression" dxfId="44" priority="46">
      <formula>$N103=3</formula>
    </cfRule>
    <cfRule type="expression" dxfId="43" priority="47">
      <formula>$N103=2</formula>
    </cfRule>
    <cfRule type="expression" dxfId="42" priority="48">
      <formula>$N103=1</formula>
    </cfRule>
  </conditionalFormatting>
  <conditionalFormatting sqref="A101:M102">
    <cfRule type="expression" dxfId="41" priority="37">
      <formula>$N101=""</formula>
    </cfRule>
    <cfRule type="expression" dxfId="40" priority="38">
      <formula>$N101="t"</formula>
    </cfRule>
    <cfRule type="expression" dxfId="39" priority="39">
      <formula>$N101=4</formula>
    </cfRule>
    <cfRule type="expression" dxfId="38" priority="40">
      <formula>$N101=3</formula>
    </cfRule>
    <cfRule type="expression" dxfId="37" priority="41">
      <formula>$N101=2</formula>
    </cfRule>
    <cfRule type="expression" dxfId="36" priority="42">
      <formula>$N101=1</formula>
    </cfRule>
  </conditionalFormatting>
  <conditionalFormatting sqref="A110:M110">
    <cfRule type="expression" dxfId="35" priority="31">
      <formula>$N110=""</formula>
    </cfRule>
    <cfRule type="expression" dxfId="34" priority="32">
      <formula>$N110="t"</formula>
    </cfRule>
    <cfRule type="expression" dxfId="33" priority="33">
      <formula>$N110=4</formula>
    </cfRule>
    <cfRule type="expression" dxfId="32" priority="34">
      <formula>$N110=3</formula>
    </cfRule>
    <cfRule type="expression" dxfId="31" priority="35">
      <formula>$N110=2</formula>
    </cfRule>
    <cfRule type="expression" dxfId="30" priority="36">
      <formula>$N110=1</formula>
    </cfRule>
  </conditionalFormatting>
  <conditionalFormatting sqref="A113:M113">
    <cfRule type="expression" dxfId="29" priority="25">
      <formula>$N113=""</formula>
    </cfRule>
    <cfRule type="expression" dxfId="28" priority="26">
      <formula>$N113="t"</formula>
    </cfRule>
    <cfRule type="expression" dxfId="27" priority="27">
      <formula>$N113=4</formula>
    </cfRule>
    <cfRule type="expression" dxfId="26" priority="28">
      <formula>$N113=3</formula>
    </cfRule>
    <cfRule type="expression" dxfId="25" priority="29">
      <formula>$N113=2</formula>
    </cfRule>
    <cfRule type="expression" dxfId="24" priority="30">
      <formula>$N113=1</formula>
    </cfRule>
  </conditionalFormatting>
  <conditionalFormatting sqref="A111:M111">
    <cfRule type="expression" dxfId="23" priority="19">
      <formula>$N111=""</formula>
    </cfRule>
    <cfRule type="expression" dxfId="22" priority="20">
      <formula>$N111="t"</formula>
    </cfRule>
    <cfRule type="expression" dxfId="21" priority="21">
      <formula>$N111=4</formula>
    </cfRule>
    <cfRule type="expression" dxfId="20" priority="22">
      <formula>$N111=3</formula>
    </cfRule>
    <cfRule type="expression" dxfId="19" priority="23">
      <formula>$N111=2</formula>
    </cfRule>
    <cfRule type="expression" dxfId="18" priority="24">
      <formula>$N111=1</formula>
    </cfRule>
  </conditionalFormatting>
  <conditionalFormatting sqref="B104:G107">
    <cfRule type="expression" dxfId="17" priority="13">
      <formula>$N104=""</formula>
    </cfRule>
    <cfRule type="expression" dxfId="16" priority="14">
      <formula>$N104="t"</formula>
    </cfRule>
    <cfRule type="expression" dxfId="15" priority="15">
      <formula>$N104=4</formula>
    </cfRule>
    <cfRule type="expression" dxfId="14" priority="16">
      <formula>$N104=3</formula>
    </cfRule>
    <cfRule type="expression" dxfId="13" priority="17">
      <formula>$N104=2</formula>
    </cfRule>
    <cfRule type="expression" dxfId="12" priority="18">
      <formula>$N104=1</formula>
    </cfRule>
  </conditionalFormatting>
  <conditionalFormatting sqref="B103:G103">
    <cfRule type="expression" dxfId="11" priority="7">
      <formula>$N103=""</formula>
    </cfRule>
    <cfRule type="expression" dxfId="10" priority="8">
      <formula>$N103="t"</formula>
    </cfRule>
    <cfRule type="expression" dxfId="9" priority="9">
      <formula>$N103=4</formula>
    </cfRule>
    <cfRule type="expression" dxfId="8" priority="10">
      <formula>$N103=3</formula>
    </cfRule>
    <cfRule type="expression" dxfId="7" priority="11">
      <formula>$N103=2</formula>
    </cfRule>
    <cfRule type="expression" dxfId="6" priority="12">
      <formula>$N103=1</formula>
    </cfRule>
  </conditionalFormatting>
  <conditionalFormatting sqref="A112:M112">
    <cfRule type="expression" dxfId="5" priority="1">
      <formula>$N112=""</formula>
    </cfRule>
    <cfRule type="expression" dxfId="4" priority="2">
      <formula>$N112="t"</formula>
    </cfRule>
    <cfRule type="expression" dxfId="3" priority="3">
      <formula>$N112=4</formula>
    </cfRule>
    <cfRule type="expression" dxfId="2" priority="4">
      <formula>$N112=3</formula>
    </cfRule>
    <cfRule type="expression" dxfId="1" priority="5">
      <formula>$N112=2</formula>
    </cfRule>
    <cfRule type="expression" dxfId="0" priority="6">
      <formula>$N112=1</formula>
    </cfRule>
  </conditionalFormatting>
  <printOptions horizontalCentered="1"/>
  <pageMargins left="0.11811023622047245" right="7.874015748031496E-2" top="0.11811023622047245" bottom="0.62992125984251968" header="0.19685039370078741" footer="0.11811023622047245"/>
  <pageSetup paperSize="9" scale="82" fitToHeight="0" orientation="landscape" verticalDpi="300" r:id="rId2"/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BA5FF-5820-4FB8-9F15-FFDE2A3DCB99}">
  <dimension ref="A1:G95"/>
  <sheetViews>
    <sheetView showOutlineSymbols="0" showWhiteSpace="0" view="pageBreakPreview" topLeftCell="A10" zoomScale="110" zoomScaleNormal="100" zoomScaleSheetLayoutView="110" workbookViewId="0">
      <selection activeCell="B12" sqref="B12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10"/>
      <c r="B1" s="10" t="s">
        <v>0</v>
      </c>
      <c r="C1" s="10" t="s">
        <v>1</v>
      </c>
      <c r="D1" s="182" t="s">
        <v>2</v>
      </c>
      <c r="E1" s="182"/>
      <c r="F1" s="182" t="s">
        <v>3</v>
      </c>
      <c r="G1" s="182"/>
    </row>
    <row r="2" spans="1:7" ht="95.1" customHeight="1" x14ac:dyDescent="0.2">
      <c r="A2" s="11"/>
      <c r="B2" s="11" t="s">
        <v>4</v>
      </c>
      <c r="C2" s="11" t="s">
        <v>5</v>
      </c>
      <c r="D2" s="183" t="s">
        <v>6</v>
      </c>
      <c r="E2" s="183"/>
      <c r="F2" s="183" t="s">
        <v>7</v>
      </c>
      <c r="G2" s="183"/>
    </row>
    <row r="3" spans="1:7" ht="15" x14ac:dyDescent="0.25">
      <c r="A3" s="187" t="s">
        <v>2395</v>
      </c>
      <c r="B3" s="176"/>
      <c r="C3" s="176"/>
      <c r="D3" s="176"/>
      <c r="E3" s="176"/>
      <c r="F3" s="176"/>
      <c r="G3" s="176"/>
    </row>
    <row r="4" spans="1:7" ht="15" x14ac:dyDescent="0.2">
      <c r="A4" s="12" t="s">
        <v>9</v>
      </c>
      <c r="B4" s="12" t="s">
        <v>10</v>
      </c>
      <c r="C4" s="13" t="s">
        <v>2396</v>
      </c>
      <c r="D4" s="13" t="s">
        <v>2397</v>
      </c>
      <c r="E4" s="13" t="s">
        <v>2398</v>
      </c>
      <c r="F4" s="13" t="s">
        <v>2399</v>
      </c>
      <c r="G4" s="13" t="s">
        <v>2400</v>
      </c>
    </row>
    <row r="5" spans="1:7" ht="24" customHeight="1" thickBot="1" x14ac:dyDescent="0.25">
      <c r="A5" s="15" t="s">
        <v>13</v>
      </c>
      <c r="B5" s="15" t="s">
        <v>14</v>
      </c>
      <c r="C5" s="16" t="s">
        <v>2401</v>
      </c>
      <c r="D5" s="40" t="s">
        <v>2402</v>
      </c>
      <c r="E5" s="40" t="s">
        <v>2403</v>
      </c>
      <c r="F5" s="40" t="s">
        <v>2404</v>
      </c>
      <c r="G5" s="40" t="s">
        <v>2405</v>
      </c>
    </row>
    <row r="6" spans="1:7" ht="24" customHeight="1" thickTop="1" thickBot="1" x14ac:dyDescent="0.25">
      <c r="A6" s="18" t="s">
        <v>42</v>
      </c>
      <c r="B6" s="18" t="s">
        <v>45</v>
      </c>
      <c r="C6" s="19" t="s">
        <v>2406</v>
      </c>
      <c r="D6" s="41" t="s">
        <v>2407</v>
      </c>
      <c r="E6" s="41" t="s">
        <v>2408</v>
      </c>
      <c r="F6" s="41" t="s">
        <v>2409</v>
      </c>
      <c r="G6" s="41" t="s">
        <v>2410</v>
      </c>
    </row>
    <row r="7" spans="1:7" ht="24" customHeight="1" thickTop="1" thickBot="1" x14ac:dyDescent="0.25">
      <c r="A7" s="18" t="s">
        <v>47</v>
      </c>
      <c r="B7" s="18" t="s">
        <v>49</v>
      </c>
      <c r="C7" s="19" t="s">
        <v>2411</v>
      </c>
      <c r="D7" s="41" t="s">
        <v>2411</v>
      </c>
      <c r="E7" s="19" t="s">
        <v>456</v>
      </c>
      <c r="F7" s="19" t="s">
        <v>456</v>
      </c>
      <c r="G7" s="19" t="s">
        <v>456</v>
      </c>
    </row>
    <row r="8" spans="1:7" ht="24" customHeight="1" thickTop="1" thickBot="1" x14ac:dyDescent="0.25">
      <c r="A8" s="18" t="s">
        <v>51</v>
      </c>
      <c r="B8" s="18" t="s">
        <v>53</v>
      </c>
      <c r="C8" s="19" t="s">
        <v>2411</v>
      </c>
      <c r="D8" s="19" t="s">
        <v>456</v>
      </c>
      <c r="E8" s="19" t="s">
        <v>456</v>
      </c>
      <c r="F8" s="19" t="s">
        <v>456</v>
      </c>
      <c r="G8" s="41" t="s">
        <v>2411</v>
      </c>
    </row>
    <row r="9" spans="1:7" ht="36" customHeight="1" thickTop="1" thickBot="1" x14ac:dyDescent="0.25">
      <c r="A9" s="18" t="s">
        <v>54</v>
      </c>
      <c r="B9" s="18" t="s">
        <v>56</v>
      </c>
      <c r="C9" s="19" t="s">
        <v>2412</v>
      </c>
      <c r="D9" s="41" t="s">
        <v>2412</v>
      </c>
      <c r="E9" s="19" t="s">
        <v>456</v>
      </c>
      <c r="F9" s="19" t="s">
        <v>456</v>
      </c>
      <c r="G9" s="19" t="s">
        <v>456</v>
      </c>
    </row>
    <row r="10" spans="1:7" ht="24" customHeight="1" thickTop="1" thickBot="1" x14ac:dyDescent="0.25">
      <c r="A10" s="18" t="s">
        <v>57</v>
      </c>
      <c r="B10" s="18" t="s">
        <v>60</v>
      </c>
      <c r="C10" s="19" t="s">
        <v>2413</v>
      </c>
      <c r="D10" s="41" t="s">
        <v>2414</v>
      </c>
      <c r="E10" s="41" t="s">
        <v>2414</v>
      </c>
      <c r="F10" s="41" t="s">
        <v>2414</v>
      </c>
      <c r="G10" s="41" t="s">
        <v>2414</v>
      </c>
    </row>
    <row r="11" spans="1:7" ht="24" customHeight="1" thickTop="1" thickBot="1" x14ac:dyDescent="0.25">
      <c r="A11" s="18" t="s">
        <v>62</v>
      </c>
      <c r="B11" s="18" t="s">
        <v>65</v>
      </c>
      <c r="C11" s="19" t="s">
        <v>2415</v>
      </c>
      <c r="D11" s="41" t="s">
        <v>2415</v>
      </c>
      <c r="E11" s="19" t="s">
        <v>456</v>
      </c>
      <c r="F11" s="19" t="s">
        <v>456</v>
      </c>
      <c r="G11" s="19" t="s">
        <v>456</v>
      </c>
    </row>
    <row r="12" spans="1:7" ht="24" customHeight="1" thickTop="1" thickBot="1" x14ac:dyDescent="0.25">
      <c r="A12" s="18" t="s">
        <v>66</v>
      </c>
      <c r="B12" s="18" t="s">
        <v>67</v>
      </c>
      <c r="C12" s="19" t="s">
        <v>2416</v>
      </c>
      <c r="D12" s="41" t="s">
        <v>2416</v>
      </c>
      <c r="E12" s="19" t="s">
        <v>456</v>
      </c>
      <c r="F12" s="19" t="s">
        <v>456</v>
      </c>
      <c r="G12" s="19" t="s">
        <v>456</v>
      </c>
    </row>
    <row r="13" spans="1:7" ht="24" customHeight="1" thickTop="1" thickBot="1" x14ac:dyDescent="0.25">
      <c r="A13" s="15" t="s">
        <v>15</v>
      </c>
      <c r="B13" s="15" t="s">
        <v>16</v>
      </c>
      <c r="C13" s="16" t="s">
        <v>2417</v>
      </c>
      <c r="D13" s="40" t="s">
        <v>2417</v>
      </c>
      <c r="E13" s="16" t="s">
        <v>456</v>
      </c>
      <c r="F13" s="16" t="s">
        <v>456</v>
      </c>
      <c r="G13" s="16" t="s">
        <v>456</v>
      </c>
    </row>
    <row r="14" spans="1:7" ht="36" customHeight="1" thickTop="1" thickBot="1" x14ac:dyDescent="0.25">
      <c r="A14" s="18" t="s">
        <v>68</v>
      </c>
      <c r="B14" s="18" t="s">
        <v>70</v>
      </c>
      <c r="C14" s="19" t="s">
        <v>2418</v>
      </c>
      <c r="D14" s="41" t="s">
        <v>2418</v>
      </c>
      <c r="E14" s="19" t="s">
        <v>456</v>
      </c>
      <c r="F14" s="19" t="s">
        <v>456</v>
      </c>
      <c r="G14" s="19" t="s">
        <v>456</v>
      </c>
    </row>
    <row r="15" spans="1:7" ht="36" customHeight="1" thickTop="1" thickBot="1" x14ac:dyDescent="0.25">
      <c r="A15" s="18" t="s">
        <v>71</v>
      </c>
      <c r="B15" s="18" t="s">
        <v>73</v>
      </c>
      <c r="C15" s="19" t="s">
        <v>2419</v>
      </c>
      <c r="D15" s="41" t="s">
        <v>2419</v>
      </c>
      <c r="E15" s="19" t="s">
        <v>456</v>
      </c>
      <c r="F15" s="19" t="s">
        <v>456</v>
      </c>
      <c r="G15" s="19" t="s">
        <v>456</v>
      </c>
    </row>
    <row r="16" spans="1:7" ht="36" customHeight="1" thickTop="1" thickBot="1" x14ac:dyDescent="0.25">
      <c r="A16" s="18" t="s">
        <v>74</v>
      </c>
      <c r="B16" s="18" t="s">
        <v>76</v>
      </c>
      <c r="C16" s="19" t="s">
        <v>2420</v>
      </c>
      <c r="D16" s="41" t="s">
        <v>2420</v>
      </c>
      <c r="E16" s="19" t="s">
        <v>456</v>
      </c>
      <c r="F16" s="19" t="s">
        <v>456</v>
      </c>
      <c r="G16" s="19" t="s">
        <v>456</v>
      </c>
    </row>
    <row r="17" spans="1:7" ht="24" customHeight="1" thickTop="1" thickBot="1" x14ac:dyDescent="0.25">
      <c r="A17" s="15" t="s">
        <v>17</v>
      </c>
      <c r="B17" s="15" t="s">
        <v>18</v>
      </c>
      <c r="C17" s="16" t="s">
        <v>2421</v>
      </c>
      <c r="D17" s="40" t="s">
        <v>2422</v>
      </c>
      <c r="E17" s="16" t="s">
        <v>456</v>
      </c>
      <c r="F17" s="16" t="s">
        <v>456</v>
      </c>
      <c r="G17" s="40" t="s">
        <v>2423</v>
      </c>
    </row>
    <row r="18" spans="1:7" ht="24" customHeight="1" thickTop="1" thickBot="1" x14ac:dyDescent="0.25">
      <c r="A18" s="18" t="s">
        <v>77</v>
      </c>
      <c r="B18" s="18" t="s">
        <v>79</v>
      </c>
      <c r="C18" s="19" t="s">
        <v>2424</v>
      </c>
      <c r="D18" s="41" t="s">
        <v>2424</v>
      </c>
      <c r="E18" s="19" t="s">
        <v>456</v>
      </c>
      <c r="F18" s="19" t="s">
        <v>456</v>
      </c>
      <c r="G18" s="19" t="s">
        <v>456</v>
      </c>
    </row>
    <row r="19" spans="1:7" ht="24" customHeight="1" thickTop="1" thickBot="1" x14ac:dyDescent="0.25">
      <c r="A19" s="18" t="s">
        <v>80</v>
      </c>
      <c r="B19" s="18" t="s">
        <v>82</v>
      </c>
      <c r="C19" s="19" t="s">
        <v>2425</v>
      </c>
      <c r="D19" s="41" t="s">
        <v>2425</v>
      </c>
      <c r="E19" s="19" t="s">
        <v>456</v>
      </c>
      <c r="F19" s="19" t="s">
        <v>456</v>
      </c>
      <c r="G19" s="19" t="s">
        <v>456</v>
      </c>
    </row>
    <row r="20" spans="1:7" ht="24" customHeight="1" thickTop="1" thickBot="1" x14ac:dyDescent="0.25">
      <c r="A20" s="18" t="s">
        <v>83</v>
      </c>
      <c r="B20" s="18" t="s">
        <v>85</v>
      </c>
      <c r="C20" s="19" t="s">
        <v>2426</v>
      </c>
      <c r="D20" s="19" t="s">
        <v>456</v>
      </c>
      <c r="E20" s="19" t="s">
        <v>456</v>
      </c>
      <c r="F20" s="19" t="s">
        <v>456</v>
      </c>
      <c r="G20" s="41" t="s">
        <v>2426</v>
      </c>
    </row>
    <row r="21" spans="1:7" ht="48" customHeight="1" thickTop="1" thickBot="1" x14ac:dyDescent="0.25">
      <c r="A21" s="18" t="s">
        <v>86</v>
      </c>
      <c r="B21" s="18" t="s">
        <v>88</v>
      </c>
      <c r="C21" s="19" t="s">
        <v>2427</v>
      </c>
      <c r="D21" s="41" t="s">
        <v>2427</v>
      </c>
      <c r="E21" s="19" t="s">
        <v>456</v>
      </c>
      <c r="F21" s="19" t="s">
        <v>456</v>
      </c>
      <c r="G21" s="19" t="s">
        <v>456</v>
      </c>
    </row>
    <row r="22" spans="1:7" ht="36" customHeight="1" thickTop="1" thickBot="1" x14ac:dyDescent="0.25">
      <c r="A22" s="18" t="s">
        <v>90</v>
      </c>
      <c r="B22" s="18" t="s">
        <v>92</v>
      </c>
      <c r="C22" s="19" t="s">
        <v>2428</v>
      </c>
      <c r="D22" s="41" t="s">
        <v>2428</v>
      </c>
      <c r="E22" s="19" t="s">
        <v>456</v>
      </c>
      <c r="F22" s="19" t="s">
        <v>456</v>
      </c>
      <c r="G22" s="19" t="s">
        <v>456</v>
      </c>
    </row>
    <row r="23" spans="1:7" ht="24" customHeight="1" thickTop="1" x14ac:dyDescent="0.2">
      <c r="A23" s="15" t="s">
        <v>19</v>
      </c>
      <c r="B23" s="15" t="s">
        <v>20</v>
      </c>
      <c r="C23" s="16" t="s">
        <v>2429</v>
      </c>
      <c r="D23" s="16" t="s">
        <v>456</v>
      </c>
      <c r="E23" s="16" t="s">
        <v>456</v>
      </c>
      <c r="F23" s="16" t="s">
        <v>456</v>
      </c>
      <c r="G23" s="16" t="s">
        <v>456</v>
      </c>
    </row>
    <row r="24" spans="1:7" ht="24" customHeight="1" thickBot="1" x14ac:dyDescent="0.25">
      <c r="A24" s="15" t="s">
        <v>94</v>
      </c>
      <c r="B24" s="15" t="s">
        <v>95</v>
      </c>
      <c r="C24" s="16" t="s">
        <v>2430</v>
      </c>
      <c r="D24" s="40" t="s">
        <v>2430</v>
      </c>
      <c r="E24" s="16" t="s">
        <v>456</v>
      </c>
      <c r="F24" s="16" t="s">
        <v>456</v>
      </c>
      <c r="G24" s="16" t="s">
        <v>456</v>
      </c>
    </row>
    <row r="25" spans="1:7" ht="36" customHeight="1" thickTop="1" thickBot="1" x14ac:dyDescent="0.25">
      <c r="A25" s="18" t="s">
        <v>96</v>
      </c>
      <c r="B25" s="18" t="s">
        <v>98</v>
      </c>
      <c r="C25" s="19" t="s">
        <v>2431</v>
      </c>
      <c r="D25" s="41" t="s">
        <v>2431</v>
      </c>
      <c r="E25" s="19" t="s">
        <v>456</v>
      </c>
      <c r="F25" s="19" t="s">
        <v>456</v>
      </c>
      <c r="G25" s="19" t="s">
        <v>456</v>
      </c>
    </row>
    <row r="26" spans="1:7" ht="36" customHeight="1" thickTop="1" thickBot="1" x14ac:dyDescent="0.25">
      <c r="A26" s="18" t="s">
        <v>99</v>
      </c>
      <c r="B26" s="18" t="s">
        <v>101</v>
      </c>
      <c r="C26" s="19" t="s">
        <v>2432</v>
      </c>
      <c r="D26" s="41" t="s">
        <v>2432</v>
      </c>
      <c r="E26" s="19" t="s">
        <v>456</v>
      </c>
      <c r="F26" s="19" t="s">
        <v>456</v>
      </c>
      <c r="G26" s="19" t="s">
        <v>456</v>
      </c>
    </row>
    <row r="27" spans="1:7" ht="48" customHeight="1" thickTop="1" thickBot="1" x14ac:dyDescent="0.25">
      <c r="A27" s="18" t="s">
        <v>102</v>
      </c>
      <c r="B27" s="18" t="s">
        <v>104</v>
      </c>
      <c r="C27" s="19" t="s">
        <v>2433</v>
      </c>
      <c r="D27" s="41" t="s">
        <v>2433</v>
      </c>
      <c r="E27" s="19" t="s">
        <v>456</v>
      </c>
      <c r="F27" s="19" t="s">
        <v>456</v>
      </c>
      <c r="G27" s="19" t="s">
        <v>456</v>
      </c>
    </row>
    <row r="28" spans="1:7" ht="36" customHeight="1" thickTop="1" thickBot="1" x14ac:dyDescent="0.25">
      <c r="A28" s="18" t="s">
        <v>105</v>
      </c>
      <c r="B28" s="18" t="s">
        <v>92</v>
      </c>
      <c r="C28" s="19" t="s">
        <v>2434</v>
      </c>
      <c r="D28" s="41" t="s">
        <v>2434</v>
      </c>
      <c r="E28" s="19" t="s">
        <v>456</v>
      </c>
      <c r="F28" s="19" t="s">
        <v>456</v>
      </c>
      <c r="G28" s="19" t="s">
        <v>456</v>
      </c>
    </row>
    <row r="29" spans="1:7" ht="24" customHeight="1" thickTop="1" thickBot="1" x14ac:dyDescent="0.25">
      <c r="A29" s="18" t="s">
        <v>106</v>
      </c>
      <c r="B29" s="18" t="s">
        <v>108</v>
      </c>
      <c r="C29" s="19" t="s">
        <v>2435</v>
      </c>
      <c r="D29" s="41" t="s">
        <v>2435</v>
      </c>
      <c r="E29" s="19" t="s">
        <v>456</v>
      </c>
      <c r="F29" s="19" t="s">
        <v>456</v>
      </c>
      <c r="G29" s="19" t="s">
        <v>456</v>
      </c>
    </row>
    <row r="30" spans="1:7" ht="24" customHeight="1" thickTop="1" thickBot="1" x14ac:dyDescent="0.25">
      <c r="A30" s="18" t="s">
        <v>109</v>
      </c>
      <c r="B30" s="18" t="s">
        <v>111</v>
      </c>
      <c r="C30" s="19" t="s">
        <v>2436</v>
      </c>
      <c r="D30" s="41" t="s">
        <v>2436</v>
      </c>
      <c r="E30" s="19" t="s">
        <v>456</v>
      </c>
      <c r="F30" s="19" t="s">
        <v>456</v>
      </c>
      <c r="G30" s="19" t="s">
        <v>456</v>
      </c>
    </row>
    <row r="31" spans="1:7" ht="24" customHeight="1" thickTop="1" thickBot="1" x14ac:dyDescent="0.25">
      <c r="A31" s="15" t="s">
        <v>112</v>
      </c>
      <c r="B31" s="15" t="s">
        <v>113</v>
      </c>
      <c r="C31" s="16" t="s">
        <v>2437</v>
      </c>
      <c r="D31" s="40" t="s">
        <v>2438</v>
      </c>
      <c r="E31" s="40" t="s">
        <v>2439</v>
      </c>
      <c r="F31" s="16" t="s">
        <v>456</v>
      </c>
      <c r="G31" s="16" t="s">
        <v>456</v>
      </c>
    </row>
    <row r="32" spans="1:7" ht="24" customHeight="1" thickTop="1" thickBot="1" x14ac:dyDescent="0.25">
      <c r="A32" s="18" t="s">
        <v>114</v>
      </c>
      <c r="B32" s="18" t="s">
        <v>116</v>
      </c>
      <c r="C32" s="19" t="s">
        <v>2440</v>
      </c>
      <c r="D32" s="41" t="s">
        <v>2440</v>
      </c>
      <c r="E32" s="19" t="s">
        <v>456</v>
      </c>
      <c r="F32" s="19" t="s">
        <v>456</v>
      </c>
      <c r="G32" s="19" t="s">
        <v>456</v>
      </c>
    </row>
    <row r="33" spans="1:7" ht="60" customHeight="1" thickTop="1" thickBot="1" x14ac:dyDescent="0.25">
      <c r="A33" s="18" t="s">
        <v>118</v>
      </c>
      <c r="B33" s="18" t="s">
        <v>120</v>
      </c>
      <c r="C33" s="19" t="s">
        <v>2441</v>
      </c>
      <c r="D33" s="41" t="s">
        <v>2442</v>
      </c>
      <c r="E33" s="41" t="s">
        <v>2442</v>
      </c>
      <c r="F33" s="19" t="s">
        <v>456</v>
      </c>
      <c r="G33" s="19" t="s">
        <v>456</v>
      </c>
    </row>
    <row r="34" spans="1:7" ht="36" customHeight="1" thickTop="1" thickBot="1" x14ac:dyDescent="0.25">
      <c r="A34" s="18" t="s">
        <v>121</v>
      </c>
      <c r="B34" s="18" t="s">
        <v>123</v>
      </c>
      <c r="C34" s="19" t="s">
        <v>2443</v>
      </c>
      <c r="D34" s="41" t="s">
        <v>2444</v>
      </c>
      <c r="E34" s="41" t="s">
        <v>2444</v>
      </c>
      <c r="F34" s="19" t="s">
        <v>456</v>
      </c>
      <c r="G34" s="19" t="s">
        <v>456</v>
      </c>
    </row>
    <row r="35" spans="1:7" ht="36" customHeight="1" thickTop="1" thickBot="1" x14ac:dyDescent="0.25">
      <c r="A35" s="18" t="s">
        <v>124</v>
      </c>
      <c r="B35" s="18" t="s">
        <v>126</v>
      </c>
      <c r="C35" s="19" t="s">
        <v>2445</v>
      </c>
      <c r="D35" s="41" t="s">
        <v>2446</v>
      </c>
      <c r="E35" s="41" t="s">
        <v>2446</v>
      </c>
      <c r="F35" s="19" t="s">
        <v>456</v>
      </c>
      <c r="G35" s="19" t="s">
        <v>456</v>
      </c>
    </row>
    <row r="36" spans="1:7" ht="24" customHeight="1" thickTop="1" thickBot="1" x14ac:dyDescent="0.25">
      <c r="A36" s="18" t="s">
        <v>127</v>
      </c>
      <c r="B36" s="18" t="s">
        <v>129</v>
      </c>
      <c r="C36" s="19" t="s">
        <v>2447</v>
      </c>
      <c r="D36" s="41" t="s">
        <v>2448</v>
      </c>
      <c r="E36" s="41" t="s">
        <v>2448</v>
      </c>
      <c r="F36" s="19" t="s">
        <v>456</v>
      </c>
      <c r="G36" s="19" t="s">
        <v>456</v>
      </c>
    </row>
    <row r="37" spans="1:7" ht="48" customHeight="1" thickTop="1" thickBot="1" x14ac:dyDescent="0.25">
      <c r="A37" s="18" t="s">
        <v>130</v>
      </c>
      <c r="B37" s="18" t="s">
        <v>132</v>
      </c>
      <c r="C37" s="19" t="s">
        <v>2449</v>
      </c>
      <c r="D37" s="19" t="s">
        <v>456</v>
      </c>
      <c r="E37" s="41" t="s">
        <v>2449</v>
      </c>
      <c r="F37" s="19" t="s">
        <v>456</v>
      </c>
      <c r="G37" s="19" t="s">
        <v>456</v>
      </c>
    </row>
    <row r="38" spans="1:7" ht="36" customHeight="1" thickTop="1" thickBot="1" x14ac:dyDescent="0.25">
      <c r="A38" s="18" t="s">
        <v>133</v>
      </c>
      <c r="B38" s="18" t="s">
        <v>92</v>
      </c>
      <c r="C38" s="19" t="s">
        <v>2450</v>
      </c>
      <c r="D38" s="19" t="s">
        <v>456</v>
      </c>
      <c r="E38" s="41" t="s">
        <v>2450</v>
      </c>
      <c r="F38" s="19" t="s">
        <v>456</v>
      </c>
      <c r="G38" s="19" t="s">
        <v>456</v>
      </c>
    </row>
    <row r="39" spans="1:7" ht="24" customHeight="1" thickTop="1" thickBot="1" x14ac:dyDescent="0.25">
      <c r="A39" s="18" t="s">
        <v>134</v>
      </c>
      <c r="B39" s="18" t="s">
        <v>108</v>
      </c>
      <c r="C39" s="19" t="s">
        <v>2451</v>
      </c>
      <c r="D39" s="19" t="s">
        <v>456</v>
      </c>
      <c r="E39" s="41" t="s">
        <v>2451</v>
      </c>
      <c r="F39" s="19" t="s">
        <v>456</v>
      </c>
      <c r="G39" s="19" t="s">
        <v>456</v>
      </c>
    </row>
    <row r="40" spans="1:7" ht="24" customHeight="1" thickTop="1" x14ac:dyDescent="0.2">
      <c r="A40" s="15" t="s">
        <v>21</v>
      </c>
      <c r="B40" s="15" t="s">
        <v>22</v>
      </c>
      <c r="C40" s="16" t="s">
        <v>2452</v>
      </c>
      <c r="D40" s="16" t="s">
        <v>456</v>
      </c>
      <c r="E40" s="16" t="s">
        <v>456</v>
      </c>
      <c r="F40" s="16" t="s">
        <v>456</v>
      </c>
      <c r="G40" s="16" t="s">
        <v>456</v>
      </c>
    </row>
    <row r="41" spans="1:7" ht="24" customHeight="1" thickBot="1" x14ac:dyDescent="0.25">
      <c r="A41" s="15" t="s">
        <v>135</v>
      </c>
      <c r="B41" s="15" t="s">
        <v>136</v>
      </c>
      <c r="C41" s="16" t="s">
        <v>2453</v>
      </c>
      <c r="D41" s="40" t="s">
        <v>2454</v>
      </c>
      <c r="E41" s="40" t="s">
        <v>2455</v>
      </c>
      <c r="F41" s="40" t="s">
        <v>2454</v>
      </c>
      <c r="G41" s="16" t="s">
        <v>456</v>
      </c>
    </row>
    <row r="42" spans="1:7" ht="36" customHeight="1" thickTop="1" thickBot="1" x14ac:dyDescent="0.25">
      <c r="A42" s="18" t="s">
        <v>137</v>
      </c>
      <c r="B42" s="18" t="s">
        <v>139</v>
      </c>
      <c r="C42" s="19" t="s">
        <v>2456</v>
      </c>
      <c r="D42" s="41" t="s">
        <v>2457</v>
      </c>
      <c r="E42" s="41" t="s">
        <v>2458</v>
      </c>
      <c r="F42" s="41" t="s">
        <v>2457</v>
      </c>
      <c r="G42" s="19" t="s">
        <v>456</v>
      </c>
    </row>
    <row r="43" spans="1:7" ht="24" customHeight="1" thickTop="1" thickBot="1" x14ac:dyDescent="0.25">
      <c r="A43" s="22" t="s">
        <v>140</v>
      </c>
      <c r="B43" s="22" t="s">
        <v>143</v>
      </c>
      <c r="C43" s="23" t="s">
        <v>2459</v>
      </c>
      <c r="D43" s="42" t="s">
        <v>2460</v>
      </c>
      <c r="E43" s="42" t="s">
        <v>2461</v>
      </c>
      <c r="F43" s="42" t="s">
        <v>2460</v>
      </c>
      <c r="G43" s="23" t="s">
        <v>456</v>
      </c>
    </row>
    <row r="44" spans="1:7" ht="24" customHeight="1" thickTop="1" thickBot="1" x14ac:dyDescent="0.25">
      <c r="A44" s="15" t="s">
        <v>145</v>
      </c>
      <c r="B44" s="15" t="s">
        <v>146</v>
      </c>
      <c r="C44" s="16" t="s">
        <v>2462</v>
      </c>
      <c r="D44" s="16" t="s">
        <v>456</v>
      </c>
      <c r="E44" s="16" t="s">
        <v>456</v>
      </c>
      <c r="F44" s="40" t="s">
        <v>2462</v>
      </c>
      <c r="G44" s="16" t="s">
        <v>456</v>
      </c>
    </row>
    <row r="45" spans="1:7" ht="24" customHeight="1" thickTop="1" thickBot="1" x14ac:dyDescent="0.25">
      <c r="A45" s="18" t="s">
        <v>147</v>
      </c>
      <c r="B45" s="18" t="s">
        <v>149</v>
      </c>
      <c r="C45" s="19" t="s">
        <v>2462</v>
      </c>
      <c r="D45" s="19" t="s">
        <v>456</v>
      </c>
      <c r="E45" s="19" t="s">
        <v>456</v>
      </c>
      <c r="F45" s="41" t="s">
        <v>2462</v>
      </c>
      <c r="G45" s="19" t="s">
        <v>456</v>
      </c>
    </row>
    <row r="46" spans="1:7" ht="24" customHeight="1" thickTop="1" thickBot="1" x14ac:dyDescent="0.25">
      <c r="A46" s="15" t="s">
        <v>151</v>
      </c>
      <c r="B46" s="15" t="s">
        <v>152</v>
      </c>
      <c r="C46" s="16" t="s">
        <v>2463</v>
      </c>
      <c r="D46" s="16" t="s">
        <v>456</v>
      </c>
      <c r="E46" s="40" t="s">
        <v>2464</v>
      </c>
      <c r="F46" s="40" t="s">
        <v>2465</v>
      </c>
      <c r="G46" s="40" t="s">
        <v>2466</v>
      </c>
    </row>
    <row r="47" spans="1:7" ht="36" customHeight="1" thickTop="1" thickBot="1" x14ac:dyDescent="0.25">
      <c r="A47" s="18" t="s">
        <v>153</v>
      </c>
      <c r="B47" s="18" t="s">
        <v>155</v>
      </c>
      <c r="C47" s="19" t="s">
        <v>2463</v>
      </c>
      <c r="D47" s="19" t="s">
        <v>456</v>
      </c>
      <c r="E47" s="41" t="s">
        <v>2464</v>
      </c>
      <c r="F47" s="41" t="s">
        <v>2465</v>
      </c>
      <c r="G47" s="41" t="s">
        <v>2466</v>
      </c>
    </row>
    <row r="48" spans="1:7" ht="24" customHeight="1" thickTop="1" thickBot="1" x14ac:dyDescent="0.25">
      <c r="A48" s="15" t="s">
        <v>23</v>
      </c>
      <c r="B48" s="15" t="s">
        <v>24</v>
      </c>
      <c r="C48" s="16" t="s">
        <v>2467</v>
      </c>
      <c r="D48" s="16" t="s">
        <v>456</v>
      </c>
      <c r="E48" s="16" t="s">
        <v>456</v>
      </c>
      <c r="F48" s="40" t="s">
        <v>2468</v>
      </c>
      <c r="G48" s="40" t="s">
        <v>2469</v>
      </c>
    </row>
    <row r="49" spans="1:7" ht="60" customHeight="1" thickTop="1" thickBot="1" x14ac:dyDescent="0.25">
      <c r="A49" s="18" t="s">
        <v>156</v>
      </c>
      <c r="B49" s="18" t="s">
        <v>158</v>
      </c>
      <c r="C49" s="19" t="s">
        <v>2470</v>
      </c>
      <c r="D49" s="19" t="s">
        <v>456</v>
      </c>
      <c r="E49" s="19" t="s">
        <v>456</v>
      </c>
      <c r="F49" s="41" t="s">
        <v>2471</v>
      </c>
      <c r="G49" s="41" t="s">
        <v>2472</v>
      </c>
    </row>
    <row r="50" spans="1:7" ht="36" customHeight="1" thickTop="1" thickBot="1" x14ac:dyDescent="0.25">
      <c r="A50" s="18" t="s">
        <v>159</v>
      </c>
      <c r="B50" s="18" t="s">
        <v>161</v>
      </c>
      <c r="C50" s="19" t="s">
        <v>2473</v>
      </c>
      <c r="D50" s="19" t="s">
        <v>456</v>
      </c>
      <c r="E50" s="19" t="s">
        <v>456</v>
      </c>
      <c r="F50" s="41" t="s">
        <v>2474</v>
      </c>
      <c r="G50" s="41" t="s">
        <v>2475</v>
      </c>
    </row>
    <row r="51" spans="1:7" ht="24" customHeight="1" thickTop="1" thickBot="1" x14ac:dyDescent="0.25">
      <c r="A51" s="18" t="s">
        <v>162</v>
      </c>
      <c r="B51" s="18" t="s">
        <v>164</v>
      </c>
      <c r="C51" s="19" t="s">
        <v>2476</v>
      </c>
      <c r="D51" s="19" t="s">
        <v>456</v>
      </c>
      <c r="E51" s="19" t="s">
        <v>456</v>
      </c>
      <c r="F51" s="41" t="s">
        <v>2477</v>
      </c>
      <c r="G51" s="41" t="s">
        <v>2478</v>
      </c>
    </row>
    <row r="52" spans="1:7" ht="24" customHeight="1" thickTop="1" thickBot="1" x14ac:dyDescent="0.25">
      <c r="A52" s="15" t="s">
        <v>25</v>
      </c>
      <c r="B52" s="15" t="s">
        <v>26</v>
      </c>
      <c r="C52" s="16" t="s">
        <v>2479</v>
      </c>
      <c r="D52" s="40" t="s">
        <v>2480</v>
      </c>
      <c r="E52" s="40" t="s">
        <v>2481</v>
      </c>
      <c r="F52" s="40" t="s">
        <v>2482</v>
      </c>
      <c r="G52" s="40" t="s">
        <v>2483</v>
      </c>
    </row>
    <row r="53" spans="1:7" ht="48" customHeight="1" thickTop="1" thickBot="1" x14ac:dyDescent="0.25">
      <c r="A53" s="18" t="s">
        <v>165</v>
      </c>
      <c r="B53" s="18" t="s">
        <v>167</v>
      </c>
      <c r="C53" s="19" t="s">
        <v>2484</v>
      </c>
      <c r="D53" s="41" t="s">
        <v>2485</v>
      </c>
      <c r="E53" s="41" t="s">
        <v>2486</v>
      </c>
      <c r="F53" s="19" t="s">
        <v>456</v>
      </c>
      <c r="G53" s="19" t="s">
        <v>456</v>
      </c>
    </row>
    <row r="54" spans="1:7" ht="48" customHeight="1" thickTop="1" thickBot="1" x14ac:dyDescent="0.25">
      <c r="A54" s="18" t="s">
        <v>168</v>
      </c>
      <c r="B54" s="18" t="s">
        <v>132</v>
      </c>
      <c r="C54" s="19" t="s">
        <v>2487</v>
      </c>
      <c r="D54" s="41" t="s">
        <v>2488</v>
      </c>
      <c r="E54" s="41" t="s">
        <v>2488</v>
      </c>
      <c r="F54" s="19" t="s">
        <v>456</v>
      </c>
      <c r="G54" s="19" t="s">
        <v>456</v>
      </c>
    </row>
    <row r="55" spans="1:7" ht="36" customHeight="1" thickTop="1" thickBot="1" x14ac:dyDescent="0.25">
      <c r="A55" s="18" t="s">
        <v>169</v>
      </c>
      <c r="B55" s="18" t="s">
        <v>92</v>
      </c>
      <c r="C55" s="19" t="s">
        <v>2489</v>
      </c>
      <c r="D55" s="41" t="s">
        <v>2490</v>
      </c>
      <c r="E55" s="41" t="s">
        <v>2491</v>
      </c>
      <c r="F55" s="19" t="s">
        <v>456</v>
      </c>
      <c r="G55" s="19" t="s">
        <v>456</v>
      </c>
    </row>
    <row r="56" spans="1:7" ht="36" customHeight="1" thickTop="1" thickBot="1" x14ac:dyDescent="0.25">
      <c r="A56" s="18" t="s">
        <v>170</v>
      </c>
      <c r="B56" s="18" t="s">
        <v>172</v>
      </c>
      <c r="C56" s="19" t="s">
        <v>2492</v>
      </c>
      <c r="D56" s="41" t="s">
        <v>2493</v>
      </c>
      <c r="E56" s="41" t="s">
        <v>2494</v>
      </c>
      <c r="F56" s="19" t="s">
        <v>456</v>
      </c>
      <c r="G56" s="19" t="s">
        <v>456</v>
      </c>
    </row>
    <row r="57" spans="1:7" ht="48" customHeight="1" thickTop="1" thickBot="1" x14ac:dyDescent="0.25">
      <c r="A57" s="18" t="s">
        <v>173</v>
      </c>
      <c r="B57" s="18" t="s">
        <v>132</v>
      </c>
      <c r="C57" s="19" t="s">
        <v>2495</v>
      </c>
      <c r="D57" s="41" t="s">
        <v>2496</v>
      </c>
      <c r="E57" s="41" t="s">
        <v>2497</v>
      </c>
      <c r="F57" s="41" t="s">
        <v>2498</v>
      </c>
      <c r="G57" s="19" t="s">
        <v>456</v>
      </c>
    </row>
    <row r="58" spans="1:7" ht="36" customHeight="1" thickTop="1" thickBot="1" x14ac:dyDescent="0.25">
      <c r="A58" s="18" t="s">
        <v>174</v>
      </c>
      <c r="B58" s="18" t="s">
        <v>92</v>
      </c>
      <c r="C58" s="19" t="s">
        <v>2499</v>
      </c>
      <c r="D58" s="41" t="s">
        <v>2500</v>
      </c>
      <c r="E58" s="41" t="s">
        <v>2501</v>
      </c>
      <c r="F58" s="41" t="s">
        <v>2500</v>
      </c>
      <c r="G58" s="19" t="s">
        <v>456</v>
      </c>
    </row>
    <row r="59" spans="1:7" ht="36" customHeight="1" thickTop="1" thickBot="1" x14ac:dyDescent="0.25">
      <c r="A59" s="18" t="s">
        <v>175</v>
      </c>
      <c r="B59" s="18" t="s">
        <v>177</v>
      </c>
      <c r="C59" s="19" t="s">
        <v>2502</v>
      </c>
      <c r="D59" s="41" t="s">
        <v>2503</v>
      </c>
      <c r="E59" s="41" t="s">
        <v>2504</v>
      </c>
      <c r="F59" s="41" t="s">
        <v>2503</v>
      </c>
      <c r="G59" s="19" t="s">
        <v>456</v>
      </c>
    </row>
    <row r="60" spans="1:7" ht="36" customHeight="1" thickTop="1" thickBot="1" x14ac:dyDescent="0.25">
      <c r="A60" s="18" t="s">
        <v>178</v>
      </c>
      <c r="B60" s="18" t="s">
        <v>180</v>
      </c>
      <c r="C60" s="19" t="s">
        <v>2505</v>
      </c>
      <c r="D60" s="19" t="s">
        <v>456</v>
      </c>
      <c r="E60" s="41" t="s">
        <v>2506</v>
      </c>
      <c r="F60" s="41" t="s">
        <v>2506</v>
      </c>
      <c r="G60" s="19" t="s">
        <v>456</v>
      </c>
    </row>
    <row r="61" spans="1:7" ht="36" customHeight="1" thickTop="1" thickBot="1" x14ac:dyDescent="0.25">
      <c r="A61" s="18" t="s">
        <v>181</v>
      </c>
      <c r="B61" s="18" t="s">
        <v>183</v>
      </c>
      <c r="C61" s="19" t="s">
        <v>2507</v>
      </c>
      <c r="D61" s="19" t="s">
        <v>456</v>
      </c>
      <c r="E61" s="41" t="s">
        <v>2508</v>
      </c>
      <c r="F61" s="41" t="s">
        <v>2509</v>
      </c>
      <c r="G61" s="19" t="s">
        <v>456</v>
      </c>
    </row>
    <row r="62" spans="1:7" ht="48" customHeight="1" thickTop="1" thickBot="1" x14ac:dyDescent="0.25">
      <c r="A62" s="18" t="s">
        <v>184</v>
      </c>
      <c r="B62" s="18" t="s">
        <v>186</v>
      </c>
      <c r="C62" s="19" t="s">
        <v>2510</v>
      </c>
      <c r="D62" s="19" t="s">
        <v>456</v>
      </c>
      <c r="E62" s="41" t="s">
        <v>2511</v>
      </c>
      <c r="F62" s="41" t="s">
        <v>2512</v>
      </c>
      <c r="G62" s="41" t="s">
        <v>2513</v>
      </c>
    </row>
    <row r="63" spans="1:7" ht="24" customHeight="1" thickTop="1" thickBot="1" x14ac:dyDescent="0.25">
      <c r="A63" s="18" t="s">
        <v>187</v>
      </c>
      <c r="B63" s="18" t="s">
        <v>189</v>
      </c>
      <c r="C63" s="19" t="s">
        <v>2514</v>
      </c>
      <c r="D63" s="19" t="s">
        <v>456</v>
      </c>
      <c r="E63" s="41" t="s">
        <v>2515</v>
      </c>
      <c r="F63" s="41" t="s">
        <v>2516</v>
      </c>
      <c r="G63" s="41" t="s">
        <v>2517</v>
      </c>
    </row>
    <row r="64" spans="1:7" ht="36" customHeight="1" thickTop="1" thickBot="1" x14ac:dyDescent="0.25">
      <c r="A64" s="18" t="s">
        <v>191</v>
      </c>
      <c r="B64" s="18" t="s">
        <v>92</v>
      </c>
      <c r="C64" s="19" t="s">
        <v>2518</v>
      </c>
      <c r="D64" s="19" t="s">
        <v>456</v>
      </c>
      <c r="E64" s="41" t="s">
        <v>2519</v>
      </c>
      <c r="F64" s="41" t="s">
        <v>2520</v>
      </c>
      <c r="G64" s="41" t="s">
        <v>2521</v>
      </c>
    </row>
    <row r="65" spans="1:7" ht="36" customHeight="1" thickTop="1" thickBot="1" x14ac:dyDescent="0.25">
      <c r="A65" s="18" t="s">
        <v>192</v>
      </c>
      <c r="B65" s="18" t="s">
        <v>177</v>
      </c>
      <c r="C65" s="19" t="s">
        <v>2522</v>
      </c>
      <c r="D65" s="19" t="s">
        <v>456</v>
      </c>
      <c r="E65" s="41" t="s">
        <v>2523</v>
      </c>
      <c r="F65" s="41" t="s">
        <v>2524</v>
      </c>
      <c r="G65" s="41" t="s">
        <v>2525</v>
      </c>
    </row>
    <row r="66" spans="1:7" ht="24" customHeight="1" thickTop="1" thickBot="1" x14ac:dyDescent="0.25">
      <c r="A66" s="18" t="s">
        <v>193</v>
      </c>
      <c r="B66" s="18" t="s">
        <v>195</v>
      </c>
      <c r="C66" s="19" t="s">
        <v>2526</v>
      </c>
      <c r="D66" s="41" t="s">
        <v>2527</v>
      </c>
      <c r="E66" s="41" t="s">
        <v>2528</v>
      </c>
      <c r="F66" s="41" t="s">
        <v>2528</v>
      </c>
      <c r="G66" s="41" t="s">
        <v>2527</v>
      </c>
    </row>
    <row r="67" spans="1:7" ht="24" customHeight="1" thickTop="1" thickBot="1" x14ac:dyDescent="0.25">
      <c r="A67" s="15" t="s">
        <v>197</v>
      </c>
      <c r="B67" s="15" t="s">
        <v>198</v>
      </c>
      <c r="C67" s="16" t="s">
        <v>2529</v>
      </c>
      <c r="D67" s="40" t="s">
        <v>2530</v>
      </c>
      <c r="E67" s="40" t="s">
        <v>2531</v>
      </c>
      <c r="F67" s="40" t="s">
        <v>2532</v>
      </c>
      <c r="G67" s="16" t="s">
        <v>456</v>
      </c>
    </row>
    <row r="68" spans="1:7" ht="24" customHeight="1" thickTop="1" thickBot="1" x14ac:dyDescent="0.25">
      <c r="A68" s="22" t="s">
        <v>199</v>
      </c>
      <c r="B68" s="22" t="s">
        <v>201</v>
      </c>
      <c r="C68" s="23" t="s">
        <v>2533</v>
      </c>
      <c r="D68" s="42" t="s">
        <v>2534</v>
      </c>
      <c r="E68" s="42" t="s">
        <v>2535</v>
      </c>
      <c r="F68" s="42" t="s">
        <v>2535</v>
      </c>
      <c r="G68" s="23" t="s">
        <v>456</v>
      </c>
    </row>
    <row r="69" spans="1:7" ht="24" customHeight="1" thickTop="1" thickBot="1" x14ac:dyDescent="0.25">
      <c r="A69" s="22" t="s">
        <v>202</v>
      </c>
      <c r="B69" s="22" t="s">
        <v>204</v>
      </c>
      <c r="C69" s="23" t="s">
        <v>2536</v>
      </c>
      <c r="D69" s="42" t="s">
        <v>2537</v>
      </c>
      <c r="E69" s="42" t="s">
        <v>2538</v>
      </c>
      <c r="F69" s="42" t="s">
        <v>2538</v>
      </c>
      <c r="G69" s="23" t="s">
        <v>456</v>
      </c>
    </row>
    <row r="70" spans="1:7" ht="24" customHeight="1" thickTop="1" thickBot="1" x14ac:dyDescent="0.25">
      <c r="A70" s="22" t="s">
        <v>205</v>
      </c>
      <c r="B70" s="22" t="s">
        <v>207</v>
      </c>
      <c r="C70" s="23" t="s">
        <v>2539</v>
      </c>
      <c r="D70" s="42" t="s">
        <v>2540</v>
      </c>
      <c r="E70" s="42" t="s">
        <v>2540</v>
      </c>
      <c r="F70" s="42" t="s">
        <v>2541</v>
      </c>
      <c r="G70" s="23" t="s">
        <v>456</v>
      </c>
    </row>
    <row r="71" spans="1:7" ht="24" customHeight="1" thickTop="1" thickBot="1" x14ac:dyDescent="0.25">
      <c r="A71" s="15" t="s">
        <v>208</v>
      </c>
      <c r="B71" s="15" t="s">
        <v>209</v>
      </c>
      <c r="C71" s="16" t="s">
        <v>2542</v>
      </c>
      <c r="D71" s="40" t="s">
        <v>2543</v>
      </c>
      <c r="E71" s="40" t="s">
        <v>2544</v>
      </c>
      <c r="F71" s="40" t="s">
        <v>2545</v>
      </c>
      <c r="G71" s="16" t="s">
        <v>456</v>
      </c>
    </row>
    <row r="72" spans="1:7" ht="24" customHeight="1" thickTop="1" thickBot="1" x14ac:dyDescent="0.25">
      <c r="A72" s="22" t="s">
        <v>210</v>
      </c>
      <c r="B72" s="22" t="s">
        <v>212</v>
      </c>
      <c r="C72" s="23" t="s">
        <v>2546</v>
      </c>
      <c r="D72" s="42" t="s">
        <v>2547</v>
      </c>
      <c r="E72" s="42" t="s">
        <v>2548</v>
      </c>
      <c r="F72" s="42" t="s">
        <v>2548</v>
      </c>
      <c r="G72" s="23" t="s">
        <v>456</v>
      </c>
    </row>
    <row r="73" spans="1:7" ht="24" customHeight="1" thickTop="1" thickBot="1" x14ac:dyDescent="0.25">
      <c r="A73" s="22" t="s">
        <v>213</v>
      </c>
      <c r="B73" s="22" t="s">
        <v>215</v>
      </c>
      <c r="C73" s="23" t="s">
        <v>2549</v>
      </c>
      <c r="D73" s="42" t="s">
        <v>2550</v>
      </c>
      <c r="E73" s="42" t="s">
        <v>2551</v>
      </c>
      <c r="F73" s="42" t="s">
        <v>2551</v>
      </c>
      <c r="G73" s="23" t="s">
        <v>456</v>
      </c>
    </row>
    <row r="74" spans="1:7" ht="24" customHeight="1" thickTop="1" thickBot="1" x14ac:dyDescent="0.25">
      <c r="A74" s="22" t="s">
        <v>216</v>
      </c>
      <c r="B74" s="22" t="s">
        <v>218</v>
      </c>
      <c r="C74" s="23" t="s">
        <v>2552</v>
      </c>
      <c r="D74" s="42" t="s">
        <v>2553</v>
      </c>
      <c r="E74" s="42" t="s">
        <v>2553</v>
      </c>
      <c r="F74" s="42" t="s">
        <v>2554</v>
      </c>
      <c r="G74" s="23" t="s">
        <v>456</v>
      </c>
    </row>
    <row r="75" spans="1:7" ht="24" customHeight="1" thickTop="1" thickBot="1" x14ac:dyDescent="0.25">
      <c r="A75" s="15" t="s">
        <v>27</v>
      </c>
      <c r="B75" s="15" t="s">
        <v>28</v>
      </c>
      <c r="C75" s="16" t="s">
        <v>2555</v>
      </c>
      <c r="D75" s="16" t="s">
        <v>456</v>
      </c>
      <c r="E75" s="16" t="s">
        <v>456</v>
      </c>
      <c r="F75" s="40" t="s">
        <v>2556</v>
      </c>
      <c r="G75" s="40" t="s">
        <v>2557</v>
      </c>
    </row>
    <row r="76" spans="1:7" ht="24" customHeight="1" thickTop="1" thickBot="1" x14ac:dyDescent="0.25">
      <c r="A76" s="18" t="s">
        <v>219</v>
      </c>
      <c r="B76" s="18" t="s">
        <v>221</v>
      </c>
      <c r="C76" s="19" t="s">
        <v>2558</v>
      </c>
      <c r="D76" s="19" t="s">
        <v>456</v>
      </c>
      <c r="E76" s="19" t="s">
        <v>456</v>
      </c>
      <c r="F76" s="19" t="s">
        <v>456</v>
      </c>
      <c r="G76" s="41" t="s">
        <v>2558</v>
      </c>
    </row>
    <row r="77" spans="1:7" ht="36" customHeight="1" thickTop="1" thickBot="1" x14ac:dyDescent="0.25">
      <c r="A77" s="18" t="s">
        <v>222</v>
      </c>
      <c r="B77" s="18" t="s">
        <v>224</v>
      </c>
      <c r="C77" s="19" t="s">
        <v>2559</v>
      </c>
      <c r="D77" s="19" t="s">
        <v>456</v>
      </c>
      <c r="E77" s="19" t="s">
        <v>456</v>
      </c>
      <c r="F77" s="19" t="s">
        <v>456</v>
      </c>
      <c r="G77" s="41" t="s">
        <v>2559</v>
      </c>
    </row>
    <row r="78" spans="1:7" ht="36" customHeight="1" thickTop="1" thickBot="1" x14ac:dyDescent="0.25">
      <c r="A78" s="18" t="s">
        <v>225</v>
      </c>
      <c r="B78" s="18" t="s">
        <v>227</v>
      </c>
      <c r="C78" s="19" t="s">
        <v>2560</v>
      </c>
      <c r="D78" s="19" t="s">
        <v>456</v>
      </c>
      <c r="E78" s="19" t="s">
        <v>456</v>
      </c>
      <c r="F78" s="41" t="s">
        <v>2561</v>
      </c>
      <c r="G78" s="41" t="s">
        <v>2561</v>
      </c>
    </row>
    <row r="79" spans="1:7" ht="24" customHeight="1" thickTop="1" x14ac:dyDescent="0.2">
      <c r="A79" s="15" t="s">
        <v>29</v>
      </c>
      <c r="B79" s="15" t="s">
        <v>30</v>
      </c>
      <c r="C79" s="16" t="s">
        <v>2562</v>
      </c>
      <c r="D79" s="16" t="s">
        <v>456</v>
      </c>
      <c r="E79" s="16" t="s">
        <v>456</v>
      </c>
      <c r="F79" s="16" t="s">
        <v>456</v>
      </c>
      <c r="G79" s="16" t="s">
        <v>456</v>
      </c>
    </row>
    <row r="80" spans="1:7" ht="24" customHeight="1" thickBot="1" x14ac:dyDescent="0.25">
      <c r="A80" s="15" t="s">
        <v>228</v>
      </c>
      <c r="B80" s="15" t="s">
        <v>229</v>
      </c>
      <c r="C80" s="16" t="s">
        <v>2563</v>
      </c>
      <c r="D80" s="16" t="s">
        <v>456</v>
      </c>
      <c r="E80" s="16" t="s">
        <v>456</v>
      </c>
      <c r="F80" s="16" t="s">
        <v>456</v>
      </c>
      <c r="G80" s="40" t="s">
        <v>2563</v>
      </c>
    </row>
    <row r="81" spans="1:7" ht="36" customHeight="1" thickTop="1" thickBot="1" x14ac:dyDescent="0.25">
      <c r="A81" s="18" t="s">
        <v>230</v>
      </c>
      <c r="B81" s="18" t="s">
        <v>232</v>
      </c>
      <c r="C81" s="19" t="s">
        <v>2564</v>
      </c>
      <c r="D81" s="19" t="s">
        <v>456</v>
      </c>
      <c r="E81" s="19" t="s">
        <v>456</v>
      </c>
      <c r="F81" s="19" t="s">
        <v>456</v>
      </c>
      <c r="G81" s="41" t="s">
        <v>2564</v>
      </c>
    </row>
    <row r="82" spans="1:7" ht="36" customHeight="1" thickTop="1" thickBot="1" x14ac:dyDescent="0.25">
      <c r="A82" s="18" t="s">
        <v>233</v>
      </c>
      <c r="B82" s="18" t="s">
        <v>235</v>
      </c>
      <c r="C82" s="19" t="s">
        <v>2565</v>
      </c>
      <c r="D82" s="19" t="s">
        <v>456</v>
      </c>
      <c r="E82" s="19" t="s">
        <v>456</v>
      </c>
      <c r="F82" s="19" t="s">
        <v>456</v>
      </c>
      <c r="G82" s="41" t="s">
        <v>2565</v>
      </c>
    </row>
    <row r="83" spans="1:7" ht="36" customHeight="1" thickTop="1" thickBot="1" x14ac:dyDescent="0.25">
      <c r="A83" s="18" t="s">
        <v>236</v>
      </c>
      <c r="B83" s="18" t="s">
        <v>238</v>
      </c>
      <c r="C83" s="19" t="s">
        <v>2565</v>
      </c>
      <c r="D83" s="19" t="s">
        <v>456</v>
      </c>
      <c r="E83" s="19" t="s">
        <v>456</v>
      </c>
      <c r="F83" s="19" t="s">
        <v>456</v>
      </c>
      <c r="G83" s="41" t="s">
        <v>2565</v>
      </c>
    </row>
    <row r="84" spans="1:7" ht="24" customHeight="1" thickTop="1" thickBot="1" x14ac:dyDescent="0.25">
      <c r="A84" s="18" t="s">
        <v>239</v>
      </c>
      <c r="B84" s="18" t="s">
        <v>241</v>
      </c>
      <c r="C84" s="19" t="s">
        <v>2566</v>
      </c>
      <c r="D84" s="19" t="s">
        <v>456</v>
      </c>
      <c r="E84" s="19" t="s">
        <v>456</v>
      </c>
      <c r="F84" s="19" t="s">
        <v>456</v>
      </c>
      <c r="G84" s="41" t="s">
        <v>2566</v>
      </c>
    </row>
    <row r="85" spans="1:7" ht="36" customHeight="1" thickTop="1" thickBot="1" x14ac:dyDescent="0.25">
      <c r="A85" s="18" t="s">
        <v>243</v>
      </c>
      <c r="B85" s="18" t="s">
        <v>245</v>
      </c>
      <c r="C85" s="19" t="s">
        <v>2567</v>
      </c>
      <c r="D85" s="19" t="s">
        <v>456</v>
      </c>
      <c r="E85" s="19" t="s">
        <v>456</v>
      </c>
      <c r="F85" s="19" t="s">
        <v>456</v>
      </c>
      <c r="G85" s="41" t="s">
        <v>2567</v>
      </c>
    </row>
    <row r="86" spans="1:7" ht="24" customHeight="1" thickTop="1" thickBot="1" x14ac:dyDescent="0.25">
      <c r="A86" s="15" t="s">
        <v>246</v>
      </c>
      <c r="B86" s="15" t="s">
        <v>247</v>
      </c>
      <c r="C86" s="16" t="s">
        <v>2568</v>
      </c>
      <c r="D86" s="16" t="s">
        <v>456</v>
      </c>
      <c r="E86" s="16" t="s">
        <v>456</v>
      </c>
      <c r="F86" s="16" t="s">
        <v>456</v>
      </c>
      <c r="G86" s="40" t="s">
        <v>2568</v>
      </c>
    </row>
    <row r="87" spans="1:7" ht="36" customHeight="1" thickTop="1" thickBot="1" x14ac:dyDescent="0.25">
      <c r="A87" s="18" t="s">
        <v>248</v>
      </c>
      <c r="B87" s="18" t="s">
        <v>250</v>
      </c>
      <c r="C87" s="19" t="s">
        <v>2569</v>
      </c>
      <c r="D87" s="19" t="s">
        <v>456</v>
      </c>
      <c r="E87" s="19" t="s">
        <v>456</v>
      </c>
      <c r="F87" s="19" t="s">
        <v>456</v>
      </c>
      <c r="G87" s="41" t="s">
        <v>2569</v>
      </c>
    </row>
    <row r="88" spans="1:7" ht="24" customHeight="1" thickTop="1" thickBot="1" x14ac:dyDescent="0.25">
      <c r="A88" s="18" t="s">
        <v>251</v>
      </c>
      <c r="B88" s="18" t="s">
        <v>253</v>
      </c>
      <c r="C88" s="19" t="s">
        <v>2570</v>
      </c>
      <c r="D88" s="19" t="s">
        <v>456</v>
      </c>
      <c r="E88" s="19" t="s">
        <v>456</v>
      </c>
      <c r="F88" s="19" t="s">
        <v>456</v>
      </c>
      <c r="G88" s="41" t="s">
        <v>2570</v>
      </c>
    </row>
    <row r="89" spans="1:7" ht="15" thickTop="1" x14ac:dyDescent="0.2">
      <c r="A89" s="183" t="s">
        <v>2571</v>
      </c>
      <c r="B89" s="183"/>
      <c r="C89" s="11"/>
      <c r="D89" s="29" t="s">
        <v>2572</v>
      </c>
      <c r="E89" s="29" t="s">
        <v>2573</v>
      </c>
      <c r="F89" s="29" t="s">
        <v>2574</v>
      </c>
      <c r="G89" s="29" t="s">
        <v>2575</v>
      </c>
    </row>
    <row r="90" spans="1:7" x14ac:dyDescent="0.2">
      <c r="A90" s="183" t="s">
        <v>2576</v>
      </c>
      <c r="B90" s="183"/>
      <c r="C90" s="11"/>
      <c r="D90" s="29" t="s">
        <v>2577</v>
      </c>
      <c r="E90" s="29" t="s">
        <v>2578</v>
      </c>
      <c r="F90" s="29" t="s">
        <v>2579</v>
      </c>
      <c r="G90" s="29" t="s">
        <v>2580</v>
      </c>
    </row>
    <row r="91" spans="1:7" x14ac:dyDescent="0.2">
      <c r="A91" s="183" t="s">
        <v>2581</v>
      </c>
      <c r="B91" s="183"/>
      <c r="C91" s="11"/>
      <c r="D91" s="29" t="s">
        <v>2572</v>
      </c>
      <c r="E91" s="29" t="s">
        <v>2582</v>
      </c>
      <c r="F91" s="29" t="s">
        <v>2583</v>
      </c>
      <c r="G91" s="29" t="s">
        <v>2584</v>
      </c>
    </row>
    <row r="92" spans="1:7" x14ac:dyDescent="0.2">
      <c r="A92" s="183" t="s">
        <v>2585</v>
      </c>
      <c r="B92" s="183"/>
      <c r="C92" s="11"/>
      <c r="D92" s="29" t="s">
        <v>2577</v>
      </c>
      <c r="E92" s="29" t="s">
        <v>2586</v>
      </c>
      <c r="F92" s="29" t="s">
        <v>2587</v>
      </c>
      <c r="G92" s="29" t="s">
        <v>2588</v>
      </c>
    </row>
    <row r="93" spans="1:7" x14ac:dyDescent="0.2">
      <c r="A93" s="27"/>
      <c r="B93" s="27"/>
      <c r="C93" s="27"/>
      <c r="D93" s="27"/>
      <c r="E93" s="27"/>
      <c r="F93" s="27"/>
      <c r="G93" s="27"/>
    </row>
    <row r="94" spans="1:7" ht="60" customHeight="1" x14ac:dyDescent="0.2">
      <c r="A94" s="30"/>
      <c r="B94" s="30"/>
      <c r="C94" s="30"/>
      <c r="D94" s="30"/>
      <c r="E94" s="30"/>
      <c r="F94" s="30"/>
      <c r="G94" s="30"/>
    </row>
    <row r="95" spans="1:7" ht="69.95" customHeight="1" x14ac:dyDescent="0.2">
      <c r="A95" s="186" t="s">
        <v>34</v>
      </c>
      <c r="B95" s="176"/>
      <c r="C95" s="176"/>
      <c r="D95" s="176"/>
      <c r="E95" s="176"/>
      <c r="F95" s="176"/>
      <c r="G95" s="176"/>
    </row>
  </sheetData>
  <mergeCells count="10">
    <mergeCell ref="A90:B90"/>
    <mergeCell ref="A91:B91"/>
    <mergeCell ref="A92:B92"/>
    <mergeCell ref="A95:G95"/>
    <mergeCell ref="D1:E1"/>
    <mergeCell ref="F1:G1"/>
    <mergeCell ref="D2:E2"/>
    <mergeCell ref="F2:G2"/>
    <mergeCell ref="A3:G3"/>
    <mergeCell ref="A89:B89"/>
  </mergeCells>
  <pageMargins left="0.51181102362204722" right="0.51181102362204722" top="0.98425196850393704" bottom="0.98425196850393704" header="0.51181102362204722" footer="0.51181102362204722"/>
  <pageSetup paperSize="8" scale="84" orientation="portrait" r:id="rId1"/>
  <headerFooter>
    <oddHeader>&amp;L &amp;CCODEVASF 5ª SR
CNPJ: 00.399.857/0015-21 &amp;R</oddHeader>
    <oddFooter>&amp;L &amp;CAV Castro Alves  - Santa Luzia - Penedo / AL
  &amp;R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5122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19050</xdr:rowOff>
              </from>
              <to>
                <xdr:col>0</xdr:col>
                <xdr:colOff>1419225</xdr:colOff>
                <xdr:row>1</xdr:row>
                <xdr:rowOff>266700</xdr:rowOff>
              </to>
            </anchor>
          </objectPr>
        </oleObject>
      </mc:Choice>
      <mc:Fallback>
        <oleObject progId="Figura do Microsoft Photo Editor 3.0" shapeId="5122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4B2AF-706A-4C7F-AF8B-9BDBB2A4438D}">
  <sheetPr>
    <pageSetUpPr fitToPage="1"/>
  </sheetPr>
  <dimension ref="A1:J295"/>
  <sheetViews>
    <sheetView showOutlineSymbols="0" showWhiteSpace="0" view="pageBreakPreview" zoomScale="60" zoomScaleNormal="100" workbookViewId="0">
      <selection activeCell="G23" sqref="G23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1" width="14" bestFit="1" customWidth="1"/>
  </cols>
  <sheetData>
    <row r="1" spans="1:10" ht="15" x14ac:dyDescent="0.2">
      <c r="A1" s="10"/>
      <c r="B1" s="10"/>
      <c r="C1" s="182" t="s">
        <v>2589</v>
      </c>
      <c r="D1" s="182"/>
      <c r="E1" s="182" t="s">
        <v>1</v>
      </c>
      <c r="F1" s="182"/>
      <c r="G1" s="182" t="s">
        <v>2</v>
      </c>
      <c r="H1" s="182"/>
      <c r="I1" s="182" t="s">
        <v>3</v>
      </c>
      <c r="J1" s="182"/>
    </row>
    <row r="2" spans="1:10" ht="80.099999999999994" customHeight="1" x14ac:dyDescent="0.2">
      <c r="A2" s="11"/>
      <c r="B2" s="11"/>
      <c r="C2" s="183" t="s">
        <v>4</v>
      </c>
      <c r="D2" s="183"/>
      <c r="E2" s="183" t="s">
        <v>5</v>
      </c>
      <c r="F2" s="183"/>
      <c r="G2" s="183" t="s">
        <v>6</v>
      </c>
      <c r="H2" s="183"/>
      <c r="I2" s="183" t="s">
        <v>7</v>
      </c>
      <c r="J2" s="183"/>
    </row>
    <row r="3" spans="1:10" ht="15" x14ac:dyDescent="0.25">
      <c r="A3" s="187" t="s">
        <v>2589</v>
      </c>
      <c r="B3" s="176"/>
      <c r="C3" s="176"/>
      <c r="D3" s="176"/>
      <c r="E3" s="176"/>
      <c r="F3" s="176"/>
      <c r="G3" s="176"/>
      <c r="H3" s="176"/>
      <c r="I3" s="176"/>
      <c r="J3" s="176"/>
    </row>
    <row r="4" spans="1:10" ht="30" customHeight="1" x14ac:dyDescent="0.25">
      <c r="A4" s="187" t="s">
        <v>2590</v>
      </c>
      <c r="B4" s="176"/>
      <c r="C4" s="176"/>
      <c r="D4" s="176"/>
      <c r="E4" s="176"/>
      <c r="F4" s="176"/>
      <c r="G4" s="176"/>
      <c r="H4" s="176"/>
      <c r="I4" s="176"/>
      <c r="J4" s="176"/>
    </row>
    <row r="5" spans="1:10" ht="18" customHeight="1" x14ac:dyDescent="0.2">
      <c r="A5" s="12" t="s">
        <v>42</v>
      </c>
      <c r="B5" s="13" t="s">
        <v>36</v>
      </c>
      <c r="C5" s="12" t="s">
        <v>37</v>
      </c>
      <c r="D5" s="12" t="s">
        <v>10</v>
      </c>
      <c r="E5" s="189" t="s">
        <v>255</v>
      </c>
      <c r="F5" s="189"/>
      <c r="G5" s="14" t="s">
        <v>38</v>
      </c>
      <c r="H5" s="13" t="s">
        <v>39</v>
      </c>
      <c r="I5" s="13" t="s">
        <v>40</v>
      </c>
      <c r="J5" s="13" t="s">
        <v>11</v>
      </c>
    </row>
    <row r="6" spans="1:10" ht="24" customHeight="1" x14ac:dyDescent="0.2">
      <c r="A6" s="18" t="s">
        <v>2591</v>
      </c>
      <c r="B6" s="19" t="s">
        <v>43</v>
      </c>
      <c r="C6" s="18" t="s">
        <v>44</v>
      </c>
      <c r="D6" s="18" t="s">
        <v>45</v>
      </c>
      <c r="E6" s="190" t="s">
        <v>301</v>
      </c>
      <c r="F6" s="190"/>
      <c r="G6" s="20" t="s">
        <v>46</v>
      </c>
      <c r="H6" s="43">
        <v>1</v>
      </c>
      <c r="I6" s="21">
        <v>79857.850000000006</v>
      </c>
      <c r="J6" s="21">
        <v>79857.850000000006</v>
      </c>
    </row>
    <row r="7" spans="1:10" ht="24" customHeight="1" x14ac:dyDescent="0.2">
      <c r="A7" s="32" t="s">
        <v>2592</v>
      </c>
      <c r="B7" s="31" t="s">
        <v>2593</v>
      </c>
      <c r="C7" s="32" t="s">
        <v>59</v>
      </c>
      <c r="D7" s="32" t="s">
        <v>2594</v>
      </c>
      <c r="E7" s="191" t="s">
        <v>395</v>
      </c>
      <c r="F7" s="191"/>
      <c r="G7" s="33" t="s">
        <v>656</v>
      </c>
      <c r="H7" s="44">
        <v>1</v>
      </c>
      <c r="I7" s="34">
        <v>16303.75</v>
      </c>
      <c r="J7" s="34">
        <v>16303.75</v>
      </c>
    </row>
    <row r="8" spans="1:10" ht="24" customHeight="1" x14ac:dyDescent="0.2">
      <c r="A8" s="32" t="s">
        <v>2592</v>
      </c>
      <c r="B8" s="31" t="s">
        <v>2595</v>
      </c>
      <c r="C8" s="32" t="s">
        <v>59</v>
      </c>
      <c r="D8" s="32" t="s">
        <v>2596</v>
      </c>
      <c r="E8" s="191" t="s">
        <v>395</v>
      </c>
      <c r="F8" s="191"/>
      <c r="G8" s="33" t="s">
        <v>656</v>
      </c>
      <c r="H8" s="44">
        <v>8</v>
      </c>
      <c r="I8" s="34">
        <v>3021.81</v>
      </c>
      <c r="J8" s="34">
        <v>24174.48</v>
      </c>
    </row>
    <row r="9" spans="1:10" ht="24" customHeight="1" x14ac:dyDescent="0.2">
      <c r="A9" s="32" t="s">
        <v>2592</v>
      </c>
      <c r="B9" s="31" t="s">
        <v>2597</v>
      </c>
      <c r="C9" s="32" t="s">
        <v>59</v>
      </c>
      <c r="D9" s="32" t="s">
        <v>2598</v>
      </c>
      <c r="E9" s="191" t="s">
        <v>395</v>
      </c>
      <c r="F9" s="191"/>
      <c r="G9" s="33" t="s">
        <v>656</v>
      </c>
      <c r="H9" s="44">
        <v>2</v>
      </c>
      <c r="I9" s="34">
        <v>5768.83</v>
      </c>
      <c r="J9" s="34">
        <v>11537.66</v>
      </c>
    </row>
    <row r="10" spans="1:10" ht="24" customHeight="1" x14ac:dyDescent="0.2">
      <c r="A10" s="32" t="s">
        <v>2592</v>
      </c>
      <c r="B10" s="31" t="s">
        <v>2599</v>
      </c>
      <c r="C10" s="32" t="s">
        <v>59</v>
      </c>
      <c r="D10" s="32" t="s">
        <v>2600</v>
      </c>
      <c r="E10" s="191" t="s">
        <v>395</v>
      </c>
      <c r="F10" s="191"/>
      <c r="G10" s="33" t="s">
        <v>656</v>
      </c>
      <c r="H10" s="44">
        <v>4</v>
      </c>
      <c r="I10" s="34">
        <v>3835.74</v>
      </c>
      <c r="J10" s="34">
        <v>15342.96</v>
      </c>
    </row>
    <row r="11" spans="1:10" ht="36" customHeight="1" x14ac:dyDescent="0.2">
      <c r="A11" s="36" t="s">
        <v>2601</v>
      </c>
      <c r="B11" s="35" t="s">
        <v>1190</v>
      </c>
      <c r="C11" s="36" t="s">
        <v>59</v>
      </c>
      <c r="D11" s="36" t="s">
        <v>1191</v>
      </c>
      <c r="E11" s="193" t="s">
        <v>258</v>
      </c>
      <c r="F11" s="193"/>
      <c r="G11" s="37" t="s">
        <v>1192</v>
      </c>
      <c r="H11" s="45">
        <v>800</v>
      </c>
      <c r="I11" s="38">
        <v>1.04</v>
      </c>
      <c r="J11" s="38">
        <v>832</v>
      </c>
    </row>
    <row r="12" spans="1:10" ht="24" customHeight="1" x14ac:dyDescent="0.2">
      <c r="A12" s="36" t="s">
        <v>2601</v>
      </c>
      <c r="B12" s="35" t="s">
        <v>1328</v>
      </c>
      <c r="C12" s="36" t="s">
        <v>59</v>
      </c>
      <c r="D12" s="36" t="s">
        <v>1329</v>
      </c>
      <c r="E12" s="193" t="s">
        <v>258</v>
      </c>
      <c r="F12" s="193"/>
      <c r="G12" s="37" t="s">
        <v>89</v>
      </c>
      <c r="H12" s="45">
        <v>20</v>
      </c>
      <c r="I12" s="38">
        <v>20.05</v>
      </c>
      <c r="J12" s="38">
        <v>401</v>
      </c>
    </row>
    <row r="13" spans="1:10" ht="24" customHeight="1" x14ac:dyDescent="0.2">
      <c r="A13" s="36" t="s">
        <v>2601</v>
      </c>
      <c r="B13" s="35" t="s">
        <v>767</v>
      </c>
      <c r="C13" s="36" t="s">
        <v>64</v>
      </c>
      <c r="D13" s="36" t="s">
        <v>768</v>
      </c>
      <c r="E13" s="193" t="s">
        <v>434</v>
      </c>
      <c r="F13" s="193"/>
      <c r="G13" s="37" t="s">
        <v>769</v>
      </c>
      <c r="H13" s="45">
        <v>1000</v>
      </c>
      <c r="I13" s="38">
        <v>8.33</v>
      </c>
      <c r="J13" s="38">
        <v>8330</v>
      </c>
    </row>
    <row r="14" spans="1:10" ht="24" customHeight="1" x14ac:dyDescent="0.2">
      <c r="A14" s="36" t="s">
        <v>2601</v>
      </c>
      <c r="B14" s="35" t="s">
        <v>896</v>
      </c>
      <c r="C14" s="36" t="s">
        <v>59</v>
      </c>
      <c r="D14" s="36" t="s">
        <v>897</v>
      </c>
      <c r="E14" s="193" t="s">
        <v>258</v>
      </c>
      <c r="F14" s="193"/>
      <c r="G14" s="37" t="s">
        <v>531</v>
      </c>
      <c r="H14" s="45">
        <v>400</v>
      </c>
      <c r="I14" s="38">
        <v>7.34</v>
      </c>
      <c r="J14" s="38">
        <v>2936</v>
      </c>
    </row>
    <row r="15" spans="1:10" ht="25.5" x14ac:dyDescent="0.2">
      <c r="A15" s="39"/>
      <c r="B15" s="39"/>
      <c r="C15" s="39"/>
      <c r="D15" s="39"/>
      <c r="E15" s="39" t="s">
        <v>2602</v>
      </c>
      <c r="F15" s="46">
        <v>27087.146806600002</v>
      </c>
      <c r="G15" s="39" t="s">
        <v>2603</v>
      </c>
      <c r="H15" s="46">
        <v>30719.53</v>
      </c>
      <c r="I15" s="39" t="s">
        <v>2604</v>
      </c>
      <c r="J15" s="46">
        <v>57806.68</v>
      </c>
    </row>
    <row r="16" spans="1:10" ht="15" thickBot="1" x14ac:dyDescent="0.25">
      <c r="A16" s="39"/>
      <c r="B16" s="39"/>
      <c r="C16" s="39"/>
      <c r="D16" s="39"/>
      <c r="E16" s="39" t="s">
        <v>2605</v>
      </c>
      <c r="F16" s="46">
        <v>17049.650000000001</v>
      </c>
      <c r="G16" s="39"/>
      <c r="H16" s="192" t="s">
        <v>2606</v>
      </c>
      <c r="I16" s="192"/>
      <c r="J16" s="46">
        <v>96907.5</v>
      </c>
    </row>
    <row r="17" spans="1:10" ht="0.95" customHeight="1" thickTop="1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</row>
    <row r="18" spans="1:10" ht="18" customHeight="1" x14ac:dyDescent="0.2">
      <c r="A18" s="12" t="s">
        <v>47</v>
      </c>
      <c r="B18" s="13" t="s">
        <v>36</v>
      </c>
      <c r="C18" s="12" t="s">
        <v>37</v>
      </c>
      <c r="D18" s="12" t="s">
        <v>10</v>
      </c>
      <c r="E18" s="189" t="s">
        <v>255</v>
      </c>
      <c r="F18" s="189"/>
      <c r="G18" s="14" t="s">
        <v>38</v>
      </c>
      <c r="H18" s="13" t="s">
        <v>39</v>
      </c>
      <c r="I18" s="13" t="s">
        <v>40</v>
      </c>
      <c r="J18" s="13" t="s">
        <v>11</v>
      </c>
    </row>
    <row r="19" spans="1:10" ht="24" customHeight="1" x14ac:dyDescent="0.2">
      <c r="A19" s="18" t="s">
        <v>2591</v>
      </c>
      <c r="B19" s="19" t="s">
        <v>48</v>
      </c>
      <c r="C19" s="18" t="s">
        <v>44</v>
      </c>
      <c r="D19" s="18" t="s">
        <v>49</v>
      </c>
      <c r="E19" s="190" t="s">
        <v>379</v>
      </c>
      <c r="F19" s="190"/>
      <c r="G19" s="20" t="s">
        <v>50</v>
      </c>
      <c r="H19" s="43">
        <v>1</v>
      </c>
      <c r="I19" s="21">
        <v>8798.18</v>
      </c>
      <c r="J19" s="21">
        <v>8798.18</v>
      </c>
    </row>
    <row r="20" spans="1:10" ht="24" customHeight="1" x14ac:dyDescent="0.2">
      <c r="A20" s="36" t="s">
        <v>2601</v>
      </c>
      <c r="B20" s="35" t="s">
        <v>735</v>
      </c>
      <c r="C20" s="36" t="s">
        <v>142</v>
      </c>
      <c r="D20" s="36" t="s">
        <v>736</v>
      </c>
      <c r="E20" s="193" t="s">
        <v>434</v>
      </c>
      <c r="F20" s="193"/>
      <c r="G20" s="37" t="s">
        <v>242</v>
      </c>
      <c r="H20" s="45">
        <v>12.21</v>
      </c>
      <c r="I20" s="38">
        <v>401.89229999999998</v>
      </c>
      <c r="J20" s="38">
        <v>4907.1000000000004</v>
      </c>
    </row>
    <row r="21" spans="1:10" ht="24" customHeight="1" x14ac:dyDescent="0.2">
      <c r="A21" s="36" t="s">
        <v>2601</v>
      </c>
      <c r="B21" s="35" t="s">
        <v>856</v>
      </c>
      <c r="C21" s="36" t="s">
        <v>142</v>
      </c>
      <c r="D21" s="36" t="s">
        <v>857</v>
      </c>
      <c r="E21" s="193" t="s">
        <v>434</v>
      </c>
      <c r="F21" s="193"/>
      <c r="G21" s="37" t="s">
        <v>242</v>
      </c>
      <c r="H21" s="45">
        <v>10.69</v>
      </c>
      <c r="I21" s="38">
        <v>185.19730000000001</v>
      </c>
      <c r="J21" s="38">
        <v>1979.75</v>
      </c>
    </row>
    <row r="22" spans="1:10" ht="24" customHeight="1" x14ac:dyDescent="0.2">
      <c r="A22" s="36" t="s">
        <v>2601</v>
      </c>
      <c r="B22" s="35" t="s">
        <v>1229</v>
      </c>
      <c r="C22" s="36" t="s">
        <v>142</v>
      </c>
      <c r="D22" s="36" t="s">
        <v>1230</v>
      </c>
      <c r="E22" s="193" t="s">
        <v>434</v>
      </c>
      <c r="F22" s="193"/>
      <c r="G22" s="37" t="s">
        <v>242</v>
      </c>
      <c r="H22" s="45">
        <v>1.32</v>
      </c>
      <c r="I22" s="38">
        <v>279.34399999999999</v>
      </c>
      <c r="J22" s="38">
        <v>368.73</v>
      </c>
    </row>
    <row r="23" spans="1:10" ht="24" customHeight="1" x14ac:dyDescent="0.2">
      <c r="A23" s="36" t="s">
        <v>2601</v>
      </c>
      <c r="B23" s="35" t="s">
        <v>1242</v>
      </c>
      <c r="C23" s="36" t="s">
        <v>142</v>
      </c>
      <c r="D23" s="36" t="s">
        <v>1243</v>
      </c>
      <c r="E23" s="193" t="s">
        <v>434</v>
      </c>
      <c r="F23" s="193"/>
      <c r="G23" s="37" t="s">
        <v>242</v>
      </c>
      <c r="H23" s="45">
        <v>1.32</v>
      </c>
      <c r="I23" s="38">
        <v>267.24149999999997</v>
      </c>
      <c r="J23" s="38">
        <v>352.75</v>
      </c>
    </row>
    <row r="24" spans="1:10" ht="24" customHeight="1" x14ac:dyDescent="0.2">
      <c r="A24" s="36" t="s">
        <v>2601</v>
      </c>
      <c r="B24" s="35" t="s">
        <v>980</v>
      </c>
      <c r="C24" s="36" t="s">
        <v>142</v>
      </c>
      <c r="D24" s="36" t="s">
        <v>981</v>
      </c>
      <c r="E24" s="193" t="s">
        <v>434</v>
      </c>
      <c r="F24" s="193"/>
      <c r="G24" s="37" t="s">
        <v>242</v>
      </c>
      <c r="H24" s="45">
        <v>3.96</v>
      </c>
      <c r="I24" s="38">
        <v>300.46839999999997</v>
      </c>
      <c r="J24" s="38">
        <v>1189.8499999999999</v>
      </c>
    </row>
    <row r="25" spans="1:10" ht="25.5" x14ac:dyDescent="0.2">
      <c r="A25" s="39"/>
      <c r="B25" s="39"/>
      <c r="C25" s="39"/>
      <c r="D25" s="39"/>
      <c r="E25" s="39" t="s">
        <v>2602</v>
      </c>
      <c r="F25" s="46">
        <v>0</v>
      </c>
      <c r="G25" s="39" t="s">
        <v>2603</v>
      </c>
      <c r="H25" s="46">
        <v>0</v>
      </c>
      <c r="I25" s="39" t="s">
        <v>2604</v>
      </c>
      <c r="J25" s="46">
        <v>0</v>
      </c>
    </row>
    <row r="26" spans="1:10" ht="15" thickBot="1" x14ac:dyDescent="0.25">
      <c r="A26" s="39"/>
      <c r="B26" s="39"/>
      <c r="C26" s="39"/>
      <c r="D26" s="39"/>
      <c r="E26" s="39" t="s">
        <v>2605</v>
      </c>
      <c r="F26" s="46">
        <v>1878.41</v>
      </c>
      <c r="G26" s="39"/>
      <c r="H26" s="192" t="s">
        <v>2606</v>
      </c>
      <c r="I26" s="192"/>
      <c r="J26" s="46">
        <v>10676.59</v>
      </c>
    </row>
    <row r="27" spans="1:10" ht="0.95" customHeight="1" thickTop="1" x14ac:dyDescent="0.2">
      <c r="A27" s="47"/>
      <c r="B27" s="47"/>
      <c r="C27" s="47"/>
      <c r="D27" s="47"/>
      <c r="E27" s="47"/>
      <c r="F27" s="47"/>
      <c r="G27" s="47"/>
      <c r="H27" s="47"/>
      <c r="I27" s="47"/>
      <c r="J27" s="47"/>
    </row>
    <row r="28" spans="1:10" ht="18" customHeight="1" x14ac:dyDescent="0.2">
      <c r="A28" s="12" t="s">
        <v>51</v>
      </c>
      <c r="B28" s="13" t="s">
        <v>36</v>
      </c>
      <c r="C28" s="12" t="s">
        <v>37</v>
      </c>
      <c r="D28" s="12" t="s">
        <v>10</v>
      </c>
      <c r="E28" s="189" t="s">
        <v>255</v>
      </c>
      <c r="F28" s="189"/>
      <c r="G28" s="14" t="s">
        <v>38</v>
      </c>
      <c r="H28" s="13" t="s">
        <v>39</v>
      </c>
      <c r="I28" s="13" t="s">
        <v>40</v>
      </c>
      <c r="J28" s="13" t="s">
        <v>11</v>
      </c>
    </row>
    <row r="29" spans="1:10" ht="24" customHeight="1" x14ac:dyDescent="0.2">
      <c r="A29" s="18" t="s">
        <v>2591</v>
      </c>
      <c r="B29" s="19" t="s">
        <v>52</v>
      </c>
      <c r="C29" s="18" t="s">
        <v>44</v>
      </c>
      <c r="D29" s="18" t="s">
        <v>53</v>
      </c>
      <c r="E29" s="190" t="s">
        <v>341</v>
      </c>
      <c r="F29" s="190"/>
      <c r="G29" s="20" t="s">
        <v>50</v>
      </c>
      <c r="H29" s="43">
        <v>1</v>
      </c>
      <c r="I29" s="21">
        <v>8798.18</v>
      </c>
      <c r="J29" s="21">
        <v>8798.18</v>
      </c>
    </row>
    <row r="30" spans="1:10" ht="24" customHeight="1" x14ac:dyDescent="0.2">
      <c r="A30" s="36" t="s">
        <v>2601</v>
      </c>
      <c r="B30" s="35" t="s">
        <v>735</v>
      </c>
      <c r="C30" s="36" t="s">
        <v>142</v>
      </c>
      <c r="D30" s="36" t="s">
        <v>736</v>
      </c>
      <c r="E30" s="193" t="s">
        <v>434</v>
      </c>
      <c r="F30" s="193"/>
      <c r="G30" s="37" t="s">
        <v>242</v>
      </c>
      <c r="H30" s="45">
        <v>12.21</v>
      </c>
      <c r="I30" s="38">
        <v>401.89229999999998</v>
      </c>
      <c r="J30" s="38">
        <v>4907.1000000000004</v>
      </c>
    </row>
    <row r="31" spans="1:10" ht="24" customHeight="1" x14ac:dyDescent="0.2">
      <c r="A31" s="36" t="s">
        <v>2601</v>
      </c>
      <c r="B31" s="35" t="s">
        <v>856</v>
      </c>
      <c r="C31" s="36" t="s">
        <v>142</v>
      </c>
      <c r="D31" s="36" t="s">
        <v>857</v>
      </c>
      <c r="E31" s="193" t="s">
        <v>434</v>
      </c>
      <c r="F31" s="193"/>
      <c r="G31" s="37" t="s">
        <v>242</v>
      </c>
      <c r="H31" s="45">
        <v>10.69</v>
      </c>
      <c r="I31" s="38">
        <v>185.19730000000001</v>
      </c>
      <c r="J31" s="38">
        <v>1979.75</v>
      </c>
    </row>
    <row r="32" spans="1:10" ht="24" customHeight="1" x14ac:dyDescent="0.2">
      <c r="A32" s="36" t="s">
        <v>2601</v>
      </c>
      <c r="B32" s="35" t="s">
        <v>1229</v>
      </c>
      <c r="C32" s="36" t="s">
        <v>142</v>
      </c>
      <c r="D32" s="36" t="s">
        <v>1230</v>
      </c>
      <c r="E32" s="193" t="s">
        <v>434</v>
      </c>
      <c r="F32" s="193"/>
      <c r="G32" s="37" t="s">
        <v>242</v>
      </c>
      <c r="H32" s="45">
        <v>1.32</v>
      </c>
      <c r="I32" s="38">
        <v>279.34399999999999</v>
      </c>
      <c r="J32" s="38">
        <v>368.73</v>
      </c>
    </row>
    <row r="33" spans="1:10" ht="24" customHeight="1" x14ac:dyDescent="0.2">
      <c r="A33" s="36" t="s">
        <v>2601</v>
      </c>
      <c r="B33" s="35" t="s">
        <v>1242</v>
      </c>
      <c r="C33" s="36" t="s">
        <v>142</v>
      </c>
      <c r="D33" s="36" t="s">
        <v>1243</v>
      </c>
      <c r="E33" s="193" t="s">
        <v>434</v>
      </c>
      <c r="F33" s="193"/>
      <c r="G33" s="37" t="s">
        <v>242</v>
      </c>
      <c r="H33" s="45">
        <v>1.32</v>
      </c>
      <c r="I33" s="38">
        <v>267.24149999999997</v>
      </c>
      <c r="J33" s="38">
        <v>352.75</v>
      </c>
    </row>
    <row r="34" spans="1:10" ht="24" customHeight="1" x14ac:dyDescent="0.2">
      <c r="A34" s="36" t="s">
        <v>2601</v>
      </c>
      <c r="B34" s="35" t="s">
        <v>980</v>
      </c>
      <c r="C34" s="36" t="s">
        <v>142</v>
      </c>
      <c r="D34" s="36" t="s">
        <v>981</v>
      </c>
      <c r="E34" s="193" t="s">
        <v>434</v>
      </c>
      <c r="F34" s="193"/>
      <c r="G34" s="37" t="s">
        <v>242</v>
      </c>
      <c r="H34" s="45">
        <v>3.96</v>
      </c>
      <c r="I34" s="38">
        <v>300.46839999999997</v>
      </c>
      <c r="J34" s="38">
        <v>1189.8499999999999</v>
      </c>
    </row>
    <row r="35" spans="1:10" ht="25.5" x14ac:dyDescent="0.2">
      <c r="A35" s="39"/>
      <c r="B35" s="39"/>
      <c r="C35" s="39"/>
      <c r="D35" s="39"/>
      <c r="E35" s="39" t="s">
        <v>2602</v>
      </c>
      <c r="F35" s="46">
        <v>0</v>
      </c>
      <c r="G35" s="39" t="s">
        <v>2603</v>
      </c>
      <c r="H35" s="46">
        <v>0</v>
      </c>
      <c r="I35" s="39" t="s">
        <v>2604</v>
      </c>
      <c r="J35" s="46">
        <v>0</v>
      </c>
    </row>
    <row r="36" spans="1:10" ht="15" thickBot="1" x14ac:dyDescent="0.25">
      <c r="A36" s="39"/>
      <c r="B36" s="39"/>
      <c r="C36" s="39"/>
      <c r="D36" s="39"/>
      <c r="E36" s="39" t="s">
        <v>2605</v>
      </c>
      <c r="F36" s="46">
        <v>1878.41</v>
      </c>
      <c r="G36" s="39"/>
      <c r="H36" s="192" t="s">
        <v>2606</v>
      </c>
      <c r="I36" s="192"/>
      <c r="J36" s="46">
        <v>10676.59</v>
      </c>
    </row>
    <row r="37" spans="1:10" ht="0.95" customHeight="1" thickTop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18" customHeight="1" x14ac:dyDescent="0.2">
      <c r="A38" s="12" t="s">
        <v>54</v>
      </c>
      <c r="B38" s="13" t="s">
        <v>36</v>
      </c>
      <c r="C38" s="12" t="s">
        <v>37</v>
      </c>
      <c r="D38" s="12" t="s">
        <v>10</v>
      </c>
      <c r="E38" s="189" t="s">
        <v>255</v>
      </c>
      <c r="F38" s="189"/>
      <c r="G38" s="14" t="s">
        <v>38</v>
      </c>
      <c r="H38" s="13" t="s">
        <v>39</v>
      </c>
      <c r="I38" s="13" t="s">
        <v>40</v>
      </c>
      <c r="J38" s="13" t="s">
        <v>11</v>
      </c>
    </row>
    <row r="39" spans="1:10" ht="36" customHeight="1" x14ac:dyDescent="0.2">
      <c r="A39" s="18" t="s">
        <v>2591</v>
      </c>
      <c r="B39" s="19" t="s">
        <v>55</v>
      </c>
      <c r="C39" s="18" t="s">
        <v>44</v>
      </c>
      <c r="D39" s="18" t="s">
        <v>56</v>
      </c>
      <c r="E39" s="190" t="s">
        <v>301</v>
      </c>
      <c r="F39" s="190"/>
      <c r="G39" s="20" t="s">
        <v>46</v>
      </c>
      <c r="H39" s="43">
        <v>1</v>
      </c>
      <c r="I39" s="21">
        <v>14141.04</v>
      </c>
      <c r="J39" s="21">
        <v>14141.04</v>
      </c>
    </row>
    <row r="40" spans="1:10" ht="36" customHeight="1" x14ac:dyDescent="0.2">
      <c r="A40" s="32" t="s">
        <v>2592</v>
      </c>
      <c r="B40" s="31" t="s">
        <v>2607</v>
      </c>
      <c r="C40" s="32" t="s">
        <v>44</v>
      </c>
      <c r="D40" s="32" t="s">
        <v>2608</v>
      </c>
      <c r="E40" s="191" t="s">
        <v>395</v>
      </c>
      <c r="F40" s="191"/>
      <c r="G40" s="33" t="s">
        <v>50</v>
      </c>
      <c r="H40" s="44">
        <v>4</v>
      </c>
      <c r="I40" s="34">
        <v>673.72</v>
      </c>
      <c r="J40" s="34">
        <v>2694.88</v>
      </c>
    </row>
    <row r="41" spans="1:10" ht="24" customHeight="1" x14ac:dyDescent="0.2">
      <c r="A41" s="32" t="s">
        <v>2592</v>
      </c>
      <c r="B41" s="31" t="s">
        <v>2609</v>
      </c>
      <c r="C41" s="32" t="s">
        <v>59</v>
      </c>
      <c r="D41" s="32" t="s">
        <v>2610</v>
      </c>
      <c r="E41" s="191" t="s">
        <v>395</v>
      </c>
      <c r="F41" s="191"/>
      <c r="G41" s="33" t="s">
        <v>567</v>
      </c>
      <c r="H41" s="44">
        <v>88</v>
      </c>
      <c r="I41" s="34">
        <v>29.02</v>
      </c>
      <c r="J41" s="34">
        <v>2553.7600000000002</v>
      </c>
    </row>
    <row r="42" spans="1:10" ht="24" customHeight="1" x14ac:dyDescent="0.2">
      <c r="A42" s="32" t="s">
        <v>2592</v>
      </c>
      <c r="B42" s="31" t="s">
        <v>2611</v>
      </c>
      <c r="C42" s="32" t="s">
        <v>59</v>
      </c>
      <c r="D42" s="32" t="s">
        <v>2612</v>
      </c>
      <c r="E42" s="191" t="s">
        <v>395</v>
      </c>
      <c r="F42" s="191"/>
      <c r="G42" s="33" t="s">
        <v>567</v>
      </c>
      <c r="H42" s="44">
        <v>176</v>
      </c>
      <c r="I42" s="34">
        <v>31</v>
      </c>
      <c r="J42" s="34">
        <v>5456</v>
      </c>
    </row>
    <row r="43" spans="1:10" ht="24" customHeight="1" x14ac:dyDescent="0.2">
      <c r="A43" s="32" t="s">
        <v>2592</v>
      </c>
      <c r="B43" s="31" t="s">
        <v>2613</v>
      </c>
      <c r="C43" s="32" t="s">
        <v>59</v>
      </c>
      <c r="D43" s="32" t="s">
        <v>2614</v>
      </c>
      <c r="E43" s="191" t="s">
        <v>395</v>
      </c>
      <c r="F43" s="191"/>
      <c r="G43" s="33" t="s">
        <v>567</v>
      </c>
      <c r="H43" s="44">
        <v>88</v>
      </c>
      <c r="I43" s="34">
        <v>24.27</v>
      </c>
      <c r="J43" s="34">
        <v>2135.7600000000002</v>
      </c>
    </row>
    <row r="44" spans="1:10" ht="24" customHeight="1" x14ac:dyDescent="0.2">
      <c r="A44" s="32" t="s">
        <v>2592</v>
      </c>
      <c r="B44" s="31" t="s">
        <v>2615</v>
      </c>
      <c r="C44" s="32" t="s">
        <v>59</v>
      </c>
      <c r="D44" s="32" t="s">
        <v>2616</v>
      </c>
      <c r="E44" s="191" t="s">
        <v>395</v>
      </c>
      <c r="F44" s="191"/>
      <c r="G44" s="33" t="s">
        <v>567</v>
      </c>
      <c r="H44" s="44">
        <v>88</v>
      </c>
      <c r="I44" s="34">
        <v>14.78</v>
      </c>
      <c r="J44" s="34">
        <v>1300.6400000000001</v>
      </c>
    </row>
    <row r="45" spans="1:10" ht="25.5" x14ac:dyDescent="0.2">
      <c r="A45" s="39"/>
      <c r="B45" s="39"/>
      <c r="C45" s="39"/>
      <c r="D45" s="39"/>
      <c r="E45" s="39" t="s">
        <v>2602</v>
      </c>
      <c r="F45" s="46">
        <v>5039.7638348999999</v>
      </c>
      <c r="G45" s="39" t="s">
        <v>2603</v>
      </c>
      <c r="H45" s="46">
        <v>5715.6</v>
      </c>
      <c r="I45" s="39" t="s">
        <v>2604</v>
      </c>
      <c r="J45" s="46">
        <v>10755.36</v>
      </c>
    </row>
    <row r="46" spans="1:10" ht="15" thickBot="1" x14ac:dyDescent="0.25">
      <c r="A46" s="39"/>
      <c r="B46" s="39"/>
      <c r="C46" s="39"/>
      <c r="D46" s="39"/>
      <c r="E46" s="39" t="s">
        <v>2605</v>
      </c>
      <c r="F46" s="46">
        <v>3019.11</v>
      </c>
      <c r="G46" s="39"/>
      <c r="H46" s="192" t="s">
        <v>2606</v>
      </c>
      <c r="I46" s="192"/>
      <c r="J46" s="46">
        <v>17160.150000000001</v>
      </c>
    </row>
    <row r="47" spans="1:10" ht="0.95" customHeight="1" thickTop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</row>
    <row r="48" spans="1:10" ht="18" customHeight="1" x14ac:dyDescent="0.2">
      <c r="A48" s="12" t="s">
        <v>62</v>
      </c>
      <c r="B48" s="13" t="s">
        <v>36</v>
      </c>
      <c r="C48" s="12" t="s">
        <v>37</v>
      </c>
      <c r="D48" s="12" t="s">
        <v>10</v>
      </c>
      <c r="E48" s="189" t="s">
        <v>255</v>
      </c>
      <c r="F48" s="189"/>
      <c r="G48" s="14" t="s">
        <v>38</v>
      </c>
      <c r="H48" s="13" t="s">
        <v>39</v>
      </c>
      <c r="I48" s="13" t="s">
        <v>40</v>
      </c>
      <c r="J48" s="13" t="s">
        <v>11</v>
      </c>
    </row>
    <row r="49" spans="1:10" ht="24" customHeight="1" x14ac:dyDescent="0.2">
      <c r="A49" s="18" t="s">
        <v>2591</v>
      </c>
      <c r="B49" s="19" t="s">
        <v>63</v>
      </c>
      <c r="C49" s="18" t="s">
        <v>64</v>
      </c>
      <c r="D49" s="18" t="s">
        <v>65</v>
      </c>
      <c r="E49" s="190" t="s">
        <v>447</v>
      </c>
      <c r="F49" s="190"/>
      <c r="G49" s="20" t="s">
        <v>61</v>
      </c>
      <c r="H49" s="43">
        <v>1</v>
      </c>
      <c r="I49" s="21">
        <v>528.12</v>
      </c>
      <c r="J49" s="21">
        <v>528.12</v>
      </c>
    </row>
    <row r="50" spans="1:10" ht="24" customHeight="1" x14ac:dyDescent="0.2">
      <c r="A50" s="32" t="s">
        <v>2592</v>
      </c>
      <c r="B50" s="31" t="s">
        <v>2617</v>
      </c>
      <c r="C50" s="32" t="s">
        <v>64</v>
      </c>
      <c r="D50" s="32" t="s">
        <v>2618</v>
      </c>
      <c r="E50" s="191" t="s">
        <v>2619</v>
      </c>
      <c r="F50" s="191"/>
      <c r="G50" s="33" t="s">
        <v>769</v>
      </c>
      <c r="H50" s="44">
        <v>2</v>
      </c>
      <c r="I50" s="34">
        <v>3.7</v>
      </c>
      <c r="J50" s="34">
        <v>7.4</v>
      </c>
    </row>
    <row r="51" spans="1:10" ht="24" customHeight="1" x14ac:dyDescent="0.2">
      <c r="A51" s="32" t="s">
        <v>2592</v>
      </c>
      <c r="B51" s="31" t="s">
        <v>2620</v>
      </c>
      <c r="C51" s="32" t="s">
        <v>64</v>
      </c>
      <c r="D51" s="32" t="s">
        <v>2621</v>
      </c>
      <c r="E51" s="191" t="s">
        <v>2619</v>
      </c>
      <c r="F51" s="191"/>
      <c r="G51" s="33" t="s">
        <v>769</v>
      </c>
      <c r="H51" s="44">
        <v>1</v>
      </c>
      <c r="I51" s="34">
        <v>3.6</v>
      </c>
      <c r="J51" s="34">
        <v>3.6</v>
      </c>
    </row>
    <row r="52" spans="1:10" ht="24" customHeight="1" x14ac:dyDescent="0.2">
      <c r="A52" s="36" t="s">
        <v>2601</v>
      </c>
      <c r="B52" s="35" t="s">
        <v>1388</v>
      </c>
      <c r="C52" s="36" t="s">
        <v>64</v>
      </c>
      <c r="D52" s="36" t="s">
        <v>1389</v>
      </c>
      <c r="E52" s="193" t="s">
        <v>258</v>
      </c>
      <c r="F52" s="193"/>
      <c r="G52" s="37" t="s">
        <v>144</v>
      </c>
      <c r="H52" s="45">
        <v>4</v>
      </c>
      <c r="I52" s="38">
        <v>10.130000000000001</v>
      </c>
      <c r="J52" s="38">
        <v>40.520000000000003</v>
      </c>
    </row>
    <row r="53" spans="1:10" ht="24" customHeight="1" x14ac:dyDescent="0.2">
      <c r="A53" s="36" t="s">
        <v>2601</v>
      </c>
      <c r="B53" s="35" t="s">
        <v>1806</v>
      </c>
      <c r="C53" s="36" t="s">
        <v>64</v>
      </c>
      <c r="D53" s="36" t="s">
        <v>1807</v>
      </c>
      <c r="E53" s="193" t="s">
        <v>258</v>
      </c>
      <c r="F53" s="193"/>
      <c r="G53" s="37" t="s">
        <v>144</v>
      </c>
      <c r="H53" s="45">
        <v>1</v>
      </c>
      <c r="I53" s="38">
        <v>3.89</v>
      </c>
      <c r="J53" s="38">
        <v>3.89</v>
      </c>
    </row>
    <row r="54" spans="1:10" ht="24" customHeight="1" x14ac:dyDescent="0.2">
      <c r="A54" s="36" t="s">
        <v>2601</v>
      </c>
      <c r="B54" s="35" t="s">
        <v>687</v>
      </c>
      <c r="C54" s="36" t="s">
        <v>59</v>
      </c>
      <c r="D54" s="36" t="s">
        <v>688</v>
      </c>
      <c r="E54" s="193" t="s">
        <v>566</v>
      </c>
      <c r="F54" s="193"/>
      <c r="G54" s="37" t="s">
        <v>567</v>
      </c>
      <c r="H54" s="45">
        <v>1</v>
      </c>
      <c r="I54" s="38">
        <v>15.38</v>
      </c>
      <c r="J54" s="38">
        <v>15.38</v>
      </c>
    </row>
    <row r="55" spans="1:10" ht="24" customHeight="1" x14ac:dyDescent="0.2">
      <c r="A55" s="36" t="s">
        <v>2601</v>
      </c>
      <c r="B55" s="35" t="s">
        <v>915</v>
      </c>
      <c r="C55" s="36" t="s">
        <v>59</v>
      </c>
      <c r="D55" s="36" t="s">
        <v>916</v>
      </c>
      <c r="E55" s="193" t="s">
        <v>258</v>
      </c>
      <c r="F55" s="193"/>
      <c r="G55" s="37" t="s">
        <v>61</v>
      </c>
      <c r="H55" s="45">
        <v>1</v>
      </c>
      <c r="I55" s="38">
        <v>430</v>
      </c>
      <c r="J55" s="38">
        <v>430</v>
      </c>
    </row>
    <row r="56" spans="1:10" ht="24" customHeight="1" x14ac:dyDescent="0.2">
      <c r="A56" s="36" t="s">
        <v>2601</v>
      </c>
      <c r="B56" s="35" t="s">
        <v>1816</v>
      </c>
      <c r="C56" s="36" t="s">
        <v>59</v>
      </c>
      <c r="D56" s="36" t="s">
        <v>1817</v>
      </c>
      <c r="E56" s="193" t="s">
        <v>258</v>
      </c>
      <c r="F56" s="193"/>
      <c r="G56" s="37" t="s">
        <v>575</v>
      </c>
      <c r="H56" s="45">
        <v>0.15</v>
      </c>
      <c r="I56" s="38">
        <v>25.58</v>
      </c>
      <c r="J56" s="38">
        <v>3.83</v>
      </c>
    </row>
    <row r="57" spans="1:10" ht="24" customHeight="1" x14ac:dyDescent="0.2">
      <c r="A57" s="36" t="s">
        <v>2601</v>
      </c>
      <c r="B57" s="35" t="s">
        <v>564</v>
      </c>
      <c r="C57" s="36" t="s">
        <v>59</v>
      </c>
      <c r="D57" s="36" t="s">
        <v>565</v>
      </c>
      <c r="E57" s="193" t="s">
        <v>566</v>
      </c>
      <c r="F57" s="193"/>
      <c r="G57" s="37" t="s">
        <v>567</v>
      </c>
      <c r="H57" s="45">
        <v>2</v>
      </c>
      <c r="I57" s="38">
        <v>11.75</v>
      </c>
      <c r="J57" s="38">
        <v>23.5</v>
      </c>
    </row>
    <row r="58" spans="1:10" ht="25.5" x14ac:dyDescent="0.2">
      <c r="A58" s="39"/>
      <c r="B58" s="39"/>
      <c r="C58" s="39"/>
      <c r="D58" s="39"/>
      <c r="E58" s="39" t="s">
        <v>2602</v>
      </c>
      <c r="F58" s="46">
        <v>18.2184527</v>
      </c>
      <c r="G58" s="39" t="s">
        <v>2603</v>
      </c>
      <c r="H58" s="46">
        <v>20.66</v>
      </c>
      <c r="I58" s="39" t="s">
        <v>2604</v>
      </c>
      <c r="J58" s="46">
        <v>38.880000000000003</v>
      </c>
    </row>
    <row r="59" spans="1:10" ht="15" thickBot="1" x14ac:dyDescent="0.25">
      <c r="A59" s="39"/>
      <c r="B59" s="39"/>
      <c r="C59" s="39"/>
      <c r="D59" s="39"/>
      <c r="E59" s="39" t="s">
        <v>2605</v>
      </c>
      <c r="F59" s="46">
        <v>112.75</v>
      </c>
      <c r="G59" s="39"/>
      <c r="H59" s="192" t="s">
        <v>2606</v>
      </c>
      <c r="I59" s="192"/>
      <c r="J59" s="46">
        <v>640.87</v>
      </c>
    </row>
    <row r="60" spans="1:10" ht="0.95" customHeight="1" thickTop="1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</row>
    <row r="61" spans="1:10" ht="18" customHeight="1" x14ac:dyDescent="0.2">
      <c r="A61" s="12" t="s">
        <v>77</v>
      </c>
      <c r="B61" s="13" t="s">
        <v>36</v>
      </c>
      <c r="C61" s="12" t="s">
        <v>37</v>
      </c>
      <c r="D61" s="12" t="s">
        <v>10</v>
      </c>
      <c r="E61" s="189" t="s">
        <v>255</v>
      </c>
      <c r="F61" s="189"/>
      <c r="G61" s="14" t="s">
        <v>38</v>
      </c>
      <c r="H61" s="13" t="s">
        <v>39</v>
      </c>
      <c r="I61" s="13" t="s">
        <v>40</v>
      </c>
      <c r="J61" s="13" t="s">
        <v>11</v>
      </c>
    </row>
    <row r="62" spans="1:10" ht="24" customHeight="1" x14ac:dyDescent="0.2">
      <c r="A62" s="18" t="s">
        <v>2591</v>
      </c>
      <c r="B62" s="19" t="s">
        <v>78</v>
      </c>
      <c r="C62" s="18" t="s">
        <v>44</v>
      </c>
      <c r="D62" s="18" t="s">
        <v>79</v>
      </c>
      <c r="E62" s="190" t="s">
        <v>395</v>
      </c>
      <c r="F62" s="190"/>
      <c r="G62" s="20" t="s">
        <v>50</v>
      </c>
      <c r="H62" s="43">
        <v>1</v>
      </c>
      <c r="I62" s="21">
        <v>304.32</v>
      </c>
      <c r="J62" s="21">
        <v>304.32</v>
      </c>
    </row>
    <row r="63" spans="1:10" ht="60" customHeight="1" x14ac:dyDescent="0.2">
      <c r="A63" s="32" t="s">
        <v>2592</v>
      </c>
      <c r="B63" s="31" t="s">
        <v>2622</v>
      </c>
      <c r="C63" s="32" t="s">
        <v>59</v>
      </c>
      <c r="D63" s="32" t="s">
        <v>2623</v>
      </c>
      <c r="E63" s="191" t="s">
        <v>379</v>
      </c>
      <c r="F63" s="191"/>
      <c r="G63" s="33" t="s">
        <v>2624</v>
      </c>
      <c r="H63" s="44">
        <v>1</v>
      </c>
      <c r="I63" s="34">
        <v>238.12</v>
      </c>
      <c r="J63" s="34">
        <v>238.12</v>
      </c>
    </row>
    <row r="64" spans="1:10" ht="24" customHeight="1" x14ac:dyDescent="0.2">
      <c r="A64" s="32" t="s">
        <v>2592</v>
      </c>
      <c r="B64" s="31" t="s">
        <v>2625</v>
      </c>
      <c r="C64" s="32" t="s">
        <v>59</v>
      </c>
      <c r="D64" s="32" t="s">
        <v>2626</v>
      </c>
      <c r="E64" s="191" t="s">
        <v>395</v>
      </c>
      <c r="F64" s="191"/>
      <c r="G64" s="33" t="s">
        <v>567</v>
      </c>
      <c r="H64" s="44">
        <v>4</v>
      </c>
      <c r="I64" s="34">
        <v>16.55</v>
      </c>
      <c r="J64" s="34">
        <v>66.2</v>
      </c>
    </row>
    <row r="65" spans="1:10" ht="25.5" x14ac:dyDescent="0.2">
      <c r="A65" s="39"/>
      <c r="B65" s="39"/>
      <c r="C65" s="39"/>
      <c r="D65" s="39"/>
      <c r="E65" s="39" t="s">
        <v>2602</v>
      </c>
      <c r="F65" s="46">
        <v>28.321072099999999</v>
      </c>
      <c r="G65" s="39" t="s">
        <v>2603</v>
      </c>
      <c r="H65" s="46">
        <v>32.119999999999997</v>
      </c>
      <c r="I65" s="39" t="s">
        <v>2604</v>
      </c>
      <c r="J65" s="46">
        <v>60.44</v>
      </c>
    </row>
    <row r="66" spans="1:10" ht="15" thickBot="1" x14ac:dyDescent="0.25">
      <c r="A66" s="39"/>
      <c r="B66" s="39"/>
      <c r="C66" s="39"/>
      <c r="D66" s="39"/>
      <c r="E66" s="39" t="s">
        <v>2605</v>
      </c>
      <c r="F66" s="46">
        <v>64.97</v>
      </c>
      <c r="G66" s="39"/>
      <c r="H66" s="192" t="s">
        <v>2606</v>
      </c>
      <c r="I66" s="192"/>
      <c r="J66" s="46">
        <v>369.29</v>
      </c>
    </row>
    <row r="67" spans="1:10" ht="0.95" customHeight="1" thickTop="1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</row>
    <row r="68" spans="1:10" ht="18" customHeight="1" x14ac:dyDescent="0.2">
      <c r="A68" s="12" t="s">
        <v>80</v>
      </c>
      <c r="B68" s="13" t="s">
        <v>36</v>
      </c>
      <c r="C68" s="12" t="s">
        <v>37</v>
      </c>
      <c r="D68" s="12" t="s">
        <v>10</v>
      </c>
      <c r="E68" s="189" t="s">
        <v>255</v>
      </c>
      <c r="F68" s="189"/>
      <c r="G68" s="14" t="s">
        <v>38</v>
      </c>
      <c r="H68" s="13" t="s">
        <v>39</v>
      </c>
      <c r="I68" s="13" t="s">
        <v>40</v>
      </c>
      <c r="J68" s="13" t="s">
        <v>11</v>
      </c>
    </row>
    <row r="69" spans="1:10" ht="24" customHeight="1" x14ac:dyDescent="0.2">
      <c r="A69" s="18" t="s">
        <v>2591</v>
      </c>
      <c r="B69" s="19" t="s">
        <v>81</v>
      </c>
      <c r="C69" s="18" t="s">
        <v>44</v>
      </c>
      <c r="D69" s="18" t="s">
        <v>82</v>
      </c>
      <c r="E69" s="190" t="s">
        <v>395</v>
      </c>
      <c r="F69" s="190"/>
      <c r="G69" s="20" t="s">
        <v>61</v>
      </c>
      <c r="H69" s="43">
        <v>1</v>
      </c>
      <c r="I69" s="21">
        <v>24.21</v>
      </c>
      <c r="J69" s="21">
        <v>24.21</v>
      </c>
    </row>
    <row r="70" spans="1:10" ht="24" customHeight="1" x14ac:dyDescent="0.2">
      <c r="A70" s="32" t="s">
        <v>2592</v>
      </c>
      <c r="B70" s="31" t="s">
        <v>2627</v>
      </c>
      <c r="C70" s="32" t="s">
        <v>59</v>
      </c>
      <c r="D70" s="32" t="s">
        <v>2628</v>
      </c>
      <c r="E70" s="191" t="s">
        <v>395</v>
      </c>
      <c r="F70" s="191"/>
      <c r="G70" s="33" t="s">
        <v>567</v>
      </c>
      <c r="H70" s="44">
        <v>0.13</v>
      </c>
      <c r="I70" s="34">
        <v>20.82</v>
      </c>
      <c r="J70" s="34">
        <v>2.7</v>
      </c>
    </row>
    <row r="71" spans="1:10" ht="24" customHeight="1" x14ac:dyDescent="0.2">
      <c r="A71" s="32" t="s">
        <v>2592</v>
      </c>
      <c r="B71" s="31" t="s">
        <v>2625</v>
      </c>
      <c r="C71" s="32" t="s">
        <v>59</v>
      </c>
      <c r="D71" s="32" t="s">
        <v>2626</v>
      </c>
      <c r="E71" s="191" t="s">
        <v>395</v>
      </c>
      <c r="F71" s="191"/>
      <c r="G71" s="33" t="s">
        <v>567</v>
      </c>
      <c r="H71" s="44">
        <v>1.3</v>
      </c>
      <c r="I71" s="34">
        <v>16.55</v>
      </c>
      <c r="J71" s="34">
        <v>21.51</v>
      </c>
    </row>
    <row r="72" spans="1:10" ht="25.5" x14ac:dyDescent="0.2">
      <c r="A72" s="39"/>
      <c r="B72" s="39"/>
      <c r="C72" s="39"/>
      <c r="D72" s="39"/>
      <c r="E72" s="39" t="s">
        <v>2602</v>
      </c>
      <c r="F72" s="46">
        <v>8.2564078534276746</v>
      </c>
      <c r="G72" s="39" t="s">
        <v>2603</v>
      </c>
      <c r="H72" s="46">
        <v>9.36</v>
      </c>
      <c r="I72" s="39" t="s">
        <v>2604</v>
      </c>
      <c r="J72" s="46">
        <v>17.62</v>
      </c>
    </row>
    <row r="73" spans="1:10" ht="15" thickBot="1" x14ac:dyDescent="0.25">
      <c r="A73" s="39"/>
      <c r="B73" s="39"/>
      <c r="C73" s="39"/>
      <c r="D73" s="39"/>
      <c r="E73" s="39" t="s">
        <v>2605</v>
      </c>
      <c r="F73" s="46">
        <v>5.16</v>
      </c>
      <c r="G73" s="39"/>
      <c r="H73" s="192" t="s">
        <v>2606</v>
      </c>
      <c r="I73" s="192"/>
      <c r="J73" s="46">
        <v>29.37</v>
      </c>
    </row>
    <row r="74" spans="1:10" ht="0.95" customHeight="1" thickTop="1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</row>
    <row r="75" spans="1:10" ht="18" customHeight="1" x14ac:dyDescent="0.2">
      <c r="A75" s="12" t="s">
        <v>83</v>
      </c>
      <c r="B75" s="13" t="s">
        <v>36</v>
      </c>
      <c r="C75" s="12" t="s">
        <v>37</v>
      </c>
      <c r="D75" s="12" t="s">
        <v>10</v>
      </c>
      <c r="E75" s="189" t="s">
        <v>255</v>
      </c>
      <c r="F75" s="189"/>
      <c r="G75" s="14" t="s">
        <v>38</v>
      </c>
      <c r="H75" s="13" t="s">
        <v>39</v>
      </c>
      <c r="I75" s="13" t="s">
        <v>40</v>
      </c>
      <c r="J75" s="13" t="s">
        <v>11</v>
      </c>
    </row>
    <row r="76" spans="1:10" ht="24" customHeight="1" x14ac:dyDescent="0.2">
      <c r="A76" s="18" t="s">
        <v>2591</v>
      </c>
      <c r="B76" s="19" t="s">
        <v>84</v>
      </c>
      <c r="C76" s="18" t="s">
        <v>44</v>
      </c>
      <c r="D76" s="18" t="s">
        <v>85</v>
      </c>
      <c r="E76" s="190" t="s">
        <v>395</v>
      </c>
      <c r="F76" s="190"/>
      <c r="G76" s="20" t="s">
        <v>50</v>
      </c>
      <c r="H76" s="43">
        <v>1</v>
      </c>
      <c r="I76" s="21">
        <v>571.48</v>
      </c>
      <c r="J76" s="21">
        <v>571.48</v>
      </c>
    </row>
    <row r="77" spans="1:10" ht="60" customHeight="1" x14ac:dyDescent="0.2">
      <c r="A77" s="32" t="s">
        <v>2592</v>
      </c>
      <c r="B77" s="31" t="s">
        <v>2622</v>
      </c>
      <c r="C77" s="32" t="s">
        <v>59</v>
      </c>
      <c r="D77" s="32" t="s">
        <v>2623</v>
      </c>
      <c r="E77" s="191" t="s">
        <v>379</v>
      </c>
      <c r="F77" s="191"/>
      <c r="G77" s="33" t="s">
        <v>2624</v>
      </c>
      <c r="H77" s="44">
        <v>1</v>
      </c>
      <c r="I77" s="34">
        <v>238.12</v>
      </c>
      <c r="J77" s="34">
        <v>238.12</v>
      </c>
    </row>
    <row r="78" spans="1:10" ht="36" customHeight="1" x14ac:dyDescent="0.2">
      <c r="A78" s="32" t="s">
        <v>2592</v>
      </c>
      <c r="B78" s="31" t="s">
        <v>2629</v>
      </c>
      <c r="C78" s="32" t="s">
        <v>59</v>
      </c>
      <c r="D78" s="32" t="s">
        <v>2630</v>
      </c>
      <c r="E78" s="191" t="s">
        <v>2631</v>
      </c>
      <c r="F78" s="191"/>
      <c r="G78" s="33" t="s">
        <v>89</v>
      </c>
      <c r="H78" s="44">
        <v>0.75</v>
      </c>
      <c r="I78" s="34">
        <v>356.22</v>
      </c>
      <c r="J78" s="34">
        <v>267.16000000000003</v>
      </c>
    </row>
    <row r="79" spans="1:10" ht="24" customHeight="1" x14ac:dyDescent="0.2">
      <c r="A79" s="32" t="s">
        <v>2592</v>
      </c>
      <c r="B79" s="31" t="s">
        <v>2625</v>
      </c>
      <c r="C79" s="32" t="s">
        <v>59</v>
      </c>
      <c r="D79" s="32" t="s">
        <v>2626</v>
      </c>
      <c r="E79" s="191" t="s">
        <v>395</v>
      </c>
      <c r="F79" s="191"/>
      <c r="G79" s="33" t="s">
        <v>567</v>
      </c>
      <c r="H79" s="44">
        <v>4</v>
      </c>
      <c r="I79" s="34">
        <v>16.55</v>
      </c>
      <c r="J79" s="34">
        <v>66.2</v>
      </c>
    </row>
    <row r="80" spans="1:10" ht="25.5" x14ac:dyDescent="0.2">
      <c r="A80" s="39"/>
      <c r="B80" s="39"/>
      <c r="C80" s="39"/>
      <c r="D80" s="39"/>
      <c r="E80" s="39" t="s">
        <v>2602</v>
      </c>
      <c r="F80" s="46">
        <v>41.816222295112695</v>
      </c>
      <c r="G80" s="39" t="s">
        <v>2603</v>
      </c>
      <c r="H80" s="46">
        <v>47.42</v>
      </c>
      <c r="I80" s="39" t="s">
        <v>2604</v>
      </c>
      <c r="J80" s="46">
        <v>89.24</v>
      </c>
    </row>
    <row r="81" spans="1:10" ht="15" thickBot="1" x14ac:dyDescent="0.25">
      <c r="A81" s="39"/>
      <c r="B81" s="39"/>
      <c r="C81" s="39"/>
      <c r="D81" s="39"/>
      <c r="E81" s="39" t="s">
        <v>2605</v>
      </c>
      <c r="F81" s="46">
        <v>122.01</v>
      </c>
      <c r="G81" s="39"/>
      <c r="H81" s="192" t="s">
        <v>2606</v>
      </c>
      <c r="I81" s="192"/>
      <c r="J81" s="46">
        <v>693.49</v>
      </c>
    </row>
    <row r="82" spans="1:10" ht="0.95" customHeight="1" thickTop="1" x14ac:dyDescent="0.2">
      <c r="A82" s="47"/>
      <c r="B82" s="47"/>
      <c r="C82" s="47"/>
      <c r="D82" s="47"/>
      <c r="E82" s="47"/>
      <c r="F82" s="47"/>
      <c r="G82" s="47"/>
      <c r="H82" s="47"/>
      <c r="I82" s="47"/>
      <c r="J82" s="47"/>
    </row>
    <row r="83" spans="1:10" ht="18" customHeight="1" x14ac:dyDescent="0.2">
      <c r="A83" s="12" t="s">
        <v>137</v>
      </c>
      <c r="B83" s="13" t="s">
        <v>36</v>
      </c>
      <c r="C83" s="12" t="s">
        <v>37</v>
      </c>
      <c r="D83" s="12" t="s">
        <v>10</v>
      </c>
      <c r="E83" s="189" t="s">
        <v>255</v>
      </c>
      <c r="F83" s="189"/>
      <c r="G83" s="14" t="s">
        <v>38</v>
      </c>
      <c r="H83" s="13" t="s">
        <v>39</v>
      </c>
      <c r="I83" s="13" t="s">
        <v>40</v>
      </c>
      <c r="J83" s="13" t="s">
        <v>11</v>
      </c>
    </row>
    <row r="84" spans="1:10" ht="36" customHeight="1" x14ac:dyDescent="0.2">
      <c r="A84" s="18" t="s">
        <v>2591</v>
      </c>
      <c r="B84" s="19" t="s">
        <v>138</v>
      </c>
      <c r="C84" s="18" t="s">
        <v>44</v>
      </c>
      <c r="D84" s="18" t="s">
        <v>139</v>
      </c>
      <c r="E84" s="190" t="s">
        <v>285</v>
      </c>
      <c r="F84" s="190"/>
      <c r="G84" s="20" t="s">
        <v>117</v>
      </c>
      <c r="H84" s="43">
        <v>1</v>
      </c>
      <c r="I84" s="21">
        <v>25.15</v>
      </c>
      <c r="J84" s="21">
        <v>25.15</v>
      </c>
    </row>
    <row r="85" spans="1:10" ht="24" customHeight="1" x14ac:dyDescent="0.2">
      <c r="A85" s="32" t="s">
        <v>2592</v>
      </c>
      <c r="B85" s="31" t="s">
        <v>2625</v>
      </c>
      <c r="C85" s="32" t="s">
        <v>59</v>
      </c>
      <c r="D85" s="32" t="s">
        <v>2626</v>
      </c>
      <c r="E85" s="191" t="s">
        <v>395</v>
      </c>
      <c r="F85" s="191"/>
      <c r="G85" s="33" t="s">
        <v>567</v>
      </c>
      <c r="H85" s="44">
        <v>0.19700000000000001</v>
      </c>
      <c r="I85" s="34">
        <v>16.55</v>
      </c>
      <c r="J85" s="34">
        <v>3.26</v>
      </c>
    </row>
    <row r="86" spans="1:10" ht="24" customHeight="1" x14ac:dyDescent="0.2">
      <c r="A86" s="32" t="s">
        <v>2592</v>
      </c>
      <c r="B86" s="31" t="s">
        <v>2632</v>
      </c>
      <c r="C86" s="32" t="s">
        <v>59</v>
      </c>
      <c r="D86" s="32" t="s">
        <v>2633</v>
      </c>
      <c r="E86" s="191" t="s">
        <v>395</v>
      </c>
      <c r="F86" s="191"/>
      <c r="G86" s="33" t="s">
        <v>567</v>
      </c>
      <c r="H86" s="44">
        <v>0.19700000000000001</v>
      </c>
      <c r="I86" s="34">
        <v>16.309999999999999</v>
      </c>
      <c r="J86" s="34">
        <v>3.21</v>
      </c>
    </row>
    <row r="87" spans="1:10" ht="36" customHeight="1" x14ac:dyDescent="0.2">
      <c r="A87" s="32" t="s">
        <v>2592</v>
      </c>
      <c r="B87" s="31" t="s">
        <v>2634</v>
      </c>
      <c r="C87" s="32" t="s">
        <v>59</v>
      </c>
      <c r="D87" s="32" t="s">
        <v>2635</v>
      </c>
      <c r="E87" s="191" t="s">
        <v>379</v>
      </c>
      <c r="F87" s="191"/>
      <c r="G87" s="33" t="s">
        <v>2636</v>
      </c>
      <c r="H87" s="44">
        <v>3.9699999999999999E-2</v>
      </c>
      <c r="I87" s="34">
        <v>73.239999999999995</v>
      </c>
      <c r="J87" s="34">
        <v>2.9</v>
      </c>
    </row>
    <row r="88" spans="1:10" ht="36" customHeight="1" x14ac:dyDescent="0.2">
      <c r="A88" s="32" t="s">
        <v>2592</v>
      </c>
      <c r="B88" s="31" t="s">
        <v>2637</v>
      </c>
      <c r="C88" s="32" t="s">
        <v>59</v>
      </c>
      <c r="D88" s="32" t="s">
        <v>2638</v>
      </c>
      <c r="E88" s="191" t="s">
        <v>379</v>
      </c>
      <c r="F88" s="191"/>
      <c r="G88" s="33" t="s">
        <v>2624</v>
      </c>
      <c r="H88" s="44">
        <v>6.3799999999999996E-2</v>
      </c>
      <c r="I88" s="34">
        <v>212.54</v>
      </c>
      <c r="J88" s="34">
        <v>13.56</v>
      </c>
    </row>
    <row r="89" spans="1:10" ht="36" customHeight="1" x14ac:dyDescent="0.2">
      <c r="A89" s="36" t="s">
        <v>2601</v>
      </c>
      <c r="B89" s="35" t="s">
        <v>1261</v>
      </c>
      <c r="C89" s="36" t="s">
        <v>59</v>
      </c>
      <c r="D89" s="36" t="s">
        <v>1262</v>
      </c>
      <c r="E89" s="193" t="s">
        <v>258</v>
      </c>
      <c r="F89" s="193"/>
      <c r="G89" s="37" t="s">
        <v>242</v>
      </c>
      <c r="H89" s="45">
        <v>0.1042</v>
      </c>
      <c r="I89" s="38">
        <v>21.4</v>
      </c>
      <c r="J89" s="38">
        <v>2.2200000000000002</v>
      </c>
    </row>
    <row r="90" spans="1:10" ht="25.5" x14ac:dyDescent="0.2">
      <c r="A90" s="39"/>
      <c r="B90" s="39"/>
      <c r="C90" s="39"/>
      <c r="D90" s="39"/>
      <c r="E90" s="39" t="s">
        <v>2602</v>
      </c>
      <c r="F90" s="46">
        <v>3.0176655264514314</v>
      </c>
      <c r="G90" s="39" t="s">
        <v>2603</v>
      </c>
      <c r="H90" s="46">
        <v>3.42</v>
      </c>
      <c r="I90" s="39" t="s">
        <v>2604</v>
      </c>
      <c r="J90" s="46">
        <v>6.44</v>
      </c>
    </row>
    <row r="91" spans="1:10" ht="15" thickBot="1" x14ac:dyDescent="0.25">
      <c r="A91" s="39"/>
      <c r="B91" s="39"/>
      <c r="C91" s="39"/>
      <c r="D91" s="39"/>
      <c r="E91" s="39" t="s">
        <v>2605</v>
      </c>
      <c r="F91" s="46">
        <v>5.36</v>
      </c>
      <c r="G91" s="39"/>
      <c r="H91" s="192" t="s">
        <v>2606</v>
      </c>
      <c r="I91" s="192"/>
      <c r="J91" s="46">
        <v>30.51</v>
      </c>
    </row>
    <row r="92" spans="1:10" ht="0.95" customHeight="1" thickTop="1" x14ac:dyDescent="0.2">
      <c r="A92" s="47"/>
      <c r="B92" s="47"/>
      <c r="C92" s="47"/>
      <c r="D92" s="47"/>
      <c r="E92" s="47"/>
      <c r="F92" s="47"/>
      <c r="G92" s="47"/>
      <c r="H92" s="47"/>
      <c r="I92" s="47"/>
      <c r="J92" s="47"/>
    </row>
    <row r="93" spans="1:10" ht="18" customHeight="1" x14ac:dyDescent="0.2">
      <c r="A93" s="12" t="s">
        <v>147</v>
      </c>
      <c r="B93" s="13" t="s">
        <v>36</v>
      </c>
      <c r="C93" s="12" t="s">
        <v>37</v>
      </c>
      <c r="D93" s="12" t="s">
        <v>10</v>
      </c>
      <c r="E93" s="189" t="s">
        <v>255</v>
      </c>
      <c r="F93" s="189"/>
      <c r="G93" s="14" t="s">
        <v>38</v>
      </c>
      <c r="H93" s="13" t="s">
        <v>39</v>
      </c>
      <c r="I93" s="13" t="s">
        <v>40</v>
      </c>
      <c r="J93" s="13" t="s">
        <v>11</v>
      </c>
    </row>
    <row r="94" spans="1:10" ht="24" customHeight="1" x14ac:dyDescent="0.2">
      <c r="A94" s="18" t="s">
        <v>2591</v>
      </c>
      <c r="B94" s="19" t="s">
        <v>148</v>
      </c>
      <c r="C94" s="18" t="s">
        <v>44</v>
      </c>
      <c r="D94" s="18" t="s">
        <v>149</v>
      </c>
      <c r="E94" s="190">
        <v>287</v>
      </c>
      <c r="F94" s="190"/>
      <c r="G94" s="20" t="s">
        <v>150</v>
      </c>
      <c r="H94" s="43">
        <v>1</v>
      </c>
      <c r="I94" s="21">
        <v>2080.46</v>
      </c>
      <c r="J94" s="21">
        <v>2080.46</v>
      </c>
    </row>
    <row r="95" spans="1:10" ht="24" customHeight="1" x14ac:dyDescent="0.2">
      <c r="A95" s="32" t="s">
        <v>2592</v>
      </c>
      <c r="B95" s="31" t="s">
        <v>2625</v>
      </c>
      <c r="C95" s="32" t="s">
        <v>59</v>
      </c>
      <c r="D95" s="32" t="s">
        <v>2626</v>
      </c>
      <c r="E95" s="191" t="s">
        <v>395</v>
      </c>
      <c r="F95" s="191"/>
      <c r="G95" s="33" t="s">
        <v>567</v>
      </c>
      <c r="H95" s="44">
        <v>1.8752</v>
      </c>
      <c r="I95" s="34">
        <v>16.55</v>
      </c>
      <c r="J95" s="34">
        <v>31.03</v>
      </c>
    </row>
    <row r="96" spans="1:10" ht="24" customHeight="1" x14ac:dyDescent="0.2">
      <c r="A96" s="32" t="s">
        <v>2592</v>
      </c>
      <c r="B96" s="31" t="s">
        <v>2639</v>
      </c>
      <c r="C96" s="32" t="s">
        <v>59</v>
      </c>
      <c r="D96" s="32" t="s">
        <v>2640</v>
      </c>
      <c r="E96" s="191" t="s">
        <v>406</v>
      </c>
      <c r="F96" s="191"/>
      <c r="G96" s="33" t="s">
        <v>89</v>
      </c>
      <c r="H96" s="44">
        <v>6.18</v>
      </c>
      <c r="I96" s="34">
        <v>65.47</v>
      </c>
      <c r="J96" s="34">
        <v>404.6</v>
      </c>
    </row>
    <row r="97" spans="1:10" ht="36" customHeight="1" x14ac:dyDescent="0.2">
      <c r="A97" s="32" t="s">
        <v>2592</v>
      </c>
      <c r="B97" s="31" t="s">
        <v>2641</v>
      </c>
      <c r="C97" s="32" t="s">
        <v>59</v>
      </c>
      <c r="D97" s="32" t="s">
        <v>2642</v>
      </c>
      <c r="E97" s="191" t="s">
        <v>2631</v>
      </c>
      <c r="F97" s="191"/>
      <c r="G97" s="33" t="s">
        <v>89</v>
      </c>
      <c r="H97" s="44">
        <v>1.83</v>
      </c>
      <c r="I97" s="34">
        <v>397.62</v>
      </c>
      <c r="J97" s="34">
        <v>727.64</v>
      </c>
    </row>
    <row r="98" spans="1:10" ht="24" customHeight="1" x14ac:dyDescent="0.2">
      <c r="A98" s="32" t="s">
        <v>2592</v>
      </c>
      <c r="B98" s="31" t="s">
        <v>2643</v>
      </c>
      <c r="C98" s="32" t="s">
        <v>59</v>
      </c>
      <c r="D98" s="32" t="s">
        <v>2644</v>
      </c>
      <c r="E98" s="191" t="s">
        <v>2631</v>
      </c>
      <c r="F98" s="191"/>
      <c r="G98" s="33" t="s">
        <v>89</v>
      </c>
      <c r="H98" s="44">
        <v>1.83</v>
      </c>
      <c r="I98" s="34">
        <v>31.61</v>
      </c>
      <c r="J98" s="34">
        <v>57.84</v>
      </c>
    </row>
    <row r="99" spans="1:10" ht="36" customHeight="1" x14ac:dyDescent="0.2">
      <c r="A99" s="32" t="s">
        <v>2592</v>
      </c>
      <c r="B99" s="31" t="s">
        <v>2645</v>
      </c>
      <c r="C99" s="32" t="s">
        <v>59</v>
      </c>
      <c r="D99" s="32" t="s">
        <v>2646</v>
      </c>
      <c r="E99" s="191" t="s">
        <v>2631</v>
      </c>
      <c r="F99" s="191"/>
      <c r="G99" s="33" t="s">
        <v>61</v>
      </c>
      <c r="H99" s="44">
        <v>9.65</v>
      </c>
      <c r="I99" s="34">
        <v>77.959999999999994</v>
      </c>
      <c r="J99" s="34">
        <v>752.31</v>
      </c>
    </row>
    <row r="100" spans="1:10" ht="24" customHeight="1" x14ac:dyDescent="0.2">
      <c r="A100" s="36" t="s">
        <v>2601</v>
      </c>
      <c r="B100" s="35" t="s">
        <v>1173</v>
      </c>
      <c r="C100" s="36" t="s">
        <v>59</v>
      </c>
      <c r="D100" s="36" t="s">
        <v>1174</v>
      </c>
      <c r="E100" s="193" t="s">
        <v>258</v>
      </c>
      <c r="F100" s="193"/>
      <c r="G100" s="37" t="s">
        <v>89</v>
      </c>
      <c r="H100" s="45">
        <v>1.41</v>
      </c>
      <c r="I100" s="38">
        <v>75.92</v>
      </c>
      <c r="J100" s="38">
        <v>107.04</v>
      </c>
    </row>
    <row r="101" spans="1:10" ht="25.5" x14ac:dyDescent="0.2">
      <c r="A101" s="39"/>
      <c r="B101" s="39"/>
      <c r="C101" s="39"/>
      <c r="D101" s="39"/>
      <c r="E101" s="39" t="s">
        <v>2602</v>
      </c>
      <c r="F101" s="46">
        <v>341.25861018696406</v>
      </c>
      <c r="G101" s="39" t="s">
        <v>2603</v>
      </c>
      <c r="H101" s="46">
        <v>387.02</v>
      </c>
      <c r="I101" s="39" t="s">
        <v>2604</v>
      </c>
      <c r="J101" s="46">
        <v>728.28</v>
      </c>
    </row>
    <row r="102" spans="1:10" ht="15" thickBot="1" x14ac:dyDescent="0.25">
      <c r="A102" s="39"/>
      <c r="B102" s="39"/>
      <c r="C102" s="39"/>
      <c r="D102" s="39"/>
      <c r="E102" s="39" t="s">
        <v>2605</v>
      </c>
      <c r="F102" s="46">
        <v>444.17</v>
      </c>
      <c r="G102" s="39"/>
      <c r="H102" s="192" t="s">
        <v>2606</v>
      </c>
      <c r="I102" s="192"/>
      <c r="J102" s="46">
        <v>2524.63</v>
      </c>
    </row>
    <row r="103" spans="1:10" ht="0.95" customHeight="1" thickTop="1" x14ac:dyDescent="0.2">
      <c r="A103" s="47"/>
      <c r="B103" s="47"/>
      <c r="C103" s="47"/>
      <c r="D103" s="47"/>
      <c r="E103" s="47"/>
      <c r="F103" s="47"/>
      <c r="G103" s="47"/>
      <c r="H103" s="47"/>
      <c r="I103" s="47"/>
      <c r="J103" s="47"/>
    </row>
    <row r="104" spans="1:10" ht="18" customHeight="1" x14ac:dyDescent="0.2">
      <c r="A104" s="12" t="s">
        <v>153</v>
      </c>
      <c r="B104" s="13" t="s">
        <v>36</v>
      </c>
      <c r="C104" s="12" t="s">
        <v>37</v>
      </c>
      <c r="D104" s="12" t="s">
        <v>10</v>
      </c>
      <c r="E104" s="189" t="s">
        <v>255</v>
      </c>
      <c r="F104" s="189"/>
      <c r="G104" s="14" t="s">
        <v>38</v>
      </c>
      <c r="H104" s="13" t="s">
        <v>39</v>
      </c>
      <c r="I104" s="13" t="s">
        <v>40</v>
      </c>
      <c r="J104" s="13" t="s">
        <v>11</v>
      </c>
    </row>
    <row r="105" spans="1:10" ht="36" customHeight="1" x14ac:dyDescent="0.2">
      <c r="A105" s="18" t="s">
        <v>2591</v>
      </c>
      <c r="B105" s="19" t="s">
        <v>154</v>
      </c>
      <c r="C105" s="18" t="s">
        <v>44</v>
      </c>
      <c r="D105" s="18" t="s">
        <v>155</v>
      </c>
      <c r="E105" s="190" t="s">
        <v>285</v>
      </c>
      <c r="F105" s="190"/>
      <c r="G105" s="20" t="s">
        <v>150</v>
      </c>
      <c r="H105" s="43">
        <v>1</v>
      </c>
      <c r="I105" s="21">
        <v>3946.95</v>
      </c>
      <c r="J105" s="21">
        <v>3946.95</v>
      </c>
    </row>
    <row r="106" spans="1:10" ht="36" customHeight="1" x14ac:dyDescent="0.2">
      <c r="A106" s="32" t="s">
        <v>2592</v>
      </c>
      <c r="B106" s="31" t="s">
        <v>2641</v>
      </c>
      <c r="C106" s="32" t="s">
        <v>59</v>
      </c>
      <c r="D106" s="32" t="s">
        <v>2642</v>
      </c>
      <c r="E106" s="191" t="s">
        <v>2631</v>
      </c>
      <c r="F106" s="191"/>
      <c r="G106" s="33" t="s">
        <v>89</v>
      </c>
      <c r="H106" s="44">
        <v>2.2000000000000002</v>
      </c>
      <c r="I106" s="34">
        <v>397.62</v>
      </c>
      <c r="J106" s="34">
        <v>874.76</v>
      </c>
    </row>
    <row r="107" spans="1:10" ht="36" customHeight="1" x14ac:dyDescent="0.2">
      <c r="A107" s="32" t="s">
        <v>2592</v>
      </c>
      <c r="B107" s="31" t="s">
        <v>2647</v>
      </c>
      <c r="C107" s="32" t="s">
        <v>59</v>
      </c>
      <c r="D107" s="32" t="s">
        <v>2648</v>
      </c>
      <c r="E107" s="191" t="s">
        <v>2631</v>
      </c>
      <c r="F107" s="191"/>
      <c r="G107" s="33" t="s">
        <v>89</v>
      </c>
      <c r="H107" s="44">
        <v>9.1999999999999998E-2</v>
      </c>
      <c r="I107" s="34">
        <v>417.51</v>
      </c>
      <c r="J107" s="34">
        <v>38.409999999999997</v>
      </c>
    </row>
    <row r="108" spans="1:10" ht="24" customHeight="1" x14ac:dyDescent="0.2">
      <c r="A108" s="32" t="s">
        <v>2592</v>
      </c>
      <c r="B108" s="31" t="s">
        <v>2649</v>
      </c>
      <c r="C108" s="32" t="s">
        <v>59</v>
      </c>
      <c r="D108" s="32" t="s">
        <v>2650</v>
      </c>
      <c r="E108" s="191" t="s">
        <v>2631</v>
      </c>
      <c r="F108" s="191"/>
      <c r="G108" s="33" t="s">
        <v>89</v>
      </c>
      <c r="H108" s="44">
        <v>2.2919999999999998</v>
      </c>
      <c r="I108" s="34">
        <v>168.86</v>
      </c>
      <c r="J108" s="34">
        <v>387.02</v>
      </c>
    </row>
    <row r="109" spans="1:10" ht="36" customHeight="1" x14ac:dyDescent="0.2">
      <c r="A109" s="32" t="s">
        <v>2592</v>
      </c>
      <c r="B109" s="31" t="s">
        <v>2645</v>
      </c>
      <c r="C109" s="32" t="s">
        <v>59</v>
      </c>
      <c r="D109" s="32" t="s">
        <v>2646</v>
      </c>
      <c r="E109" s="191" t="s">
        <v>2631</v>
      </c>
      <c r="F109" s="191"/>
      <c r="G109" s="33" t="s">
        <v>61</v>
      </c>
      <c r="H109" s="44">
        <v>21.68</v>
      </c>
      <c r="I109" s="34">
        <v>77.959999999999994</v>
      </c>
      <c r="J109" s="34">
        <v>1690.17</v>
      </c>
    </row>
    <row r="110" spans="1:10" ht="24" customHeight="1" x14ac:dyDescent="0.2">
      <c r="A110" s="32" t="s">
        <v>2592</v>
      </c>
      <c r="B110" s="31" t="s">
        <v>2651</v>
      </c>
      <c r="C110" s="32" t="s">
        <v>59</v>
      </c>
      <c r="D110" s="32" t="s">
        <v>2652</v>
      </c>
      <c r="E110" s="191" t="s">
        <v>2631</v>
      </c>
      <c r="F110" s="191"/>
      <c r="G110" s="33" t="s">
        <v>575</v>
      </c>
      <c r="H110" s="44">
        <v>12.08</v>
      </c>
      <c r="I110" s="34">
        <v>12.16</v>
      </c>
      <c r="J110" s="34">
        <v>146.88999999999999</v>
      </c>
    </row>
    <row r="111" spans="1:10" ht="48" customHeight="1" x14ac:dyDescent="0.2">
      <c r="A111" s="32" t="s">
        <v>2592</v>
      </c>
      <c r="B111" s="31" t="s">
        <v>2653</v>
      </c>
      <c r="C111" s="32" t="s">
        <v>59</v>
      </c>
      <c r="D111" s="32" t="s">
        <v>2654</v>
      </c>
      <c r="E111" s="191" t="s">
        <v>406</v>
      </c>
      <c r="F111" s="191"/>
      <c r="G111" s="33" t="s">
        <v>89</v>
      </c>
      <c r="H111" s="44">
        <v>3.4649999999999999</v>
      </c>
      <c r="I111" s="34">
        <v>205.03</v>
      </c>
      <c r="J111" s="34">
        <v>710.42</v>
      </c>
    </row>
    <row r="112" spans="1:10" ht="24" customHeight="1" x14ac:dyDescent="0.2">
      <c r="A112" s="32" t="s">
        <v>2592</v>
      </c>
      <c r="B112" s="31" t="s">
        <v>2655</v>
      </c>
      <c r="C112" s="32" t="s">
        <v>59</v>
      </c>
      <c r="D112" s="32" t="s">
        <v>2656</v>
      </c>
      <c r="E112" s="191" t="s">
        <v>406</v>
      </c>
      <c r="F112" s="191"/>
      <c r="G112" s="33" t="s">
        <v>61</v>
      </c>
      <c r="H112" s="44">
        <v>4</v>
      </c>
      <c r="I112" s="34">
        <v>24.82</v>
      </c>
      <c r="J112" s="34">
        <v>99.28</v>
      </c>
    </row>
    <row r="113" spans="1:10" ht="25.5" x14ac:dyDescent="0.2">
      <c r="A113" s="39"/>
      <c r="B113" s="39"/>
      <c r="C113" s="39"/>
      <c r="D113" s="39"/>
      <c r="E113" s="39" t="s">
        <v>2602</v>
      </c>
      <c r="F113" s="46">
        <v>598.22407572278712</v>
      </c>
      <c r="G113" s="39" t="s">
        <v>2603</v>
      </c>
      <c r="H113" s="46">
        <v>678.45</v>
      </c>
      <c r="I113" s="39" t="s">
        <v>2604</v>
      </c>
      <c r="J113" s="46">
        <v>1276.67</v>
      </c>
    </row>
    <row r="114" spans="1:10" ht="15" thickBot="1" x14ac:dyDescent="0.25">
      <c r="A114" s="39"/>
      <c r="B114" s="39"/>
      <c r="C114" s="39"/>
      <c r="D114" s="39"/>
      <c r="E114" s="39" t="s">
        <v>2605</v>
      </c>
      <c r="F114" s="46">
        <v>842.67</v>
      </c>
      <c r="G114" s="39"/>
      <c r="H114" s="192" t="s">
        <v>2606</v>
      </c>
      <c r="I114" s="192"/>
      <c r="J114" s="46">
        <v>4789.62</v>
      </c>
    </row>
    <row r="115" spans="1:10" ht="0.95" customHeight="1" thickTop="1" x14ac:dyDescent="0.2">
      <c r="A115" s="47"/>
      <c r="B115" s="47"/>
      <c r="C115" s="47"/>
      <c r="D115" s="47"/>
      <c r="E115" s="47"/>
      <c r="F115" s="47"/>
      <c r="G115" s="47"/>
      <c r="H115" s="47"/>
      <c r="I115" s="47"/>
      <c r="J115" s="47"/>
    </row>
    <row r="116" spans="1:10" ht="18" customHeight="1" x14ac:dyDescent="0.2">
      <c r="A116" s="12" t="s">
        <v>178</v>
      </c>
      <c r="B116" s="13" t="s">
        <v>36</v>
      </c>
      <c r="C116" s="12" t="s">
        <v>37</v>
      </c>
      <c r="D116" s="12" t="s">
        <v>10</v>
      </c>
      <c r="E116" s="189" t="s">
        <v>255</v>
      </c>
      <c r="F116" s="189"/>
      <c r="G116" s="14" t="s">
        <v>38</v>
      </c>
      <c r="H116" s="13" t="s">
        <v>39</v>
      </c>
      <c r="I116" s="13" t="s">
        <v>40</v>
      </c>
      <c r="J116" s="13" t="s">
        <v>11</v>
      </c>
    </row>
    <row r="117" spans="1:10" ht="36" customHeight="1" x14ac:dyDescent="0.2">
      <c r="A117" s="18" t="s">
        <v>2591</v>
      </c>
      <c r="B117" s="19" t="s">
        <v>179</v>
      </c>
      <c r="C117" s="18" t="s">
        <v>44</v>
      </c>
      <c r="D117" s="18" t="s">
        <v>180</v>
      </c>
      <c r="E117" s="190" t="s">
        <v>269</v>
      </c>
      <c r="F117" s="190"/>
      <c r="G117" s="20" t="s">
        <v>61</v>
      </c>
      <c r="H117" s="43">
        <v>1</v>
      </c>
      <c r="I117" s="21">
        <v>0.98</v>
      </c>
      <c r="J117" s="21">
        <v>0.98</v>
      </c>
    </row>
    <row r="118" spans="1:10" ht="36" customHeight="1" x14ac:dyDescent="0.2">
      <c r="A118" s="32" t="s">
        <v>2592</v>
      </c>
      <c r="B118" s="31" t="s">
        <v>2657</v>
      </c>
      <c r="C118" s="32" t="s">
        <v>59</v>
      </c>
      <c r="D118" s="32" t="s">
        <v>2658</v>
      </c>
      <c r="E118" s="191" t="s">
        <v>379</v>
      </c>
      <c r="F118" s="191"/>
      <c r="G118" s="33" t="s">
        <v>2624</v>
      </c>
      <c r="H118" s="44">
        <v>2E-3</v>
      </c>
      <c r="I118" s="34">
        <v>12.09</v>
      </c>
      <c r="J118" s="34">
        <v>0.02</v>
      </c>
    </row>
    <row r="119" spans="1:10" ht="36" customHeight="1" x14ac:dyDescent="0.2">
      <c r="A119" s="32" t="s">
        <v>2592</v>
      </c>
      <c r="B119" s="31" t="s">
        <v>2659</v>
      </c>
      <c r="C119" s="32" t="s">
        <v>59</v>
      </c>
      <c r="D119" s="32" t="s">
        <v>2660</v>
      </c>
      <c r="E119" s="191" t="s">
        <v>379</v>
      </c>
      <c r="F119" s="191"/>
      <c r="G119" s="33" t="s">
        <v>2636</v>
      </c>
      <c r="H119" s="44">
        <v>4.0000000000000001E-3</v>
      </c>
      <c r="I119" s="34">
        <v>5.75</v>
      </c>
      <c r="J119" s="34">
        <v>0.02</v>
      </c>
    </row>
    <row r="120" spans="1:10" ht="60" customHeight="1" x14ac:dyDescent="0.2">
      <c r="A120" s="32" t="s">
        <v>2592</v>
      </c>
      <c r="B120" s="31" t="s">
        <v>2661</v>
      </c>
      <c r="C120" s="32" t="s">
        <v>59</v>
      </c>
      <c r="D120" s="32" t="s">
        <v>2662</v>
      </c>
      <c r="E120" s="191" t="s">
        <v>379</v>
      </c>
      <c r="F120" s="191"/>
      <c r="G120" s="33" t="s">
        <v>2624</v>
      </c>
      <c r="H120" s="44">
        <v>1E-3</v>
      </c>
      <c r="I120" s="34">
        <v>276.64</v>
      </c>
      <c r="J120" s="34">
        <v>0.27</v>
      </c>
    </row>
    <row r="121" spans="1:10" ht="24" customHeight="1" x14ac:dyDescent="0.2">
      <c r="A121" s="32" t="s">
        <v>2592</v>
      </c>
      <c r="B121" s="31" t="s">
        <v>2625</v>
      </c>
      <c r="C121" s="32" t="s">
        <v>59</v>
      </c>
      <c r="D121" s="32" t="s">
        <v>2626</v>
      </c>
      <c r="E121" s="191" t="s">
        <v>395</v>
      </c>
      <c r="F121" s="191"/>
      <c r="G121" s="33" t="s">
        <v>567</v>
      </c>
      <c r="H121" s="44">
        <v>5.7999999999999996E-3</v>
      </c>
      <c r="I121" s="34">
        <v>16.55</v>
      </c>
      <c r="J121" s="34">
        <v>0.09</v>
      </c>
    </row>
    <row r="122" spans="1:10" ht="24" customHeight="1" x14ac:dyDescent="0.2">
      <c r="A122" s="32" t="s">
        <v>2592</v>
      </c>
      <c r="B122" s="31" t="s">
        <v>2663</v>
      </c>
      <c r="C122" s="32" t="s">
        <v>59</v>
      </c>
      <c r="D122" s="32" t="s">
        <v>2664</v>
      </c>
      <c r="E122" s="191" t="s">
        <v>379</v>
      </c>
      <c r="F122" s="191"/>
      <c r="G122" s="33" t="s">
        <v>2624</v>
      </c>
      <c r="H122" s="44">
        <v>1.6999999999999999E-3</v>
      </c>
      <c r="I122" s="34">
        <v>132.36000000000001</v>
      </c>
      <c r="J122" s="34">
        <v>0.22</v>
      </c>
    </row>
    <row r="123" spans="1:10" ht="24" customHeight="1" x14ac:dyDescent="0.2">
      <c r="A123" s="32" t="s">
        <v>2592</v>
      </c>
      <c r="B123" s="31" t="s">
        <v>2665</v>
      </c>
      <c r="C123" s="32" t="s">
        <v>59</v>
      </c>
      <c r="D123" s="32" t="s">
        <v>2666</v>
      </c>
      <c r="E123" s="191" t="s">
        <v>379</v>
      </c>
      <c r="F123" s="191"/>
      <c r="G123" s="33" t="s">
        <v>2636</v>
      </c>
      <c r="H123" s="44">
        <v>4.1000000000000003E-3</v>
      </c>
      <c r="I123" s="34">
        <v>34.07</v>
      </c>
      <c r="J123" s="34">
        <v>0.13</v>
      </c>
    </row>
    <row r="124" spans="1:10" ht="60" customHeight="1" x14ac:dyDescent="0.2">
      <c r="A124" s="32" t="s">
        <v>2592</v>
      </c>
      <c r="B124" s="31" t="s">
        <v>2667</v>
      </c>
      <c r="C124" s="32" t="s">
        <v>59</v>
      </c>
      <c r="D124" s="32" t="s">
        <v>2668</v>
      </c>
      <c r="E124" s="191" t="s">
        <v>379</v>
      </c>
      <c r="F124" s="191"/>
      <c r="G124" s="33" t="s">
        <v>2636</v>
      </c>
      <c r="H124" s="44">
        <v>4.8999999999999998E-3</v>
      </c>
      <c r="I124" s="34">
        <v>47.33</v>
      </c>
      <c r="J124" s="34">
        <v>0.23</v>
      </c>
    </row>
    <row r="125" spans="1:10" ht="25.5" x14ac:dyDescent="0.2">
      <c r="A125" s="39"/>
      <c r="B125" s="39"/>
      <c r="C125" s="39"/>
      <c r="D125" s="39"/>
      <c r="E125" s="39" t="s">
        <v>2602</v>
      </c>
      <c r="F125" s="46">
        <v>9.84021367321119E-2</v>
      </c>
      <c r="G125" s="39" t="s">
        <v>2603</v>
      </c>
      <c r="H125" s="46">
        <v>0.11</v>
      </c>
      <c r="I125" s="39" t="s">
        <v>2604</v>
      </c>
      <c r="J125" s="46">
        <v>0.21</v>
      </c>
    </row>
    <row r="126" spans="1:10" ht="15" thickBot="1" x14ac:dyDescent="0.25">
      <c r="A126" s="39"/>
      <c r="B126" s="39"/>
      <c r="C126" s="39"/>
      <c r="D126" s="39"/>
      <c r="E126" s="39" t="s">
        <v>2605</v>
      </c>
      <c r="F126" s="46">
        <v>0.2</v>
      </c>
      <c r="G126" s="39"/>
      <c r="H126" s="192" t="s">
        <v>2606</v>
      </c>
      <c r="I126" s="192"/>
      <c r="J126" s="46">
        <v>1.18</v>
      </c>
    </row>
    <row r="127" spans="1:10" ht="0.95" customHeight="1" thickTop="1" x14ac:dyDescent="0.2">
      <c r="A127" s="47"/>
      <c r="B127" s="47"/>
      <c r="C127" s="47"/>
      <c r="D127" s="47"/>
      <c r="E127" s="47"/>
      <c r="F127" s="47"/>
      <c r="G127" s="47"/>
      <c r="H127" s="47"/>
      <c r="I127" s="47"/>
      <c r="J127" s="47"/>
    </row>
    <row r="128" spans="1:10" ht="18" customHeight="1" x14ac:dyDescent="0.2">
      <c r="A128" s="12" t="s">
        <v>181</v>
      </c>
      <c r="B128" s="13" t="s">
        <v>36</v>
      </c>
      <c r="C128" s="12" t="s">
        <v>37</v>
      </c>
      <c r="D128" s="12" t="s">
        <v>10</v>
      </c>
      <c r="E128" s="189" t="s">
        <v>255</v>
      </c>
      <c r="F128" s="189"/>
      <c r="G128" s="14" t="s">
        <v>38</v>
      </c>
      <c r="H128" s="13" t="s">
        <v>39</v>
      </c>
      <c r="I128" s="13" t="s">
        <v>40</v>
      </c>
      <c r="J128" s="13" t="s">
        <v>11</v>
      </c>
    </row>
    <row r="129" spans="1:10" ht="36" customHeight="1" x14ac:dyDescent="0.2">
      <c r="A129" s="18" t="s">
        <v>2591</v>
      </c>
      <c r="B129" s="19" t="s">
        <v>182</v>
      </c>
      <c r="C129" s="18" t="s">
        <v>44</v>
      </c>
      <c r="D129" s="18" t="s">
        <v>183</v>
      </c>
      <c r="E129" s="190" t="s">
        <v>269</v>
      </c>
      <c r="F129" s="190"/>
      <c r="G129" s="20" t="s">
        <v>61</v>
      </c>
      <c r="H129" s="43">
        <v>1</v>
      </c>
      <c r="I129" s="21">
        <v>0.82</v>
      </c>
      <c r="J129" s="21">
        <v>0.82</v>
      </c>
    </row>
    <row r="130" spans="1:10" ht="36" customHeight="1" x14ac:dyDescent="0.2">
      <c r="A130" s="32" t="s">
        <v>2592</v>
      </c>
      <c r="B130" s="31" t="s">
        <v>2657</v>
      </c>
      <c r="C130" s="32" t="s">
        <v>59</v>
      </c>
      <c r="D130" s="32" t="s">
        <v>2658</v>
      </c>
      <c r="E130" s="191" t="s">
        <v>379</v>
      </c>
      <c r="F130" s="191"/>
      <c r="G130" s="33" t="s">
        <v>2624</v>
      </c>
      <c r="H130" s="44">
        <v>2E-3</v>
      </c>
      <c r="I130" s="34">
        <v>12.09</v>
      </c>
      <c r="J130" s="34">
        <v>0.02</v>
      </c>
    </row>
    <row r="131" spans="1:10" ht="36" customHeight="1" x14ac:dyDescent="0.2">
      <c r="A131" s="32" t="s">
        <v>2592</v>
      </c>
      <c r="B131" s="31" t="s">
        <v>2659</v>
      </c>
      <c r="C131" s="32" t="s">
        <v>59</v>
      </c>
      <c r="D131" s="32" t="s">
        <v>2660</v>
      </c>
      <c r="E131" s="191" t="s">
        <v>379</v>
      </c>
      <c r="F131" s="191"/>
      <c r="G131" s="33" t="s">
        <v>2636</v>
      </c>
      <c r="H131" s="44">
        <v>4.0000000000000001E-3</v>
      </c>
      <c r="I131" s="34">
        <v>5.75</v>
      </c>
      <c r="J131" s="34">
        <v>0.02</v>
      </c>
    </row>
    <row r="132" spans="1:10" ht="60" customHeight="1" x14ac:dyDescent="0.2">
      <c r="A132" s="32" t="s">
        <v>2592</v>
      </c>
      <c r="B132" s="31" t="s">
        <v>2661</v>
      </c>
      <c r="C132" s="32" t="s">
        <v>59</v>
      </c>
      <c r="D132" s="32" t="s">
        <v>2662</v>
      </c>
      <c r="E132" s="191" t="s">
        <v>379</v>
      </c>
      <c r="F132" s="191"/>
      <c r="G132" s="33" t="s">
        <v>2624</v>
      </c>
      <c r="H132" s="44">
        <v>4.0000000000000002E-4</v>
      </c>
      <c r="I132" s="34">
        <v>276.64</v>
      </c>
      <c r="J132" s="34">
        <v>0.11</v>
      </c>
    </row>
    <row r="133" spans="1:10" ht="24" customHeight="1" x14ac:dyDescent="0.2">
      <c r="A133" s="32" t="s">
        <v>2592</v>
      </c>
      <c r="B133" s="31" t="s">
        <v>2625</v>
      </c>
      <c r="C133" s="32" t="s">
        <v>59</v>
      </c>
      <c r="D133" s="32" t="s">
        <v>2626</v>
      </c>
      <c r="E133" s="191" t="s">
        <v>395</v>
      </c>
      <c r="F133" s="191"/>
      <c r="G133" s="33" t="s">
        <v>567</v>
      </c>
      <c r="H133" s="44">
        <v>5.4999999999999997E-3</v>
      </c>
      <c r="I133" s="34">
        <v>16.55</v>
      </c>
      <c r="J133" s="34">
        <v>0.09</v>
      </c>
    </row>
    <row r="134" spans="1:10" ht="24" customHeight="1" x14ac:dyDescent="0.2">
      <c r="A134" s="32" t="s">
        <v>2592</v>
      </c>
      <c r="B134" s="31" t="s">
        <v>2663</v>
      </c>
      <c r="C134" s="32" t="s">
        <v>59</v>
      </c>
      <c r="D134" s="32" t="s">
        <v>2664</v>
      </c>
      <c r="E134" s="191" t="s">
        <v>379</v>
      </c>
      <c r="F134" s="191"/>
      <c r="G134" s="33" t="s">
        <v>2624</v>
      </c>
      <c r="H134" s="44">
        <v>1.6999999999999999E-3</v>
      </c>
      <c r="I134" s="34">
        <v>132.36000000000001</v>
      </c>
      <c r="J134" s="34">
        <v>0.22</v>
      </c>
    </row>
    <row r="135" spans="1:10" ht="24" customHeight="1" x14ac:dyDescent="0.2">
      <c r="A135" s="32" t="s">
        <v>2592</v>
      </c>
      <c r="B135" s="31" t="s">
        <v>2665</v>
      </c>
      <c r="C135" s="32" t="s">
        <v>59</v>
      </c>
      <c r="D135" s="32" t="s">
        <v>2666</v>
      </c>
      <c r="E135" s="191" t="s">
        <v>379</v>
      </c>
      <c r="F135" s="191"/>
      <c r="G135" s="33" t="s">
        <v>2636</v>
      </c>
      <c r="H135" s="44">
        <v>3.8E-3</v>
      </c>
      <c r="I135" s="34">
        <v>34.07</v>
      </c>
      <c r="J135" s="34">
        <v>0.12</v>
      </c>
    </row>
    <row r="136" spans="1:10" ht="60" customHeight="1" x14ac:dyDescent="0.2">
      <c r="A136" s="32" t="s">
        <v>2592</v>
      </c>
      <c r="B136" s="31" t="s">
        <v>2667</v>
      </c>
      <c r="C136" s="32" t="s">
        <v>59</v>
      </c>
      <c r="D136" s="32" t="s">
        <v>2668</v>
      </c>
      <c r="E136" s="191" t="s">
        <v>379</v>
      </c>
      <c r="F136" s="191"/>
      <c r="G136" s="33" t="s">
        <v>2636</v>
      </c>
      <c r="H136" s="44">
        <v>5.1000000000000004E-3</v>
      </c>
      <c r="I136" s="34">
        <v>47.33</v>
      </c>
      <c r="J136" s="34">
        <v>0.24</v>
      </c>
    </row>
    <row r="137" spans="1:10" ht="25.5" x14ac:dyDescent="0.2">
      <c r="A137" s="39"/>
      <c r="B137" s="39"/>
      <c r="C137" s="39"/>
      <c r="D137" s="39"/>
      <c r="E137" s="39" t="s">
        <v>2602</v>
      </c>
      <c r="F137" s="46">
        <v>8.9030504662386961E-2</v>
      </c>
      <c r="G137" s="39" t="s">
        <v>2603</v>
      </c>
      <c r="H137" s="46">
        <v>0.1</v>
      </c>
      <c r="I137" s="39" t="s">
        <v>2604</v>
      </c>
      <c r="J137" s="46">
        <v>0.19</v>
      </c>
    </row>
    <row r="138" spans="1:10" ht="15" thickBot="1" x14ac:dyDescent="0.25">
      <c r="A138" s="39"/>
      <c r="B138" s="39"/>
      <c r="C138" s="39"/>
      <c r="D138" s="39"/>
      <c r="E138" s="39" t="s">
        <v>2605</v>
      </c>
      <c r="F138" s="46">
        <v>0.17</v>
      </c>
      <c r="G138" s="39"/>
      <c r="H138" s="192" t="s">
        <v>2606</v>
      </c>
      <c r="I138" s="192"/>
      <c r="J138" s="46">
        <v>0.99</v>
      </c>
    </row>
    <row r="139" spans="1:10" ht="0.95" customHeight="1" thickTop="1" x14ac:dyDescent="0.2">
      <c r="A139" s="47"/>
      <c r="B139" s="47"/>
      <c r="C139" s="47"/>
      <c r="D139" s="47"/>
      <c r="E139" s="47"/>
      <c r="F139" s="47"/>
      <c r="G139" s="47"/>
      <c r="H139" s="47"/>
      <c r="I139" s="47"/>
      <c r="J139" s="47"/>
    </row>
    <row r="140" spans="1:10" ht="18" customHeight="1" x14ac:dyDescent="0.2">
      <c r="A140" s="12" t="s">
        <v>184</v>
      </c>
      <c r="B140" s="13" t="s">
        <v>36</v>
      </c>
      <c r="C140" s="12" t="s">
        <v>37</v>
      </c>
      <c r="D140" s="12" t="s">
        <v>10</v>
      </c>
      <c r="E140" s="189" t="s">
        <v>255</v>
      </c>
      <c r="F140" s="189"/>
      <c r="G140" s="14" t="s">
        <v>38</v>
      </c>
      <c r="H140" s="13" t="s">
        <v>39</v>
      </c>
      <c r="I140" s="13" t="s">
        <v>40</v>
      </c>
      <c r="J140" s="13" t="s">
        <v>11</v>
      </c>
    </row>
    <row r="141" spans="1:10" ht="48" customHeight="1" x14ac:dyDescent="0.2">
      <c r="A141" s="18" t="s">
        <v>2591</v>
      </c>
      <c r="B141" s="19" t="s">
        <v>185</v>
      </c>
      <c r="C141" s="18" t="s">
        <v>44</v>
      </c>
      <c r="D141" s="18" t="s">
        <v>186</v>
      </c>
      <c r="E141" s="190" t="s">
        <v>269</v>
      </c>
      <c r="F141" s="190"/>
      <c r="G141" s="20" t="s">
        <v>89</v>
      </c>
      <c r="H141" s="43">
        <v>1</v>
      </c>
      <c r="I141" s="21">
        <v>462.75</v>
      </c>
      <c r="J141" s="21">
        <v>462.75</v>
      </c>
    </row>
    <row r="142" spans="1:10" ht="36" customHeight="1" x14ac:dyDescent="0.2">
      <c r="A142" s="32" t="s">
        <v>2592</v>
      </c>
      <c r="B142" s="31" t="s">
        <v>2669</v>
      </c>
      <c r="C142" s="32" t="s">
        <v>59</v>
      </c>
      <c r="D142" s="32" t="s">
        <v>2670</v>
      </c>
      <c r="E142" s="191" t="s">
        <v>379</v>
      </c>
      <c r="F142" s="191"/>
      <c r="G142" s="33" t="s">
        <v>2624</v>
      </c>
      <c r="H142" s="44">
        <v>4.6399999999999997E-2</v>
      </c>
      <c r="I142" s="34">
        <v>406.75</v>
      </c>
      <c r="J142" s="34">
        <v>18.87</v>
      </c>
    </row>
    <row r="143" spans="1:10" ht="36" customHeight="1" x14ac:dyDescent="0.2">
      <c r="A143" s="32" t="s">
        <v>2592</v>
      </c>
      <c r="B143" s="31" t="s">
        <v>2671</v>
      </c>
      <c r="C143" s="32" t="s">
        <v>59</v>
      </c>
      <c r="D143" s="32" t="s">
        <v>2672</v>
      </c>
      <c r="E143" s="191" t="s">
        <v>379</v>
      </c>
      <c r="F143" s="191"/>
      <c r="G143" s="33" t="s">
        <v>2636</v>
      </c>
      <c r="H143" s="44">
        <v>9.4899999999999998E-2</v>
      </c>
      <c r="I143" s="34">
        <v>136.16999999999999</v>
      </c>
      <c r="J143" s="34">
        <v>12.92</v>
      </c>
    </row>
    <row r="144" spans="1:10" ht="24" customHeight="1" x14ac:dyDescent="0.2">
      <c r="A144" s="32" t="s">
        <v>2592</v>
      </c>
      <c r="B144" s="31" t="s">
        <v>2673</v>
      </c>
      <c r="C144" s="32" t="s">
        <v>59</v>
      </c>
      <c r="D144" s="32" t="s">
        <v>2674</v>
      </c>
      <c r="E144" s="191" t="s">
        <v>395</v>
      </c>
      <c r="F144" s="191"/>
      <c r="G144" s="33" t="s">
        <v>567</v>
      </c>
      <c r="H144" s="44">
        <v>1.1301000000000001</v>
      </c>
      <c r="I144" s="34">
        <v>13.66</v>
      </c>
      <c r="J144" s="34">
        <v>15.43</v>
      </c>
    </row>
    <row r="145" spans="1:10" ht="60" customHeight="1" x14ac:dyDescent="0.2">
      <c r="A145" s="32" t="s">
        <v>2592</v>
      </c>
      <c r="B145" s="31" t="s">
        <v>2675</v>
      </c>
      <c r="C145" s="32" t="s">
        <v>59</v>
      </c>
      <c r="D145" s="32" t="s">
        <v>2676</v>
      </c>
      <c r="E145" s="191" t="s">
        <v>379</v>
      </c>
      <c r="F145" s="191"/>
      <c r="G145" s="33" t="s">
        <v>2624</v>
      </c>
      <c r="H145" s="44">
        <v>4.6399999999999997E-2</v>
      </c>
      <c r="I145" s="34">
        <v>267.3</v>
      </c>
      <c r="J145" s="34">
        <v>12.4</v>
      </c>
    </row>
    <row r="146" spans="1:10" ht="36" customHeight="1" x14ac:dyDescent="0.2">
      <c r="A146" s="32" t="s">
        <v>2592</v>
      </c>
      <c r="B146" s="31" t="s">
        <v>2677</v>
      </c>
      <c r="C146" s="32" t="s">
        <v>59</v>
      </c>
      <c r="D146" s="32" t="s">
        <v>2678</v>
      </c>
      <c r="E146" s="191" t="s">
        <v>379</v>
      </c>
      <c r="F146" s="191"/>
      <c r="G146" s="33" t="s">
        <v>2624</v>
      </c>
      <c r="H146" s="44">
        <v>8.0500000000000002E-2</v>
      </c>
      <c r="I146" s="34">
        <v>239.36</v>
      </c>
      <c r="J146" s="34">
        <v>19.260000000000002</v>
      </c>
    </row>
    <row r="147" spans="1:10" ht="36" customHeight="1" x14ac:dyDescent="0.2">
      <c r="A147" s="32" t="s">
        <v>2592</v>
      </c>
      <c r="B147" s="31" t="s">
        <v>2679</v>
      </c>
      <c r="C147" s="32" t="s">
        <v>59</v>
      </c>
      <c r="D147" s="32" t="s">
        <v>2680</v>
      </c>
      <c r="E147" s="191" t="s">
        <v>379</v>
      </c>
      <c r="F147" s="191"/>
      <c r="G147" s="33" t="s">
        <v>2636</v>
      </c>
      <c r="H147" s="44">
        <v>6.0699999999999997E-2</v>
      </c>
      <c r="I147" s="34">
        <v>71.75</v>
      </c>
      <c r="J147" s="34">
        <v>4.3499999999999996</v>
      </c>
    </row>
    <row r="148" spans="1:10" ht="36" customHeight="1" x14ac:dyDescent="0.2">
      <c r="A148" s="32" t="s">
        <v>2592</v>
      </c>
      <c r="B148" s="31" t="s">
        <v>2681</v>
      </c>
      <c r="C148" s="32" t="s">
        <v>59</v>
      </c>
      <c r="D148" s="32" t="s">
        <v>2682</v>
      </c>
      <c r="E148" s="191" t="s">
        <v>379</v>
      </c>
      <c r="F148" s="191"/>
      <c r="G148" s="33" t="s">
        <v>2636</v>
      </c>
      <c r="H148" s="44">
        <v>0.1071</v>
      </c>
      <c r="I148" s="34">
        <v>39.56</v>
      </c>
      <c r="J148" s="34">
        <v>4.2300000000000004</v>
      </c>
    </row>
    <row r="149" spans="1:10" ht="36" customHeight="1" x14ac:dyDescent="0.2">
      <c r="A149" s="32" t="s">
        <v>2592</v>
      </c>
      <c r="B149" s="31" t="s">
        <v>2683</v>
      </c>
      <c r="C149" s="32" t="s">
        <v>59</v>
      </c>
      <c r="D149" s="32" t="s">
        <v>2684</v>
      </c>
      <c r="E149" s="191" t="s">
        <v>379</v>
      </c>
      <c r="F149" s="191"/>
      <c r="G149" s="33" t="s">
        <v>2624</v>
      </c>
      <c r="H149" s="44">
        <v>3.4099999999999998E-2</v>
      </c>
      <c r="I149" s="34">
        <v>143.13</v>
      </c>
      <c r="J149" s="34">
        <v>4.88</v>
      </c>
    </row>
    <row r="150" spans="1:10" ht="48" customHeight="1" x14ac:dyDescent="0.2">
      <c r="A150" s="32" t="s">
        <v>2592</v>
      </c>
      <c r="B150" s="31" t="s">
        <v>2685</v>
      </c>
      <c r="C150" s="32" t="s">
        <v>59</v>
      </c>
      <c r="D150" s="32" t="s">
        <v>2686</v>
      </c>
      <c r="E150" s="191" t="s">
        <v>379</v>
      </c>
      <c r="F150" s="191"/>
      <c r="G150" s="33" t="s">
        <v>2624</v>
      </c>
      <c r="H150" s="44">
        <v>4.19E-2</v>
      </c>
      <c r="I150" s="34">
        <v>219.76</v>
      </c>
      <c r="J150" s="34">
        <v>9.1999999999999993</v>
      </c>
    </row>
    <row r="151" spans="1:10" ht="48" customHeight="1" x14ac:dyDescent="0.2">
      <c r="A151" s="32" t="s">
        <v>2592</v>
      </c>
      <c r="B151" s="31" t="s">
        <v>2687</v>
      </c>
      <c r="C151" s="32" t="s">
        <v>59</v>
      </c>
      <c r="D151" s="32" t="s">
        <v>2688</v>
      </c>
      <c r="E151" s="191" t="s">
        <v>379</v>
      </c>
      <c r="F151" s="191"/>
      <c r="G151" s="33" t="s">
        <v>2636</v>
      </c>
      <c r="H151" s="44">
        <v>9.9000000000000005E-2</v>
      </c>
      <c r="I151" s="34">
        <v>77.41</v>
      </c>
      <c r="J151" s="34">
        <v>7.66</v>
      </c>
    </row>
    <row r="152" spans="1:10" ht="48" customHeight="1" x14ac:dyDescent="0.2">
      <c r="A152" s="32" t="s">
        <v>2592</v>
      </c>
      <c r="B152" s="31" t="s">
        <v>2689</v>
      </c>
      <c r="C152" s="32" t="s">
        <v>44</v>
      </c>
      <c r="D152" s="32" t="s">
        <v>2690</v>
      </c>
      <c r="E152" s="191" t="s">
        <v>269</v>
      </c>
      <c r="F152" s="191"/>
      <c r="G152" s="33" t="s">
        <v>190</v>
      </c>
      <c r="H152" s="44">
        <v>2.5548000000000002</v>
      </c>
      <c r="I152" s="34">
        <v>138.38999999999999</v>
      </c>
      <c r="J152" s="34">
        <v>353.55</v>
      </c>
    </row>
    <row r="153" spans="1:10" ht="25.5" x14ac:dyDescent="0.2">
      <c r="A153" s="39"/>
      <c r="B153" s="39"/>
      <c r="C153" s="39"/>
      <c r="D153" s="39"/>
      <c r="E153" s="39" t="s">
        <v>2602</v>
      </c>
      <c r="F153" s="46">
        <v>10.632116583102947</v>
      </c>
      <c r="G153" s="39" t="s">
        <v>2603</v>
      </c>
      <c r="H153" s="46">
        <v>12.06</v>
      </c>
      <c r="I153" s="39" t="s">
        <v>2604</v>
      </c>
      <c r="J153" s="46">
        <v>22.69</v>
      </c>
    </row>
    <row r="154" spans="1:10" ht="15" thickBot="1" x14ac:dyDescent="0.25">
      <c r="A154" s="39"/>
      <c r="B154" s="39"/>
      <c r="C154" s="39"/>
      <c r="D154" s="39"/>
      <c r="E154" s="39" t="s">
        <v>2605</v>
      </c>
      <c r="F154" s="46">
        <v>98.79</v>
      </c>
      <c r="G154" s="39"/>
      <c r="H154" s="192" t="s">
        <v>2606</v>
      </c>
      <c r="I154" s="192"/>
      <c r="J154" s="46">
        <v>561.54</v>
      </c>
    </row>
    <row r="155" spans="1:10" ht="0.95" customHeight="1" thickTop="1" x14ac:dyDescent="0.2">
      <c r="A155" s="47"/>
      <c r="B155" s="47"/>
      <c r="C155" s="47"/>
      <c r="D155" s="47"/>
      <c r="E155" s="47"/>
      <c r="F155" s="47"/>
      <c r="G155" s="47"/>
      <c r="H155" s="47"/>
      <c r="I155" s="47"/>
      <c r="J155" s="47"/>
    </row>
    <row r="156" spans="1:10" ht="18" customHeight="1" x14ac:dyDescent="0.2">
      <c r="A156" s="12" t="s">
        <v>193</v>
      </c>
      <c r="B156" s="13" t="s">
        <v>36</v>
      </c>
      <c r="C156" s="12" t="s">
        <v>37</v>
      </c>
      <c r="D156" s="12" t="s">
        <v>10</v>
      </c>
      <c r="E156" s="189" t="s">
        <v>255</v>
      </c>
      <c r="F156" s="189"/>
      <c r="G156" s="14" t="s">
        <v>38</v>
      </c>
      <c r="H156" s="13" t="s">
        <v>39</v>
      </c>
      <c r="I156" s="13" t="s">
        <v>40</v>
      </c>
      <c r="J156" s="13" t="s">
        <v>11</v>
      </c>
    </row>
    <row r="157" spans="1:10" ht="24" customHeight="1" x14ac:dyDescent="0.2">
      <c r="A157" s="18" t="s">
        <v>2591</v>
      </c>
      <c r="B157" s="19" t="s">
        <v>194</v>
      </c>
      <c r="C157" s="18" t="s">
        <v>44</v>
      </c>
      <c r="D157" s="18" t="s">
        <v>195</v>
      </c>
      <c r="E157" s="190" t="s">
        <v>341</v>
      </c>
      <c r="F157" s="190"/>
      <c r="G157" s="20" t="s">
        <v>196</v>
      </c>
      <c r="H157" s="43">
        <v>1</v>
      </c>
      <c r="I157" s="21">
        <v>6226.93</v>
      </c>
      <c r="J157" s="21">
        <v>6226.93</v>
      </c>
    </row>
    <row r="158" spans="1:10" ht="24" customHeight="1" x14ac:dyDescent="0.2">
      <c r="A158" s="36" t="s">
        <v>2601</v>
      </c>
      <c r="B158" s="35" t="s">
        <v>701</v>
      </c>
      <c r="C158" s="36" t="s">
        <v>44</v>
      </c>
      <c r="D158" s="36" t="s">
        <v>702</v>
      </c>
      <c r="E158" s="193" t="s">
        <v>566</v>
      </c>
      <c r="F158" s="193"/>
      <c r="G158" s="37" t="s">
        <v>703</v>
      </c>
      <c r="H158" s="45">
        <v>1</v>
      </c>
      <c r="I158" s="38">
        <v>6226.93</v>
      </c>
      <c r="J158" s="38">
        <v>6226.93</v>
      </c>
    </row>
    <row r="159" spans="1:10" ht="25.5" x14ac:dyDescent="0.2">
      <c r="A159" s="39"/>
      <c r="B159" s="39"/>
      <c r="C159" s="39"/>
      <c r="D159" s="39"/>
      <c r="E159" s="39" t="s">
        <v>2602</v>
      </c>
      <c r="F159" s="46">
        <v>2917.8248441999999</v>
      </c>
      <c r="G159" s="39" t="s">
        <v>2603</v>
      </c>
      <c r="H159" s="46">
        <v>3309.11</v>
      </c>
      <c r="I159" s="39" t="s">
        <v>2604</v>
      </c>
      <c r="J159" s="46">
        <v>6226.93</v>
      </c>
    </row>
    <row r="160" spans="1:10" ht="15" thickBot="1" x14ac:dyDescent="0.25">
      <c r="A160" s="39"/>
      <c r="B160" s="39"/>
      <c r="C160" s="39"/>
      <c r="D160" s="39"/>
      <c r="E160" s="39" t="s">
        <v>2605</v>
      </c>
      <c r="F160" s="46">
        <v>1329.44</v>
      </c>
      <c r="G160" s="39"/>
      <c r="H160" s="192" t="s">
        <v>2606</v>
      </c>
      <c r="I160" s="192"/>
      <c r="J160" s="46">
        <v>7556.37</v>
      </c>
    </row>
    <row r="161" spans="1:10" ht="0.95" customHeight="1" thickTop="1" x14ac:dyDescent="0.2">
      <c r="A161" s="47"/>
      <c r="B161" s="47"/>
      <c r="C161" s="47"/>
      <c r="D161" s="47"/>
      <c r="E161" s="47"/>
      <c r="F161" s="47"/>
      <c r="G161" s="47"/>
      <c r="H161" s="47"/>
      <c r="I161" s="47"/>
      <c r="J161" s="47"/>
    </row>
    <row r="162" spans="1:10" ht="18" customHeight="1" x14ac:dyDescent="0.2">
      <c r="A162" s="12" t="s">
        <v>222</v>
      </c>
      <c r="B162" s="13" t="s">
        <v>36</v>
      </c>
      <c r="C162" s="12" t="s">
        <v>37</v>
      </c>
      <c r="D162" s="12" t="s">
        <v>10</v>
      </c>
      <c r="E162" s="189" t="s">
        <v>255</v>
      </c>
      <c r="F162" s="189"/>
      <c r="G162" s="14" t="s">
        <v>38</v>
      </c>
      <c r="H162" s="13" t="s">
        <v>39</v>
      </c>
      <c r="I162" s="13" t="s">
        <v>40</v>
      </c>
      <c r="J162" s="13" t="s">
        <v>11</v>
      </c>
    </row>
    <row r="163" spans="1:10" ht="36" customHeight="1" x14ac:dyDescent="0.2">
      <c r="A163" s="18" t="s">
        <v>2591</v>
      </c>
      <c r="B163" s="19" t="s">
        <v>223</v>
      </c>
      <c r="C163" s="18" t="s">
        <v>44</v>
      </c>
      <c r="D163" s="18" t="s">
        <v>224</v>
      </c>
      <c r="E163" s="190" t="s">
        <v>341</v>
      </c>
      <c r="F163" s="190"/>
      <c r="G163" s="20" t="s">
        <v>50</v>
      </c>
      <c r="H163" s="43">
        <v>1</v>
      </c>
      <c r="I163" s="21">
        <v>990.25</v>
      </c>
      <c r="J163" s="21">
        <v>990.25</v>
      </c>
    </row>
    <row r="164" spans="1:10" ht="24" customHeight="1" x14ac:dyDescent="0.2">
      <c r="A164" s="32" t="s">
        <v>2592</v>
      </c>
      <c r="B164" s="31" t="s">
        <v>2639</v>
      </c>
      <c r="C164" s="32" t="s">
        <v>59</v>
      </c>
      <c r="D164" s="32" t="s">
        <v>2640</v>
      </c>
      <c r="E164" s="191" t="s">
        <v>406</v>
      </c>
      <c r="F164" s="191"/>
      <c r="G164" s="33" t="s">
        <v>89</v>
      </c>
      <c r="H164" s="44">
        <v>0.44519999999999998</v>
      </c>
      <c r="I164" s="34">
        <v>65.47</v>
      </c>
      <c r="J164" s="34">
        <v>29.14</v>
      </c>
    </row>
    <row r="165" spans="1:10" ht="24" customHeight="1" x14ac:dyDescent="0.2">
      <c r="A165" s="32" t="s">
        <v>2592</v>
      </c>
      <c r="B165" s="31" t="s">
        <v>2691</v>
      </c>
      <c r="C165" s="32" t="s">
        <v>59</v>
      </c>
      <c r="D165" s="32" t="s">
        <v>2692</v>
      </c>
      <c r="E165" s="191" t="s">
        <v>2631</v>
      </c>
      <c r="F165" s="191"/>
      <c r="G165" s="33" t="s">
        <v>61</v>
      </c>
      <c r="H165" s="44">
        <v>6.36</v>
      </c>
      <c r="I165" s="34">
        <v>9.91</v>
      </c>
      <c r="J165" s="34">
        <v>63.02</v>
      </c>
    </row>
    <row r="166" spans="1:10" ht="24" customHeight="1" x14ac:dyDescent="0.2">
      <c r="A166" s="32" t="s">
        <v>2592</v>
      </c>
      <c r="B166" s="31" t="s">
        <v>220</v>
      </c>
      <c r="C166" s="32" t="s">
        <v>59</v>
      </c>
      <c r="D166" s="32" t="s">
        <v>221</v>
      </c>
      <c r="E166" s="191" t="s">
        <v>291</v>
      </c>
      <c r="F166" s="191"/>
      <c r="G166" s="33" t="s">
        <v>117</v>
      </c>
      <c r="H166" s="44">
        <v>3.6</v>
      </c>
      <c r="I166" s="34">
        <v>156.03</v>
      </c>
      <c r="J166" s="34">
        <v>561.70000000000005</v>
      </c>
    </row>
    <row r="167" spans="1:10" ht="36" customHeight="1" x14ac:dyDescent="0.2">
      <c r="A167" s="32" t="s">
        <v>2592</v>
      </c>
      <c r="B167" s="31" t="s">
        <v>2693</v>
      </c>
      <c r="C167" s="32" t="s">
        <v>59</v>
      </c>
      <c r="D167" s="32" t="s">
        <v>2694</v>
      </c>
      <c r="E167" s="191" t="s">
        <v>2631</v>
      </c>
      <c r="F167" s="191"/>
      <c r="G167" s="33" t="s">
        <v>89</v>
      </c>
      <c r="H167" s="44">
        <v>0.25800000000000001</v>
      </c>
      <c r="I167" s="34">
        <v>389.19</v>
      </c>
      <c r="J167" s="34">
        <v>100.41</v>
      </c>
    </row>
    <row r="168" spans="1:10" ht="24" customHeight="1" x14ac:dyDescent="0.2">
      <c r="A168" s="32" t="s">
        <v>2592</v>
      </c>
      <c r="B168" s="31" t="s">
        <v>2695</v>
      </c>
      <c r="C168" s="32" t="s">
        <v>59</v>
      </c>
      <c r="D168" s="32" t="s">
        <v>2696</v>
      </c>
      <c r="E168" s="191" t="s">
        <v>406</v>
      </c>
      <c r="F168" s="191"/>
      <c r="G168" s="33" t="s">
        <v>89</v>
      </c>
      <c r="H168" s="44">
        <v>0.40799999999999997</v>
      </c>
      <c r="I168" s="34">
        <v>71.150000000000006</v>
      </c>
      <c r="J168" s="34">
        <v>29.02</v>
      </c>
    </row>
    <row r="169" spans="1:10" ht="60" customHeight="1" x14ac:dyDescent="0.2">
      <c r="A169" s="32" t="s">
        <v>2592</v>
      </c>
      <c r="B169" s="31" t="s">
        <v>157</v>
      </c>
      <c r="C169" s="32" t="s">
        <v>59</v>
      </c>
      <c r="D169" s="32" t="s">
        <v>158</v>
      </c>
      <c r="E169" s="191" t="s">
        <v>285</v>
      </c>
      <c r="F169" s="191"/>
      <c r="G169" s="33" t="s">
        <v>117</v>
      </c>
      <c r="H169" s="44">
        <v>3.6</v>
      </c>
      <c r="I169" s="34">
        <v>45.39</v>
      </c>
      <c r="J169" s="34">
        <v>163.4</v>
      </c>
    </row>
    <row r="170" spans="1:10" ht="24" customHeight="1" x14ac:dyDescent="0.2">
      <c r="A170" s="32" t="s">
        <v>2592</v>
      </c>
      <c r="B170" s="31" t="s">
        <v>2649</v>
      </c>
      <c r="C170" s="32" t="s">
        <v>59</v>
      </c>
      <c r="D170" s="32" t="s">
        <v>2650</v>
      </c>
      <c r="E170" s="191" t="s">
        <v>2631</v>
      </c>
      <c r="F170" s="191"/>
      <c r="G170" s="33" t="s">
        <v>89</v>
      </c>
      <c r="H170" s="44">
        <v>0.25800000000000001</v>
      </c>
      <c r="I170" s="34">
        <v>168.86</v>
      </c>
      <c r="J170" s="34">
        <v>43.56</v>
      </c>
    </row>
    <row r="171" spans="1:10" ht="25.5" x14ac:dyDescent="0.2">
      <c r="A171" s="39"/>
      <c r="B171" s="39"/>
      <c r="C171" s="39"/>
      <c r="D171" s="39"/>
      <c r="E171" s="39" t="s">
        <v>2602</v>
      </c>
      <c r="F171" s="46">
        <v>87.296752729487835</v>
      </c>
      <c r="G171" s="39" t="s">
        <v>2603</v>
      </c>
      <c r="H171" s="46">
        <v>99</v>
      </c>
      <c r="I171" s="39" t="s">
        <v>2604</v>
      </c>
      <c r="J171" s="46">
        <v>186.3</v>
      </c>
    </row>
    <row r="172" spans="1:10" ht="15" thickBot="1" x14ac:dyDescent="0.25">
      <c r="A172" s="39"/>
      <c r="B172" s="39"/>
      <c r="C172" s="39"/>
      <c r="D172" s="39"/>
      <c r="E172" s="39" t="s">
        <v>2605</v>
      </c>
      <c r="F172" s="46">
        <v>211.41</v>
      </c>
      <c r="G172" s="39"/>
      <c r="H172" s="192" t="s">
        <v>2606</v>
      </c>
      <c r="I172" s="192"/>
      <c r="J172" s="46">
        <v>1201.6600000000001</v>
      </c>
    </row>
    <row r="173" spans="1:10" ht="0.95" customHeight="1" thickTop="1" x14ac:dyDescent="0.2">
      <c r="A173" s="47"/>
      <c r="B173" s="47"/>
      <c r="C173" s="47"/>
      <c r="D173" s="47"/>
      <c r="E173" s="47"/>
      <c r="F173" s="47"/>
      <c r="G173" s="47"/>
      <c r="H173" s="47"/>
      <c r="I173" s="47"/>
      <c r="J173" s="47"/>
    </row>
    <row r="174" spans="1:10" ht="18" customHeight="1" x14ac:dyDescent="0.2">
      <c r="A174" s="12" t="s">
        <v>243</v>
      </c>
      <c r="B174" s="13" t="s">
        <v>36</v>
      </c>
      <c r="C174" s="12" t="s">
        <v>37</v>
      </c>
      <c r="D174" s="12" t="s">
        <v>10</v>
      </c>
      <c r="E174" s="189" t="s">
        <v>255</v>
      </c>
      <c r="F174" s="189"/>
      <c r="G174" s="14" t="s">
        <v>38</v>
      </c>
      <c r="H174" s="13" t="s">
        <v>39</v>
      </c>
      <c r="I174" s="13" t="s">
        <v>40</v>
      </c>
      <c r="J174" s="13" t="s">
        <v>11</v>
      </c>
    </row>
    <row r="175" spans="1:10" ht="36" customHeight="1" x14ac:dyDescent="0.2">
      <c r="A175" s="18" t="s">
        <v>2591</v>
      </c>
      <c r="B175" s="19" t="s">
        <v>244</v>
      </c>
      <c r="C175" s="18" t="s">
        <v>44</v>
      </c>
      <c r="D175" s="18" t="s">
        <v>245</v>
      </c>
      <c r="E175" s="190" t="s">
        <v>389</v>
      </c>
      <c r="F175" s="190"/>
      <c r="G175" s="20" t="s">
        <v>50</v>
      </c>
      <c r="H175" s="43">
        <v>1</v>
      </c>
      <c r="I175" s="21">
        <v>169.39</v>
      </c>
      <c r="J175" s="21">
        <v>169.39</v>
      </c>
    </row>
    <row r="176" spans="1:10" ht="24" customHeight="1" x14ac:dyDescent="0.2">
      <c r="A176" s="32" t="s">
        <v>2592</v>
      </c>
      <c r="B176" s="31" t="s">
        <v>2697</v>
      </c>
      <c r="C176" s="32" t="s">
        <v>59</v>
      </c>
      <c r="D176" s="32" t="s">
        <v>2698</v>
      </c>
      <c r="E176" s="191" t="s">
        <v>395</v>
      </c>
      <c r="F176" s="191"/>
      <c r="G176" s="33" t="s">
        <v>567</v>
      </c>
      <c r="H176" s="44">
        <v>0.5</v>
      </c>
      <c r="I176" s="34">
        <v>21.84</v>
      </c>
      <c r="J176" s="34">
        <v>10.92</v>
      </c>
    </row>
    <row r="177" spans="1:10" ht="36" customHeight="1" x14ac:dyDescent="0.2">
      <c r="A177" s="32" t="s">
        <v>2592</v>
      </c>
      <c r="B177" s="31" t="s">
        <v>2693</v>
      </c>
      <c r="C177" s="32" t="s">
        <v>59</v>
      </c>
      <c r="D177" s="32" t="s">
        <v>2694</v>
      </c>
      <c r="E177" s="191" t="s">
        <v>2631</v>
      </c>
      <c r="F177" s="191"/>
      <c r="G177" s="33" t="s">
        <v>89</v>
      </c>
      <c r="H177" s="44">
        <v>8.0000000000000002E-3</v>
      </c>
      <c r="I177" s="34">
        <v>389.19</v>
      </c>
      <c r="J177" s="34">
        <v>3.11</v>
      </c>
    </row>
    <row r="178" spans="1:10" ht="24" customHeight="1" x14ac:dyDescent="0.2">
      <c r="A178" s="32" t="s">
        <v>2592</v>
      </c>
      <c r="B178" s="31" t="s">
        <v>2649</v>
      </c>
      <c r="C178" s="32" t="s">
        <v>59</v>
      </c>
      <c r="D178" s="32" t="s">
        <v>2650</v>
      </c>
      <c r="E178" s="191" t="s">
        <v>2631</v>
      </c>
      <c r="F178" s="191"/>
      <c r="G178" s="33" t="s">
        <v>89</v>
      </c>
      <c r="H178" s="44">
        <v>8.0000000000000002E-3</v>
      </c>
      <c r="I178" s="34">
        <v>168.86</v>
      </c>
      <c r="J178" s="34">
        <v>1.35</v>
      </c>
    </row>
    <row r="179" spans="1:10" ht="24" customHeight="1" x14ac:dyDescent="0.2">
      <c r="A179" s="32" t="s">
        <v>2592</v>
      </c>
      <c r="B179" s="31" t="s">
        <v>2699</v>
      </c>
      <c r="C179" s="32" t="s">
        <v>59</v>
      </c>
      <c r="D179" s="32" t="s">
        <v>2700</v>
      </c>
      <c r="E179" s="191" t="s">
        <v>395</v>
      </c>
      <c r="F179" s="191"/>
      <c r="G179" s="33" t="s">
        <v>567</v>
      </c>
      <c r="H179" s="44">
        <v>1</v>
      </c>
      <c r="I179" s="34">
        <v>20.12</v>
      </c>
      <c r="J179" s="34">
        <v>20.12</v>
      </c>
    </row>
    <row r="180" spans="1:10" ht="24" customHeight="1" x14ac:dyDescent="0.2">
      <c r="A180" s="32" t="s">
        <v>2592</v>
      </c>
      <c r="B180" s="31" t="s">
        <v>2701</v>
      </c>
      <c r="C180" s="32" t="s">
        <v>59</v>
      </c>
      <c r="D180" s="32" t="s">
        <v>2702</v>
      </c>
      <c r="E180" s="191" t="s">
        <v>395</v>
      </c>
      <c r="F180" s="191"/>
      <c r="G180" s="33" t="s">
        <v>567</v>
      </c>
      <c r="H180" s="44">
        <v>0.5</v>
      </c>
      <c r="I180" s="34">
        <v>21.88</v>
      </c>
      <c r="J180" s="34">
        <v>10.94</v>
      </c>
    </row>
    <row r="181" spans="1:10" ht="24" customHeight="1" x14ac:dyDescent="0.2">
      <c r="A181" s="32" t="s">
        <v>2592</v>
      </c>
      <c r="B181" s="31" t="s">
        <v>2625</v>
      </c>
      <c r="C181" s="32" t="s">
        <v>59</v>
      </c>
      <c r="D181" s="32" t="s">
        <v>2626</v>
      </c>
      <c r="E181" s="191" t="s">
        <v>395</v>
      </c>
      <c r="F181" s="191"/>
      <c r="G181" s="33" t="s">
        <v>567</v>
      </c>
      <c r="H181" s="44">
        <v>2</v>
      </c>
      <c r="I181" s="34">
        <v>16.55</v>
      </c>
      <c r="J181" s="34">
        <v>33.1</v>
      </c>
    </row>
    <row r="182" spans="1:10" ht="24" customHeight="1" x14ac:dyDescent="0.2">
      <c r="A182" s="36" t="s">
        <v>2601</v>
      </c>
      <c r="B182" s="35" t="s">
        <v>1334</v>
      </c>
      <c r="C182" s="36" t="s">
        <v>59</v>
      </c>
      <c r="D182" s="36" t="s">
        <v>1335</v>
      </c>
      <c r="E182" s="193" t="s">
        <v>258</v>
      </c>
      <c r="F182" s="193"/>
      <c r="G182" s="37" t="s">
        <v>117</v>
      </c>
      <c r="H182" s="45">
        <v>1.4</v>
      </c>
      <c r="I182" s="38">
        <v>6.48</v>
      </c>
      <c r="J182" s="38">
        <v>9.07</v>
      </c>
    </row>
    <row r="183" spans="1:10" ht="36" customHeight="1" x14ac:dyDescent="0.2">
      <c r="A183" s="36" t="s">
        <v>2601</v>
      </c>
      <c r="B183" s="35" t="s">
        <v>787</v>
      </c>
      <c r="C183" s="36" t="s">
        <v>59</v>
      </c>
      <c r="D183" s="36" t="s">
        <v>788</v>
      </c>
      <c r="E183" s="193" t="s">
        <v>258</v>
      </c>
      <c r="F183" s="193"/>
      <c r="G183" s="37" t="s">
        <v>117</v>
      </c>
      <c r="H183" s="45">
        <v>3</v>
      </c>
      <c r="I183" s="38">
        <v>23.29</v>
      </c>
      <c r="J183" s="38">
        <v>69.87</v>
      </c>
    </row>
    <row r="184" spans="1:10" ht="24" customHeight="1" x14ac:dyDescent="0.2">
      <c r="A184" s="36" t="s">
        <v>2601</v>
      </c>
      <c r="B184" s="35" t="s">
        <v>1298</v>
      </c>
      <c r="C184" s="36" t="s">
        <v>59</v>
      </c>
      <c r="D184" s="36" t="s">
        <v>1299</v>
      </c>
      <c r="E184" s="193" t="s">
        <v>258</v>
      </c>
      <c r="F184" s="193"/>
      <c r="G184" s="37" t="s">
        <v>531</v>
      </c>
      <c r="H184" s="45">
        <v>0.33</v>
      </c>
      <c r="I184" s="38">
        <v>33.090000000000003</v>
      </c>
      <c r="J184" s="38">
        <v>10.91</v>
      </c>
    </row>
    <row r="185" spans="1:10" ht="25.5" x14ac:dyDescent="0.2">
      <c r="A185" s="39"/>
      <c r="B185" s="39"/>
      <c r="C185" s="39"/>
      <c r="D185" s="39"/>
      <c r="E185" s="39" t="s">
        <v>2602</v>
      </c>
      <c r="F185" s="46">
        <v>27.458881964294083</v>
      </c>
      <c r="G185" s="39" t="s">
        <v>2603</v>
      </c>
      <c r="H185" s="46">
        <v>31.14</v>
      </c>
      <c r="I185" s="39" t="s">
        <v>2604</v>
      </c>
      <c r="J185" s="46">
        <v>58.6</v>
      </c>
    </row>
    <row r="186" spans="1:10" ht="15" thickBot="1" x14ac:dyDescent="0.25">
      <c r="A186" s="39"/>
      <c r="B186" s="39"/>
      <c r="C186" s="39"/>
      <c r="D186" s="39"/>
      <c r="E186" s="39" t="s">
        <v>2605</v>
      </c>
      <c r="F186" s="46">
        <v>36.159999999999997</v>
      </c>
      <c r="G186" s="39"/>
      <c r="H186" s="192" t="s">
        <v>2606</v>
      </c>
      <c r="I186" s="192"/>
      <c r="J186" s="46">
        <v>205.55</v>
      </c>
    </row>
    <row r="187" spans="1:10" ht="0.95" customHeight="1" thickTop="1" x14ac:dyDescent="0.2">
      <c r="A187" s="47"/>
      <c r="B187" s="47"/>
      <c r="C187" s="47"/>
      <c r="D187" s="47"/>
      <c r="E187" s="47"/>
      <c r="F187" s="47"/>
      <c r="G187" s="47"/>
      <c r="H187" s="47"/>
      <c r="I187" s="47"/>
      <c r="J187" s="47"/>
    </row>
    <row r="188" spans="1:10" ht="18" customHeight="1" x14ac:dyDescent="0.2">
      <c r="A188" s="12" t="s">
        <v>251</v>
      </c>
      <c r="B188" s="13" t="s">
        <v>36</v>
      </c>
      <c r="C188" s="12" t="s">
        <v>37</v>
      </c>
      <c r="D188" s="12" t="s">
        <v>10</v>
      </c>
      <c r="E188" s="189" t="s">
        <v>255</v>
      </c>
      <c r="F188" s="189"/>
      <c r="G188" s="14" t="s">
        <v>38</v>
      </c>
      <c r="H188" s="13" t="s">
        <v>39</v>
      </c>
      <c r="I188" s="13" t="s">
        <v>40</v>
      </c>
      <c r="J188" s="13" t="s">
        <v>11</v>
      </c>
    </row>
    <row r="189" spans="1:10" ht="24" customHeight="1" x14ac:dyDescent="0.2">
      <c r="A189" s="18" t="s">
        <v>2591</v>
      </c>
      <c r="B189" s="19" t="s">
        <v>252</v>
      </c>
      <c r="C189" s="18" t="s">
        <v>44</v>
      </c>
      <c r="D189" s="18" t="s">
        <v>253</v>
      </c>
      <c r="E189" s="190" t="s">
        <v>462</v>
      </c>
      <c r="F189" s="190"/>
      <c r="G189" s="20" t="s">
        <v>61</v>
      </c>
      <c r="H189" s="43">
        <v>1</v>
      </c>
      <c r="I189" s="21">
        <v>13.74</v>
      </c>
      <c r="J189" s="21">
        <v>13.74</v>
      </c>
    </row>
    <row r="190" spans="1:10" ht="24" customHeight="1" x14ac:dyDescent="0.2">
      <c r="A190" s="32" t="s">
        <v>2592</v>
      </c>
      <c r="B190" s="31" t="s">
        <v>2701</v>
      </c>
      <c r="C190" s="32" t="s">
        <v>59</v>
      </c>
      <c r="D190" s="32" t="s">
        <v>2702</v>
      </c>
      <c r="E190" s="191" t="s">
        <v>395</v>
      </c>
      <c r="F190" s="191"/>
      <c r="G190" s="33" t="s">
        <v>567</v>
      </c>
      <c r="H190" s="44">
        <v>0.4</v>
      </c>
      <c r="I190" s="34">
        <v>21.88</v>
      </c>
      <c r="J190" s="34">
        <v>8.75</v>
      </c>
    </row>
    <row r="191" spans="1:10" ht="24" customHeight="1" x14ac:dyDescent="0.2">
      <c r="A191" s="32" t="s">
        <v>2592</v>
      </c>
      <c r="B191" s="31" t="s">
        <v>2625</v>
      </c>
      <c r="C191" s="32" t="s">
        <v>59</v>
      </c>
      <c r="D191" s="32" t="s">
        <v>2626</v>
      </c>
      <c r="E191" s="191" t="s">
        <v>395</v>
      </c>
      <c r="F191" s="191"/>
      <c r="G191" s="33" t="s">
        <v>567</v>
      </c>
      <c r="H191" s="44">
        <v>0.2</v>
      </c>
      <c r="I191" s="34">
        <v>16.55</v>
      </c>
      <c r="J191" s="34">
        <v>3.31</v>
      </c>
    </row>
    <row r="192" spans="1:10" ht="24" customHeight="1" x14ac:dyDescent="0.2">
      <c r="A192" s="36" t="s">
        <v>2601</v>
      </c>
      <c r="B192" s="35" t="s">
        <v>1795</v>
      </c>
      <c r="C192" s="36" t="s">
        <v>64</v>
      </c>
      <c r="D192" s="36" t="s">
        <v>1796</v>
      </c>
      <c r="E192" s="193" t="s">
        <v>258</v>
      </c>
      <c r="F192" s="193"/>
      <c r="G192" s="37" t="s">
        <v>1797</v>
      </c>
      <c r="H192" s="45">
        <v>0.18</v>
      </c>
      <c r="I192" s="38">
        <v>9.34</v>
      </c>
      <c r="J192" s="38">
        <v>1.68</v>
      </c>
    </row>
    <row r="193" spans="1:10" ht="25.5" x14ac:dyDescent="0.2">
      <c r="A193" s="39"/>
      <c r="B193" s="39"/>
      <c r="C193" s="39"/>
      <c r="D193" s="39"/>
      <c r="E193" s="39" t="s">
        <v>2602</v>
      </c>
      <c r="F193" s="46">
        <v>4.118832294644112</v>
      </c>
      <c r="G193" s="39" t="s">
        <v>2603</v>
      </c>
      <c r="H193" s="46">
        <v>4.67</v>
      </c>
      <c r="I193" s="39" t="s">
        <v>2604</v>
      </c>
      <c r="J193" s="46">
        <v>8.7899999999999991</v>
      </c>
    </row>
    <row r="194" spans="1:10" ht="15" thickBot="1" x14ac:dyDescent="0.25">
      <c r="A194" s="39"/>
      <c r="B194" s="39"/>
      <c r="C194" s="39"/>
      <c r="D194" s="39"/>
      <c r="E194" s="39" t="s">
        <v>2605</v>
      </c>
      <c r="F194" s="46">
        <v>2.93</v>
      </c>
      <c r="G194" s="39"/>
      <c r="H194" s="192" t="s">
        <v>2606</v>
      </c>
      <c r="I194" s="192"/>
      <c r="J194" s="46">
        <v>16.670000000000002</v>
      </c>
    </row>
    <row r="195" spans="1:10" ht="0.95" customHeight="1" thickTop="1" x14ac:dyDescent="0.2">
      <c r="A195" s="47"/>
      <c r="B195" s="47"/>
      <c r="C195" s="47"/>
      <c r="D195" s="47"/>
      <c r="E195" s="47"/>
      <c r="F195" s="47"/>
      <c r="G195" s="47"/>
      <c r="H195" s="47"/>
      <c r="I195" s="47"/>
      <c r="J195" s="47"/>
    </row>
    <row r="196" spans="1:10" ht="50.1" customHeight="1" x14ac:dyDescent="0.25">
      <c r="A196" s="187" t="s">
        <v>2703</v>
      </c>
      <c r="B196" s="176"/>
      <c r="C196" s="176"/>
      <c r="D196" s="176"/>
      <c r="E196" s="176"/>
      <c r="F196" s="176"/>
      <c r="G196" s="176"/>
      <c r="H196" s="176"/>
      <c r="I196" s="176"/>
      <c r="J196" s="176"/>
    </row>
    <row r="197" spans="1:10" ht="18" customHeight="1" x14ac:dyDescent="0.2">
      <c r="A197" s="12"/>
      <c r="B197" s="13" t="s">
        <v>36</v>
      </c>
      <c r="C197" s="12" t="s">
        <v>37</v>
      </c>
      <c r="D197" s="12" t="s">
        <v>10</v>
      </c>
      <c r="E197" s="189" t="s">
        <v>255</v>
      </c>
      <c r="F197" s="189"/>
      <c r="G197" s="14" t="s">
        <v>38</v>
      </c>
      <c r="H197" s="13" t="s">
        <v>39</v>
      </c>
      <c r="I197" s="13" t="s">
        <v>40</v>
      </c>
      <c r="J197" s="13" t="s">
        <v>11</v>
      </c>
    </row>
    <row r="198" spans="1:10" ht="36" customHeight="1" x14ac:dyDescent="0.2">
      <c r="A198" s="18" t="s">
        <v>2591</v>
      </c>
      <c r="B198" s="19" t="s">
        <v>2607</v>
      </c>
      <c r="C198" s="18" t="s">
        <v>44</v>
      </c>
      <c r="D198" s="18" t="s">
        <v>2608</v>
      </c>
      <c r="E198" s="190" t="s">
        <v>395</v>
      </c>
      <c r="F198" s="190"/>
      <c r="G198" s="20" t="s">
        <v>50</v>
      </c>
      <c r="H198" s="43">
        <v>1</v>
      </c>
      <c r="I198" s="21">
        <v>673.72</v>
      </c>
      <c r="J198" s="21">
        <v>673.72</v>
      </c>
    </row>
    <row r="199" spans="1:10" ht="24" customHeight="1" x14ac:dyDescent="0.2">
      <c r="A199" s="32" t="s">
        <v>2592</v>
      </c>
      <c r="B199" s="31" t="s">
        <v>2704</v>
      </c>
      <c r="C199" s="32" t="s">
        <v>64</v>
      </c>
      <c r="D199" s="32" t="s">
        <v>1268</v>
      </c>
      <c r="E199" s="191" t="s">
        <v>2705</v>
      </c>
      <c r="F199" s="191"/>
      <c r="G199" s="33" t="s">
        <v>150</v>
      </c>
      <c r="H199" s="44">
        <v>1</v>
      </c>
      <c r="I199" s="34">
        <v>140</v>
      </c>
      <c r="J199" s="34">
        <v>140</v>
      </c>
    </row>
    <row r="200" spans="1:10" ht="24" customHeight="1" x14ac:dyDescent="0.2">
      <c r="A200" s="32" t="s">
        <v>2592</v>
      </c>
      <c r="B200" s="31" t="s">
        <v>2706</v>
      </c>
      <c r="C200" s="32" t="s">
        <v>64</v>
      </c>
      <c r="D200" s="32" t="s">
        <v>1209</v>
      </c>
      <c r="E200" s="191" t="s">
        <v>2705</v>
      </c>
      <c r="F200" s="191"/>
      <c r="G200" s="33" t="s">
        <v>150</v>
      </c>
      <c r="H200" s="44">
        <v>1</v>
      </c>
      <c r="I200" s="34">
        <v>202</v>
      </c>
      <c r="J200" s="34">
        <v>202</v>
      </c>
    </row>
    <row r="201" spans="1:10" ht="24" customHeight="1" x14ac:dyDescent="0.2">
      <c r="A201" s="32" t="s">
        <v>2592</v>
      </c>
      <c r="B201" s="31" t="s">
        <v>2707</v>
      </c>
      <c r="C201" s="32" t="s">
        <v>64</v>
      </c>
      <c r="D201" s="32" t="s">
        <v>1273</v>
      </c>
      <c r="E201" s="191" t="s">
        <v>2705</v>
      </c>
      <c r="F201" s="191"/>
      <c r="G201" s="33" t="s">
        <v>150</v>
      </c>
      <c r="H201" s="44">
        <v>1</v>
      </c>
      <c r="I201" s="34">
        <v>140</v>
      </c>
      <c r="J201" s="34">
        <v>140</v>
      </c>
    </row>
    <row r="202" spans="1:10" ht="24" customHeight="1" x14ac:dyDescent="0.2">
      <c r="A202" s="36" t="s">
        <v>2601</v>
      </c>
      <c r="B202" s="35" t="s">
        <v>1224</v>
      </c>
      <c r="C202" s="36" t="s">
        <v>64</v>
      </c>
      <c r="D202" s="36" t="s">
        <v>1225</v>
      </c>
      <c r="E202" s="193" t="s">
        <v>321</v>
      </c>
      <c r="F202" s="193"/>
      <c r="G202" s="37" t="s">
        <v>144</v>
      </c>
      <c r="H202" s="45">
        <v>2</v>
      </c>
      <c r="I202" s="38">
        <v>95.86</v>
      </c>
      <c r="J202" s="38">
        <v>191.72</v>
      </c>
    </row>
    <row r="203" spans="1:10" ht="25.5" x14ac:dyDescent="0.2">
      <c r="A203" s="39"/>
      <c r="B203" s="39"/>
      <c r="C203" s="39"/>
      <c r="D203" s="39"/>
      <c r="E203" s="39" t="s">
        <v>2602</v>
      </c>
      <c r="F203" s="46">
        <v>0</v>
      </c>
      <c r="G203" s="39" t="s">
        <v>2603</v>
      </c>
      <c r="H203" s="46">
        <v>0</v>
      </c>
      <c r="I203" s="39" t="s">
        <v>2604</v>
      </c>
      <c r="J203" s="46">
        <v>0</v>
      </c>
    </row>
    <row r="204" spans="1:10" ht="15" thickBot="1" x14ac:dyDescent="0.25">
      <c r="A204" s="39"/>
      <c r="B204" s="39"/>
      <c r="C204" s="39"/>
      <c r="D204" s="39"/>
      <c r="E204" s="39" t="s">
        <v>2605</v>
      </c>
      <c r="F204" s="46">
        <v>143.83000000000001</v>
      </c>
      <c r="G204" s="39"/>
      <c r="H204" s="192" t="s">
        <v>2606</v>
      </c>
      <c r="I204" s="192"/>
      <c r="J204" s="46">
        <v>817.55</v>
      </c>
    </row>
    <row r="205" spans="1:10" ht="0.95" customHeight="1" thickTop="1" x14ac:dyDescent="0.2">
      <c r="A205" s="47"/>
      <c r="B205" s="47"/>
      <c r="C205" s="47"/>
      <c r="D205" s="47"/>
      <c r="E205" s="47"/>
      <c r="F205" s="47"/>
      <c r="G205" s="47"/>
      <c r="H205" s="47"/>
      <c r="I205" s="47"/>
      <c r="J205" s="47"/>
    </row>
    <row r="206" spans="1:10" ht="18" customHeight="1" x14ac:dyDescent="0.2">
      <c r="A206" s="12"/>
      <c r="B206" s="13" t="s">
        <v>36</v>
      </c>
      <c r="C206" s="12" t="s">
        <v>37</v>
      </c>
      <c r="D206" s="12" t="s">
        <v>10</v>
      </c>
      <c r="E206" s="189" t="s">
        <v>255</v>
      </c>
      <c r="F206" s="189"/>
      <c r="G206" s="14" t="s">
        <v>38</v>
      </c>
      <c r="H206" s="13" t="s">
        <v>39</v>
      </c>
      <c r="I206" s="13" t="s">
        <v>40</v>
      </c>
      <c r="J206" s="13" t="s">
        <v>11</v>
      </c>
    </row>
    <row r="207" spans="1:10" ht="24" customHeight="1" x14ac:dyDescent="0.2">
      <c r="A207" s="18" t="s">
        <v>2591</v>
      </c>
      <c r="B207" s="19" t="s">
        <v>2620</v>
      </c>
      <c r="C207" s="18" t="s">
        <v>64</v>
      </c>
      <c r="D207" s="18" t="s">
        <v>2621</v>
      </c>
      <c r="E207" s="190" t="s">
        <v>2619</v>
      </c>
      <c r="F207" s="190"/>
      <c r="G207" s="20" t="s">
        <v>769</v>
      </c>
      <c r="H207" s="43">
        <v>1</v>
      </c>
      <c r="I207" s="21">
        <v>3.6</v>
      </c>
      <c r="J207" s="21">
        <v>3.6</v>
      </c>
    </row>
    <row r="208" spans="1:10" ht="24" customHeight="1" x14ac:dyDescent="0.2">
      <c r="A208" s="36" t="s">
        <v>2601</v>
      </c>
      <c r="B208" s="35" t="s">
        <v>1780</v>
      </c>
      <c r="C208" s="36" t="s">
        <v>64</v>
      </c>
      <c r="D208" s="36" t="s">
        <v>1781</v>
      </c>
      <c r="E208" s="193" t="s">
        <v>258</v>
      </c>
      <c r="F208" s="193"/>
      <c r="G208" s="37" t="s">
        <v>150</v>
      </c>
      <c r="H208" s="45">
        <v>0.1018</v>
      </c>
      <c r="I208" s="38">
        <v>14</v>
      </c>
      <c r="J208" s="38">
        <v>1.42</v>
      </c>
    </row>
    <row r="209" spans="1:10" ht="24" customHeight="1" x14ac:dyDescent="0.2">
      <c r="A209" s="36" t="s">
        <v>2601</v>
      </c>
      <c r="B209" s="35" t="s">
        <v>2073</v>
      </c>
      <c r="C209" s="36" t="s">
        <v>64</v>
      </c>
      <c r="D209" s="36" t="s">
        <v>2074</v>
      </c>
      <c r="E209" s="193" t="s">
        <v>258</v>
      </c>
      <c r="F209" s="193"/>
      <c r="G209" s="37" t="s">
        <v>150</v>
      </c>
      <c r="H209" s="45">
        <v>1.5E-3</v>
      </c>
      <c r="I209" s="38">
        <v>174.01</v>
      </c>
      <c r="J209" s="38">
        <v>0.26</v>
      </c>
    </row>
    <row r="210" spans="1:10" ht="24" customHeight="1" x14ac:dyDescent="0.2">
      <c r="A210" s="36" t="s">
        <v>2601</v>
      </c>
      <c r="B210" s="35" t="s">
        <v>2343</v>
      </c>
      <c r="C210" s="36" t="s">
        <v>64</v>
      </c>
      <c r="D210" s="36" t="s">
        <v>2344</v>
      </c>
      <c r="E210" s="193" t="s">
        <v>258</v>
      </c>
      <c r="F210" s="193"/>
      <c r="G210" s="37" t="s">
        <v>2345</v>
      </c>
      <c r="H210" s="45">
        <v>6.9999999999999999E-4</v>
      </c>
      <c r="I210" s="38">
        <v>6</v>
      </c>
      <c r="J210" s="38">
        <v>0</v>
      </c>
    </row>
    <row r="211" spans="1:10" ht="24" customHeight="1" x14ac:dyDescent="0.2">
      <c r="A211" s="36" t="s">
        <v>2601</v>
      </c>
      <c r="B211" s="35" t="s">
        <v>1995</v>
      </c>
      <c r="C211" s="36" t="s">
        <v>64</v>
      </c>
      <c r="D211" s="36" t="s">
        <v>1996</v>
      </c>
      <c r="E211" s="193" t="s">
        <v>258</v>
      </c>
      <c r="F211" s="193"/>
      <c r="G211" s="37" t="s">
        <v>150</v>
      </c>
      <c r="H211" s="45">
        <v>6.54E-2</v>
      </c>
      <c r="I211" s="38">
        <v>4.5</v>
      </c>
      <c r="J211" s="38">
        <v>0.28999999999999998</v>
      </c>
    </row>
    <row r="212" spans="1:10" ht="24" customHeight="1" x14ac:dyDescent="0.2">
      <c r="A212" s="36" t="s">
        <v>2601</v>
      </c>
      <c r="B212" s="35" t="s">
        <v>2373</v>
      </c>
      <c r="C212" s="36" t="s">
        <v>64</v>
      </c>
      <c r="D212" s="36" t="s">
        <v>2374</v>
      </c>
      <c r="E212" s="193" t="s">
        <v>258</v>
      </c>
      <c r="F212" s="193"/>
      <c r="G212" s="37" t="s">
        <v>150</v>
      </c>
      <c r="H212" s="45">
        <v>2.0000000000000001E-4</v>
      </c>
      <c r="I212" s="38">
        <v>22.89</v>
      </c>
      <c r="J212" s="38">
        <v>0</v>
      </c>
    </row>
    <row r="213" spans="1:10" ht="24" customHeight="1" x14ac:dyDescent="0.2">
      <c r="A213" s="36" t="s">
        <v>2601</v>
      </c>
      <c r="B213" s="35" t="s">
        <v>2380</v>
      </c>
      <c r="C213" s="36" t="s">
        <v>64</v>
      </c>
      <c r="D213" s="36" t="s">
        <v>2381</v>
      </c>
      <c r="E213" s="193" t="s">
        <v>258</v>
      </c>
      <c r="F213" s="193"/>
      <c r="G213" s="37" t="s">
        <v>150</v>
      </c>
      <c r="H213" s="45">
        <v>1E-4</v>
      </c>
      <c r="I213" s="38">
        <v>30</v>
      </c>
      <c r="J213" s="38">
        <v>0</v>
      </c>
    </row>
    <row r="214" spans="1:10" ht="24" customHeight="1" x14ac:dyDescent="0.2">
      <c r="A214" s="36" t="s">
        <v>2601</v>
      </c>
      <c r="B214" s="35" t="s">
        <v>1892</v>
      </c>
      <c r="C214" s="36" t="s">
        <v>64</v>
      </c>
      <c r="D214" s="36" t="s">
        <v>1893</v>
      </c>
      <c r="E214" s="193" t="s">
        <v>258</v>
      </c>
      <c r="F214" s="193"/>
      <c r="G214" s="37" t="s">
        <v>150</v>
      </c>
      <c r="H214" s="45">
        <v>4.4999999999999997E-3</v>
      </c>
      <c r="I214" s="38">
        <v>165</v>
      </c>
      <c r="J214" s="38">
        <v>0.74</v>
      </c>
    </row>
    <row r="215" spans="1:10" ht="24" customHeight="1" x14ac:dyDescent="0.2">
      <c r="A215" s="36" t="s">
        <v>2601</v>
      </c>
      <c r="B215" s="35" t="s">
        <v>2225</v>
      </c>
      <c r="C215" s="36" t="s">
        <v>64</v>
      </c>
      <c r="D215" s="36" t="s">
        <v>2226</v>
      </c>
      <c r="E215" s="193" t="s">
        <v>258</v>
      </c>
      <c r="F215" s="193"/>
      <c r="G215" s="37" t="s">
        <v>150</v>
      </c>
      <c r="H215" s="45">
        <v>1.8E-3</v>
      </c>
      <c r="I215" s="38">
        <v>35.9</v>
      </c>
      <c r="J215" s="38">
        <v>0.06</v>
      </c>
    </row>
    <row r="216" spans="1:10" ht="24" customHeight="1" x14ac:dyDescent="0.2">
      <c r="A216" s="36" t="s">
        <v>2601</v>
      </c>
      <c r="B216" s="35" t="s">
        <v>2285</v>
      </c>
      <c r="C216" s="36" t="s">
        <v>64</v>
      </c>
      <c r="D216" s="36" t="s">
        <v>2286</v>
      </c>
      <c r="E216" s="193" t="s">
        <v>258</v>
      </c>
      <c r="F216" s="193"/>
      <c r="G216" s="37" t="s">
        <v>150</v>
      </c>
      <c r="H216" s="45">
        <v>4.4999999999999997E-3</v>
      </c>
      <c r="I216" s="38">
        <v>4.9000000000000004</v>
      </c>
      <c r="J216" s="38">
        <v>0.02</v>
      </c>
    </row>
    <row r="217" spans="1:10" ht="24" customHeight="1" x14ac:dyDescent="0.2">
      <c r="A217" s="36" t="s">
        <v>2601</v>
      </c>
      <c r="B217" s="35" t="s">
        <v>2234</v>
      </c>
      <c r="C217" s="36" t="s">
        <v>64</v>
      </c>
      <c r="D217" s="36" t="s">
        <v>2235</v>
      </c>
      <c r="E217" s="193" t="s">
        <v>321</v>
      </c>
      <c r="F217" s="193"/>
      <c r="G217" s="37" t="s">
        <v>150</v>
      </c>
      <c r="H217" s="45">
        <v>4.4999999999999997E-3</v>
      </c>
      <c r="I217" s="38">
        <v>12.54</v>
      </c>
      <c r="J217" s="38">
        <v>0.05</v>
      </c>
    </row>
    <row r="218" spans="1:10" ht="24" customHeight="1" x14ac:dyDescent="0.2">
      <c r="A218" s="36" t="s">
        <v>2601</v>
      </c>
      <c r="B218" s="35" t="s">
        <v>2163</v>
      </c>
      <c r="C218" s="36" t="s">
        <v>64</v>
      </c>
      <c r="D218" s="36" t="s">
        <v>2164</v>
      </c>
      <c r="E218" s="193" t="s">
        <v>321</v>
      </c>
      <c r="F218" s="193"/>
      <c r="G218" s="37" t="s">
        <v>2165</v>
      </c>
      <c r="H218" s="45">
        <v>4.0000000000000002E-4</v>
      </c>
      <c r="I218" s="38">
        <v>300</v>
      </c>
      <c r="J218" s="38">
        <v>0.12</v>
      </c>
    </row>
    <row r="219" spans="1:10" ht="24" customHeight="1" x14ac:dyDescent="0.2">
      <c r="A219" s="36" t="s">
        <v>2601</v>
      </c>
      <c r="B219" s="35" t="s">
        <v>2377</v>
      </c>
      <c r="C219" s="36" t="s">
        <v>64</v>
      </c>
      <c r="D219" s="36" t="s">
        <v>2378</v>
      </c>
      <c r="E219" s="193" t="s">
        <v>258</v>
      </c>
      <c r="F219" s="193"/>
      <c r="G219" s="37" t="s">
        <v>150</v>
      </c>
      <c r="H219" s="45">
        <v>2.0000000000000001E-4</v>
      </c>
      <c r="I219" s="38">
        <v>15.15</v>
      </c>
      <c r="J219" s="38">
        <v>0</v>
      </c>
    </row>
    <row r="220" spans="1:10" ht="24" customHeight="1" x14ac:dyDescent="0.2">
      <c r="A220" s="36" t="s">
        <v>2601</v>
      </c>
      <c r="B220" s="35" t="s">
        <v>1938</v>
      </c>
      <c r="C220" s="36" t="s">
        <v>64</v>
      </c>
      <c r="D220" s="36" t="s">
        <v>1939</v>
      </c>
      <c r="E220" s="193" t="s">
        <v>321</v>
      </c>
      <c r="F220" s="193"/>
      <c r="G220" s="37" t="s">
        <v>150</v>
      </c>
      <c r="H220" s="45">
        <v>0.1018</v>
      </c>
      <c r="I220" s="38">
        <v>5</v>
      </c>
      <c r="J220" s="38">
        <v>0.5</v>
      </c>
    </row>
    <row r="221" spans="1:10" ht="24" customHeight="1" x14ac:dyDescent="0.2">
      <c r="A221" s="36" t="s">
        <v>2601</v>
      </c>
      <c r="B221" s="35" t="s">
        <v>2296</v>
      </c>
      <c r="C221" s="36" t="s">
        <v>64</v>
      </c>
      <c r="D221" s="36" t="s">
        <v>2297</v>
      </c>
      <c r="E221" s="193" t="s">
        <v>434</v>
      </c>
      <c r="F221" s="193"/>
      <c r="G221" s="37" t="s">
        <v>150</v>
      </c>
      <c r="H221" s="45">
        <v>1E-4</v>
      </c>
      <c r="I221" s="38">
        <v>518</v>
      </c>
      <c r="J221" s="38">
        <v>0.05</v>
      </c>
    </row>
    <row r="222" spans="1:10" ht="24" customHeight="1" x14ac:dyDescent="0.2">
      <c r="A222" s="36" t="s">
        <v>2601</v>
      </c>
      <c r="B222" s="35" t="s">
        <v>2333</v>
      </c>
      <c r="C222" s="36" t="s">
        <v>64</v>
      </c>
      <c r="D222" s="36" t="s">
        <v>2334</v>
      </c>
      <c r="E222" s="193" t="s">
        <v>434</v>
      </c>
      <c r="F222" s="193"/>
      <c r="G222" s="37" t="s">
        <v>150</v>
      </c>
      <c r="H222" s="45">
        <v>1E-4</v>
      </c>
      <c r="I222" s="38">
        <v>246</v>
      </c>
      <c r="J222" s="38">
        <v>0.02</v>
      </c>
    </row>
    <row r="223" spans="1:10" ht="24" customHeight="1" x14ac:dyDescent="0.2">
      <c r="A223" s="36" t="s">
        <v>2601</v>
      </c>
      <c r="B223" s="35" t="s">
        <v>2365</v>
      </c>
      <c r="C223" s="36" t="s">
        <v>64</v>
      </c>
      <c r="D223" s="36" t="s">
        <v>2366</v>
      </c>
      <c r="E223" s="193" t="s">
        <v>258</v>
      </c>
      <c r="F223" s="193"/>
      <c r="G223" s="37" t="s">
        <v>150</v>
      </c>
      <c r="H223" s="45">
        <v>2.0000000000000001E-4</v>
      </c>
      <c r="I223" s="38">
        <v>37.9</v>
      </c>
      <c r="J223" s="38">
        <v>0</v>
      </c>
    </row>
    <row r="224" spans="1:10" ht="24" customHeight="1" x14ac:dyDescent="0.2">
      <c r="A224" s="36" t="s">
        <v>2601</v>
      </c>
      <c r="B224" s="35" t="s">
        <v>2243</v>
      </c>
      <c r="C224" s="36" t="s">
        <v>59</v>
      </c>
      <c r="D224" s="36" t="s">
        <v>2244</v>
      </c>
      <c r="E224" s="193" t="s">
        <v>258</v>
      </c>
      <c r="F224" s="193"/>
      <c r="G224" s="37" t="s">
        <v>2245</v>
      </c>
      <c r="H224" s="45">
        <v>6.9999999999999999E-4</v>
      </c>
      <c r="I224" s="38">
        <v>71.28</v>
      </c>
      <c r="J224" s="38">
        <v>0.04</v>
      </c>
    </row>
    <row r="225" spans="1:10" ht="24" customHeight="1" x14ac:dyDescent="0.2">
      <c r="A225" s="36" t="s">
        <v>2601</v>
      </c>
      <c r="B225" s="35" t="s">
        <v>2326</v>
      </c>
      <c r="C225" s="36" t="s">
        <v>59</v>
      </c>
      <c r="D225" s="36" t="s">
        <v>2327</v>
      </c>
      <c r="E225" s="193" t="s">
        <v>258</v>
      </c>
      <c r="F225" s="193"/>
      <c r="G225" s="37" t="s">
        <v>242</v>
      </c>
      <c r="H225" s="45">
        <v>5.9999999999999995E-4</v>
      </c>
      <c r="I225" s="38">
        <v>14.85</v>
      </c>
      <c r="J225" s="38">
        <v>0</v>
      </c>
    </row>
    <row r="226" spans="1:10" ht="24" customHeight="1" x14ac:dyDescent="0.2">
      <c r="A226" s="36" t="s">
        <v>2601</v>
      </c>
      <c r="B226" s="35" t="s">
        <v>2350</v>
      </c>
      <c r="C226" s="36" t="s">
        <v>59</v>
      </c>
      <c r="D226" s="36" t="s">
        <v>2351</v>
      </c>
      <c r="E226" s="193" t="s">
        <v>258</v>
      </c>
      <c r="F226" s="193"/>
      <c r="G226" s="37" t="s">
        <v>242</v>
      </c>
      <c r="H226" s="45">
        <v>2.0000000000000001E-4</v>
      </c>
      <c r="I226" s="38">
        <v>19.3</v>
      </c>
      <c r="J226" s="38">
        <v>0</v>
      </c>
    </row>
    <row r="227" spans="1:10" ht="24" customHeight="1" x14ac:dyDescent="0.2">
      <c r="A227" s="36" t="s">
        <v>2601</v>
      </c>
      <c r="B227" s="35" t="s">
        <v>2264</v>
      </c>
      <c r="C227" s="36" t="s">
        <v>59</v>
      </c>
      <c r="D227" s="36" t="s">
        <v>2265</v>
      </c>
      <c r="E227" s="193" t="s">
        <v>434</v>
      </c>
      <c r="F227" s="193"/>
      <c r="G227" s="37" t="s">
        <v>2245</v>
      </c>
      <c r="H227" s="45">
        <v>2.3E-3</v>
      </c>
      <c r="I227" s="38">
        <v>13.36</v>
      </c>
      <c r="J227" s="38">
        <v>0.03</v>
      </c>
    </row>
    <row r="228" spans="1:10" ht="25.5" x14ac:dyDescent="0.2">
      <c r="A228" s="39"/>
      <c r="B228" s="39"/>
      <c r="C228" s="39"/>
      <c r="D228" s="39"/>
      <c r="E228" s="39" t="s">
        <v>2602</v>
      </c>
      <c r="F228" s="46">
        <v>0</v>
      </c>
      <c r="G228" s="39" t="s">
        <v>2603</v>
      </c>
      <c r="H228" s="46">
        <v>0</v>
      </c>
      <c r="I228" s="39" t="s">
        <v>2604</v>
      </c>
      <c r="J228" s="46">
        <v>0</v>
      </c>
    </row>
    <row r="229" spans="1:10" ht="15" thickBot="1" x14ac:dyDescent="0.25">
      <c r="A229" s="39"/>
      <c r="B229" s="39"/>
      <c r="C229" s="39"/>
      <c r="D229" s="39"/>
      <c r="E229" s="39" t="s">
        <v>2605</v>
      </c>
      <c r="F229" s="46">
        <v>0.76</v>
      </c>
      <c r="G229" s="39"/>
      <c r="H229" s="192" t="s">
        <v>2606</v>
      </c>
      <c r="I229" s="192"/>
      <c r="J229" s="46">
        <v>4.3600000000000003</v>
      </c>
    </row>
    <row r="230" spans="1:10" ht="0.95" customHeight="1" thickTop="1" x14ac:dyDescent="0.2">
      <c r="A230" s="47"/>
      <c r="B230" s="47"/>
      <c r="C230" s="47"/>
      <c r="D230" s="47"/>
      <c r="E230" s="47"/>
      <c r="F230" s="47"/>
      <c r="G230" s="47"/>
      <c r="H230" s="47"/>
      <c r="I230" s="47"/>
      <c r="J230" s="47"/>
    </row>
    <row r="231" spans="1:10" ht="18" customHeight="1" x14ac:dyDescent="0.2">
      <c r="A231" s="12"/>
      <c r="B231" s="13" t="s">
        <v>36</v>
      </c>
      <c r="C231" s="12" t="s">
        <v>37</v>
      </c>
      <c r="D231" s="12" t="s">
        <v>10</v>
      </c>
      <c r="E231" s="189" t="s">
        <v>255</v>
      </c>
      <c r="F231" s="189"/>
      <c r="G231" s="14" t="s">
        <v>38</v>
      </c>
      <c r="H231" s="13" t="s">
        <v>39</v>
      </c>
      <c r="I231" s="13" t="s">
        <v>40</v>
      </c>
      <c r="J231" s="13" t="s">
        <v>11</v>
      </c>
    </row>
    <row r="232" spans="1:10" ht="24" customHeight="1" x14ac:dyDescent="0.2">
      <c r="A232" s="18" t="s">
        <v>2591</v>
      </c>
      <c r="B232" s="19" t="s">
        <v>2617</v>
      </c>
      <c r="C232" s="18" t="s">
        <v>64</v>
      </c>
      <c r="D232" s="18" t="s">
        <v>2618</v>
      </c>
      <c r="E232" s="190" t="s">
        <v>2619</v>
      </c>
      <c r="F232" s="190"/>
      <c r="G232" s="20" t="s">
        <v>769</v>
      </c>
      <c r="H232" s="43">
        <v>1</v>
      </c>
      <c r="I232" s="21">
        <v>3.7</v>
      </c>
      <c r="J232" s="21">
        <v>3.7</v>
      </c>
    </row>
    <row r="233" spans="1:10" ht="24" customHeight="1" x14ac:dyDescent="0.2">
      <c r="A233" s="36" t="s">
        <v>2601</v>
      </c>
      <c r="B233" s="35" t="s">
        <v>1780</v>
      </c>
      <c r="C233" s="36" t="s">
        <v>64</v>
      </c>
      <c r="D233" s="36" t="s">
        <v>1781</v>
      </c>
      <c r="E233" s="193" t="s">
        <v>258</v>
      </c>
      <c r="F233" s="193"/>
      <c r="G233" s="37" t="s">
        <v>150</v>
      </c>
      <c r="H233" s="45">
        <v>0.1018</v>
      </c>
      <c r="I233" s="38">
        <v>14</v>
      </c>
      <c r="J233" s="38">
        <v>1.42</v>
      </c>
    </row>
    <row r="234" spans="1:10" ht="24" customHeight="1" x14ac:dyDescent="0.2">
      <c r="A234" s="36" t="s">
        <v>2601</v>
      </c>
      <c r="B234" s="35" t="s">
        <v>2073</v>
      </c>
      <c r="C234" s="36" t="s">
        <v>64</v>
      </c>
      <c r="D234" s="36" t="s">
        <v>2074</v>
      </c>
      <c r="E234" s="193" t="s">
        <v>258</v>
      </c>
      <c r="F234" s="193"/>
      <c r="G234" s="37" t="s">
        <v>150</v>
      </c>
      <c r="H234" s="45">
        <v>1.5E-3</v>
      </c>
      <c r="I234" s="38">
        <v>174.01</v>
      </c>
      <c r="J234" s="38">
        <v>0.26</v>
      </c>
    </row>
    <row r="235" spans="1:10" ht="24" customHeight="1" x14ac:dyDescent="0.2">
      <c r="A235" s="36" t="s">
        <v>2601</v>
      </c>
      <c r="B235" s="35" t="s">
        <v>2343</v>
      </c>
      <c r="C235" s="36" t="s">
        <v>64</v>
      </c>
      <c r="D235" s="36" t="s">
        <v>2344</v>
      </c>
      <c r="E235" s="193" t="s">
        <v>258</v>
      </c>
      <c r="F235" s="193"/>
      <c r="G235" s="37" t="s">
        <v>2345</v>
      </c>
      <c r="H235" s="45">
        <v>8.0000000000000004E-4</v>
      </c>
      <c r="I235" s="38">
        <v>6</v>
      </c>
      <c r="J235" s="38">
        <v>0</v>
      </c>
    </row>
    <row r="236" spans="1:10" ht="24" customHeight="1" x14ac:dyDescent="0.2">
      <c r="A236" s="36" t="s">
        <v>2601</v>
      </c>
      <c r="B236" s="35" t="s">
        <v>1995</v>
      </c>
      <c r="C236" s="36" t="s">
        <v>64</v>
      </c>
      <c r="D236" s="36" t="s">
        <v>1996</v>
      </c>
      <c r="E236" s="193" t="s">
        <v>258</v>
      </c>
      <c r="F236" s="193"/>
      <c r="G236" s="37" t="s">
        <v>150</v>
      </c>
      <c r="H236" s="45">
        <v>9.4100000000000003E-2</v>
      </c>
      <c r="I236" s="38">
        <v>4.5</v>
      </c>
      <c r="J236" s="38">
        <v>0.42</v>
      </c>
    </row>
    <row r="237" spans="1:10" ht="24" customHeight="1" x14ac:dyDescent="0.2">
      <c r="A237" s="36" t="s">
        <v>2601</v>
      </c>
      <c r="B237" s="35" t="s">
        <v>2369</v>
      </c>
      <c r="C237" s="36" t="s">
        <v>64</v>
      </c>
      <c r="D237" s="36" t="s">
        <v>2370</v>
      </c>
      <c r="E237" s="193" t="s">
        <v>258</v>
      </c>
      <c r="F237" s="193"/>
      <c r="G237" s="37" t="s">
        <v>150</v>
      </c>
      <c r="H237" s="45">
        <v>1E-4</v>
      </c>
      <c r="I237" s="38">
        <v>31.5</v>
      </c>
      <c r="J237" s="38">
        <v>0</v>
      </c>
    </row>
    <row r="238" spans="1:10" ht="24" customHeight="1" x14ac:dyDescent="0.2">
      <c r="A238" s="36" t="s">
        <v>2601</v>
      </c>
      <c r="B238" s="35" t="s">
        <v>2362</v>
      </c>
      <c r="C238" s="36" t="s">
        <v>64</v>
      </c>
      <c r="D238" s="36" t="s">
        <v>2363</v>
      </c>
      <c r="E238" s="193" t="s">
        <v>258</v>
      </c>
      <c r="F238" s="193"/>
      <c r="G238" s="37" t="s">
        <v>150</v>
      </c>
      <c r="H238" s="45">
        <v>2.9999999999999997E-4</v>
      </c>
      <c r="I238" s="38">
        <v>13.85</v>
      </c>
      <c r="J238" s="38">
        <v>0</v>
      </c>
    </row>
    <row r="239" spans="1:10" ht="24" customHeight="1" x14ac:dyDescent="0.2">
      <c r="A239" s="36" t="s">
        <v>2601</v>
      </c>
      <c r="B239" s="35" t="s">
        <v>1892</v>
      </c>
      <c r="C239" s="36" t="s">
        <v>64</v>
      </c>
      <c r="D239" s="36" t="s">
        <v>1893</v>
      </c>
      <c r="E239" s="193" t="s">
        <v>258</v>
      </c>
      <c r="F239" s="193"/>
      <c r="G239" s="37" t="s">
        <v>150</v>
      </c>
      <c r="H239" s="45">
        <v>4.4999999999999997E-3</v>
      </c>
      <c r="I239" s="38">
        <v>165</v>
      </c>
      <c r="J239" s="38">
        <v>0.74</v>
      </c>
    </row>
    <row r="240" spans="1:10" ht="24" customHeight="1" x14ac:dyDescent="0.2">
      <c r="A240" s="36" t="s">
        <v>2601</v>
      </c>
      <c r="B240" s="35" t="s">
        <v>2225</v>
      </c>
      <c r="C240" s="36" t="s">
        <v>64</v>
      </c>
      <c r="D240" s="36" t="s">
        <v>2226</v>
      </c>
      <c r="E240" s="193" t="s">
        <v>258</v>
      </c>
      <c r="F240" s="193"/>
      <c r="G240" s="37" t="s">
        <v>150</v>
      </c>
      <c r="H240" s="45">
        <v>1.8E-3</v>
      </c>
      <c r="I240" s="38">
        <v>35.9</v>
      </c>
      <c r="J240" s="38">
        <v>0.06</v>
      </c>
    </row>
    <row r="241" spans="1:10" ht="24" customHeight="1" x14ac:dyDescent="0.2">
      <c r="A241" s="36" t="s">
        <v>2601</v>
      </c>
      <c r="B241" s="35" t="s">
        <v>2285</v>
      </c>
      <c r="C241" s="36" t="s">
        <v>64</v>
      </c>
      <c r="D241" s="36" t="s">
        <v>2286</v>
      </c>
      <c r="E241" s="193" t="s">
        <v>258</v>
      </c>
      <c r="F241" s="193"/>
      <c r="G241" s="37" t="s">
        <v>150</v>
      </c>
      <c r="H241" s="45">
        <v>4.4999999999999997E-3</v>
      </c>
      <c r="I241" s="38">
        <v>4.9000000000000004</v>
      </c>
      <c r="J241" s="38">
        <v>0.02</v>
      </c>
    </row>
    <row r="242" spans="1:10" ht="24" customHeight="1" x14ac:dyDescent="0.2">
      <c r="A242" s="36" t="s">
        <v>2601</v>
      </c>
      <c r="B242" s="35" t="s">
        <v>2234</v>
      </c>
      <c r="C242" s="36" t="s">
        <v>64</v>
      </c>
      <c r="D242" s="36" t="s">
        <v>2235</v>
      </c>
      <c r="E242" s="193" t="s">
        <v>321</v>
      </c>
      <c r="F242" s="193"/>
      <c r="G242" s="37" t="s">
        <v>150</v>
      </c>
      <c r="H242" s="45">
        <v>4.4999999999999997E-3</v>
      </c>
      <c r="I242" s="38">
        <v>12.54</v>
      </c>
      <c r="J242" s="38">
        <v>0.05</v>
      </c>
    </row>
    <row r="243" spans="1:10" ht="24" customHeight="1" x14ac:dyDescent="0.2">
      <c r="A243" s="36" t="s">
        <v>2601</v>
      </c>
      <c r="B243" s="35" t="s">
        <v>2163</v>
      </c>
      <c r="C243" s="36" t="s">
        <v>64</v>
      </c>
      <c r="D243" s="36" t="s">
        <v>2164</v>
      </c>
      <c r="E243" s="193" t="s">
        <v>321</v>
      </c>
      <c r="F243" s="193"/>
      <c r="G243" s="37" t="s">
        <v>2165</v>
      </c>
      <c r="H243" s="45">
        <v>4.0000000000000002E-4</v>
      </c>
      <c r="I243" s="38">
        <v>300</v>
      </c>
      <c r="J243" s="38">
        <v>0.12</v>
      </c>
    </row>
    <row r="244" spans="1:10" ht="24" customHeight="1" x14ac:dyDescent="0.2">
      <c r="A244" s="36" t="s">
        <v>2601</v>
      </c>
      <c r="B244" s="35" t="s">
        <v>2340</v>
      </c>
      <c r="C244" s="36" t="s">
        <v>64</v>
      </c>
      <c r="D244" s="36" t="s">
        <v>2341</v>
      </c>
      <c r="E244" s="193" t="s">
        <v>258</v>
      </c>
      <c r="F244" s="193"/>
      <c r="G244" s="37" t="s">
        <v>150</v>
      </c>
      <c r="H244" s="45">
        <v>2.0000000000000001E-4</v>
      </c>
      <c r="I244" s="38">
        <v>36.9</v>
      </c>
      <c r="J244" s="38">
        <v>0</v>
      </c>
    </row>
    <row r="245" spans="1:10" ht="24" customHeight="1" x14ac:dyDescent="0.2">
      <c r="A245" s="36" t="s">
        <v>2601</v>
      </c>
      <c r="B245" s="35" t="s">
        <v>1938</v>
      </c>
      <c r="C245" s="36" t="s">
        <v>64</v>
      </c>
      <c r="D245" s="36" t="s">
        <v>1939</v>
      </c>
      <c r="E245" s="193" t="s">
        <v>321</v>
      </c>
      <c r="F245" s="193"/>
      <c r="G245" s="37" t="s">
        <v>150</v>
      </c>
      <c r="H245" s="45">
        <v>0.1018</v>
      </c>
      <c r="I245" s="38">
        <v>5</v>
      </c>
      <c r="J245" s="38">
        <v>0.5</v>
      </c>
    </row>
    <row r="246" spans="1:10" ht="24" customHeight="1" x14ac:dyDescent="0.2">
      <c r="A246" s="36" t="s">
        <v>2601</v>
      </c>
      <c r="B246" s="35" t="s">
        <v>2243</v>
      </c>
      <c r="C246" s="36" t="s">
        <v>59</v>
      </c>
      <c r="D246" s="36" t="s">
        <v>2244</v>
      </c>
      <c r="E246" s="193" t="s">
        <v>258</v>
      </c>
      <c r="F246" s="193"/>
      <c r="G246" s="37" t="s">
        <v>2245</v>
      </c>
      <c r="H246" s="45">
        <v>8.0000000000000004E-4</v>
      </c>
      <c r="I246" s="38">
        <v>71.28</v>
      </c>
      <c r="J246" s="38">
        <v>0.05</v>
      </c>
    </row>
    <row r="247" spans="1:10" ht="24" customHeight="1" x14ac:dyDescent="0.2">
      <c r="A247" s="36" t="s">
        <v>2601</v>
      </c>
      <c r="B247" s="35" t="s">
        <v>2276</v>
      </c>
      <c r="C247" s="36" t="s">
        <v>59</v>
      </c>
      <c r="D247" s="36" t="s">
        <v>2277</v>
      </c>
      <c r="E247" s="193" t="s">
        <v>434</v>
      </c>
      <c r="F247" s="193"/>
      <c r="G247" s="37" t="s">
        <v>242</v>
      </c>
      <c r="H247" s="45">
        <v>2.0000000000000001E-4</v>
      </c>
      <c r="I247" s="38">
        <v>199</v>
      </c>
      <c r="J247" s="38">
        <v>0.03</v>
      </c>
    </row>
    <row r="248" spans="1:10" ht="24" customHeight="1" x14ac:dyDescent="0.2">
      <c r="A248" s="36" t="s">
        <v>2601</v>
      </c>
      <c r="B248" s="35" t="s">
        <v>2326</v>
      </c>
      <c r="C248" s="36" t="s">
        <v>59</v>
      </c>
      <c r="D248" s="36" t="s">
        <v>2327</v>
      </c>
      <c r="E248" s="193" t="s">
        <v>258</v>
      </c>
      <c r="F248" s="193"/>
      <c r="G248" s="37" t="s">
        <v>242</v>
      </c>
      <c r="H248" s="45">
        <v>5.9999999999999995E-4</v>
      </c>
      <c r="I248" s="38">
        <v>14.85</v>
      </c>
      <c r="J248" s="38">
        <v>0</v>
      </c>
    </row>
    <row r="249" spans="1:10" ht="24" customHeight="1" x14ac:dyDescent="0.2">
      <c r="A249" s="36" t="s">
        <v>2601</v>
      </c>
      <c r="B249" s="35" t="s">
        <v>2350</v>
      </c>
      <c r="C249" s="36" t="s">
        <v>59</v>
      </c>
      <c r="D249" s="36" t="s">
        <v>2351</v>
      </c>
      <c r="E249" s="193" t="s">
        <v>258</v>
      </c>
      <c r="F249" s="193"/>
      <c r="G249" s="37" t="s">
        <v>242</v>
      </c>
      <c r="H249" s="45">
        <v>2.0000000000000001E-4</v>
      </c>
      <c r="I249" s="38">
        <v>19.3</v>
      </c>
      <c r="J249" s="38">
        <v>0</v>
      </c>
    </row>
    <row r="250" spans="1:10" ht="24" customHeight="1" x14ac:dyDescent="0.2">
      <c r="A250" s="36" t="s">
        <v>2601</v>
      </c>
      <c r="B250" s="35" t="s">
        <v>2264</v>
      </c>
      <c r="C250" s="36" t="s">
        <v>59</v>
      </c>
      <c r="D250" s="36" t="s">
        <v>2265</v>
      </c>
      <c r="E250" s="193" t="s">
        <v>434</v>
      </c>
      <c r="F250" s="193"/>
      <c r="G250" s="37" t="s">
        <v>2245</v>
      </c>
      <c r="H250" s="45">
        <v>2.3E-3</v>
      </c>
      <c r="I250" s="38">
        <v>13.36</v>
      </c>
      <c r="J250" s="38">
        <v>0.03</v>
      </c>
    </row>
    <row r="251" spans="1:10" ht="25.5" x14ac:dyDescent="0.2">
      <c r="A251" s="39"/>
      <c r="B251" s="39"/>
      <c r="C251" s="39"/>
      <c r="D251" s="39"/>
      <c r="E251" s="39" t="s">
        <v>2602</v>
      </c>
      <c r="F251" s="46">
        <v>0</v>
      </c>
      <c r="G251" s="39" t="s">
        <v>2603</v>
      </c>
      <c r="H251" s="46">
        <v>0</v>
      </c>
      <c r="I251" s="39" t="s">
        <v>2604</v>
      </c>
      <c r="J251" s="46">
        <v>0</v>
      </c>
    </row>
    <row r="252" spans="1:10" ht="15" thickBot="1" x14ac:dyDescent="0.25">
      <c r="A252" s="39"/>
      <c r="B252" s="39"/>
      <c r="C252" s="39"/>
      <c r="D252" s="39"/>
      <c r="E252" s="39" t="s">
        <v>2605</v>
      </c>
      <c r="F252" s="46">
        <v>0.78</v>
      </c>
      <c r="G252" s="39"/>
      <c r="H252" s="192" t="s">
        <v>2606</v>
      </c>
      <c r="I252" s="192"/>
      <c r="J252" s="46">
        <v>4.4800000000000004</v>
      </c>
    </row>
    <row r="253" spans="1:10" ht="0.95" customHeight="1" thickTop="1" x14ac:dyDescent="0.2">
      <c r="A253" s="47"/>
      <c r="B253" s="47"/>
      <c r="C253" s="47"/>
      <c r="D253" s="47"/>
      <c r="E253" s="47"/>
      <c r="F253" s="47"/>
      <c r="G253" s="47"/>
      <c r="H253" s="47"/>
      <c r="I253" s="47"/>
      <c r="J253" s="47"/>
    </row>
    <row r="254" spans="1:10" ht="18" customHeight="1" x14ac:dyDescent="0.2">
      <c r="A254" s="12"/>
      <c r="B254" s="13" t="s">
        <v>36</v>
      </c>
      <c r="C254" s="12" t="s">
        <v>37</v>
      </c>
      <c r="D254" s="12" t="s">
        <v>10</v>
      </c>
      <c r="E254" s="189" t="s">
        <v>255</v>
      </c>
      <c r="F254" s="189"/>
      <c r="G254" s="14" t="s">
        <v>38</v>
      </c>
      <c r="H254" s="13" t="s">
        <v>39</v>
      </c>
      <c r="I254" s="13" t="s">
        <v>40</v>
      </c>
      <c r="J254" s="13" t="s">
        <v>11</v>
      </c>
    </row>
    <row r="255" spans="1:10" ht="24" customHeight="1" x14ac:dyDescent="0.2">
      <c r="A255" s="18" t="s">
        <v>2591</v>
      </c>
      <c r="B255" s="19" t="s">
        <v>2706</v>
      </c>
      <c r="C255" s="18" t="s">
        <v>64</v>
      </c>
      <c r="D255" s="18" t="s">
        <v>1209</v>
      </c>
      <c r="E255" s="190" t="s">
        <v>2705</v>
      </c>
      <c r="F255" s="190"/>
      <c r="G255" s="20" t="s">
        <v>150</v>
      </c>
      <c r="H255" s="43">
        <v>1</v>
      </c>
      <c r="I255" s="21">
        <v>202</v>
      </c>
      <c r="J255" s="21">
        <v>202</v>
      </c>
    </row>
    <row r="256" spans="1:10" ht="24" customHeight="1" x14ac:dyDescent="0.2">
      <c r="A256" s="36" t="s">
        <v>2601</v>
      </c>
      <c r="B256" s="35" t="s">
        <v>1208</v>
      </c>
      <c r="C256" s="36" t="s">
        <v>64</v>
      </c>
      <c r="D256" s="36" t="s">
        <v>1209</v>
      </c>
      <c r="E256" s="193" t="s">
        <v>321</v>
      </c>
      <c r="F256" s="193"/>
      <c r="G256" s="37" t="s">
        <v>150</v>
      </c>
      <c r="H256" s="45">
        <v>1</v>
      </c>
      <c r="I256" s="38">
        <v>202</v>
      </c>
      <c r="J256" s="38">
        <v>202</v>
      </c>
    </row>
    <row r="257" spans="1:10" ht="25.5" x14ac:dyDescent="0.2">
      <c r="A257" s="39"/>
      <c r="B257" s="39"/>
      <c r="C257" s="39"/>
      <c r="D257" s="39"/>
      <c r="E257" s="39" t="s">
        <v>2602</v>
      </c>
      <c r="F257" s="46">
        <v>0</v>
      </c>
      <c r="G257" s="39" t="s">
        <v>2603</v>
      </c>
      <c r="H257" s="46">
        <v>0</v>
      </c>
      <c r="I257" s="39" t="s">
        <v>2604</v>
      </c>
      <c r="J257" s="46">
        <v>0</v>
      </c>
    </row>
    <row r="258" spans="1:10" ht="15" thickBot="1" x14ac:dyDescent="0.25">
      <c r="A258" s="39"/>
      <c r="B258" s="39"/>
      <c r="C258" s="39"/>
      <c r="D258" s="39"/>
      <c r="E258" s="39" t="s">
        <v>2605</v>
      </c>
      <c r="F258" s="46">
        <v>43.12</v>
      </c>
      <c r="G258" s="39"/>
      <c r="H258" s="192" t="s">
        <v>2606</v>
      </c>
      <c r="I258" s="192"/>
      <c r="J258" s="46">
        <v>245.12</v>
      </c>
    </row>
    <row r="259" spans="1:10" ht="0.95" customHeight="1" thickTop="1" x14ac:dyDescent="0.2">
      <c r="A259" s="47"/>
      <c r="B259" s="47"/>
      <c r="C259" s="47"/>
      <c r="D259" s="47"/>
      <c r="E259" s="47"/>
      <c r="F259" s="47"/>
      <c r="G259" s="47"/>
      <c r="H259" s="47"/>
      <c r="I259" s="47"/>
      <c r="J259" s="47"/>
    </row>
    <row r="260" spans="1:10" ht="18" customHeight="1" x14ac:dyDescent="0.2">
      <c r="A260" s="12"/>
      <c r="B260" s="13" t="s">
        <v>36</v>
      </c>
      <c r="C260" s="12" t="s">
        <v>37</v>
      </c>
      <c r="D260" s="12" t="s">
        <v>10</v>
      </c>
      <c r="E260" s="189" t="s">
        <v>255</v>
      </c>
      <c r="F260" s="189"/>
      <c r="G260" s="14" t="s">
        <v>38</v>
      </c>
      <c r="H260" s="13" t="s">
        <v>39</v>
      </c>
      <c r="I260" s="13" t="s">
        <v>40</v>
      </c>
      <c r="J260" s="13" t="s">
        <v>11</v>
      </c>
    </row>
    <row r="261" spans="1:10" ht="24" customHeight="1" x14ac:dyDescent="0.2">
      <c r="A261" s="18" t="s">
        <v>2591</v>
      </c>
      <c r="B261" s="19" t="s">
        <v>2707</v>
      </c>
      <c r="C261" s="18" t="s">
        <v>64</v>
      </c>
      <c r="D261" s="18" t="s">
        <v>1273</v>
      </c>
      <c r="E261" s="190" t="s">
        <v>2705</v>
      </c>
      <c r="F261" s="190"/>
      <c r="G261" s="20" t="s">
        <v>150</v>
      </c>
      <c r="H261" s="43">
        <v>1</v>
      </c>
      <c r="I261" s="21">
        <v>140</v>
      </c>
      <c r="J261" s="21">
        <v>140</v>
      </c>
    </row>
    <row r="262" spans="1:10" ht="24" customHeight="1" x14ac:dyDescent="0.2">
      <c r="A262" s="36" t="s">
        <v>2601</v>
      </c>
      <c r="B262" s="35" t="s">
        <v>1272</v>
      </c>
      <c r="C262" s="36" t="s">
        <v>64</v>
      </c>
      <c r="D262" s="36" t="s">
        <v>1273</v>
      </c>
      <c r="E262" s="193" t="s">
        <v>321</v>
      </c>
      <c r="F262" s="193"/>
      <c r="G262" s="37" t="s">
        <v>150</v>
      </c>
      <c r="H262" s="45">
        <v>1</v>
      </c>
      <c r="I262" s="38">
        <v>140</v>
      </c>
      <c r="J262" s="38">
        <v>140</v>
      </c>
    </row>
    <row r="263" spans="1:10" ht="25.5" x14ac:dyDescent="0.2">
      <c r="A263" s="39"/>
      <c r="B263" s="39"/>
      <c r="C263" s="39"/>
      <c r="D263" s="39"/>
      <c r="E263" s="39" t="s">
        <v>2602</v>
      </c>
      <c r="F263" s="46">
        <v>0</v>
      </c>
      <c r="G263" s="39" t="s">
        <v>2603</v>
      </c>
      <c r="H263" s="46">
        <v>0</v>
      </c>
      <c r="I263" s="39" t="s">
        <v>2604</v>
      </c>
      <c r="J263" s="46">
        <v>0</v>
      </c>
    </row>
    <row r="264" spans="1:10" ht="15" thickBot="1" x14ac:dyDescent="0.25">
      <c r="A264" s="39"/>
      <c r="B264" s="39"/>
      <c r="C264" s="39"/>
      <c r="D264" s="39"/>
      <c r="E264" s="39" t="s">
        <v>2605</v>
      </c>
      <c r="F264" s="46">
        <v>29.89</v>
      </c>
      <c r="G264" s="39"/>
      <c r="H264" s="192" t="s">
        <v>2606</v>
      </c>
      <c r="I264" s="192"/>
      <c r="J264" s="46">
        <v>169.89</v>
      </c>
    </row>
    <row r="265" spans="1:10" ht="0.95" customHeight="1" thickTop="1" x14ac:dyDescent="0.2">
      <c r="A265" s="47"/>
      <c r="B265" s="47"/>
      <c r="C265" s="47"/>
      <c r="D265" s="47"/>
      <c r="E265" s="47"/>
      <c r="F265" s="47"/>
      <c r="G265" s="47"/>
      <c r="H265" s="47"/>
      <c r="I265" s="47"/>
      <c r="J265" s="47"/>
    </row>
    <row r="266" spans="1:10" ht="18" customHeight="1" x14ac:dyDescent="0.2">
      <c r="A266" s="12"/>
      <c r="B266" s="13" t="s">
        <v>36</v>
      </c>
      <c r="C266" s="12" t="s">
        <v>37</v>
      </c>
      <c r="D266" s="12" t="s">
        <v>10</v>
      </c>
      <c r="E266" s="189" t="s">
        <v>255</v>
      </c>
      <c r="F266" s="189"/>
      <c r="G266" s="14" t="s">
        <v>38</v>
      </c>
      <c r="H266" s="13" t="s">
        <v>39</v>
      </c>
      <c r="I266" s="13" t="s">
        <v>40</v>
      </c>
      <c r="J266" s="13" t="s">
        <v>11</v>
      </c>
    </row>
    <row r="267" spans="1:10" ht="24" customHeight="1" x14ac:dyDescent="0.2">
      <c r="A267" s="18" t="s">
        <v>2591</v>
      </c>
      <c r="B267" s="19" t="s">
        <v>2704</v>
      </c>
      <c r="C267" s="18" t="s">
        <v>64</v>
      </c>
      <c r="D267" s="18" t="s">
        <v>1268</v>
      </c>
      <c r="E267" s="190" t="s">
        <v>2705</v>
      </c>
      <c r="F267" s="190"/>
      <c r="G267" s="20" t="s">
        <v>150</v>
      </c>
      <c r="H267" s="43">
        <v>1</v>
      </c>
      <c r="I267" s="21">
        <v>140</v>
      </c>
      <c r="J267" s="21">
        <v>140</v>
      </c>
    </row>
    <row r="268" spans="1:10" ht="24" customHeight="1" x14ac:dyDescent="0.2">
      <c r="A268" s="36" t="s">
        <v>2601</v>
      </c>
      <c r="B268" s="35" t="s">
        <v>1267</v>
      </c>
      <c r="C268" s="36" t="s">
        <v>64</v>
      </c>
      <c r="D268" s="36" t="s">
        <v>1268</v>
      </c>
      <c r="E268" s="193" t="s">
        <v>321</v>
      </c>
      <c r="F268" s="193"/>
      <c r="G268" s="37" t="s">
        <v>150</v>
      </c>
      <c r="H268" s="45">
        <v>1</v>
      </c>
      <c r="I268" s="38">
        <v>140</v>
      </c>
      <c r="J268" s="38">
        <v>140</v>
      </c>
    </row>
    <row r="269" spans="1:10" ht="25.5" x14ac:dyDescent="0.2">
      <c r="A269" s="39"/>
      <c r="B269" s="39"/>
      <c r="C269" s="39"/>
      <c r="D269" s="39"/>
      <c r="E269" s="39" t="s">
        <v>2602</v>
      </c>
      <c r="F269" s="46">
        <v>0</v>
      </c>
      <c r="G269" s="39" t="s">
        <v>2603</v>
      </c>
      <c r="H269" s="46">
        <v>0</v>
      </c>
      <c r="I269" s="39" t="s">
        <v>2604</v>
      </c>
      <c r="J269" s="46">
        <v>0</v>
      </c>
    </row>
    <row r="270" spans="1:10" ht="15" thickBot="1" x14ac:dyDescent="0.25">
      <c r="A270" s="39"/>
      <c r="B270" s="39"/>
      <c r="C270" s="39"/>
      <c r="D270" s="39"/>
      <c r="E270" s="39" t="s">
        <v>2605</v>
      </c>
      <c r="F270" s="46">
        <v>29.89</v>
      </c>
      <c r="G270" s="39"/>
      <c r="H270" s="192" t="s">
        <v>2606</v>
      </c>
      <c r="I270" s="192"/>
      <c r="J270" s="46">
        <v>169.89</v>
      </c>
    </row>
    <row r="271" spans="1:10" ht="0.95" customHeight="1" thickTop="1" x14ac:dyDescent="0.2">
      <c r="A271" s="47"/>
      <c r="B271" s="47"/>
      <c r="C271" s="47"/>
      <c r="D271" s="47"/>
      <c r="E271" s="47"/>
      <c r="F271" s="47"/>
      <c r="G271" s="47"/>
      <c r="H271" s="47"/>
      <c r="I271" s="47"/>
      <c r="J271" s="47"/>
    </row>
    <row r="272" spans="1:10" ht="18" customHeight="1" x14ac:dyDescent="0.2">
      <c r="A272" s="12"/>
      <c r="B272" s="13" t="s">
        <v>36</v>
      </c>
      <c r="C272" s="12" t="s">
        <v>37</v>
      </c>
      <c r="D272" s="12" t="s">
        <v>10</v>
      </c>
      <c r="E272" s="189" t="s">
        <v>255</v>
      </c>
      <c r="F272" s="189"/>
      <c r="G272" s="14" t="s">
        <v>38</v>
      </c>
      <c r="H272" s="13" t="s">
        <v>39</v>
      </c>
      <c r="I272" s="13" t="s">
        <v>40</v>
      </c>
      <c r="J272" s="13" t="s">
        <v>11</v>
      </c>
    </row>
    <row r="273" spans="1:10" ht="48" customHeight="1" x14ac:dyDescent="0.2">
      <c r="A273" s="18" t="s">
        <v>2591</v>
      </c>
      <c r="B273" s="19" t="s">
        <v>2689</v>
      </c>
      <c r="C273" s="18" t="s">
        <v>44</v>
      </c>
      <c r="D273" s="18" t="s">
        <v>2690</v>
      </c>
      <c r="E273" s="190" t="s">
        <v>269</v>
      </c>
      <c r="F273" s="190"/>
      <c r="G273" s="20" t="s">
        <v>190</v>
      </c>
      <c r="H273" s="43">
        <v>1</v>
      </c>
      <c r="I273" s="21">
        <v>138.38999999999999</v>
      </c>
      <c r="J273" s="21">
        <v>138.38999999999999</v>
      </c>
    </row>
    <row r="274" spans="1:10" ht="36" customHeight="1" x14ac:dyDescent="0.2">
      <c r="A274" s="32" t="s">
        <v>2592</v>
      </c>
      <c r="B274" s="31" t="s">
        <v>2708</v>
      </c>
      <c r="C274" s="32" t="s">
        <v>59</v>
      </c>
      <c r="D274" s="32" t="s">
        <v>2709</v>
      </c>
      <c r="E274" s="191" t="s">
        <v>379</v>
      </c>
      <c r="F274" s="191"/>
      <c r="G274" s="33" t="s">
        <v>2624</v>
      </c>
      <c r="H274" s="44">
        <v>4.7999999999999996E-3</v>
      </c>
      <c r="I274" s="34">
        <v>173.8</v>
      </c>
      <c r="J274" s="34">
        <v>0.83</v>
      </c>
    </row>
    <row r="275" spans="1:10" ht="36" customHeight="1" x14ac:dyDescent="0.2">
      <c r="A275" s="32" t="s">
        <v>2592</v>
      </c>
      <c r="B275" s="31" t="s">
        <v>2710</v>
      </c>
      <c r="C275" s="32" t="s">
        <v>59</v>
      </c>
      <c r="D275" s="32" t="s">
        <v>2711</v>
      </c>
      <c r="E275" s="191" t="s">
        <v>379</v>
      </c>
      <c r="F275" s="191"/>
      <c r="G275" s="33" t="s">
        <v>2636</v>
      </c>
      <c r="H275" s="44">
        <v>7.4000000000000003E-3</v>
      </c>
      <c r="I275" s="34">
        <v>55.69</v>
      </c>
      <c r="J275" s="34">
        <v>0.41</v>
      </c>
    </row>
    <row r="276" spans="1:10" ht="24" customHeight="1" x14ac:dyDescent="0.2">
      <c r="A276" s="32" t="s">
        <v>2592</v>
      </c>
      <c r="B276" s="31" t="s">
        <v>2712</v>
      </c>
      <c r="C276" s="32" t="s">
        <v>59</v>
      </c>
      <c r="D276" s="32" t="s">
        <v>2713</v>
      </c>
      <c r="E276" s="191" t="s">
        <v>379</v>
      </c>
      <c r="F276" s="191"/>
      <c r="G276" s="33" t="s">
        <v>2624</v>
      </c>
      <c r="H276" s="44">
        <v>2.4400000000000002E-2</v>
      </c>
      <c r="I276" s="34">
        <v>328.42</v>
      </c>
      <c r="J276" s="34">
        <v>8.01</v>
      </c>
    </row>
    <row r="277" spans="1:10" ht="24" customHeight="1" x14ac:dyDescent="0.2">
      <c r="A277" s="32" t="s">
        <v>2592</v>
      </c>
      <c r="B277" s="31" t="s">
        <v>2625</v>
      </c>
      <c r="C277" s="32" t="s">
        <v>59</v>
      </c>
      <c r="D277" s="32" t="s">
        <v>2626</v>
      </c>
      <c r="E277" s="191" t="s">
        <v>395</v>
      </c>
      <c r="F277" s="191"/>
      <c r="G277" s="33" t="s">
        <v>567</v>
      </c>
      <c r="H277" s="44">
        <v>2.4400000000000002E-2</v>
      </c>
      <c r="I277" s="34">
        <v>16.55</v>
      </c>
      <c r="J277" s="34">
        <v>0.4</v>
      </c>
    </row>
    <row r="278" spans="1:10" ht="24" customHeight="1" x14ac:dyDescent="0.2">
      <c r="A278" s="32" t="s">
        <v>2592</v>
      </c>
      <c r="B278" s="31" t="s">
        <v>2697</v>
      </c>
      <c r="C278" s="32" t="s">
        <v>59</v>
      </c>
      <c r="D278" s="32" t="s">
        <v>2698</v>
      </c>
      <c r="E278" s="191" t="s">
        <v>395</v>
      </c>
      <c r="F278" s="191"/>
      <c r="G278" s="33" t="s">
        <v>567</v>
      </c>
      <c r="H278" s="44">
        <v>1.2200000000000001E-2</v>
      </c>
      <c r="I278" s="34">
        <v>21.84</v>
      </c>
      <c r="J278" s="34">
        <v>0.26</v>
      </c>
    </row>
    <row r="279" spans="1:10" ht="36" customHeight="1" x14ac:dyDescent="0.2">
      <c r="A279" s="32" t="s">
        <v>2592</v>
      </c>
      <c r="B279" s="31" t="s">
        <v>2714</v>
      </c>
      <c r="C279" s="32" t="s">
        <v>59</v>
      </c>
      <c r="D279" s="32" t="s">
        <v>2715</v>
      </c>
      <c r="E279" s="191" t="s">
        <v>379</v>
      </c>
      <c r="F279" s="191"/>
      <c r="G279" s="33" t="s">
        <v>2624</v>
      </c>
      <c r="H279" s="44">
        <v>9.4999999999999998E-3</v>
      </c>
      <c r="I279" s="34">
        <v>356.76</v>
      </c>
      <c r="J279" s="34">
        <v>3.38</v>
      </c>
    </row>
    <row r="280" spans="1:10" ht="36" customHeight="1" x14ac:dyDescent="0.2">
      <c r="A280" s="32" t="s">
        <v>2592</v>
      </c>
      <c r="B280" s="31" t="s">
        <v>2716</v>
      </c>
      <c r="C280" s="32" t="s">
        <v>59</v>
      </c>
      <c r="D280" s="32" t="s">
        <v>2717</v>
      </c>
      <c r="E280" s="191" t="s">
        <v>379</v>
      </c>
      <c r="F280" s="191"/>
      <c r="G280" s="33" t="s">
        <v>2636</v>
      </c>
      <c r="H280" s="44">
        <v>2.7000000000000001E-3</v>
      </c>
      <c r="I280" s="34">
        <v>10.57</v>
      </c>
      <c r="J280" s="34">
        <v>0.02</v>
      </c>
    </row>
    <row r="281" spans="1:10" ht="24" customHeight="1" x14ac:dyDescent="0.2">
      <c r="A281" s="32" t="s">
        <v>2592</v>
      </c>
      <c r="B281" s="31" t="s">
        <v>2718</v>
      </c>
      <c r="C281" s="32" t="s">
        <v>59</v>
      </c>
      <c r="D281" s="32" t="s">
        <v>2719</v>
      </c>
      <c r="E281" s="191" t="s">
        <v>379</v>
      </c>
      <c r="F281" s="191"/>
      <c r="G281" s="33" t="s">
        <v>2624</v>
      </c>
      <c r="H281" s="44">
        <v>9.4999999999999998E-3</v>
      </c>
      <c r="I281" s="34">
        <v>1362.06</v>
      </c>
      <c r="J281" s="34">
        <v>12.93</v>
      </c>
    </row>
    <row r="282" spans="1:10" ht="24" customHeight="1" x14ac:dyDescent="0.2">
      <c r="A282" s="32" t="s">
        <v>2592</v>
      </c>
      <c r="B282" s="31" t="s">
        <v>2720</v>
      </c>
      <c r="C282" s="32" t="s">
        <v>59</v>
      </c>
      <c r="D282" s="32" t="s">
        <v>2721</v>
      </c>
      <c r="E282" s="191" t="s">
        <v>379</v>
      </c>
      <c r="F282" s="191"/>
      <c r="G282" s="33" t="s">
        <v>2636</v>
      </c>
      <c r="H282" s="44">
        <v>2.7000000000000001E-3</v>
      </c>
      <c r="I282" s="34">
        <v>439.23</v>
      </c>
      <c r="J282" s="34">
        <v>1.18</v>
      </c>
    </row>
    <row r="283" spans="1:10" ht="24" customHeight="1" x14ac:dyDescent="0.2">
      <c r="A283" s="36" t="s">
        <v>2601</v>
      </c>
      <c r="B283" s="35" t="s">
        <v>602</v>
      </c>
      <c r="C283" s="36" t="s">
        <v>59</v>
      </c>
      <c r="D283" s="36" t="s">
        <v>603</v>
      </c>
      <c r="E283" s="193" t="s">
        <v>258</v>
      </c>
      <c r="F283" s="193"/>
      <c r="G283" s="37" t="s">
        <v>89</v>
      </c>
      <c r="H283" s="45">
        <v>0.32479999999999998</v>
      </c>
      <c r="I283" s="38">
        <v>75</v>
      </c>
      <c r="J283" s="38">
        <v>24.36</v>
      </c>
    </row>
    <row r="284" spans="1:10" ht="24" customHeight="1" x14ac:dyDescent="0.2">
      <c r="A284" s="36" t="s">
        <v>2601</v>
      </c>
      <c r="B284" s="35" t="s">
        <v>573</v>
      </c>
      <c r="C284" s="36" t="s">
        <v>59</v>
      </c>
      <c r="D284" s="36" t="s">
        <v>574</v>
      </c>
      <c r="E284" s="193" t="s">
        <v>258</v>
      </c>
      <c r="F284" s="193"/>
      <c r="G284" s="37" t="s">
        <v>575</v>
      </c>
      <c r="H284" s="45">
        <v>56.2</v>
      </c>
      <c r="I284" s="38">
        <v>1.1200000000000001</v>
      </c>
      <c r="J284" s="38">
        <v>62.94</v>
      </c>
    </row>
    <row r="285" spans="1:10" ht="24" customHeight="1" x14ac:dyDescent="0.2">
      <c r="A285" s="36" t="s">
        <v>2601</v>
      </c>
      <c r="B285" s="35" t="s">
        <v>540</v>
      </c>
      <c r="C285" s="36" t="s">
        <v>59</v>
      </c>
      <c r="D285" s="36" t="s">
        <v>541</v>
      </c>
      <c r="E285" s="193" t="s">
        <v>258</v>
      </c>
      <c r="F285" s="193"/>
      <c r="G285" s="37" t="s">
        <v>89</v>
      </c>
      <c r="H285" s="45">
        <v>0.19980000000000001</v>
      </c>
      <c r="I285" s="38">
        <v>93.25</v>
      </c>
      <c r="J285" s="38">
        <v>18.63</v>
      </c>
    </row>
    <row r="286" spans="1:10" ht="24" customHeight="1" x14ac:dyDescent="0.2">
      <c r="A286" s="36" t="s">
        <v>2601</v>
      </c>
      <c r="B286" s="35" t="s">
        <v>632</v>
      </c>
      <c r="C286" s="36" t="s">
        <v>59</v>
      </c>
      <c r="D286" s="36" t="s">
        <v>633</v>
      </c>
      <c r="E286" s="193" t="s">
        <v>258</v>
      </c>
      <c r="F286" s="193"/>
      <c r="G286" s="37" t="s">
        <v>89</v>
      </c>
      <c r="H286" s="45">
        <v>6.25E-2</v>
      </c>
      <c r="I286" s="38">
        <v>80.77</v>
      </c>
      <c r="J286" s="38">
        <v>5.04</v>
      </c>
    </row>
    <row r="287" spans="1:10" ht="25.5" x14ac:dyDescent="0.2">
      <c r="A287" s="39"/>
      <c r="B287" s="39"/>
      <c r="C287" s="39"/>
      <c r="D287" s="39"/>
      <c r="E287" s="39" t="s">
        <v>2602</v>
      </c>
      <c r="F287" s="46">
        <v>0.38892273089358514</v>
      </c>
      <c r="G287" s="39" t="s">
        <v>2603</v>
      </c>
      <c r="H287" s="46">
        <v>0.44</v>
      </c>
      <c r="I287" s="39" t="s">
        <v>2604</v>
      </c>
      <c r="J287" s="46">
        <v>0.83</v>
      </c>
    </row>
    <row r="288" spans="1:10" ht="15" thickBot="1" x14ac:dyDescent="0.25">
      <c r="A288" s="39"/>
      <c r="B288" s="39"/>
      <c r="C288" s="39"/>
      <c r="D288" s="39"/>
      <c r="E288" s="39" t="s">
        <v>2605</v>
      </c>
      <c r="F288" s="46">
        <v>29.54</v>
      </c>
      <c r="G288" s="39"/>
      <c r="H288" s="192" t="s">
        <v>2606</v>
      </c>
      <c r="I288" s="192"/>
      <c r="J288" s="46">
        <v>167.93</v>
      </c>
    </row>
    <row r="289" spans="1:10" ht="0.95" customHeight="1" thickTop="1" x14ac:dyDescent="0.2">
      <c r="A289" s="47"/>
      <c r="B289" s="47"/>
      <c r="C289" s="47"/>
      <c r="D289" s="47"/>
      <c r="E289" s="47"/>
      <c r="F289" s="47"/>
      <c r="G289" s="47"/>
      <c r="H289" s="47"/>
      <c r="I289" s="47"/>
      <c r="J289" s="47"/>
    </row>
    <row r="290" spans="1:10" x14ac:dyDescent="0.2">
      <c r="A290" s="27"/>
      <c r="B290" s="27"/>
      <c r="C290" s="27"/>
      <c r="D290" s="27"/>
      <c r="E290" s="27"/>
      <c r="F290" s="27"/>
      <c r="G290" s="27"/>
      <c r="H290" s="27"/>
      <c r="I290" s="27"/>
      <c r="J290" s="27"/>
    </row>
    <row r="291" spans="1:10" x14ac:dyDescent="0.2">
      <c r="A291" s="184"/>
      <c r="B291" s="184"/>
      <c r="C291" s="184"/>
      <c r="D291" s="28"/>
      <c r="E291" s="29"/>
      <c r="F291" s="183" t="s">
        <v>31</v>
      </c>
      <c r="G291" s="184"/>
      <c r="H291" s="185">
        <v>1947079.54</v>
      </c>
      <c r="I291" s="184"/>
      <c r="J291" s="184"/>
    </row>
    <row r="292" spans="1:10" x14ac:dyDescent="0.2">
      <c r="A292" s="184"/>
      <c r="B292" s="184"/>
      <c r="C292" s="184"/>
      <c r="D292" s="28"/>
      <c r="E292" s="29"/>
      <c r="F292" s="183" t="s">
        <v>32</v>
      </c>
      <c r="G292" s="184"/>
      <c r="H292" s="185">
        <v>377210.76</v>
      </c>
      <c r="I292" s="184"/>
      <c r="J292" s="184"/>
    </row>
    <row r="293" spans="1:10" x14ac:dyDescent="0.2">
      <c r="A293" s="184"/>
      <c r="B293" s="184"/>
      <c r="C293" s="184"/>
      <c r="D293" s="28"/>
      <c r="E293" s="29"/>
      <c r="F293" s="183" t="s">
        <v>33</v>
      </c>
      <c r="G293" s="184"/>
      <c r="H293" s="185">
        <v>2324290.2999999998</v>
      </c>
      <c r="I293" s="184"/>
      <c r="J293" s="184"/>
    </row>
    <row r="294" spans="1:10" ht="60" customHeight="1" x14ac:dyDescent="0.2">
      <c r="A294" s="30"/>
      <c r="B294" s="30"/>
      <c r="C294" s="30"/>
      <c r="D294" s="30"/>
      <c r="E294" s="30"/>
      <c r="F294" s="30"/>
      <c r="G294" s="30"/>
      <c r="H294" s="30"/>
      <c r="I294" s="30"/>
      <c r="J294" s="30"/>
    </row>
    <row r="295" spans="1:10" ht="69.95" customHeight="1" x14ac:dyDescent="0.2">
      <c r="A295" s="186" t="s">
        <v>34</v>
      </c>
      <c r="B295" s="176"/>
      <c r="C295" s="176"/>
      <c r="D295" s="176"/>
      <c r="E295" s="176"/>
      <c r="F295" s="176"/>
      <c r="G295" s="176"/>
      <c r="H295" s="176"/>
      <c r="I295" s="176"/>
      <c r="J295" s="176"/>
    </row>
  </sheetData>
  <mergeCells count="255">
    <mergeCell ref="A295:J295"/>
    <mergeCell ref="A292:C292"/>
    <mergeCell ref="F292:G292"/>
    <mergeCell ref="H292:J292"/>
    <mergeCell ref="A293:C293"/>
    <mergeCell ref="F293:G293"/>
    <mergeCell ref="H293:J293"/>
    <mergeCell ref="E285:F285"/>
    <mergeCell ref="E286:F286"/>
    <mergeCell ref="H288:I288"/>
    <mergeCell ref="A291:C291"/>
    <mergeCell ref="F291:G291"/>
    <mergeCell ref="H291:J291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H264:I264"/>
    <mergeCell ref="E266:F266"/>
    <mergeCell ref="E267:F267"/>
    <mergeCell ref="E268:F268"/>
    <mergeCell ref="H270:I270"/>
    <mergeCell ref="E272:F272"/>
    <mergeCell ref="E255:F255"/>
    <mergeCell ref="E256:F256"/>
    <mergeCell ref="H258:I258"/>
    <mergeCell ref="E260:F260"/>
    <mergeCell ref="E261:F261"/>
    <mergeCell ref="E262:F262"/>
    <mergeCell ref="E247:F247"/>
    <mergeCell ref="E248:F248"/>
    <mergeCell ref="E249:F249"/>
    <mergeCell ref="E250:F250"/>
    <mergeCell ref="H252:I252"/>
    <mergeCell ref="E254:F254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7:F227"/>
    <mergeCell ref="H229:I229"/>
    <mergeCell ref="E231:F231"/>
    <mergeCell ref="E232:F232"/>
    <mergeCell ref="E233:F233"/>
    <mergeCell ref="E234:F234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1:F201"/>
    <mergeCell ref="E202:F202"/>
    <mergeCell ref="H204:I204"/>
    <mergeCell ref="E206:F206"/>
    <mergeCell ref="E207:F207"/>
    <mergeCell ref="E208:F208"/>
    <mergeCell ref="H194:I194"/>
    <mergeCell ref="A196:J196"/>
    <mergeCell ref="E197:F197"/>
    <mergeCell ref="E198:F198"/>
    <mergeCell ref="E199:F199"/>
    <mergeCell ref="E200:F200"/>
    <mergeCell ref="H186:I186"/>
    <mergeCell ref="E188:F188"/>
    <mergeCell ref="E189:F189"/>
    <mergeCell ref="E190:F190"/>
    <mergeCell ref="E191:F191"/>
    <mergeCell ref="E192:F192"/>
    <mergeCell ref="E179:F179"/>
    <mergeCell ref="E180:F180"/>
    <mergeCell ref="E181:F181"/>
    <mergeCell ref="E182:F182"/>
    <mergeCell ref="E183:F183"/>
    <mergeCell ref="E184:F184"/>
    <mergeCell ref="H172:I172"/>
    <mergeCell ref="E174:F174"/>
    <mergeCell ref="E175:F175"/>
    <mergeCell ref="E176:F176"/>
    <mergeCell ref="E177:F177"/>
    <mergeCell ref="E178:F178"/>
    <mergeCell ref="E165:F165"/>
    <mergeCell ref="E166:F166"/>
    <mergeCell ref="E167:F167"/>
    <mergeCell ref="E168:F168"/>
    <mergeCell ref="E169:F169"/>
    <mergeCell ref="E170:F170"/>
    <mergeCell ref="E157:F157"/>
    <mergeCell ref="E158:F158"/>
    <mergeCell ref="H160:I160"/>
    <mergeCell ref="E162:F162"/>
    <mergeCell ref="E163:F163"/>
    <mergeCell ref="E164:F164"/>
    <mergeCell ref="E149:F149"/>
    <mergeCell ref="E150:F150"/>
    <mergeCell ref="E151:F151"/>
    <mergeCell ref="E152:F152"/>
    <mergeCell ref="H154:I154"/>
    <mergeCell ref="E156:F156"/>
    <mergeCell ref="E143:F143"/>
    <mergeCell ref="E144:F144"/>
    <mergeCell ref="E145:F145"/>
    <mergeCell ref="E146:F146"/>
    <mergeCell ref="E147:F147"/>
    <mergeCell ref="E148:F148"/>
    <mergeCell ref="E135:F135"/>
    <mergeCell ref="E136:F136"/>
    <mergeCell ref="H138:I138"/>
    <mergeCell ref="E140:F140"/>
    <mergeCell ref="E141:F141"/>
    <mergeCell ref="E142:F142"/>
    <mergeCell ref="E129:F129"/>
    <mergeCell ref="E130:F130"/>
    <mergeCell ref="E131:F131"/>
    <mergeCell ref="E132:F132"/>
    <mergeCell ref="E133:F133"/>
    <mergeCell ref="E134:F134"/>
    <mergeCell ref="E121:F121"/>
    <mergeCell ref="E122:F122"/>
    <mergeCell ref="E123:F123"/>
    <mergeCell ref="E124:F124"/>
    <mergeCell ref="H126:I126"/>
    <mergeCell ref="E128:F128"/>
    <mergeCell ref="H114:I114"/>
    <mergeCell ref="E116:F116"/>
    <mergeCell ref="E117:F117"/>
    <mergeCell ref="E118:F118"/>
    <mergeCell ref="E119:F119"/>
    <mergeCell ref="E120:F120"/>
    <mergeCell ref="E107:F107"/>
    <mergeCell ref="E108:F108"/>
    <mergeCell ref="E109:F109"/>
    <mergeCell ref="E110:F110"/>
    <mergeCell ref="E111:F111"/>
    <mergeCell ref="E112:F112"/>
    <mergeCell ref="E99:F99"/>
    <mergeCell ref="E100:F100"/>
    <mergeCell ref="H102:I102"/>
    <mergeCell ref="E104:F104"/>
    <mergeCell ref="E105:F105"/>
    <mergeCell ref="E106:F106"/>
    <mergeCell ref="E93:F93"/>
    <mergeCell ref="E94:F94"/>
    <mergeCell ref="E95:F95"/>
    <mergeCell ref="E96:F96"/>
    <mergeCell ref="E97:F97"/>
    <mergeCell ref="E98:F98"/>
    <mergeCell ref="E85:F85"/>
    <mergeCell ref="E86:F86"/>
    <mergeCell ref="E87:F87"/>
    <mergeCell ref="E88:F88"/>
    <mergeCell ref="E89:F89"/>
    <mergeCell ref="H91:I91"/>
    <mergeCell ref="E77:F77"/>
    <mergeCell ref="E78:F78"/>
    <mergeCell ref="E79:F79"/>
    <mergeCell ref="H81:I81"/>
    <mergeCell ref="E83:F83"/>
    <mergeCell ref="E84:F84"/>
    <mergeCell ref="E69:F69"/>
    <mergeCell ref="E70:F70"/>
    <mergeCell ref="E71:F71"/>
    <mergeCell ref="H73:I73"/>
    <mergeCell ref="E75:F75"/>
    <mergeCell ref="E76:F76"/>
    <mergeCell ref="E61:F61"/>
    <mergeCell ref="E62:F62"/>
    <mergeCell ref="E63:F63"/>
    <mergeCell ref="E64:F64"/>
    <mergeCell ref="H66:I66"/>
    <mergeCell ref="E68:F68"/>
    <mergeCell ref="E53:F53"/>
    <mergeCell ref="E54:F54"/>
    <mergeCell ref="E55:F55"/>
    <mergeCell ref="E56:F56"/>
    <mergeCell ref="E57:F57"/>
    <mergeCell ref="H59:I59"/>
    <mergeCell ref="H46:I46"/>
    <mergeCell ref="E48:F48"/>
    <mergeCell ref="E49:F49"/>
    <mergeCell ref="E50:F50"/>
    <mergeCell ref="E51:F51"/>
    <mergeCell ref="E52:F52"/>
    <mergeCell ref="E39:F39"/>
    <mergeCell ref="E40:F40"/>
    <mergeCell ref="E41:F41"/>
    <mergeCell ref="E42:F42"/>
    <mergeCell ref="E43:F43"/>
    <mergeCell ref="E44:F44"/>
    <mergeCell ref="E31:F31"/>
    <mergeCell ref="E32:F32"/>
    <mergeCell ref="E33:F33"/>
    <mergeCell ref="E34:F34"/>
    <mergeCell ref="H36:I36"/>
    <mergeCell ref="E38:F38"/>
    <mergeCell ref="E23:F23"/>
    <mergeCell ref="E24:F24"/>
    <mergeCell ref="H26:I26"/>
    <mergeCell ref="E28:F28"/>
    <mergeCell ref="E29:F29"/>
    <mergeCell ref="E30:F30"/>
    <mergeCell ref="H16:I16"/>
    <mergeCell ref="E18:F18"/>
    <mergeCell ref="E19:F19"/>
    <mergeCell ref="E20:F20"/>
    <mergeCell ref="E21:F21"/>
    <mergeCell ref="E22:F22"/>
    <mergeCell ref="E9:F9"/>
    <mergeCell ref="E10:F10"/>
    <mergeCell ref="E11:F11"/>
    <mergeCell ref="E12:F12"/>
    <mergeCell ref="E13:F13"/>
    <mergeCell ref="E14:F14"/>
    <mergeCell ref="A3:J3"/>
    <mergeCell ref="A4:J4"/>
    <mergeCell ref="E5:F5"/>
    <mergeCell ref="E6:F6"/>
    <mergeCell ref="E7:F7"/>
    <mergeCell ref="E8:F8"/>
    <mergeCell ref="C1:D1"/>
    <mergeCell ref="E1:F1"/>
    <mergeCell ref="G1:H1"/>
    <mergeCell ref="I1:J1"/>
    <mergeCell ref="C2:D2"/>
    <mergeCell ref="E2:F2"/>
    <mergeCell ref="G2:H2"/>
    <mergeCell ref="I2:J2"/>
  </mergeCells>
  <pageMargins left="0.51181102362204722" right="0.51181102362204722" top="0.98425196850393704" bottom="0.98425196850393704" header="0.51181102362204722" footer="0.51181102362204722"/>
  <pageSetup paperSize="9" scale="74" fitToHeight="0" orientation="landscape" r:id="rId1"/>
  <headerFooter>
    <oddHeader>&amp;L &amp;CCODEVASF 5ª SR
CNPJ: 00.399.857/0015-21 &amp;R</oddHeader>
    <oddFooter>&amp;L &amp;CAV Castro Alves  - Santa Luzia - Penedo / AL
  &amp;R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6146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57150</xdr:rowOff>
              </from>
              <to>
                <xdr:col>1</xdr:col>
                <xdr:colOff>714375</xdr:colOff>
                <xdr:row>1</xdr:row>
                <xdr:rowOff>304800</xdr:rowOff>
              </to>
            </anchor>
          </objectPr>
        </oleObject>
      </mc:Choice>
      <mc:Fallback>
        <oleObject progId="Figura do Microsoft Photo Editor 3.0" shapeId="6146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7E8C2-22DA-4BF3-AE85-CED8369935BD}">
  <sheetPr>
    <pageSetUpPr fitToPage="1"/>
  </sheetPr>
  <dimension ref="A1:J66"/>
  <sheetViews>
    <sheetView showOutlineSymbols="0" showWhiteSpace="0" view="pageBreakPreview" zoomScale="60" zoomScaleNormal="100" workbookViewId="0">
      <selection activeCell="F23" sqref="F23"/>
    </sheetView>
  </sheetViews>
  <sheetFormatPr defaultRowHeight="14.25" x14ac:dyDescent="0.2"/>
  <cols>
    <col min="1" max="1" width="10" bestFit="1" customWidth="1"/>
    <col min="2" max="2" width="10" customWidth="1"/>
    <col min="3" max="3" width="60" bestFit="1" customWidth="1"/>
    <col min="4" max="4" width="30" bestFit="1" customWidth="1"/>
    <col min="5" max="9" width="10" bestFit="1" customWidth="1"/>
    <col min="10" max="12" width="15" bestFit="1" customWidth="1"/>
  </cols>
  <sheetData>
    <row r="1" spans="1:10" ht="15" x14ac:dyDescent="0.2">
      <c r="A1" s="10"/>
      <c r="B1" s="10"/>
      <c r="C1" s="10" t="s">
        <v>0</v>
      </c>
      <c r="D1" s="10" t="s">
        <v>1</v>
      </c>
      <c r="E1" s="182" t="s">
        <v>2</v>
      </c>
      <c r="F1" s="182"/>
      <c r="G1" s="182"/>
      <c r="H1" s="182" t="s">
        <v>3</v>
      </c>
      <c r="I1" s="182"/>
      <c r="J1" s="176"/>
    </row>
    <row r="2" spans="1:10" ht="80.099999999999994" customHeight="1" x14ac:dyDescent="0.2">
      <c r="A2" s="11"/>
      <c r="B2" s="11"/>
      <c r="C2" s="11" t="s">
        <v>4</v>
      </c>
      <c r="D2" s="11" t="s">
        <v>5</v>
      </c>
      <c r="E2" s="183" t="s">
        <v>6</v>
      </c>
      <c r="F2" s="183"/>
      <c r="G2" s="183"/>
      <c r="H2" s="183" t="s">
        <v>7</v>
      </c>
      <c r="I2" s="183"/>
      <c r="J2" s="176"/>
    </row>
    <row r="3" spans="1:10" ht="15" x14ac:dyDescent="0.25">
      <c r="A3" s="187" t="s">
        <v>254</v>
      </c>
      <c r="B3" s="176"/>
      <c r="C3" s="176"/>
      <c r="D3" s="176"/>
      <c r="E3" s="176"/>
      <c r="F3" s="176"/>
      <c r="G3" s="176"/>
      <c r="H3" s="176"/>
      <c r="I3" s="176"/>
      <c r="J3" s="176"/>
    </row>
    <row r="4" spans="1:10" ht="30" customHeight="1" x14ac:dyDescent="0.2">
      <c r="A4" s="13" t="s">
        <v>36</v>
      </c>
      <c r="B4" s="12" t="s">
        <v>37</v>
      </c>
      <c r="C4" s="12" t="s">
        <v>10</v>
      </c>
      <c r="D4" s="12" t="s">
        <v>255</v>
      </c>
      <c r="E4" s="14" t="s">
        <v>38</v>
      </c>
      <c r="F4" s="13" t="s">
        <v>39</v>
      </c>
      <c r="G4" s="13" t="s">
        <v>256</v>
      </c>
      <c r="H4" s="13" t="s">
        <v>11</v>
      </c>
      <c r="I4" s="13" t="s">
        <v>12</v>
      </c>
      <c r="J4" s="13" t="s">
        <v>257</v>
      </c>
    </row>
    <row r="5" spans="1:10" ht="24" customHeight="1" x14ac:dyDescent="0.2">
      <c r="A5" s="23" t="s">
        <v>200</v>
      </c>
      <c r="B5" s="22" t="s">
        <v>44</v>
      </c>
      <c r="C5" s="22" t="s">
        <v>201</v>
      </c>
      <c r="D5" s="22" t="s">
        <v>258</v>
      </c>
      <c r="E5" s="24" t="s">
        <v>190</v>
      </c>
      <c r="F5" s="23" t="s">
        <v>259</v>
      </c>
      <c r="G5" s="23" t="s">
        <v>260</v>
      </c>
      <c r="H5" s="23" t="s">
        <v>261</v>
      </c>
      <c r="I5" s="23" t="s">
        <v>262</v>
      </c>
      <c r="J5" s="23" t="s">
        <v>262</v>
      </c>
    </row>
    <row r="6" spans="1:10" ht="36" customHeight="1" x14ac:dyDescent="0.2">
      <c r="A6" s="19" t="s">
        <v>91</v>
      </c>
      <c r="B6" s="18" t="s">
        <v>59</v>
      </c>
      <c r="C6" s="18" t="s">
        <v>92</v>
      </c>
      <c r="D6" s="18" t="s">
        <v>263</v>
      </c>
      <c r="E6" s="20" t="s">
        <v>93</v>
      </c>
      <c r="F6" s="19" t="s">
        <v>264</v>
      </c>
      <c r="G6" s="19" t="s">
        <v>265</v>
      </c>
      <c r="H6" s="19" t="s">
        <v>266</v>
      </c>
      <c r="I6" s="19" t="s">
        <v>267</v>
      </c>
      <c r="J6" s="19" t="s">
        <v>268</v>
      </c>
    </row>
    <row r="7" spans="1:10" ht="36" customHeight="1" x14ac:dyDescent="0.2">
      <c r="A7" s="19" t="s">
        <v>171</v>
      </c>
      <c r="B7" s="18" t="s">
        <v>59</v>
      </c>
      <c r="C7" s="18" t="s">
        <v>172</v>
      </c>
      <c r="D7" s="18" t="s">
        <v>269</v>
      </c>
      <c r="E7" s="20" t="s">
        <v>89</v>
      </c>
      <c r="F7" s="19" t="s">
        <v>270</v>
      </c>
      <c r="G7" s="19" t="s">
        <v>271</v>
      </c>
      <c r="H7" s="19" t="s">
        <v>272</v>
      </c>
      <c r="I7" s="19" t="s">
        <v>273</v>
      </c>
      <c r="J7" s="19" t="s">
        <v>274</v>
      </c>
    </row>
    <row r="8" spans="1:10" ht="48" customHeight="1" x14ac:dyDescent="0.2">
      <c r="A8" s="19" t="s">
        <v>185</v>
      </c>
      <c r="B8" s="18" t="s">
        <v>44</v>
      </c>
      <c r="C8" s="18" t="s">
        <v>186</v>
      </c>
      <c r="D8" s="18" t="s">
        <v>269</v>
      </c>
      <c r="E8" s="20" t="s">
        <v>89</v>
      </c>
      <c r="F8" s="19" t="s">
        <v>275</v>
      </c>
      <c r="G8" s="19" t="s">
        <v>276</v>
      </c>
      <c r="H8" s="19" t="s">
        <v>277</v>
      </c>
      <c r="I8" s="19" t="s">
        <v>278</v>
      </c>
      <c r="J8" s="19" t="s">
        <v>279</v>
      </c>
    </row>
    <row r="9" spans="1:10" ht="24" customHeight="1" x14ac:dyDescent="0.2">
      <c r="A9" s="23" t="s">
        <v>141</v>
      </c>
      <c r="B9" s="22" t="s">
        <v>142</v>
      </c>
      <c r="C9" s="22" t="s">
        <v>143</v>
      </c>
      <c r="D9" s="22" t="s">
        <v>258</v>
      </c>
      <c r="E9" s="24" t="s">
        <v>144</v>
      </c>
      <c r="F9" s="23" t="s">
        <v>280</v>
      </c>
      <c r="G9" s="23" t="s">
        <v>281</v>
      </c>
      <c r="H9" s="23" t="s">
        <v>282</v>
      </c>
      <c r="I9" s="23" t="s">
        <v>283</v>
      </c>
      <c r="J9" s="23" t="s">
        <v>284</v>
      </c>
    </row>
    <row r="10" spans="1:10" ht="60" customHeight="1" x14ac:dyDescent="0.2">
      <c r="A10" s="19" t="s">
        <v>157</v>
      </c>
      <c r="B10" s="18" t="s">
        <v>59</v>
      </c>
      <c r="C10" s="18" t="s">
        <v>158</v>
      </c>
      <c r="D10" s="18" t="s">
        <v>285</v>
      </c>
      <c r="E10" s="20" t="s">
        <v>117</v>
      </c>
      <c r="F10" s="19" t="s">
        <v>286</v>
      </c>
      <c r="G10" s="19" t="s">
        <v>287</v>
      </c>
      <c r="H10" s="19" t="s">
        <v>288</v>
      </c>
      <c r="I10" s="19" t="s">
        <v>289</v>
      </c>
      <c r="J10" s="19" t="s">
        <v>290</v>
      </c>
    </row>
    <row r="11" spans="1:10" ht="36" customHeight="1" x14ac:dyDescent="0.2">
      <c r="A11" s="19" t="s">
        <v>226</v>
      </c>
      <c r="B11" s="18" t="s">
        <v>59</v>
      </c>
      <c r="C11" s="18" t="s">
        <v>227</v>
      </c>
      <c r="D11" s="18" t="s">
        <v>291</v>
      </c>
      <c r="E11" s="20" t="s">
        <v>89</v>
      </c>
      <c r="F11" s="19" t="s">
        <v>292</v>
      </c>
      <c r="G11" s="19" t="s">
        <v>293</v>
      </c>
      <c r="H11" s="19" t="s">
        <v>294</v>
      </c>
      <c r="I11" s="19" t="s">
        <v>295</v>
      </c>
      <c r="J11" s="19" t="s">
        <v>296</v>
      </c>
    </row>
    <row r="12" spans="1:10" ht="36" customHeight="1" x14ac:dyDescent="0.2">
      <c r="A12" s="19" t="s">
        <v>160</v>
      </c>
      <c r="B12" s="18" t="s">
        <v>59</v>
      </c>
      <c r="C12" s="18" t="s">
        <v>161</v>
      </c>
      <c r="D12" s="18" t="s">
        <v>285</v>
      </c>
      <c r="E12" s="20" t="s">
        <v>117</v>
      </c>
      <c r="F12" s="19" t="s">
        <v>286</v>
      </c>
      <c r="G12" s="19" t="s">
        <v>297</v>
      </c>
      <c r="H12" s="19" t="s">
        <v>298</v>
      </c>
      <c r="I12" s="19" t="s">
        <v>299</v>
      </c>
      <c r="J12" s="19" t="s">
        <v>300</v>
      </c>
    </row>
    <row r="13" spans="1:10" ht="24" customHeight="1" x14ac:dyDescent="0.2">
      <c r="A13" s="19" t="s">
        <v>43</v>
      </c>
      <c r="B13" s="18" t="s">
        <v>44</v>
      </c>
      <c r="C13" s="18" t="s">
        <v>45</v>
      </c>
      <c r="D13" s="18" t="s">
        <v>301</v>
      </c>
      <c r="E13" s="20" t="s">
        <v>46</v>
      </c>
      <c r="F13" s="19" t="s">
        <v>302</v>
      </c>
      <c r="G13" s="19" t="s">
        <v>303</v>
      </c>
      <c r="H13" s="19" t="s">
        <v>303</v>
      </c>
      <c r="I13" s="19" t="s">
        <v>304</v>
      </c>
      <c r="J13" s="19" t="s">
        <v>305</v>
      </c>
    </row>
    <row r="14" spans="1:10" ht="36" customHeight="1" x14ac:dyDescent="0.2">
      <c r="A14" s="19" t="s">
        <v>176</v>
      </c>
      <c r="B14" s="18" t="s">
        <v>59</v>
      </c>
      <c r="C14" s="18" t="s">
        <v>177</v>
      </c>
      <c r="D14" s="18" t="s">
        <v>263</v>
      </c>
      <c r="E14" s="20" t="s">
        <v>93</v>
      </c>
      <c r="F14" s="19" t="s">
        <v>306</v>
      </c>
      <c r="G14" s="19" t="s">
        <v>307</v>
      </c>
      <c r="H14" s="19" t="s">
        <v>308</v>
      </c>
      <c r="I14" s="19" t="s">
        <v>309</v>
      </c>
      <c r="J14" s="19" t="s">
        <v>310</v>
      </c>
    </row>
    <row r="15" spans="1:10" ht="48" customHeight="1" x14ac:dyDescent="0.2">
      <c r="A15" s="19" t="s">
        <v>166</v>
      </c>
      <c r="B15" s="18" t="s">
        <v>59</v>
      </c>
      <c r="C15" s="18" t="s">
        <v>167</v>
      </c>
      <c r="D15" s="18" t="s">
        <v>269</v>
      </c>
      <c r="E15" s="20" t="s">
        <v>89</v>
      </c>
      <c r="F15" s="19" t="s">
        <v>311</v>
      </c>
      <c r="G15" s="19" t="s">
        <v>312</v>
      </c>
      <c r="H15" s="19" t="s">
        <v>313</v>
      </c>
      <c r="I15" s="19" t="s">
        <v>314</v>
      </c>
      <c r="J15" s="19" t="s">
        <v>315</v>
      </c>
    </row>
    <row r="16" spans="1:10" ht="24" customHeight="1" x14ac:dyDescent="0.2">
      <c r="A16" s="23" t="s">
        <v>203</v>
      </c>
      <c r="B16" s="22" t="s">
        <v>44</v>
      </c>
      <c r="C16" s="22" t="s">
        <v>204</v>
      </c>
      <c r="D16" s="22" t="s">
        <v>258</v>
      </c>
      <c r="E16" s="24" t="s">
        <v>190</v>
      </c>
      <c r="F16" s="23" t="s">
        <v>316</v>
      </c>
      <c r="G16" s="23" t="s">
        <v>317</v>
      </c>
      <c r="H16" s="23" t="s">
        <v>318</v>
      </c>
      <c r="I16" s="23" t="s">
        <v>319</v>
      </c>
      <c r="J16" s="23" t="s">
        <v>320</v>
      </c>
    </row>
    <row r="17" spans="1:10" ht="24" customHeight="1" x14ac:dyDescent="0.2">
      <c r="A17" s="23" t="s">
        <v>211</v>
      </c>
      <c r="B17" s="22" t="s">
        <v>44</v>
      </c>
      <c r="C17" s="22" t="s">
        <v>212</v>
      </c>
      <c r="D17" s="22" t="s">
        <v>321</v>
      </c>
      <c r="E17" s="24" t="s">
        <v>190</v>
      </c>
      <c r="F17" s="23" t="s">
        <v>259</v>
      </c>
      <c r="G17" s="23" t="s">
        <v>322</v>
      </c>
      <c r="H17" s="23" t="s">
        <v>323</v>
      </c>
      <c r="I17" s="23" t="s">
        <v>324</v>
      </c>
      <c r="J17" s="23" t="s">
        <v>325</v>
      </c>
    </row>
    <row r="18" spans="1:10" ht="36" customHeight="1" x14ac:dyDescent="0.2">
      <c r="A18" s="19" t="s">
        <v>154</v>
      </c>
      <c r="B18" s="18" t="s">
        <v>44</v>
      </c>
      <c r="C18" s="18" t="s">
        <v>155</v>
      </c>
      <c r="D18" s="18" t="s">
        <v>285</v>
      </c>
      <c r="E18" s="20" t="s">
        <v>150</v>
      </c>
      <c r="F18" s="19" t="s">
        <v>326</v>
      </c>
      <c r="G18" s="19" t="s">
        <v>327</v>
      </c>
      <c r="H18" s="19" t="s">
        <v>328</v>
      </c>
      <c r="I18" s="19" t="s">
        <v>329</v>
      </c>
      <c r="J18" s="19" t="s">
        <v>330</v>
      </c>
    </row>
    <row r="19" spans="1:10" ht="24" customHeight="1" x14ac:dyDescent="0.2">
      <c r="A19" s="19" t="s">
        <v>220</v>
      </c>
      <c r="B19" s="18" t="s">
        <v>59</v>
      </c>
      <c r="C19" s="18" t="s">
        <v>221</v>
      </c>
      <c r="D19" s="18" t="s">
        <v>291</v>
      </c>
      <c r="E19" s="20" t="s">
        <v>117</v>
      </c>
      <c r="F19" s="19" t="s">
        <v>331</v>
      </c>
      <c r="G19" s="19" t="s">
        <v>332</v>
      </c>
      <c r="H19" s="19" t="s">
        <v>333</v>
      </c>
      <c r="I19" s="19" t="s">
        <v>334</v>
      </c>
      <c r="J19" s="19" t="s">
        <v>335</v>
      </c>
    </row>
    <row r="20" spans="1:10" ht="48" customHeight="1" x14ac:dyDescent="0.2">
      <c r="A20" s="19" t="s">
        <v>131</v>
      </c>
      <c r="B20" s="18" t="s">
        <v>59</v>
      </c>
      <c r="C20" s="18" t="s">
        <v>132</v>
      </c>
      <c r="D20" s="18" t="s">
        <v>263</v>
      </c>
      <c r="E20" s="20" t="s">
        <v>89</v>
      </c>
      <c r="F20" s="19" t="s">
        <v>336</v>
      </c>
      <c r="G20" s="19" t="s">
        <v>337</v>
      </c>
      <c r="H20" s="19" t="s">
        <v>338</v>
      </c>
      <c r="I20" s="19" t="s">
        <v>339</v>
      </c>
      <c r="J20" s="19" t="s">
        <v>340</v>
      </c>
    </row>
    <row r="21" spans="1:10" ht="36" customHeight="1" x14ac:dyDescent="0.2">
      <c r="A21" s="19" t="s">
        <v>223</v>
      </c>
      <c r="B21" s="18" t="s">
        <v>44</v>
      </c>
      <c r="C21" s="18" t="s">
        <v>224</v>
      </c>
      <c r="D21" s="18" t="s">
        <v>341</v>
      </c>
      <c r="E21" s="20" t="s">
        <v>50</v>
      </c>
      <c r="F21" s="19" t="s">
        <v>342</v>
      </c>
      <c r="G21" s="19" t="s">
        <v>343</v>
      </c>
      <c r="H21" s="19" t="s">
        <v>344</v>
      </c>
      <c r="I21" s="19" t="s">
        <v>345</v>
      </c>
      <c r="J21" s="19" t="s">
        <v>346</v>
      </c>
    </row>
    <row r="22" spans="1:10" ht="48" customHeight="1" x14ac:dyDescent="0.2">
      <c r="A22" s="19" t="s">
        <v>103</v>
      </c>
      <c r="B22" s="18" t="s">
        <v>59</v>
      </c>
      <c r="C22" s="18" t="s">
        <v>104</v>
      </c>
      <c r="D22" s="18" t="s">
        <v>263</v>
      </c>
      <c r="E22" s="20" t="s">
        <v>89</v>
      </c>
      <c r="F22" s="19" t="s">
        <v>347</v>
      </c>
      <c r="G22" s="19" t="s">
        <v>348</v>
      </c>
      <c r="H22" s="19" t="s">
        <v>349</v>
      </c>
      <c r="I22" s="19" t="s">
        <v>350</v>
      </c>
      <c r="J22" s="19" t="s">
        <v>351</v>
      </c>
    </row>
    <row r="23" spans="1:10" ht="24" customHeight="1" x14ac:dyDescent="0.2">
      <c r="A23" s="19" t="s">
        <v>148</v>
      </c>
      <c r="B23" s="18" t="s">
        <v>44</v>
      </c>
      <c r="C23" s="18" t="s">
        <v>149</v>
      </c>
      <c r="D23" s="18">
        <v>287</v>
      </c>
      <c r="E23" s="20" t="s">
        <v>150</v>
      </c>
      <c r="F23" s="19" t="s">
        <v>326</v>
      </c>
      <c r="G23" s="19" t="s">
        <v>352</v>
      </c>
      <c r="H23" s="19" t="s">
        <v>353</v>
      </c>
      <c r="I23" s="19" t="s">
        <v>307</v>
      </c>
      <c r="J23" s="19" t="s">
        <v>354</v>
      </c>
    </row>
    <row r="24" spans="1:10" ht="24" customHeight="1" x14ac:dyDescent="0.2">
      <c r="A24" s="23" t="s">
        <v>206</v>
      </c>
      <c r="B24" s="22" t="s">
        <v>44</v>
      </c>
      <c r="C24" s="22" t="s">
        <v>207</v>
      </c>
      <c r="D24" s="22" t="s">
        <v>258</v>
      </c>
      <c r="E24" s="24" t="s">
        <v>190</v>
      </c>
      <c r="F24" s="23" t="s">
        <v>355</v>
      </c>
      <c r="G24" s="23" t="s">
        <v>356</v>
      </c>
      <c r="H24" s="23" t="s">
        <v>357</v>
      </c>
      <c r="I24" s="23" t="s">
        <v>358</v>
      </c>
      <c r="J24" s="23" t="s">
        <v>359</v>
      </c>
    </row>
    <row r="25" spans="1:10" ht="36" customHeight="1" x14ac:dyDescent="0.2">
      <c r="A25" s="19" t="s">
        <v>55</v>
      </c>
      <c r="B25" s="18" t="s">
        <v>44</v>
      </c>
      <c r="C25" s="18" t="s">
        <v>56</v>
      </c>
      <c r="D25" s="18" t="s">
        <v>301</v>
      </c>
      <c r="E25" s="20" t="s">
        <v>46</v>
      </c>
      <c r="F25" s="19" t="s">
        <v>302</v>
      </c>
      <c r="G25" s="19" t="s">
        <v>360</v>
      </c>
      <c r="H25" s="19" t="s">
        <v>360</v>
      </c>
      <c r="I25" s="19" t="s">
        <v>361</v>
      </c>
      <c r="J25" s="19" t="s">
        <v>362</v>
      </c>
    </row>
    <row r="26" spans="1:10" ht="24" customHeight="1" x14ac:dyDescent="0.2">
      <c r="A26" s="19" t="s">
        <v>194</v>
      </c>
      <c r="B26" s="18" t="s">
        <v>44</v>
      </c>
      <c r="C26" s="18" t="s">
        <v>195</v>
      </c>
      <c r="D26" s="18" t="s">
        <v>341</v>
      </c>
      <c r="E26" s="20" t="s">
        <v>196</v>
      </c>
      <c r="F26" s="19" t="s">
        <v>363</v>
      </c>
      <c r="G26" s="19" t="s">
        <v>364</v>
      </c>
      <c r="H26" s="19" t="s">
        <v>365</v>
      </c>
      <c r="I26" s="19" t="s">
        <v>366</v>
      </c>
      <c r="J26" s="19" t="s">
        <v>367</v>
      </c>
    </row>
    <row r="27" spans="1:10" ht="24" customHeight="1" x14ac:dyDescent="0.2">
      <c r="A27" s="19" t="s">
        <v>110</v>
      </c>
      <c r="B27" s="18" t="s">
        <v>59</v>
      </c>
      <c r="C27" s="18" t="s">
        <v>111</v>
      </c>
      <c r="D27" s="18" t="s">
        <v>269</v>
      </c>
      <c r="E27" s="20" t="s">
        <v>61</v>
      </c>
      <c r="F27" s="19" t="s">
        <v>368</v>
      </c>
      <c r="G27" s="19" t="s">
        <v>369</v>
      </c>
      <c r="H27" s="19" t="s">
        <v>370</v>
      </c>
      <c r="I27" s="19" t="s">
        <v>371</v>
      </c>
      <c r="J27" s="19" t="s">
        <v>372</v>
      </c>
    </row>
    <row r="28" spans="1:10" ht="36" customHeight="1" x14ac:dyDescent="0.2">
      <c r="A28" s="19" t="s">
        <v>72</v>
      </c>
      <c r="B28" s="18" t="s">
        <v>59</v>
      </c>
      <c r="C28" s="18" t="s">
        <v>73</v>
      </c>
      <c r="D28" s="18" t="s">
        <v>373</v>
      </c>
      <c r="E28" s="20" t="s">
        <v>61</v>
      </c>
      <c r="F28" s="19" t="s">
        <v>374</v>
      </c>
      <c r="G28" s="19" t="s">
        <v>375</v>
      </c>
      <c r="H28" s="19" t="s">
        <v>376</v>
      </c>
      <c r="I28" s="19" t="s">
        <v>377</v>
      </c>
      <c r="J28" s="19" t="s">
        <v>378</v>
      </c>
    </row>
    <row r="29" spans="1:10" ht="24" customHeight="1" x14ac:dyDescent="0.2">
      <c r="A29" s="19" t="s">
        <v>48</v>
      </c>
      <c r="B29" s="18" t="s">
        <v>44</v>
      </c>
      <c r="C29" s="18" t="s">
        <v>49</v>
      </c>
      <c r="D29" s="18" t="s">
        <v>379</v>
      </c>
      <c r="E29" s="20" t="s">
        <v>50</v>
      </c>
      <c r="F29" s="19" t="s">
        <v>302</v>
      </c>
      <c r="G29" s="19" t="s">
        <v>380</v>
      </c>
      <c r="H29" s="19" t="s">
        <v>380</v>
      </c>
      <c r="I29" s="19" t="s">
        <v>381</v>
      </c>
      <c r="J29" s="19" t="s">
        <v>382</v>
      </c>
    </row>
    <row r="30" spans="1:10" ht="24" customHeight="1" x14ac:dyDescent="0.2">
      <c r="A30" s="19" t="s">
        <v>52</v>
      </c>
      <c r="B30" s="18" t="s">
        <v>44</v>
      </c>
      <c r="C30" s="18" t="s">
        <v>53</v>
      </c>
      <c r="D30" s="18" t="s">
        <v>341</v>
      </c>
      <c r="E30" s="20" t="s">
        <v>50</v>
      </c>
      <c r="F30" s="19" t="s">
        <v>302</v>
      </c>
      <c r="G30" s="19" t="s">
        <v>380</v>
      </c>
      <c r="H30" s="19" t="s">
        <v>380</v>
      </c>
      <c r="I30" s="19" t="s">
        <v>381</v>
      </c>
      <c r="J30" s="19" t="s">
        <v>383</v>
      </c>
    </row>
    <row r="31" spans="1:10" ht="36" customHeight="1" x14ac:dyDescent="0.2">
      <c r="A31" s="19" t="s">
        <v>179</v>
      </c>
      <c r="B31" s="18" t="s">
        <v>44</v>
      </c>
      <c r="C31" s="18" t="s">
        <v>180</v>
      </c>
      <c r="D31" s="18" t="s">
        <v>269</v>
      </c>
      <c r="E31" s="20" t="s">
        <v>61</v>
      </c>
      <c r="F31" s="19" t="s">
        <v>384</v>
      </c>
      <c r="G31" s="19" t="s">
        <v>385</v>
      </c>
      <c r="H31" s="19" t="s">
        <v>386</v>
      </c>
      <c r="I31" s="19" t="s">
        <v>387</v>
      </c>
      <c r="J31" s="19" t="s">
        <v>388</v>
      </c>
    </row>
    <row r="32" spans="1:10" ht="36" customHeight="1" x14ac:dyDescent="0.2">
      <c r="A32" s="19" t="s">
        <v>244</v>
      </c>
      <c r="B32" s="18" t="s">
        <v>44</v>
      </c>
      <c r="C32" s="18" t="s">
        <v>245</v>
      </c>
      <c r="D32" s="18" t="s">
        <v>389</v>
      </c>
      <c r="E32" s="20" t="s">
        <v>50</v>
      </c>
      <c r="F32" s="19" t="s">
        <v>390</v>
      </c>
      <c r="G32" s="19" t="s">
        <v>391</v>
      </c>
      <c r="H32" s="19" t="s">
        <v>392</v>
      </c>
      <c r="I32" s="19" t="s">
        <v>393</v>
      </c>
      <c r="J32" s="19" t="s">
        <v>394</v>
      </c>
    </row>
    <row r="33" spans="1:10" ht="24" customHeight="1" x14ac:dyDescent="0.2">
      <c r="A33" s="19" t="s">
        <v>84</v>
      </c>
      <c r="B33" s="18" t="s">
        <v>44</v>
      </c>
      <c r="C33" s="18" t="s">
        <v>85</v>
      </c>
      <c r="D33" s="18" t="s">
        <v>395</v>
      </c>
      <c r="E33" s="20" t="s">
        <v>50</v>
      </c>
      <c r="F33" s="19" t="s">
        <v>396</v>
      </c>
      <c r="G33" s="19" t="s">
        <v>397</v>
      </c>
      <c r="H33" s="19" t="s">
        <v>398</v>
      </c>
      <c r="I33" s="19" t="s">
        <v>399</v>
      </c>
      <c r="J33" s="19" t="s">
        <v>400</v>
      </c>
    </row>
    <row r="34" spans="1:10" ht="24" customHeight="1" x14ac:dyDescent="0.2">
      <c r="A34" s="19" t="s">
        <v>188</v>
      </c>
      <c r="B34" s="18" t="s">
        <v>59</v>
      </c>
      <c r="C34" s="18" t="s">
        <v>189</v>
      </c>
      <c r="D34" s="18" t="s">
        <v>263</v>
      </c>
      <c r="E34" s="20" t="s">
        <v>190</v>
      </c>
      <c r="F34" s="19" t="s">
        <v>401</v>
      </c>
      <c r="G34" s="19" t="s">
        <v>402</v>
      </c>
      <c r="H34" s="19" t="s">
        <v>403</v>
      </c>
      <c r="I34" s="19" t="s">
        <v>404</v>
      </c>
      <c r="J34" s="19" t="s">
        <v>405</v>
      </c>
    </row>
    <row r="35" spans="1:10" ht="36" customHeight="1" x14ac:dyDescent="0.2">
      <c r="A35" s="19" t="s">
        <v>97</v>
      </c>
      <c r="B35" s="18" t="s">
        <v>59</v>
      </c>
      <c r="C35" s="18" t="s">
        <v>98</v>
      </c>
      <c r="D35" s="18" t="s">
        <v>406</v>
      </c>
      <c r="E35" s="20" t="s">
        <v>89</v>
      </c>
      <c r="F35" s="19" t="s">
        <v>407</v>
      </c>
      <c r="G35" s="19" t="s">
        <v>408</v>
      </c>
      <c r="H35" s="19" t="s">
        <v>409</v>
      </c>
      <c r="I35" s="19" t="s">
        <v>404</v>
      </c>
      <c r="J35" s="19" t="s">
        <v>410</v>
      </c>
    </row>
    <row r="36" spans="1:10" ht="36" customHeight="1" x14ac:dyDescent="0.2">
      <c r="A36" s="19" t="s">
        <v>138</v>
      </c>
      <c r="B36" s="18" t="s">
        <v>44</v>
      </c>
      <c r="C36" s="18" t="s">
        <v>139</v>
      </c>
      <c r="D36" s="18" t="s">
        <v>285</v>
      </c>
      <c r="E36" s="20" t="s">
        <v>117</v>
      </c>
      <c r="F36" s="19" t="s">
        <v>280</v>
      </c>
      <c r="G36" s="19" t="s">
        <v>411</v>
      </c>
      <c r="H36" s="19" t="s">
        <v>412</v>
      </c>
      <c r="I36" s="19" t="s">
        <v>413</v>
      </c>
      <c r="J36" s="19" t="s">
        <v>414</v>
      </c>
    </row>
    <row r="37" spans="1:10" ht="36" customHeight="1" x14ac:dyDescent="0.2">
      <c r="A37" s="19" t="s">
        <v>125</v>
      </c>
      <c r="B37" s="18" t="s">
        <v>59</v>
      </c>
      <c r="C37" s="18" t="s">
        <v>126</v>
      </c>
      <c r="D37" s="18" t="s">
        <v>406</v>
      </c>
      <c r="E37" s="20" t="s">
        <v>89</v>
      </c>
      <c r="F37" s="19" t="s">
        <v>415</v>
      </c>
      <c r="G37" s="19" t="s">
        <v>416</v>
      </c>
      <c r="H37" s="19" t="s">
        <v>417</v>
      </c>
      <c r="I37" s="19" t="s">
        <v>418</v>
      </c>
      <c r="J37" s="19" t="s">
        <v>419</v>
      </c>
    </row>
    <row r="38" spans="1:10" ht="24" customHeight="1" x14ac:dyDescent="0.2">
      <c r="A38" s="19" t="s">
        <v>115</v>
      </c>
      <c r="B38" s="18" t="s">
        <v>59</v>
      </c>
      <c r="C38" s="18" t="s">
        <v>116</v>
      </c>
      <c r="D38" s="18" t="s">
        <v>420</v>
      </c>
      <c r="E38" s="20" t="s">
        <v>117</v>
      </c>
      <c r="F38" s="19" t="s">
        <v>421</v>
      </c>
      <c r="G38" s="19" t="s">
        <v>422</v>
      </c>
      <c r="H38" s="19" t="s">
        <v>423</v>
      </c>
      <c r="I38" s="19" t="s">
        <v>418</v>
      </c>
      <c r="J38" s="19" t="s">
        <v>424</v>
      </c>
    </row>
    <row r="39" spans="1:10" ht="36" customHeight="1" x14ac:dyDescent="0.2">
      <c r="A39" s="19" t="s">
        <v>249</v>
      </c>
      <c r="B39" s="18" t="s">
        <v>59</v>
      </c>
      <c r="C39" s="18" t="s">
        <v>250</v>
      </c>
      <c r="D39" s="18" t="s">
        <v>269</v>
      </c>
      <c r="E39" s="20" t="s">
        <v>61</v>
      </c>
      <c r="F39" s="19" t="s">
        <v>425</v>
      </c>
      <c r="G39" s="19" t="s">
        <v>426</v>
      </c>
      <c r="H39" s="19" t="s">
        <v>427</v>
      </c>
      <c r="I39" s="19" t="s">
        <v>418</v>
      </c>
      <c r="J39" s="19" t="s">
        <v>428</v>
      </c>
    </row>
    <row r="40" spans="1:10" ht="36" customHeight="1" x14ac:dyDescent="0.2">
      <c r="A40" s="19" t="s">
        <v>182</v>
      </c>
      <c r="B40" s="18" t="s">
        <v>44</v>
      </c>
      <c r="C40" s="18" t="s">
        <v>183</v>
      </c>
      <c r="D40" s="18" t="s">
        <v>269</v>
      </c>
      <c r="E40" s="20" t="s">
        <v>61</v>
      </c>
      <c r="F40" s="19" t="s">
        <v>429</v>
      </c>
      <c r="G40" s="19" t="s">
        <v>430</v>
      </c>
      <c r="H40" s="19" t="s">
        <v>431</v>
      </c>
      <c r="I40" s="19" t="s">
        <v>432</v>
      </c>
      <c r="J40" s="19" t="s">
        <v>433</v>
      </c>
    </row>
    <row r="41" spans="1:10" ht="24" customHeight="1" x14ac:dyDescent="0.2">
      <c r="A41" s="23" t="s">
        <v>214</v>
      </c>
      <c r="B41" s="22" t="s">
        <v>44</v>
      </c>
      <c r="C41" s="22" t="s">
        <v>215</v>
      </c>
      <c r="D41" s="22" t="s">
        <v>434</v>
      </c>
      <c r="E41" s="24" t="s">
        <v>190</v>
      </c>
      <c r="F41" s="23" t="s">
        <v>316</v>
      </c>
      <c r="G41" s="23" t="s">
        <v>322</v>
      </c>
      <c r="H41" s="23" t="s">
        <v>435</v>
      </c>
      <c r="I41" s="23" t="s">
        <v>432</v>
      </c>
      <c r="J41" s="23" t="s">
        <v>436</v>
      </c>
    </row>
    <row r="42" spans="1:10" ht="36" customHeight="1" x14ac:dyDescent="0.2">
      <c r="A42" s="19" t="s">
        <v>75</v>
      </c>
      <c r="B42" s="18" t="s">
        <v>59</v>
      </c>
      <c r="C42" s="18" t="s">
        <v>76</v>
      </c>
      <c r="D42" s="18" t="s">
        <v>373</v>
      </c>
      <c r="E42" s="20" t="s">
        <v>61</v>
      </c>
      <c r="F42" s="19" t="s">
        <v>437</v>
      </c>
      <c r="G42" s="19" t="s">
        <v>438</v>
      </c>
      <c r="H42" s="19" t="s">
        <v>439</v>
      </c>
      <c r="I42" s="19" t="s">
        <v>440</v>
      </c>
      <c r="J42" s="19" t="s">
        <v>441</v>
      </c>
    </row>
    <row r="43" spans="1:10" ht="36" customHeight="1" x14ac:dyDescent="0.2">
      <c r="A43" s="19" t="s">
        <v>69</v>
      </c>
      <c r="B43" s="18" t="s">
        <v>59</v>
      </c>
      <c r="C43" s="18" t="s">
        <v>70</v>
      </c>
      <c r="D43" s="18" t="s">
        <v>373</v>
      </c>
      <c r="E43" s="20" t="s">
        <v>61</v>
      </c>
      <c r="F43" s="19" t="s">
        <v>442</v>
      </c>
      <c r="G43" s="19" t="s">
        <v>443</v>
      </c>
      <c r="H43" s="19" t="s">
        <v>444</v>
      </c>
      <c r="I43" s="19" t="s">
        <v>445</v>
      </c>
      <c r="J43" s="19" t="s">
        <v>446</v>
      </c>
    </row>
    <row r="44" spans="1:10" ht="24" customHeight="1" x14ac:dyDescent="0.2">
      <c r="A44" s="19" t="s">
        <v>63</v>
      </c>
      <c r="B44" s="18" t="s">
        <v>64</v>
      </c>
      <c r="C44" s="18" t="s">
        <v>65</v>
      </c>
      <c r="D44" s="18" t="s">
        <v>447</v>
      </c>
      <c r="E44" s="20" t="s">
        <v>61</v>
      </c>
      <c r="F44" s="19" t="s">
        <v>448</v>
      </c>
      <c r="G44" s="19" t="s">
        <v>449</v>
      </c>
      <c r="H44" s="19" t="s">
        <v>450</v>
      </c>
      <c r="I44" s="19" t="s">
        <v>451</v>
      </c>
      <c r="J44" s="19" t="s">
        <v>452</v>
      </c>
    </row>
    <row r="45" spans="1:10" ht="24" customHeight="1" x14ac:dyDescent="0.2">
      <c r="A45" s="19" t="s">
        <v>78</v>
      </c>
      <c r="B45" s="18" t="s">
        <v>44</v>
      </c>
      <c r="C45" s="18" t="s">
        <v>79</v>
      </c>
      <c r="D45" s="18" t="s">
        <v>395</v>
      </c>
      <c r="E45" s="20" t="s">
        <v>50</v>
      </c>
      <c r="F45" s="19" t="s">
        <v>396</v>
      </c>
      <c r="G45" s="19" t="s">
        <v>453</v>
      </c>
      <c r="H45" s="19" t="s">
        <v>454</v>
      </c>
      <c r="I45" s="19" t="s">
        <v>451</v>
      </c>
      <c r="J45" s="19" t="s">
        <v>455</v>
      </c>
    </row>
    <row r="46" spans="1:10" ht="36" customHeight="1" x14ac:dyDescent="0.2">
      <c r="A46" s="19" t="s">
        <v>231</v>
      </c>
      <c r="B46" s="18" t="s">
        <v>142</v>
      </c>
      <c r="C46" s="18" t="s">
        <v>232</v>
      </c>
      <c r="D46" s="18" t="s">
        <v>456</v>
      </c>
      <c r="E46" s="20" t="s">
        <v>150</v>
      </c>
      <c r="F46" s="19" t="s">
        <v>457</v>
      </c>
      <c r="G46" s="19" t="s">
        <v>458</v>
      </c>
      <c r="H46" s="19" t="s">
        <v>459</v>
      </c>
      <c r="I46" s="19" t="s">
        <v>460</v>
      </c>
      <c r="J46" s="19" t="s">
        <v>461</v>
      </c>
    </row>
    <row r="47" spans="1:10" ht="24" customHeight="1" x14ac:dyDescent="0.2">
      <c r="A47" s="19" t="s">
        <v>163</v>
      </c>
      <c r="B47" s="18" t="s">
        <v>59</v>
      </c>
      <c r="C47" s="18" t="s">
        <v>164</v>
      </c>
      <c r="D47" s="18" t="s">
        <v>462</v>
      </c>
      <c r="E47" s="20" t="s">
        <v>117</v>
      </c>
      <c r="F47" s="19" t="s">
        <v>286</v>
      </c>
      <c r="G47" s="19" t="s">
        <v>463</v>
      </c>
      <c r="H47" s="19" t="s">
        <v>464</v>
      </c>
      <c r="I47" s="19" t="s">
        <v>465</v>
      </c>
      <c r="J47" s="19" t="s">
        <v>466</v>
      </c>
    </row>
    <row r="48" spans="1:10" ht="24" customHeight="1" x14ac:dyDescent="0.2">
      <c r="A48" s="19" t="s">
        <v>107</v>
      </c>
      <c r="B48" s="18" t="s">
        <v>59</v>
      </c>
      <c r="C48" s="18" t="s">
        <v>108</v>
      </c>
      <c r="D48" s="18" t="s">
        <v>269</v>
      </c>
      <c r="E48" s="20" t="s">
        <v>89</v>
      </c>
      <c r="F48" s="19" t="s">
        <v>467</v>
      </c>
      <c r="G48" s="19" t="s">
        <v>468</v>
      </c>
      <c r="H48" s="19" t="s">
        <v>469</v>
      </c>
      <c r="I48" s="19" t="s">
        <v>470</v>
      </c>
      <c r="J48" s="19" t="s">
        <v>471</v>
      </c>
    </row>
    <row r="49" spans="1:10" ht="24" customHeight="1" x14ac:dyDescent="0.2">
      <c r="A49" s="19" t="s">
        <v>58</v>
      </c>
      <c r="B49" s="18" t="s">
        <v>59</v>
      </c>
      <c r="C49" s="18" t="s">
        <v>60</v>
      </c>
      <c r="D49" s="18" t="s">
        <v>420</v>
      </c>
      <c r="E49" s="20" t="s">
        <v>61</v>
      </c>
      <c r="F49" s="19" t="s">
        <v>384</v>
      </c>
      <c r="G49" s="19" t="s">
        <v>399</v>
      </c>
      <c r="H49" s="19" t="s">
        <v>472</v>
      </c>
      <c r="I49" s="19" t="s">
        <v>470</v>
      </c>
      <c r="J49" s="19" t="s">
        <v>473</v>
      </c>
    </row>
    <row r="50" spans="1:10" ht="24" customHeight="1" x14ac:dyDescent="0.2">
      <c r="A50" s="23" t="s">
        <v>217</v>
      </c>
      <c r="B50" s="22" t="s">
        <v>44</v>
      </c>
      <c r="C50" s="22" t="s">
        <v>218</v>
      </c>
      <c r="D50" s="22" t="s">
        <v>434</v>
      </c>
      <c r="E50" s="24" t="s">
        <v>190</v>
      </c>
      <c r="F50" s="23" t="s">
        <v>355</v>
      </c>
      <c r="G50" s="23" t="s">
        <v>322</v>
      </c>
      <c r="H50" s="23" t="s">
        <v>474</v>
      </c>
      <c r="I50" s="23" t="s">
        <v>475</v>
      </c>
      <c r="J50" s="23" t="s">
        <v>476</v>
      </c>
    </row>
    <row r="51" spans="1:10" ht="36" customHeight="1" x14ac:dyDescent="0.2">
      <c r="A51" s="19" t="s">
        <v>122</v>
      </c>
      <c r="B51" s="18" t="s">
        <v>59</v>
      </c>
      <c r="C51" s="18" t="s">
        <v>123</v>
      </c>
      <c r="D51" s="18" t="s">
        <v>406</v>
      </c>
      <c r="E51" s="20" t="s">
        <v>89</v>
      </c>
      <c r="F51" s="19" t="s">
        <v>477</v>
      </c>
      <c r="G51" s="19" t="s">
        <v>478</v>
      </c>
      <c r="H51" s="19" t="s">
        <v>479</v>
      </c>
      <c r="I51" s="19" t="s">
        <v>475</v>
      </c>
      <c r="J51" s="19" t="s">
        <v>480</v>
      </c>
    </row>
    <row r="52" spans="1:10" ht="36" customHeight="1" x14ac:dyDescent="0.2">
      <c r="A52" s="19" t="s">
        <v>234</v>
      </c>
      <c r="B52" s="18" t="s">
        <v>142</v>
      </c>
      <c r="C52" s="18" t="s">
        <v>235</v>
      </c>
      <c r="D52" s="18" t="s">
        <v>456</v>
      </c>
      <c r="E52" s="20" t="s">
        <v>150</v>
      </c>
      <c r="F52" s="19" t="s">
        <v>481</v>
      </c>
      <c r="G52" s="19" t="s">
        <v>458</v>
      </c>
      <c r="H52" s="19" t="s">
        <v>482</v>
      </c>
      <c r="I52" s="19" t="s">
        <v>483</v>
      </c>
      <c r="J52" s="19" t="s">
        <v>484</v>
      </c>
    </row>
    <row r="53" spans="1:10" ht="36" customHeight="1" x14ac:dyDescent="0.2">
      <c r="A53" s="19" t="s">
        <v>237</v>
      </c>
      <c r="B53" s="18" t="s">
        <v>142</v>
      </c>
      <c r="C53" s="18" t="s">
        <v>238</v>
      </c>
      <c r="D53" s="18" t="s">
        <v>456</v>
      </c>
      <c r="E53" s="20" t="s">
        <v>150</v>
      </c>
      <c r="F53" s="19" t="s">
        <v>481</v>
      </c>
      <c r="G53" s="19" t="s">
        <v>458</v>
      </c>
      <c r="H53" s="19" t="s">
        <v>482</v>
      </c>
      <c r="I53" s="19" t="s">
        <v>483</v>
      </c>
      <c r="J53" s="19" t="s">
        <v>485</v>
      </c>
    </row>
    <row r="54" spans="1:10" ht="60" customHeight="1" x14ac:dyDescent="0.2">
      <c r="A54" s="19" t="s">
        <v>119</v>
      </c>
      <c r="B54" s="18" t="s">
        <v>59</v>
      </c>
      <c r="C54" s="18" t="s">
        <v>120</v>
      </c>
      <c r="D54" s="18" t="s">
        <v>406</v>
      </c>
      <c r="E54" s="20" t="s">
        <v>89</v>
      </c>
      <c r="F54" s="19" t="s">
        <v>486</v>
      </c>
      <c r="G54" s="19" t="s">
        <v>487</v>
      </c>
      <c r="H54" s="19" t="s">
        <v>488</v>
      </c>
      <c r="I54" s="19" t="s">
        <v>483</v>
      </c>
      <c r="J54" s="19" t="s">
        <v>489</v>
      </c>
    </row>
    <row r="55" spans="1:10" ht="24" customHeight="1" x14ac:dyDescent="0.2">
      <c r="A55" s="19" t="s">
        <v>128</v>
      </c>
      <c r="B55" s="18" t="s">
        <v>59</v>
      </c>
      <c r="C55" s="18" t="s">
        <v>129</v>
      </c>
      <c r="D55" s="18" t="s">
        <v>406</v>
      </c>
      <c r="E55" s="20" t="s">
        <v>89</v>
      </c>
      <c r="F55" s="19" t="s">
        <v>490</v>
      </c>
      <c r="G55" s="19" t="s">
        <v>491</v>
      </c>
      <c r="H55" s="19" t="s">
        <v>492</v>
      </c>
      <c r="I55" s="19" t="s">
        <v>493</v>
      </c>
      <c r="J55" s="19" t="s">
        <v>494</v>
      </c>
    </row>
    <row r="56" spans="1:10" ht="36" customHeight="1" x14ac:dyDescent="0.2">
      <c r="A56" s="19" t="s">
        <v>100</v>
      </c>
      <c r="B56" s="18" t="s">
        <v>59</v>
      </c>
      <c r="C56" s="18" t="s">
        <v>101</v>
      </c>
      <c r="D56" s="18" t="s">
        <v>406</v>
      </c>
      <c r="E56" s="20" t="s">
        <v>89</v>
      </c>
      <c r="F56" s="19" t="s">
        <v>495</v>
      </c>
      <c r="G56" s="19" t="s">
        <v>496</v>
      </c>
      <c r="H56" s="19" t="s">
        <v>497</v>
      </c>
      <c r="I56" s="19" t="s">
        <v>493</v>
      </c>
      <c r="J56" s="19" t="s">
        <v>498</v>
      </c>
    </row>
    <row r="57" spans="1:10" ht="24" customHeight="1" x14ac:dyDescent="0.2">
      <c r="A57" s="19" t="s">
        <v>81</v>
      </c>
      <c r="B57" s="18" t="s">
        <v>44</v>
      </c>
      <c r="C57" s="18" t="s">
        <v>82</v>
      </c>
      <c r="D57" s="18" t="s">
        <v>395</v>
      </c>
      <c r="E57" s="20" t="s">
        <v>61</v>
      </c>
      <c r="F57" s="19" t="s">
        <v>499</v>
      </c>
      <c r="G57" s="19" t="s">
        <v>500</v>
      </c>
      <c r="H57" s="19" t="s">
        <v>501</v>
      </c>
      <c r="I57" s="19" t="s">
        <v>502</v>
      </c>
      <c r="J57" s="19" t="s">
        <v>503</v>
      </c>
    </row>
    <row r="58" spans="1:10" ht="24" customHeight="1" x14ac:dyDescent="0.2">
      <c r="A58" s="19" t="s">
        <v>240</v>
      </c>
      <c r="B58" s="18" t="s">
        <v>59</v>
      </c>
      <c r="C58" s="18" t="s">
        <v>241</v>
      </c>
      <c r="D58" s="18" t="s">
        <v>395</v>
      </c>
      <c r="E58" s="20" t="s">
        <v>242</v>
      </c>
      <c r="F58" s="19" t="s">
        <v>448</v>
      </c>
      <c r="G58" s="19" t="s">
        <v>504</v>
      </c>
      <c r="H58" s="19" t="s">
        <v>505</v>
      </c>
      <c r="I58" s="19" t="s">
        <v>506</v>
      </c>
      <c r="J58" s="19" t="s">
        <v>507</v>
      </c>
    </row>
    <row r="59" spans="1:10" ht="48" customHeight="1" x14ac:dyDescent="0.2">
      <c r="A59" s="19" t="s">
        <v>87</v>
      </c>
      <c r="B59" s="18" t="s">
        <v>59</v>
      </c>
      <c r="C59" s="18" t="s">
        <v>88</v>
      </c>
      <c r="D59" s="18" t="s">
        <v>263</v>
      </c>
      <c r="E59" s="20" t="s">
        <v>89</v>
      </c>
      <c r="F59" s="19" t="s">
        <v>508</v>
      </c>
      <c r="G59" s="19" t="s">
        <v>509</v>
      </c>
      <c r="H59" s="19" t="s">
        <v>510</v>
      </c>
      <c r="I59" s="19" t="s">
        <v>511</v>
      </c>
      <c r="J59" s="19" t="s">
        <v>512</v>
      </c>
    </row>
    <row r="60" spans="1:10" ht="24" customHeight="1" x14ac:dyDescent="0.2">
      <c r="A60" s="19" t="s">
        <v>252</v>
      </c>
      <c r="B60" s="18" t="s">
        <v>44</v>
      </c>
      <c r="C60" s="18" t="s">
        <v>253</v>
      </c>
      <c r="D60" s="18" t="s">
        <v>462</v>
      </c>
      <c r="E60" s="20" t="s">
        <v>61</v>
      </c>
      <c r="F60" s="19" t="s">
        <v>513</v>
      </c>
      <c r="G60" s="19" t="s">
        <v>514</v>
      </c>
      <c r="H60" s="19" t="s">
        <v>515</v>
      </c>
      <c r="I60" s="19" t="s">
        <v>516</v>
      </c>
      <c r="J60" s="19" t="s">
        <v>517</v>
      </c>
    </row>
    <row r="61" spans="1:10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</row>
    <row r="62" spans="1:10" x14ac:dyDescent="0.2">
      <c r="A62" s="184"/>
      <c r="B62" s="184"/>
      <c r="C62" s="184"/>
      <c r="D62" s="28"/>
      <c r="E62" s="29"/>
      <c r="F62" s="183" t="s">
        <v>31</v>
      </c>
      <c r="G62" s="184"/>
      <c r="H62" s="185">
        <v>1947079.54</v>
      </c>
      <c r="I62" s="184"/>
      <c r="J62" s="184"/>
    </row>
    <row r="63" spans="1:10" x14ac:dyDescent="0.2">
      <c r="A63" s="184"/>
      <c r="B63" s="184"/>
      <c r="C63" s="184"/>
      <c r="D63" s="28"/>
      <c r="E63" s="29"/>
      <c r="F63" s="183" t="s">
        <v>32</v>
      </c>
      <c r="G63" s="184"/>
      <c r="H63" s="185">
        <v>377210.76</v>
      </c>
      <c r="I63" s="184"/>
      <c r="J63" s="184"/>
    </row>
    <row r="64" spans="1:10" x14ac:dyDescent="0.2">
      <c r="A64" s="184"/>
      <c r="B64" s="184"/>
      <c r="C64" s="184"/>
      <c r="D64" s="28"/>
      <c r="E64" s="29"/>
      <c r="F64" s="183" t="s">
        <v>33</v>
      </c>
      <c r="G64" s="184"/>
      <c r="H64" s="185">
        <v>2324290.2999999998</v>
      </c>
      <c r="I64" s="184"/>
      <c r="J64" s="184"/>
    </row>
    <row r="65" spans="1:10" ht="60" customHeight="1" x14ac:dyDescent="0.2">
      <c r="A65" s="30"/>
      <c r="B65" s="30"/>
      <c r="C65" s="30"/>
      <c r="D65" s="30"/>
      <c r="E65" s="30"/>
      <c r="F65" s="30"/>
      <c r="G65" s="30"/>
      <c r="H65" s="30"/>
      <c r="I65" s="30"/>
      <c r="J65" s="30"/>
    </row>
    <row r="66" spans="1:10" ht="69.95" customHeight="1" x14ac:dyDescent="0.2">
      <c r="A66" s="186" t="s">
        <v>34</v>
      </c>
      <c r="B66" s="176"/>
      <c r="C66" s="176"/>
      <c r="D66" s="176"/>
      <c r="E66" s="176"/>
      <c r="F66" s="176"/>
      <c r="G66" s="176"/>
      <c r="H66" s="176"/>
      <c r="I66" s="176"/>
      <c r="J66" s="176"/>
    </row>
  </sheetData>
  <mergeCells count="15">
    <mergeCell ref="A66:J66"/>
    <mergeCell ref="A63:C63"/>
    <mergeCell ref="F63:G63"/>
    <mergeCell ref="H63:J63"/>
    <mergeCell ref="A64:C64"/>
    <mergeCell ref="F64:G64"/>
    <mergeCell ref="H64:J64"/>
    <mergeCell ref="A62:C62"/>
    <mergeCell ref="F62:G62"/>
    <mergeCell ref="H62:J62"/>
    <mergeCell ref="E1:G1"/>
    <mergeCell ref="H1:J1"/>
    <mergeCell ref="E2:G2"/>
    <mergeCell ref="H2:J2"/>
    <mergeCell ref="A3:J3"/>
  </mergeCells>
  <pageMargins left="0.51181102362204722" right="0.51181102362204722" top="0.98425196850393704" bottom="0.98425196850393704" header="0.51181102362204722" footer="0.51181102362204722"/>
  <pageSetup paperSize="9" scale="71" fitToHeight="0" orientation="landscape" r:id="rId1"/>
  <headerFooter>
    <oddHeader>&amp;L &amp;CCODEVASF 5ª SR
CNPJ: 00.399.857/0015-21 &amp;R</oddHeader>
    <oddFooter>&amp;L &amp;CAV Castro Alves  - Santa Luzia - Penedo / AL
  &amp;R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3074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57150</xdr:rowOff>
              </from>
              <to>
                <xdr:col>1</xdr:col>
                <xdr:colOff>714375</xdr:colOff>
                <xdr:row>1</xdr:row>
                <xdr:rowOff>304800</xdr:rowOff>
              </to>
            </anchor>
          </objectPr>
        </oleObject>
      </mc:Choice>
      <mc:Fallback>
        <oleObject progId="Figura do Microsoft Photo Editor 3.0" shapeId="3074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5E097-54E7-43E1-8F82-5126028AE4A1}">
  <sheetPr>
    <pageSetUpPr fitToPage="1"/>
  </sheetPr>
  <dimension ref="A1:Q373"/>
  <sheetViews>
    <sheetView showOutlineSymbols="0" showWhiteSpace="0" view="pageBreakPreview" zoomScale="60" zoomScaleNormal="100" workbookViewId="0">
      <selection activeCell="H20" sqref="H20"/>
    </sheetView>
  </sheetViews>
  <sheetFormatPr defaultRowHeight="14.25" x14ac:dyDescent="0.2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" x14ac:dyDescent="0.2">
      <c r="A1" s="10"/>
      <c r="B1" s="10"/>
      <c r="C1" s="10" t="s">
        <v>0</v>
      </c>
      <c r="D1" s="10" t="s">
        <v>1</v>
      </c>
      <c r="E1" s="182" t="s">
        <v>2</v>
      </c>
      <c r="F1" s="182"/>
      <c r="G1" s="182"/>
      <c r="H1" s="182" t="s">
        <v>3</v>
      </c>
      <c r="I1" s="182"/>
      <c r="J1" s="182"/>
      <c r="K1" s="182"/>
      <c r="L1" s="176"/>
      <c r="M1" s="176"/>
      <c r="N1" s="176"/>
      <c r="O1" s="176"/>
    </row>
    <row r="2" spans="1:17" ht="80.099999999999994" customHeight="1" x14ac:dyDescent="0.2">
      <c r="A2" s="11"/>
      <c r="B2" s="11"/>
      <c r="C2" s="11" t="s">
        <v>4</v>
      </c>
      <c r="D2" s="11" t="s">
        <v>5</v>
      </c>
      <c r="E2" s="183" t="s">
        <v>6</v>
      </c>
      <c r="F2" s="183"/>
      <c r="G2" s="183"/>
      <c r="H2" s="183" t="s">
        <v>7</v>
      </c>
      <c r="I2" s="183"/>
      <c r="J2" s="183"/>
      <c r="K2" s="183"/>
      <c r="L2" s="176"/>
      <c r="M2" s="176"/>
      <c r="N2" s="176"/>
      <c r="O2" s="176"/>
    </row>
    <row r="3" spans="1:17" ht="15" x14ac:dyDescent="0.25">
      <c r="A3" s="187" t="s">
        <v>518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</row>
    <row r="4" spans="1:17" ht="20.100000000000001" customHeight="1" x14ac:dyDescent="0.2">
      <c r="A4" s="194" t="s">
        <v>36</v>
      </c>
      <c r="B4" s="189" t="s">
        <v>37</v>
      </c>
      <c r="C4" s="189" t="s">
        <v>10</v>
      </c>
      <c r="D4" s="189" t="s">
        <v>255</v>
      </c>
      <c r="E4" s="195" t="s">
        <v>38</v>
      </c>
      <c r="F4" s="195" t="s">
        <v>519</v>
      </c>
      <c r="G4" s="194"/>
      <c r="H4" s="195" t="s">
        <v>520</v>
      </c>
      <c r="I4" s="194"/>
      <c r="J4" s="195" t="s">
        <v>11</v>
      </c>
      <c r="K4" s="194"/>
      <c r="L4" s="194"/>
      <c r="M4" s="194" t="s">
        <v>521</v>
      </c>
      <c r="N4" s="194" t="s">
        <v>522</v>
      </c>
      <c r="O4" s="194" t="s">
        <v>523</v>
      </c>
      <c r="P4" s="176"/>
      <c r="Q4" s="176"/>
    </row>
    <row r="5" spans="1:17" ht="20.100000000000001" customHeight="1" x14ac:dyDescent="0.2">
      <c r="A5" s="194"/>
      <c r="B5" s="189"/>
      <c r="C5" s="189"/>
      <c r="D5" s="189"/>
      <c r="E5" s="195"/>
      <c r="F5" s="13" t="s">
        <v>524</v>
      </c>
      <c r="G5" s="13" t="s">
        <v>525</v>
      </c>
      <c r="H5" s="13" t="s">
        <v>524</v>
      </c>
      <c r="I5" s="13" t="s">
        <v>525</v>
      </c>
      <c r="J5" s="13" t="s">
        <v>524</v>
      </c>
      <c r="K5" s="13" t="s">
        <v>525</v>
      </c>
      <c r="L5" s="13" t="s">
        <v>526</v>
      </c>
      <c r="M5" s="194"/>
      <c r="N5" s="194"/>
      <c r="O5" s="194"/>
      <c r="P5" s="194"/>
      <c r="Q5" s="194"/>
    </row>
    <row r="6" spans="1:17" ht="24" customHeight="1" x14ac:dyDescent="0.2">
      <c r="A6" s="31" t="s">
        <v>200</v>
      </c>
      <c r="B6" s="32" t="s">
        <v>44</v>
      </c>
      <c r="C6" s="32" t="s">
        <v>201</v>
      </c>
      <c r="D6" s="32" t="s">
        <v>258</v>
      </c>
      <c r="E6" s="33" t="s">
        <v>190</v>
      </c>
      <c r="F6" s="31" t="s">
        <v>527</v>
      </c>
      <c r="G6" s="31" t="s">
        <v>456</v>
      </c>
      <c r="H6" s="31" t="s">
        <v>260</v>
      </c>
      <c r="I6" s="31" t="s">
        <v>456</v>
      </c>
      <c r="J6" s="31" t="s">
        <v>261</v>
      </c>
      <c r="K6" s="31" t="s">
        <v>456</v>
      </c>
      <c r="L6" s="34">
        <v>323560.96999999997</v>
      </c>
      <c r="M6" s="31" t="s">
        <v>528</v>
      </c>
      <c r="N6" s="34">
        <v>323560.96999999997</v>
      </c>
      <c r="O6" s="31" t="s">
        <v>528</v>
      </c>
    </row>
    <row r="7" spans="1:17" ht="24" customHeight="1" x14ac:dyDescent="0.2">
      <c r="A7" s="31" t="s">
        <v>529</v>
      </c>
      <c r="B7" s="32" t="s">
        <v>59</v>
      </c>
      <c r="C7" s="32" t="s">
        <v>530</v>
      </c>
      <c r="D7" s="32" t="s">
        <v>258</v>
      </c>
      <c r="E7" s="33" t="s">
        <v>531</v>
      </c>
      <c r="F7" s="31" t="s">
        <v>532</v>
      </c>
      <c r="G7" s="31" t="s">
        <v>456</v>
      </c>
      <c r="H7" s="31" t="s">
        <v>533</v>
      </c>
      <c r="I7" s="31" t="s">
        <v>456</v>
      </c>
      <c r="J7" s="31" t="s">
        <v>534</v>
      </c>
      <c r="K7" s="31" t="s">
        <v>456</v>
      </c>
      <c r="L7" s="34">
        <v>253147.308167793</v>
      </c>
      <c r="M7" s="31" t="s">
        <v>535</v>
      </c>
      <c r="N7" s="34">
        <v>576708.27816780005</v>
      </c>
      <c r="O7" s="31" t="s">
        <v>536</v>
      </c>
    </row>
    <row r="8" spans="1:17" ht="24" customHeight="1" x14ac:dyDescent="0.2">
      <c r="A8" s="31" t="s">
        <v>141</v>
      </c>
      <c r="B8" s="32" t="s">
        <v>142</v>
      </c>
      <c r="C8" s="32" t="s">
        <v>143</v>
      </c>
      <c r="D8" s="32" t="s">
        <v>258</v>
      </c>
      <c r="E8" s="33" t="s">
        <v>144</v>
      </c>
      <c r="F8" s="31" t="s">
        <v>537</v>
      </c>
      <c r="G8" s="31" t="s">
        <v>456</v>
      </c>
      <c r="H8" s="31" t="s">
        <v>281</v>
      </c>
      <c r="I8" s="31" t="s">
        <v>456</v>
      </c>
      <c r="J8" s="31" t="s">
        <v>282</v>
      </c>
      <c r="K8" s="31" t="s">
        <v>456</v>
      </c>
      <c r="L8" s="34">
        <v>157780.83240000001</v>
      </c>
      <c r="M8" s="31" t="s">
        <v>538</v>
      </c>
      <c r="N8" s="34">
        <v>734489.1105678</v>
      </c>
      <c r="O8" s="31" t="s">
        <v>539</v>
      </c>
    </row>
    <row r="9" spans="1:17" ht="24" customHeight="1" x14ac:dyDescent="0.2">
      <c r="A9" s="31" t="s">
        <v>540</v>
      </c>
      <c r="B9" s="32" t="s">
        <v>59</v>
      </c>
      <c r="C9" s="32" t="s">
        <v>541</v>
      </c>
      <c r="D9" s="32" t="s">
        <v>258</v>
      </c>
      <c r="E9" s="33" t="s">
        <v>89</v>
      </c>
      <c r="F9" s="31" t="s">
        <v>542</v>
      </c>
      <c r="G9" s="31" t="s">
        <v>456</v>
      </c>
      <c r="H9" s="31" t="s">
        <v>543</v>
      </c>
      <c r="I9" s="31" t="s">
        <v>456</v>
      </c>
      <c r="J9" s="31" t="s">
        <v>544</v>
      </c>
      <c r="K9" s="31" t="s">
        <v>456</v>
      </c>
      <c r="L9" s="34">
        <v>80999.730388625001</v>
      </c>
      <c r="M9" s="31" t="s">
        <v>545</v>
      </c>
      <c r="N9" s="34">
        <v>815488.84095640003</v>
      </c>
      <c r="O9" s="31" t="s">
        <v>546</v>
      </c>
    </row>
    <row r="10" spans="1:17" ht="24" customHeight="1" x14ac:dyDescent="0.2">
      <c r="A10" s="31" t="s">
        <v>547</v>
      </c>
      <c r="B10" s="32" t="s">
        <v>59</v>
      </c>
      <c r="C10" s="32" t="s">
        <v>548</v>
      </c>
      <c r="D10" s="32" t="s">
        <v>258</v>
      </c>
      <c r="E10" s="33" t="s">
        <v>117</v>
      </c>
      <c r="F10" s="31" t="s">
        <v>549</v>
      </c>
      <c r="G10" s="31" t="s">
        <v>456</v>
      </c>
      <c r="H10" s="31" t="s">
        <v>550</v>
      </c>
      <c r="I10" s="31" t="s">
        <v>456</v>
      </c>
      <c r="J10" s="31" t="s">
        <v>551</v>
      </c>
      <c r="K10" s="31" t="s">
        <v>456</v>
      </c>
      <c r="L10" s="34">
        <v>74749.191525000002</v>
      </c>
      <c r="M10" s="31" t="s">
        <v>552</v>
      </c>
      <c r="N10" s="34">
        <v>890238.03248139995</v>
      </c>
      <c r="O10" s="31" t="s">
        <v>553</v>
      </c>
    </row>
    <row r="11" spans="1:17" ht="48" customHeight="1" x14ac:dyDescent="0.2">
      <c r="A11" s="31" t="s">
        <v>554</v>
      </c>
      <c r="B11" s="32" t="s">
        <v>59</v>
      </c>
      <c r="C11" s="32" t="s">
        <v>555</v>
      </c>
      <c r="D11" s="32" t="s">
        <v>434</v>
      </c>
      <c r="E11" s="33" t="s">
        <v>242</v>
      </c>
      <c r="F11" s="31" t="s">
        <v>556</v>
      </c>
      <c r="G11" s="31" t="s">
        <v>456</v>
      </c>
      <c r="H11" s="31" t="s">
        <v>557</v>
      </c>
      <c r="I11" s="31" t="s">
        <v>456</v>
      </c>
      <c r="J11" s="31" t="s">
        <v>558</v>
      </c>
      <c r="K11" s="31" t="s">
        <v>456</v>
      </c>
      <c r="L11" s="34">
        <v>66247.052422654</v>
      </c>
      <c r="M11" s="31" t="s">
        <v>559</v>
      </c>
      <c r="N11" s="34">
        <v>956485.08490410005</v>
      </c>
      <c r="O11" s="31" t="s">
        <v>560</v>
      </c>
    </row>
    <row r="12" spans="1:17" ht="24" customHeight="1" x14ac:dyDescent="0.2">
      <c r="A12" s="31" t="s">
        <v>203</v>
      </c>
      <c r="B12" s="32" t="s">
        <v>44</v>
      </c>
      <c r="C12" s="32" t="s">
        <v>204</v>
      </c>
      <c r="D12" s="32" t="s">
        <v>258</v>
      </c>
      <c r="E12" s="33" t="s">
        <v>190</v>
      </c>
      <c r="F12" s="31" t="s">
        <v>561</v>
      </c>
      <c r="G12" s="31" t="s">
        <v>456</v>
      </c>
      <c r="H12" s="31" t="s">
        <v>317</v>
      </c>
      <c r="I12" s="31" t="s">
        <v>456</v>
      </c>
      <c r="J12" s="31" t="s">
        <v>318</v>
      </c>
      <c r="K12" s="31" t="s">
        <v>456</v>
      </c>
      <c r="L12" s="34">
        <v>62788.380899999996</v>
      </c>
      <c r="M12" s="31" t="s">
        <v>562</v>
      </c>
      <c r="N12" s="34">
        <v>1019273.4658041</v>
      </c>
      <c r="O12" s="31" t="s">
        <v>563</v>
      </c>
    </row>
    <row r="13" spans="1:17" ht="24" customHeight="1" x14ac:dyDescent="0.2">
      <c r="A13" s="31" t="s">
        <v>564</v>
      </c>
      <c r="B13" s="32" t="s">
        <v>59</v>
      </c>
      <c r="C13" s="32" t="s">
        <v>565</v>
      </c>
      <c r="D13" s="32" t="s">
        <v>566</v>
      </c>
      <c r="E13" s="33" t="s">
        <v>567</v>
      </c>
      <c r="F13" s="31" t="s">
        <v>568</v>
      </c>
      <c r="G13" s="31" t="s">
        <v>456</v>
      </c>
      <c r="H13" s="31" t="s">
        <v>569</v>
      </c>
      <c r="I13" s="31" t="s">
        <v>456</v>
      </c>
      <c r="J13" s="31" t="s">
        <v>570</v>
      </c>
      <c r="K13" s="31" t="s">
        <v>456</v>
      </c>
      <c r="L13" s="34">
        <v>57855.240287100001</v>
      </c>
      <c r="M13" s="31" t="s">
        <v>571</v>
      </c>
      <c r="N13" s="34">
        <v>1077128.7060912</v>
      </c>
      <c r="O13" s="31" t="s">
        <v>572</v>
      </c>
    </row>
    <row r="14" spans="1:17" ht="24" customHeight="1" x14ac:dyDescent="0.2">
      <c r="A14" s="31" t="s">
        <v>573</v>
      </c>
      <c r="B14" s="32" t="s">
        <v>59</v>
      </c>
      <c r="C14" s="32" t="s">
        <v>574</v>
      </c>
      <c r="D14" s="32" t="s">
        <v>258</v>
      </c>
      <c r="E14" s="33" t="s">
        <v>575</v>
      </c>
      <c r="F14" s="31" t="s">
        <v>576</v>
      </c>
      <c r="G14" s="31" t="s">
        <v>456</v>
      </c>
      <c r="H14" s="31" t="s">
        <v>577</v>
      </c>
      <c r="I14" s="31" t="s">
        <v>456</v>
      </c>
      <c r="J14" s="31" t="s">
        <v>578</v>
      </c>
      <c r="K14" s="31" t="s">
        <v>456</v>
      </c>
      <c r="L14" s="34">
        <v>55952.013090400003</v>
      </c>
      <c r="M14" s="31" t="s">
        <v>579</v>
      </c>
      <c r="N14" s="34">
        <v>1133080.7191816</v>
      </c>
      <c r="O14" s="31" t="s">
        <v>580</v>
      </c>
    </row>
    <row r="15" spans="1:17" ht="24" customHeight="1" x14ac:dyDescent="0.2">
      <c r="A15" s="31" t="s">
        <v>581</v>
      </c>
      <c r="B15" s="32" t="s">
        <v>59</v>
      </c>
      <c r="C15" s="32" t="s">
        <v>582</v>
      </c>
      <c r="D15" s="32" t="s">
        <v>258</v>
      </c>
      <c r="E15" s="33" t="s">
        <v>575</v>
      </c>
      <c r="F15" s="31" t="s">
        <v>583</v>
      </c>
      <c r="G15" s="31" t="s">
        <v>456</v>
      </c>
      <c r="H15" s="31" t="s">
        <v>584</v>
      </c>
      <c r="I15" s="31" t="s">
        <v>456</v>
      </c>
      <c r="J15" s="31" t="s">
        <v>585</v>
      </c>
      <c r="K15" s="31" t="s">
        <v>456</v>
      </c>
      <c r="L15" s="34">
        <v>49287.074973640003</v>
      </c>
      <c r="M15" s="31" t="s">
        <v>586</v>
      </c>
      <c r="N15" s="34">
        <v>1182367.7941552</v>
      </c>
      <c r="O15" s="31" t="s">
        <v>587</v>
      </c>
    </row>
    <row r="16" spans="1:17" ht="24" customHeight="1" x14ac:dyDescent="0.2">
      <c r="A16" s="31" t="s">
        <v>588</v>
      </c>
      <c r="B16" s="32" t="s">
        <v>59</v>
      </c>
      <c r="C16" s="32" t="s">
        <v>589</v>
      </c>
      <c r="D16" s="32" t="s">
        <v>258</v>
      </c>
      <c r="E16" s="33" t="s">
        <v>89</v>
      </c>
      <c r="F16" s="31" t="s">
        <v>590</v>
      </c>
      <c r="G16" s="31" t="s">
        <v>456</v>
      </c>
      <c r="H16" s="31" t="s">
        <v>591</v>
      </c>
      <c r="I16" s="31" t="s">
        <v>456</v>
      </c>
      <c r="J16" s="31" t="s">
        <v>592</v>
      </c>
      <c r="K16" s="31" t="s">
        <v>456</v>
      </c>
      <c r="L16" s="34">
        <v>49108.808007</v>
      </c>
      <c r="M16" s="31" t="s">
        <v>593</v>
      </c>
      <c r="N16" s="34">
        <v>1231476.6021622</v>
      </c>
      <c r="O16" s="31" t="s">
        <v>594</v>
      </c>
    </row>
    <row r="17" spans="1:15" ht="24" customHeight="1" x14ac:dyDescent="0.2">
      <c r="A17" s="31" t="s">
        <v>595</v>
      </c>
      <c r="B17" s="32" t="s">
        <v>59</v>
      </c>
      <c r="C17" s="32" t="s">
        <v>596</v>
      </c>
      <c r="D17" s="32" t="s">
        <v>566</v>
      </c>
      <c r="E17" s="33" t="s">
        <v>567</v>
      </c>
      <c r="F17" s="31" t="s">
        <v>597</v>
      </c>
      <c r="G17" s="31" t="s">
        <v>456</v>
      </c>
      <c r="H17" s="31" t="s">
        <v>598</v>
      </c>
      <c r="I17" s="31" t="s">
        <v>456</v>
      </c>
      <c r="J17" s="31" t="s">
        <v>599</v>
      </c>
      <c r="K17" s="31" t="s">
        <v>456</v>
      </c>
      <c r="L17" s="34">
        <v>43890.731233101003</v>
      </c>
      <c r="M17" s="31" t="s">
        <v>600</v>
      </c>
      <c r="N17" s="34">
        <v>1275367.3333953</v>
      </c>
      <c r="O17" s="31" t="s">
        <v>601</v>
      </c>
    </row>
    <row r="18" spans="1:15" ht="24" customHeight="1" x14ac:dyDescent="0.2">
      <c r="A18" s="31" t="s">
        <v>602</v>
      </c>
      <c r="B18" s="32" t="s">
        <v>59</v>
      </c>
      <c r="C18" s="32" t="s">
        <v>603</v>
      </c>
      <c r="D18" s="32" t="s">
        <v>258</v>
      </c>
      <c r="E18" s="33" t="s">
        <v>89</v>
      </c>
      <c r="F18" s="31" t="s">
        <v>604</v>
      </c>
      <c r="G18" s="31" t="s">
        <v>456</v>
      </c>
      <c r="H18" s="31" t="s">
        <v>605</v>
      </c>
      <c r="I18" s="31" t="s">
        <v>456</v>
      </c>
      <c r="J18" s="31" t="s">
        <v>606</v>
      </c>
      <c r="K18" s="31" t="s">
        <v>456</v>
      </c>
      <c r="L18" s="34">
        <v>40501.607092500002</v>
      </c>
      <c r="M18" s="31" t="s">
        <v>607</v>
      </c>
      <c r="N18" s="34">
        <v>1315868.9404877999</v>
      </c>
      <c r="O18" s="31" t="s">
        <v>608</v>
      </c>
    </row>
    <row r="19" spans="1:15" ht="24" customHeight="1" x14ac:dyDescent="0.2">
      <c r="A19" s="31" t="s">
        <v>211</v>
      </c>
      <c r="B19" s="32" t="s">
        <v>44</v>
      </c>
      <c r="C19" s="32" t="s">
        <v>212</v>
      </c>
      <c r="D19" s="32" t="s">
        <v>321</v>
      </c>
      <c r="E19" s="33" t="s">
        <v>190</v>
      </c>
      <c r="F19" s="31" t="s">
        <v>527</v>
      </c>
      <c r="G19" s="31" t="s">
        <v>456</v>
      </c>
      <c r="H19" s="31" t="s">
        <v>322</v>
      </c>
      <c r="I19" s="31" t="s">
        <v>456</v>
      </c>
      <c r="J19" s="31" t="s">
        <v>323</v>
      </c>
      <c r="K19" s="31" t="s">
        <v>456</v>
      </c>
      <c r="L19" s="34">
        <v>37656.743999999999</v>
      </c>
      <c r="M19" s="31" t="s">
        <v>609</v>
      </c>
      <c r="N19" s="34">
        <v>1353525.6844878001</v>
      </c>
      <c r="O19" s="31" t="s">
        <v>610</v>
      </c>
    </row>
    <row r="20" spans="1:15" ht="36" customHeight="1" x14ac:dyDescent="0.2">
      <c r="A20" s="31" t="s">
        <v>611</v>
      </c>
      <c r="B20" s="32" t="s">
        <v>59</v>
      </c>
      <c r="C20" s="32" t="s">
        <v>612</v>
      </c>
      <c r="D20" s="32" t="s">
        <v>258</v>
      </c>
      <c r="E20" s="33" t="s">
        <v>89</v>
      </c>
      <c r="F20" s="31" t="s">
        <v>613</v>
      </c>
      <c r="G20" s="31" t="s">
        <v>456</v>
      </c>
      <c r="H20" s="31" t="s">
        <v>614</v>
      </c>
      <c r="I20" s="31" t="s">
        <v>456</v>
      </c>
      <c r="J20" s="31" t="s">
        <v>615</v>
      </c>
      <c r="K20" s="31" t="s">
        <v>456</v>
      </c>
      <c r="L20" s="34">
        <v>37284.178500000002</v>
      </c>
      <c r="M20" s="31" t="s">
        <v>616</v>
      </c>
      <c r="N20" s="34">
        <v>1390809.8629878</v>
      </c>
      <c r="O20" s="31" t="s">
        <v>617</v>
      </c>
    </row>
    <row r="21" spans="1:15" ht="24" customHeight="1" x14ac:dyDescent="0.2">
      <c r="A21" s="31" t="s">
        <v>618</v>
      </c>
      <c r="B21" s="32" t="s">
        <v>59</v>
      </c>
      <c r="C21" s="32" t="s">
        <v>619</v>
      </c>
      <c r="D21" s="32" t="s">
        <v>258</v>
      </c>
      <c r="E21" s="33" t="s">
        <v>61</v>
      </c>
      <c r="F21" s="31" t="s">
        <v>620</v>
      </c>
      <c r="G21" s="31" t="s">
        <v>456</v>
      </c>
      <c r="H21" s="31" t="s">
        <v>621</v>
      </c>
      <c r="I21" s="31" t="s">
        <v>456</v>
      </c>
      <c r="J21" s="31" t="s">
        <v>622</v>
      </c>
      <c r="K21" s="31" t="s">
        <v>456</v>
      </c>
      <c r="L21" s="34">
        <v>35856.1875</v>
      </c>
      <c r="M21" s="31" t="s">
        <v>623</v>
      </c>
      <c r="N21" s="34">
        <v>1426666.0504878</v>
      </c>
      <c r="O21" s="31" t="s">
        <v>624</v>
      </c>
    </row>
    <row r="22" spans="1:15" ht="36" customHeight="1" x14ac:dyDescent="0.2">
      <c r="A22" s="31" t="s">
        <v>625</v>
      </c>
      <c r="B22" s="32" t="s">
        <v>59</v>
      </c>
      <c r="C22" s="32" t="s">
        <v>626</v>
      </c>
      <c r="D22" s="32" t="s">
        <v>258</v>
      </c>
      <c r="E22" s="33" t="s">
        <v>242</v>
      </c>
      <c r="F22" s="31" t="s">
        <v>627</v>
      </c>
      <c r="G22" s="31" t="s">
        <v>456</v>
      </c>
      <c r="H22" s="31" t="s">
        <v>628</v>
      </c>
      <c r="I22" s="31" t="s">
        <v>456</v>
      </c>
      <c r="J22" s="31" t="s">
        <v>629</v>
      </c>
      <c r="K22" s="31" t="s">
        <v>456</v>
      </c>
      <c r="L22" s="34">
        <v>33090.747795329997</v>
      </c>
      <c r="M22" s="31" t="s">
        <v>630</v>
      </c>
      <c r="N22" s="34">
        <v>1459756.7982830999</v>
      </c>
      <c r="O22" s="31" t="s">
        <v>631</v>
      </c>
    </row>
    <row r="23" spans="1:15" ht="24" customHeight="1" x14ac:dyDescent="0.2">
      <c r="A23" s="31" t="s">
        <v>632</v>
      </c>
      <c r="B23" s="32" t="s">
        <v>59</v>
      </c>
      <c r="C23" s="32" t="s">
        <v>633</v>
      </c>
      <c r="D23" s="32" t="s">
        <v>258</v>
      </c>
      <c r="E23" s="33" t="s">
        <v>89</v>
      </c>
      <c r="F23" s="31" t="s">
        <v>634</v>
      </c>
      <c r="G23" s="31" t="s">
        <v>456</v>
      </c>
      <c r="H23" s="31" t="s">
        <v>635</v>
      </c>
      <c r="I23" s="31" t="s">
        <v>456</v>
      </c>
      <c r="J23" s="31" t="s">
        <v>636</v>
      </c>
      <c r="K23" s="31" t="s">
        <v>456</v>
      </c>
      <c r="L23" s="34">
        <v>28953.773674906999</v>
      </c>
      <c r="M23" s="31" t="s">
        <v>637</v>
      </c>
      <c r="N23" s="34">
        <v>1488710.5719580001</v>
      </c>
      <c r="O23" s="31" t="s">
        <v>638</v>
      </c>
    </row>
    <row r="24" spans="1:15" ht="24" customHeight="1" x14ac:dyDescent="0.2">
      <c r="A24" s="31" t="s">
        <v>639</v>
      </c>
      <c r="B24" s="32" t="s">
        <v>59</v>
      </c>
      <c r="C24" s="32" t="s">
        <v>640</v>
      </c>
      <c r="D24" s="32" t="s">
        <v>258</v>
      </c>
      <c r="E24" s="33" t="s">
        <v>89</v>
      </c>
      <c r="F24" s="31" t="s">
        <v>641</v>
      </c>
      <c r="G24" s="31" t="s">
        <v>456</v>
      </c>
      <c r="H24" s="31" t="s">
        <v>642</v>
      </c>
      <c r="I24" s="31" t="s">
        <v>456</v>
      </c>
      <c r="J24" s="31" t="s">
        <v>643</v>
      </c>
      <c r="K24" s="31" t="s">
        <v>456</v>
      </c>
      <c r="L24" s="34">
        <v>25780.105176000001</v>
      </c>
      <c r="M24" s="31" t="s">
        <v>644</v>
      </c>
      <c r="N24" s="34">
        <v>1514490.677134</v>
      </c>
      <c r="O24" s="31" t="s">
        <v>645</v>
      </c>
    </row>
    <row r="25" spans="1:15" ht="24" customHeight="1" x14ac:dyDescent="0.2">
      <c r="A25" s="31" t="s">
        <v>646</v>
      </c>
      <c r="B25" s="32" t="s">
        <v>59</v>
      </c>
      <c r="C25" s="32" t="s">
        <v>647</v>
      </c>
      <c r="D25" s="32" t="s">
        <v>648</v>
      </c>
      <c r="E25" s="33" t="s">
        <v>567</v>
      </c>
      <c r="F25" s="31" t="s">
        <v>649</v>
      </c>
      <c r="G25" s="31" t="s">
        <v>456</v>
      </c>
      <c r="H25" s="31" t="s">
        <v>650</v>
      </c>
      <c r="I25" s="31" t="s">
        <v>456</v>
      </c>
      <c r="J25" s="31" t="s">
        <v>651</v>
      </c>
      <c r="K25" s="31" t="s">
        <v>456</v>
      </c>
      <c r="L25" s="34">
        <v>18688.775959350001</v>
      </c>
      <c r="M25" s="31" t="s">
        <v>652</v>
      </c>
      <c r="N25" s="34">
        <v>1533179.4530934</v>
      </c>
      <c r="O25" s="31" t="s">
        <v>653</v>
      </c>
    </row>
    <row r="26" spans="1:15" ht="24" customHeight="1" x14ac:dyDescent="0.2">
      <c r="A26" s="31" t="s">
        <v>654</v>
      </c>
      <c r="B26" s="32" t="s">
        <v>59</v>
      </c>
      <c r="C26" s="32" t="s">
        <v>655</v>
      </c>
      <c r="D26" s="32" t="s">
        <v>566</v>
      </c>
      <c r="E26" s="33" t="s">
        <v>656</v>
      </c>
      <c r="F26" s="31" t="s">
        <v>657</v>
      </c>
      <c r="G26" s="31" t="s">
        <v>456</v>
      </c>
      <c r="H26" s="31" t="s">
        <v>658</v>
      </c>
      <c r="I26" s="31" t="s">
        <v>456</v>
      </c>
      <c r="J26" s="31" t="s">
        <v>659</v>
      </c>
      <c r="K26" s="31" t="s">
        <v>456</v>
      </c>
      <c r="L26" s="34">
        <v>17225.955431999999</v>
      </c>
      <c r="M26" s="31" t="s">
        <v>660</v>
      </c>
      <c r="N26" s="34">
        <v>1550405.4085254001</v>
      </c>
      <c r="O26" s="31" t="s">
        <v>661</v>
      </c>
    </row>
    <row r="27" spans="1:15" ht="24" customHeight="1" x14ac:dyDescent="0.2">
      <c r="A27" s="35" t="s">
        <v>206</v>
      </c>
      <c r="B27" s="36" t="s">
        <v>44</v>
      </c>
      <c r="C27" s="36" t="s">
        <v>207</v>
      </c>
      <c r="D27" s="36" t="s">
        <v>258</v>
      </c>
      <c r="E27" s="37" t="s">
        <v>190</v>
      </c>
      <c r="F27" s="35" t="s">
        <v>662</v>
      </c>
      <c r="G27" s="35" t="s">
        <v>456</v>
      </c>
      <c r="H27" s="35" t="s">
        <v>356</v>
      </c>
      <c r="I27" s="35" t="s">
        <v>456</v>
      </c>
      <c r="J27" s="35" t="s">
        <v>663</v>
      </c>
      <c r="K27" s="35" t="s">
        <v>456</v>
      </c>
      <c r="L27" s="38">
        <v>16342.3968</v>
      </c>
      <c r="M27" s="35" t="s">
        <v>664</v>
      </c>
      <c r="N27" s="38">
        <v>1566747.8053254001</v>
      </c>
      <c r="O27" s="35" t="s">
        <v>665</v>
      </c>
    </row>
    <row r="28" spans="1:15" ht="24" customHeight="1" x14ac:dyDescent="0.2">
      <c r="A28" s="35" t="s">
        <v>666</v>
      </c>
      <c r="B28" s="36" t="s">
        <v>59</v>
      </c>
      <c r="C28" s="36" t="s">
        <v>667</v>
      </c>
      <c r="D28" s="36" t="s">
        <v>566</v>
      </c>
      <c r="E28" s="37" t="s">
        <v>656</v>
      </c>
      <c r="F28" s="35" t="s">
        <v>668</v>
      </c>
      <c r="G28" s="35" t="s">
        <v>456</v>
      </c>
      <c r="H28" s="35" t="s">
        <v>669</v>
      </c>
      <c r="I28" s="35" t="s">
        <v>456</v>
      </c>
      <c r="J28" s="35" t="s">
        <v>670</v>
      </c>
      <c r="K28" s="35" t="s">
        <v>456</v>
      </c>
      <c r="L28" s="38">
        <v>16014.164725000001</v>
      </c>
      <c r="M28" s="35" t="s">
        <v>671</v>
      </c>
      <c r="N28" s="38">
        <v>1582761.9700503999</v>
      </c>
      <c r="O28" s="35" t="s">
        <v>672</v>
      </c>
    </row>
    <row r="29" spans="1:15" ht="36" customHeight="1" x14ac:dyDescent="0.2">
      <c r="A29" s="35" t="s">
        <v>673</v>
      </c>
      <c r="B29" s="36" t="s">
        <v>59</v>
      </c>
      <c r="C29" s="36" t="s">
        <v>674</v>
      </c>
      <c r="D29" s="36" t="s">
        <v>434</v>
      </c>
      <c r="E29" s="37" t="s">
        <v>242</v>
      </c>
      <c r="F29" s="35" t="s">
        <v>675</v>
      </c>
      <c r="G29" s="35" t="s">
        <v>456</v>
      </c>
      <c r="H29" s="35" t="s">
        <v>676</v>
      </c>
      <c r="I29" s="35" t="s">
        <v>456</v>
      </c>
      <c r="J29" s="35" t="s">
        <v>677</v>
      </c>
      <c r="K29" s="35" t="s">
        <v>456</v>
      </c>
      <c r="L29" s="38">
        <v>15071.30681745</v>
      </c>
      <c r="M29" s="35" t="s">
        <v>678</v>
      </c>
      <c r="N29" s="38">
        <v>1597833.2768679</v>
      </c>
      <c r="O29" s="35" t="s">
        <v>679</v>
      </c>
    </row>
    <row r="30" spans="1:15" ht="24" customHeight="1" x14ac:dyDescent="0.2">
      <c r="A30" s="35" t="s">
        <v>680</v>
      </c>
      <c r="B30" s="36" t="s">
        <v>59</v>
      </c>
      <c r="C30" s="36" t="s">
        <v>681</v>
      </c>
      <c r="D30" s="36" t="s">
        <v>566</v>
      </c>
      <c r="E30" s="37" t="s">
        <v>567</v>
      </c>
      <c r="F30" s="35" t="s">
        <v>682</v>
      </c>
      <c r="G30" s="35" t="s">
        <v>456</v>
      </c>
      <c r="H30" s="35" t="s">
        <v>683</v>
      </c>
      <c r="I30" s="35" t="s">
        <v>456</v>
      </c>
      <c r="J30" s="35" t="s">
        <v>684</v>
      </c>
      <c r="K30" s="35" t="s">
        <v>456</v>
      </c>
      <c r="L30" s="38">
        <v>14535.368637551999</v>
      </c>
      <c r="M30" s="35" t="s">
        <v>685</v>
      </c>
      <c r="N30" s="38">
        <v>1612368.6455055</v>
      </c>
      <c r="O30" s="35" t="s">
        <v>686</v>
      </c>
    </row>
    <row r="31" spans="1:15" ht="24" customHeight="1" x14ac:dyDescent="0.2">
      <c r="A31" s="35" t="s">
        <v>687</v>
      </c>
      <c r="B31" s="36" t="s">
        <v>59</v>
      </c>
      <c r="C31" s="36" t="s">
        <v>688</v>
      </c>
      <c r="D31" s="36" t="s">
        <v>566</v>
      </c>
      <c r="E31" s="37" t="s">
        <v>567</v>
      </c>
      <c r="F31" s="35" t="s">
        <v>689</v>
      </c>
      <c r="G31" s="35" t="s">
        <v>456</v>
      </c>
      <c r="H31" s="35" t="s">
        <v>690</v>
      </c>
      <c r="I31" s="35" t="s">
        <v>456</v>
      </c>
      <c r="J31" s="35" t="s">
        <v>691</v>
      </c>
      <c r="K31" s="35" t="s">
        <v>456</v>
      </c>
      <c r="L31" s="38">
        <v>14207.787306262</v>
      </c>
      <c r="M31" s="35" t="s">
        <v>692</v>
      </c>
      <c r="N31" s="38">
        <v>1626576.4328117999</v>
      </c>
      <c r="O31" s="35" t="s">
        <v>693</v>
      </c>
    </row>
    <row r="32" spans="1:15" ht="24" customHeight="1" x14ac:dyDescent="0.2">
      <c r="A32" s="35" t="s">
        <v>694</v>
      </c>
      <c r="B32" s="36" t="s">
        <v>59</v>
      </c>
      <c r="C32" s="36" t="s">
        <v>695</v>
      </c>
      <c r="D32" s="36" t="s">
        <v>566</v>
      </c>
      <c r="E32" s="37" t="s">
        <v>656</v>
      </c>
      <c r="F32" s="35" t="s">
        <v>696</v>
      </c>
      <c r="G32" s="35" t="s">
        <v>456</v>
      </c>
      <c r="H32" s="35" t="s">
        <v>697</v>
      </c>
      <c r="I32" s="35" t="s">
        <v>456</v>
      </c>
      <c r="J32" s="35" t="s">
        <v>698</v>
      </c>
      <c r="K32" s="35" t="s">
        <v>456</v>
      </c>
      <c r="L32" s="38">
        <v>13800.286104000001</v>
      </c>
      <c r="M32" s="35" t="s">
        <v>699</v>
      </c>
      <c r="N32" s="38">
        <v>1640376.7189158001</v>
      </c>
      <c r="O32" s="35" t="s">
        <v>700</v>
      </c>
    </row>
    <row r="33" spans="1:15" ht="24" customHeight="1" x14ac:dyDescent="0.2">
      <c r="A33" s="35" t="s">
        <v>701</v>
      </c>
      <c r="B33" s="36" t="s">
        <v>44</v>
      </c>
      <c r="C33" s="36" t="s">
        <v>702</v>
      </c>
      <c r="D33" s="36" t="s">
        <v>566</v>
      </c>
      <c r="E33" s="37" t="s">
        <v>703</v>
      </c>
      <c r="F33" s="35" t="s">
        <v>704</v>
      </c>
      <c r="G33" s="35" t="s">
        <v>456</v>
      </c>
      <c r="H33" s="35" t="s">
        <v>364</v>
      </c>
      <c r="I33" s="35" t="s">
        <v>456</v>
      </c>
      <c r="J33" s="35" t="s">
        <v>365</v>
      </c>
      <c r="K33" s="35" t="s">
        <v>456</v>
      </c>
      <c r="L33" s="38">
        <v>12453.86</v>
      </c>
      <c r="M33" s="35" t="s">
        <v>705</v>
      </c>
      <c r="N33" s="38">
        <v>1652830.5789158</v>
      </c>
      <c r="O33" s="35" t="s">
        <v>706</v>
      </c>
    </row>
    <row r="34" spans="1:15" ht="24" customHeight="1" x14ac:dyDescent="0.2">
      <c r="A34" s="35" t="s">
        <v>707</v>
      </c>
      <c r="B34" s="36" t="s">
        <v>59</v>
      </c>
      <c r="C34" s="36" t="s">
        <v>708</v>
      </c>
      <c r="D34" s="36" t="s">
        <v>258</v>
      </c>
      <c r="E34" s="37" t="s">
        <v>117</v>
      </c>
      <c r="F34" s="35" t="s">
        <v>709</v>
      </c>
      <c r="G34" s="35" t="s">
        <v>456</v>
      </c>
      <c r="H34" s="35" t="s">
        <v>710</v>
      </c>
      <c r="I34" s="35" t="s">
        <v>456</v>
      </c>
      <c r="J34" s="35" t="s">
        <v>711</v>
      </c>
      <c r="K34" s="35" t="s">
        <v>456</v>
      </c>
      <c r="L34" s="38">
        <v>11590.8478736</v>
      </c>
      <c r="M34" s="35" t="s">
        <v>712</v>
      </c>
      <c r="N34" s="38">
        <v>1664421.4267893999</v>
      </c>
      <c r="O34" s="35" t="s">
        <v>713</v>
      </c>
    </row>
    <row r="35" spans="1:15" ht="24" customHeight="1" x14ac:dyDescent="0.2">
      <c r="A35" s="35" t="s">
        <v>714</v>
      </c>
      <c r="B35" s="36" t="s">
        <v>59</v>
      </c>
      <c r="C35" s="36" t="s">
        <v>715</v>
      </c>
      <c r="D35" s="36" t="s">
        <v>566</v>
      </c>
      <c r="E35" s="37" t="s">
        <v>656</v>
      </c>
      <c r="F35" s="35" t="s">
        <v>716</v>
      </c>
      <c r="G35" s="35" t="s">
        <v>456</v>
      </c>
      <c r="H35" s="35" t="s">
        <v>717</v>
      </c>
      <c r="I35" s="35" t="s">
        <v>456</v>
      </c>
      <c r="J35" s="35" t="s">
        <v>718</v>
      </c>
      <c r="K35" s="35" t="s">
        <v>456</v>
      </c>
      <c r="L35" s="38">
        <v>10766.335272</v>
      </c>
      <c r="M35" s="35" t="s">
        <v>719</v>
      </c>
      <c r="N35" s="38">
        <v>1675187.7620614001</v>
      </c>
      <c r="O35" s="35" t="s">
        <v>720</v>
      </c>
    </row>
    <row r="36" spans="1:15" ht="24" customHeight="1" x14ac:dyDescent="0.2">
      <c r="A36" s="35" t="s">
        <v>721</v>
      </c>
      <c r="B36" s="36" t="s">
        <v>59</v>
      </c>
      <c r="C36" s="36" t="s">
        <v>722</v>
      </c>
      <c r="D36" s="36" t="s">
        <v>648</v>
      </c>
      <c r="E36" s="37" t="s">
        <v>567</v>
      </c>
      <c r="F36" s="35" t="s">
        <v>723</v>
      </c>
      <c r="G36" s="35" t="s">
        <v>456</v>
      </c>
      <c r="H36" s="35" t="s">
        <v>724</v>
      </c>
      <c r="I36" s="35" t="s">
        <v>456</v>
      </c>
      <c r="J36" s="35" t="s">
        <v>725</v>
      </c>
      <c r="K36" s="35" t="s">
        <v>456</v>
      </c>
      <c r="L36" s="38">
        <v>10527.013969182</v>
      </c>
      <c r="M36" s="35" t="s">
        <v>726</v>
      </c>
      <c r="N36" s="38">
        <v>1685714.7760306001</v>
      </c>
      <c r="O36" s="35" t="s">
        <v>727</v>
      </c>
    </row>
    <row r="37" spans="1:15" ht="48" customHeight="1" x14ac:dyDescent="0.2">
      <c r="A37" s="35" t="s">
        <v>728</v>
      </c>
      <c r="B37" s="36" t="s">
        <v>59</v>
      </c>
      <c r="C37" s="36" t="s">
        <v>729</v>
      </c>
      <c r="D37" s="36" t="s">
        <v>434</v>
      </c>
      <c r="E37" s="37" t="s">
        <v>242</v>
      </c>
      <c r="F37" s="35" t="s">
        <v>730</v>
      </c>
      <c r="G37" s="35" t="s">
        <v>456</v>
      </c>
      <c r="H37" s="35" t="s">
        <v>731</v>
      </c>
      <c r="I37" s="35" t="s">
        <v>456</v>
      </c>
      <c r="J37" s="35" t="s">
        <v>732</v>
      </c>
      <c r="K37" s="35" t="s">
        <v>456</v>
      </c>
      <c r="L37" s="38">
        <v>9924.3238781960008</v>
      </c>
      <c r="M37" s="35" t="s">
        <v>733</v>
      </c>
      <c r="N37" s="38">
        <v>1695639.0999088001</v>
      </c>
      <c r="O37" s="35" t="s">
        <v>734</v>
      </c>
    </row>
    <row r="38" spans="1:15" ht="24" customHeight="1" x14ac:dyDescent="0.2">
      <c r="A38" s="35" t="s">
        <v>735</v>
      </c>
      <c r="B38" s="36" t="s">
        <v>142</v>
      </c>
      <c r="C38" s="36" t="s">
        <v>736</v>
      </c>
      <c r="D38" s="36" t="s">
        <v>434</v>
      </c>
      <c r="E38" s="37" t="s">
        <v>242</v>
      </c>
      <c r="F38" s="35" t="s">
        <v>737</v>
      </c>
      <c r="G38" s="35" t="s">
        <v>738</v>
      </c>
      <c r="H38" s="35" t="s">
        <v>739</v>
      </c>
      <c r="I38" s="35" t="s">
        <v>740</v>
      </c>
      <c r="J38" s="35" t="s">
        <v>741</v>
      </c>
      <c r="K38" s="35" t="s">
        <v>742</v>
      </c>
      <c r="L38" s="38">
        <v>9814.2099660000003</v>
      </c>
      <c r="M38" s="35" t="s">
        <v>743</v>
      </c>
      <c r="N38" s="38">
        <v>1705453.3098748</v>
      </c>
      <c r="O38" s="35" t="s">
        <v>744</v>
      </c>
    </row>
    <row r="39" spans="1:15" ht="36" customHeight="1" x14ac:dyDescent="0.2">
      <c r="A39" s="35" t="s">
        <v>745</v>
      </c>
      <c r="B39" s="36" t="s">
        <v>59</v>
      </c>
      <c r="C39" s="36" t="s">
        <v>746</v>
      </c>
      <c r="D39" s="36" t="s">
        <v>434</v>
      </c>
      <c r="E39" s="37" t="s">
        <v>242</v>
      </c>
      <c r="F39" s="35" t="s">
        <v>747</v>
      </c>
      <c r="G39" s="35" t="s">
        <v>456</v>
      </c>
      <c r="H39" s="35" t="s">
        <v>748</v>
      </c>
      <c r="I39" s="35" t="s">
        <v>456</v>
      </c>
      <c r="J39" s="35" t="s">
        <v>749</v>
      </c>
      <c r="K39" s="35" t="s">
        <v>456</v>
      </c>
      <c r="L39" s="38">
        <v>9503.0429999999997</v>
      </c>
      <c r="M39" s="35" t="s">
        <v>750</v>
      </c>
      <c r="N39" s="38">
        <v>1714956.3528748001</v>
      </c>
      <c r="O39" s="35" t="s">
        <v>751</v>
      </c>
    </row>
    <row r="40" spans="1:15" ht="24" customHeight="1" x14ac:dyDescent="0.2">
      <c r="A40" s="35" t="s">
        <v>752</v>
      </c>
      <c r="B40" s="36" t="s">
        <v>59</v>
      </c>
      <c r="C40" s="36" t="s">
        <v>753</v>
      </c>
      <c r="D40" s="36" t="s">
        <v>754</v>
      </c>
      <c r="E40" s="37" t="s">
        <v>242</v>
      </c>
      <c r="F40" s="35" t="s">
        <v>755</v>
      </c>
      <c r="G40" s="35" t="s">
        <v>456</v>
      </c>
      <c r="H40" s="35" t="s">
        <v>756</v>
      </c>
      <c r="I40" s="35" t="s">
        <v>456</v>
      </c>
      <c r="J40" s="35" t="s">
        <v>757</v>
      </c>
      <c r="K40" s="35" t="s">
        <v>456</v>
      </c>
      <c r="L40" s="38">
        <v>9434.3047877070003</v>
      </c>
      <c r="M40" s="35" t="s">
        <v>758</v>
      </c>
      <c r="N40" s="38">
        <v>1724390.6576624999</v>
      </c>
      <c r="O40" s="35" t="s">
        <v>759</v>
      </c>
    </row>
    <row r="41" spans="1:15" ht="36" customHeight="1" x14ac:dyDescent="0.2">
      <c r="A41" s="35" t="s">
        <v>760</v>
      </c>
      <c r="B41" s="36" t="s">
        <v>59</v>
      </c>
      <c r="C41" s="36" t="s">
        <v>761</v>
      </c>
      <c r="D41" s="36" t="s">
        <v>434</v>
      </c>
      <c r="E41" s="37" t="s">
        <v>242</v>
      </c>
      <c r="F41" s="35" t="s">
        <v>762</v>
      </c>
      <c r="G41" s="35" t="s">
        <v>456</v>
      </c>
      <c r="H41" s="35" t="s">
        <v>763</v>
      </c>
      <c r="I41" s="35" t="s">
        <v>456</v>
      </c>
      <c r="J41" s="35" t="s">
        <v>764</v>
      </c>
      <c r="K41" s="35" t="s">
        <v>456</v>
      </c>
      <c r="L41" s="38">
        <v>8359.6871159999992</v>
      </c>
      <c r="M41" s="35" t="s">
        <v>765</v>
      </c>
      <c r="N41" s="38">
        <v>1732750.3447785</v>
      </c>
      <c r="O41" s="35" t="s">
        <v>766</v>
      </c>
    </row>
    <row r="42" spans="1:15" ht="24" customHeight="1" x14ac:dyDescent="0.2">
      <c r="A42" s="35" t="s">
        <v>767</v>
      </c>
      <c r="B42" s="36" t="s">
        <v>64</v>
      </c>
      <c r="C42" s="36" t="s">
        <v>768</v>
      </c>
      <c r="D42" s="36" t="s">
        <v>434</v>
      </c>
      <c r="E42" s="37" t="s">
        <v>769</v>
      </c>
      <c r="F42" s="35" t="s">
        <v>770</v>
      </c>
      <c r="G42" s="35" t="s">
        <v>456</v>
      </c>
      <c r="H42" s="35" t="s">
        <v>771</v>
      </c>
      <c r="I42" s="35" t="s">
        <v>456</v>
      </c>
      <c r="J42" s="35" t="s">
        <v>772</v>
      </c>
      <c r="K42" s="35" t="s">
        <v>456</v>
      </c>
      <c r="L42" s="38">
        <v>8330</v>
      </c>
      <c r="M42" s="35" t="s">
        <v>765</v>
      </c>
      <c r="N42" s="38">
        <v>1741080.3447785</v>
      </c>
      <c r="O42" s="35" t="s">
        <v>773</v>
      </c>
    </row>
    <row r="43" spans="1:15" ht="24" customHeight="1" x14ac:dyDescent="0.2">
      <c r="A43" s="35" t="s">
        <v>774</v>
      </c>
      <c r="B43" s="36" t="s">
        <v>59</v>
      </c>
      <c r="C43" s="36" t="s">
        <v>775</v>
      </c>
      <c r="D43" s="36" t="s">
        <v>566</v>
      </c>
      <c r="E43" s="37" t="s">
        <v>567</v>
      </c>
      <c r="F43" s="35" t="s">
        <v>776</v>
      </c>
      <c r="G43" s="35" t="s">
        <v>456</v>
      </c>
      <c r="H43" s="35" t="s">
        <v>777</v>
      </c>
      <c r="I43" s="35" t="s">
        <v>456</v>
      </c>
      <c r="J43" s="35" t="s">
        <v>778</v>
      </c>
      <c r="K43" s="35" t="s">
        <v>456</v>
      </c>
      <c r="L43" s="38">
        <v>8254.8743587640001</v>
      </c>
      <c r="M43" s="35" t="s">
        <v>779</v>
      </c>
      <c r="N43" s="38">
        <v>1749335.2191373</v>
      </c>
      <c r="O43" s="35" t="s">
        <v>780</v>
      </c>
    </row>
    <row r="44" spans="1:15" ht="24" customHeight="1" x14ac:dyDescent="0.2">
      <c r="A44" s="35" t="s">
        <v>781</v>
      </c>
      <c r="B44" s="36" t="s">
        <v>59</v>
      </c>
      <c r="C44" s="36" t="s">
        <v>782</v>
      </c>
      <c r="D44" s="36" t="s">
        <v>321</v>
      </c>
      <c r="E44" s="37" t="s">
        <v>567</v>
      </c>
      <c r="F44" s="35" t="s">
        <v>649</v>
      </c>
      <c r="G44" s="35" t="s">
        <v>456</v>
      </c>
      <c r="H44" s="35" t="s">
        <v>783</v>
      </c>
      <c r="I44" s="35" t="s">
        <v>456</v>
      </c>
      <c r="J44" s="35" t="s">
        <v>784</v>
      </c>
      <c r="K44" s="35" t="s">
        <v>456</v>
      </c>
      <c r="L44" s="38">
        <v>6478.7756659079996</v>
      </c>
      <c r="M44" s="35" t="s">
        <v>785</v>
      </c>
      <c r="N44" s="38">
        <v>1755813.9948032</v>
      </c>
      <c r="O44" s="35" t="s">
        <v>786</v>
      </c>
    </row>
    <row r="45" spans="1:15" ht="36" customHeight="1" x14ac:dyDescent="0.2">
      <c r="A45" s="35" t="s">
        <v>787</v>
      </c>
      <c r="B45" s="36" t="s">
        <v>59</v>
      </c>
      <c r="C45" s="36" t="s">
        <v>788</v>
      </c>
      <c r="D45" s="36" t="s">
        <v>258</v>
      </c>
      <c r="E45" s="37" t="s">
        <v>117</v>
      </c>
      <c r="F45" s="35" t="s">
        <v>789</v>
      </c>
      <c r="G45" s="35" t="s">
        <v>456</v>
      </c>
      <c r="H45" s="35" t="s">
        <v>790</v>
      </c>
      <c r="I45" s="35" t="s">
        <v>456</v>
      </c>
      <c r="J45" s="35" t="s">
        <v>791</v>
      </c>
      <c r="K45" s="35" t="s">
        <v>456</v>
      </c>
      <c r="L45" s="38">
        <v>6236.9270856880003</v>
      </c>
      <c r="M45" s="35" t="s">
        <v>792</v>
      </c>
      <c r="N45" s="38">
        <v>1762050.9218889</v>
      </c>
      <c r="O45" s="35" t="s">
        <v>793</v>
      </c>
    </row>
    <row r="46" spans="1:15" ht="24" customHeight="1" x14ac:dyDescent="0.2">
      <c r="A46" s="35" t="s">
        <v>214</v>
      </c>
      <c r="B46" s="36" t="s">
        <v>44</v>
      </c>
      <c r="C46" s="36" t="s">
        <v>215</v>
      </c>
      <c r="D46" s="36" t="s">
        <v>434</v>
      </c>
      <c r="E46" s="37" t="s">
        <v>190</v>
      </c>
      <c r="F46" s="35" t="s">
        <v>561</v>
      </c>
      <c r="G46" s="35" t="s">
        <v>738</v>
      </c>
      <c r="H46" s="35" t="s">
        <v>322</v>
      </c>
      <c r="I46" s="35" t="s">
        <v>322</v>
      </c>
      <c r="J46" s="35" t="s">
        <v>794</v>
      </c>
      <c r="K46" s="35" t="s">
        <v>742</v>
      </c>
      <c r="L46" s="38">
        <v>5694.2856000000002</v>
      </c>
      <c r="M46" s="35" t="s">
        <v>795</v>
      </c>
      <c r="N46" s="38">
        <v>1767745.2074889001</v>
      </c>
      <c r="O46" s="35" t="s">
        <v>796</v>
      </c>
    </row>
    <row r="47" spans="1:15" ht="24" customHeight="1" x14ac:dyDescent="0.2">
      <c r="A47" s="35" t="s">
        <v>797</v>
      </c>
      <c r="B47" s="36" t="s">
        <v>59</v>
      </c>
      <c r="C47" s="36" t="s">
        <v>798</v>
      </c>
      <c r="D47" s="36" t="s">
        <v>434</v>
      </c>
      <c r="E47" s="37" t="s">
        <v>567</v>
      </c>
      <c r="F47" s="35" t="s">
        <v>799</v>
      </c>
      <c r="G47" s="35" t="s">
        <v>456</v>
      </c>
      <c r="H47" s="35" t="s">
        <v>800</v>
      </c>
      <c r="I47" s="35" t="s">
        <v>456</v>
      </c>
      <c r="J47" s="35" t="s">
        <v>801</v>
      </c>
      <c r="K47" s="35" t="s">
        <v>456</v>
      </c>
      <c r="L47" s="38">
        <v>5550.8530984950003</v>
      </c>
      <c r="M47" s="35" t="s">
        <v>795</v>
      </c>
      <c r="N47" s="38">
        <v>1773296.0605874001</v>
      </c>
      <c r="O47" s="35" t="s">
        <v>802</v>
      </c>
    </row>
    <row r="48" spans="1:15" ht="36" customHeight="1" x14ac:dyDescent="0.2">
      <c r="A48" s="35" t="s">
        <v>803</v>
      </c>
      <c r="B48" s="36" t="s">
        <v>59</v>
      </c>
      <c r="C48" s="36" t="s">
        <v>804</v>
      </c>
      <c r="D48" s="36" t="s">
        <v>434</v>
      </c>
      <c r="E48" s="37" t="s">
        <v>242</v>
      </c>
      <c r="F48" s="35" t="s">
        <v>805</v>
      </c>
      <c r="G48" s="35" t="s">
        <v>456</v>
      </c>
      <c r="H48" s="35" t="s">
        <v>806</v>
      </c>
      <c r="I48" s="35" t="s">
        <v>456</v>
      </c>
      <c r="J48" s="35" t="s">
        <v>807</v>
      </c>
      <c r="K48" s="35" t="s">
        <v>456</v>
      </c>
      <c r="L48" s="38">
        <v>5348.8486440719998</v>
      </c>
      <c r="M48" s="35" t="s">
        <v>808</v>
      </c>
      <c r="N48" s="38">
        <v>1778644.9092315</v>
      </c>
      <c r="O48" s="35" t="s">
        <v>809</v>
      </c>
    </row>
    <row r="49" spans="1:15" ht="24" customHeight="1" x14ac:dyDescent="0.2">
      <c r="A49" s="35" t="s">
        <v>810</v>
      </c>
      <c r="B49" s="36" t="s">
        <v>59</v>
      </c>
      <c r="C49" s="36" t="s">
        <v>811</v>
      </c>
      <c r="D49" s="36" t="s">
        <v>566</v>
      </c>
      <c r="E49" s="37" t="s">
        <v>567</v>
      </c>
      <c r="F49" s="35" t="s">
        <v>812</v>
      </c>
      <c r="G49" s="35" t="s">
        <v>456</v>
      </c>
      <c r="H49" s="35" t="s">
        <v>813</v>
      </c>
      <c r="I49" s="35" t="s">
        <v>456</v>
      </c>
      <c r="J49" s="35" t="s">
        <v>814</v>
      </c>
      <c r="K49" s="35" t="s">
        <v>456</v>
      </c>
      <c r="L49" s="38">
        <v>5182.4916000000003</v>
      </c>
      <c r="M49" s="35" t="s">
        <v>808</v>
      </c>
      <c r="N49" s="38">
        <v>1783827.4008315001</v>
      </c>
      <c r="O49" s="35" t="s">
        <v>815</v>
      </c>
    </row>
    <row r="50" spans="1:15" ht="36" customHeight="1" x14ac:dyDescent="0.2">
      <c r="A50" s="35" t="s">
        <v>816</v>
      </c>
      <c r="B50" s="36" t="s">
        <v>59</v>
      </c>
      <c r="C50" s="36" t="s">
        <v>817</v>
      </c>
      <c r="D50" s="36" t="s">
        <v>434</v>
      </c>
      <c r="E50" s="37" t="s">
        <v>242</v>
      </c>
      <c r="F50" s="35" t="s">
        <v>818</v>
      </c>
      <c r="G50" s="35" t="s">
        <v>456</v>
      </c>
      <c r="H50" s="35" t="s">
        <v>819</v>
      </c>
      <c r="I50" s="35" t="s">
        <v>456</v>
      </c>
      <c r="J50" s="35" t="s">
        <v>820</v>
      </c>
      <c r="K50" s="35" t="s">
        <v>456</v>
      </c>
      <c r="L50" s="38">
        <v>4836.8519999999999</v>
      </c>
      <c r="M50" s="35" t="s">
        <v>821</v>
      </c>
      <c r="N50" s="38">
        <v>1788664.2528315</v>
      </c>
      <c r="O50" s="35" t="s">
        <v>822</v>
      </c>
    </row>
    <row r="51" spans="1:15" ht="36" customHeight="1" x14ac:dyDescent="0.2">
      <c r="A51" s="35" t="s">
        <v>823</v>
      </c>
      <c r="B51" s="36" t="s">
        <v>59</v>
      </c>
      <c r="C51" s="36" t="s">
        <v>824</v>
      </c>
      <c r="D51" s="36" t="s">
        <v>434</v>
      </c>
      <c r="E51" s="37" t="s">
        <v>242</v>
      </c>
      <c r="F51" s="35" t="s">
        <v>825</v>
      </c>
      <c r="G51" s="35" t="s">
        <v>456</v>
      </c>
      <c r="H51" s="35" t="s">
        <v>826</v>
      </c>
      <c r="I51" s="35" t="s">
        <v>456</v>
      </c>
      <c r="J51" s="35" t="s">
        <v>827</v>
      </c>
      <c r="K51" s="35" t="s">
        <v>456</v>
      </c>
      <c r="L51" s="38">
        <v>4685.7359999999999</v>
      </c>
      <c r="M51" s="35" t="s">
        <v>828</v>
      </c>
      <c r="N51" s="38">
        <v>1793349.9888315001</v>
      </c>
      <c r="O51" s="35" t="s">
        <v>829</v>
      </c>
    </row>
    <row r="52" spans="1:15" ht="24" customHeight="1" x14ac:dyDescent="0.2">
      <c r="A52" s="35" t="s">
        <v>830</v>
      </c>
      <c r="B52" s="36" t="s">
        <v>59</v>
      </c>
      <c r="C52" s="36" t="s">
        <v>831</v>
      </c>
      <c r="D52" s="36" t="s">
        <v>566</v>
      </c>
      <c r="E52" s="37" t="s">
        <v>567</v>
      </c>
      <c r="F52" s="35" t="s">
        <v>832</v>
      </c>
      <c r="G52" s="35" t="s">
        <v>456</v>
      </c>
      <c r="H52" s="35" t="s">
        <v>833</v>
      </c>
      <c r="I52" s="35" t="s">
        <v>456</v>
      </c>
      <c r="J52" s="35" t="s">
        <v>834</v>
      </c>
      <c r="K52" s="35" t="s">
        <v>456</v>
      </c>
      <c r="L52" s="38">
        <v>4288.7083684899999</v>
      </c>
      <c r="M52" s="35" t="s">
        <v>835</v>
      </c>
      <c r="N52" s="38">
        <v>1797638.6972000001</v>
      </c>
      <c r="O52" s="35" t="s">
        <v>836</v>
      </c>
    </row>
    <row r="53" spans="1:15" ht="24" customHeight="1" x14ac:dyDescent="0.2">
      <c r="A53" s="35" t="s">
        <v>837</v>
      </c>
      <c r="B53" s="36" t="s">
        <v>59</v>
      </c>
      <c r="C53" s="36" t="s">
        <v>838</v>
      </c>
      <c r="D53" s="36" t="s">
        <v>434</v>
      </c>
      <c r="E53" s="37" t="s">
        <v>242</v>
      </c>
      <c r="F53" s="35" t="s">
        <v>839</v>
      </c>
      <c r="G53" s="35" t="s">
        <v>456</v>
      </c>
      <c r="H53" s="35" t="s">
        <v>840</v>
      </c>
      <c r="I53" s="35" t="s">
        <v>456</v>
      </c>
      <c r="J53" s="35" t="s">
        <v>841</v>
      </c>
      <c r="K53" s="35" t="s">
        <v>456</v>
      </c>
      <c r="L53" s="38">
        <v>4216.5015000000003</v>
      </c>
      <c r="M53" s="35" t="s">
        <v>835</v>
      </c>
      <c r="N53" s="38">
        <v>1801855.1987000001</v>
      </c>
      <c r="O53" s="35" t="s">
        <v>842</v>
      </c>
    </row>
    <row r="54" spans="1:15" ht="24" customHeight="1" x14ac:dyDescent="0.2">
      <c r="A54" s="35" t="s">
        <v>843</v>
      </c>
      <c r="B54" s="36" t="s">
        <v>59</v>
      </c>
      <c r="C54" s="36" t="s">
        <v>844</v>
      </c>
      <c r="D54" s="36" t="s">
        <v>258</v>
      </c>
      <c r="E54" s="37" t="s">
        <v>117</v>
      </c>
      <c r="F54" s="35" t="s">
        <v>845</v>
      </c>
      <c r="G54" s="35" t="s">
        <v>456</v>
      </c>
      <c r="H54" s="35" t="s">
        <v>846</v>
      </c>
      <c r="I54" s="35" t="s">
        <v>456</v>
      </c>
      <c r="J54" s="35" t="s">
        <v>847</v>
      </c>
      <c r="K54" s="35" t="s">
        <v>456</v>
      </c>
      <c r="L54" s="38">
        <v>4198.0816263719998</v>
      </c>
      <c r="M54" s="35" t="s">
        <v>835</v>
      </c>
      <c r="N54" s="38">
        <v>1806053.2803264</v>
      </c>
      <c r="O54" s="35" t="s">
        <v>848</v>
      </c>
    </row>
    <row r="55" spans="1:15" ht="36" customHeight="1" x14ac:dyDescent="0.2">
      <c r="A55" s="35" t="s">
        <v>849</v>
      </c>
      <c r="B55" s="36" t="s">
        <v>59</v>
      </c>
      <c r="C55" s="36" t="s">
        <v>850</v>
      </c>
      <c r="D55" s="36" t="s">
        <v>434</v>
      </c>
      <c r="E55" s="37" t="s">
        <v>242</v>
      </c>
      <c r="F55" s="35" t="s">
        <v>851</v>
      </c>
      <c r="G55" s="35" t="s">
        <v>456</v>
      </c>
      <c r="H55" s="35" t="s">
        <v>852</v>
      </c>
      <c r="I55" s="35" t="s">
        <v>456</v>
      </c>
      <c r="J55" s="35" t="s">
        <v>853</v>
      </c>
      <c r="K55" s="35" t="s">
        <v>456</v>
      </c>
      <c r="L55" s="38">
        <v>4142.8524842630004</v>
      </c>
      <c r="M55" s="35" t="s">
        <v>854</v>
      </c>
      <c r="N55" s="38">
        <v>1810196.1328107</v>
      </c>
      <c r="O55" s="35" t="s">
        <v>855</v>
      </c>
    </row>
    <row r="56" spans="1:15" ht="24" customHeight="1" x14ac:dyDescent="0.2">
      <c r="A56" s="35" t="s">
        <v>856</v>
      </c>
      <c r="B56" s="36" t="s">
        <v>142</v>
      </c>
      <c r="C56" s="36" t="s">
        <v>857</v>
      </c>
      <c r="D56" s="36" t="s">
        <v>434</v>
      </c>
      <c r="E56" s="37" t="s">
        <v>242</v>
      </c>
      <c r="F56" s="35" t="s">
        <v>858</v>
      </c>
      <c r="G56" s="35" t="s">
        <v>738</v>
      </c>
      <c r="H56" s="35" t="s">
        <v>859</v>
      </c>
      <c r="I56" s="35" t="s">
        <v>860</v>
      </c>
      <c r="J56" s="35" t="s">
        <v>861</v>
      </c>
      <c r="K56" s="35" t="s">
        <v>742</v>
      </c>
      <c r="L56" s="38">
        <v>3959.518274</v>
      </c>
      <c r="M56" s="35" t="s">
        <v>862</v>
      </c>
      <c r="N56" s="38">
        <v>1814155.6510846999</v>
      </c>
      <c r="O56" s="35" t="s">
        <v>863</v>
      </c>
    </row>
    <row r="57" spans="1:15" ht="24" customHeight="1" x14ac:dyDescent="0.2">
      <c r="A57" s="35" t="s">
        <v>864</v>
      </c>
      <c r="B57" s="36" t="s">
        <v>59</v>
      </c>
      <c r="C57" s="36" t="s">
        <v>865</v>
      </c>
      <c r="D57" s="36" t="s">
        <v>566</v>
      </c>
      <c r="E57" s="37" t="s">
        <v>567</v>
      </c>
      <c r="F57" s="35" t="s">
        <v>866</v>
      </c>
      <c r="G57" s="35" t="s">
        <v>456</v>
      </c>
      <c r="H57" s="35" t="s">
        <v>867</v>
      </c>
      <c r="I57" s="35" t="s">
        <v>456</v>
      </c>
      <c r="J57" s="35" t="s">
        <v>868</v>
      </c>
      <c r="K57" s="35" t="s">
        <v>456</v>
      </c>
      <c r="L57" s="38">
        <v>3925.7305139999999</v>
      </c>
      <c r="M57" s="35" t="s">
        <v>862</v>
      </c>
      <c r="N57" s="38">
        <v>1818081.3815987001</v>
      </c>
      <c r="O57" s="35" t="s">
        <v>869</v>
      </c>
    </row>
    <row r="58" spans="1:15" ht="24" customHeight="1" x14ac:dyDescent="0.2">
      <c r="A58" s="35" t="s">
        <v>870</v>
      </c>
      <c r="B58" s="36" t="s">
        <v>59</v>
      </c>
      <c r="C58" s="36" t="s">
        <v>871</v>
      </c>
      <c r="D58" s="36" t="s">
        <v>566</v>
      </c>
      <c r="E58" s="37" t="s">
        <v>567</v>
      </c>
      <c r="F58" s="35" t="s">
        <v>872</v>
      </c>
      <c r="G58" s="35" t="s">
        <v>456</v>
      </c>
      <c r="H58" s="35" t="s">
        <v>873</v>
      </c>
      <c r="I58" s="35" t="s">
        <v>456</v>
      </c>
      <c r="J58" s="35" t="s">
        <v>874</v>
      </c>
      <c r="K58" s="35" t="s">
        <v>456</v>
      </c>
      <c r="L58" s="38">
        <v>3721.268465397</v>
      </c>
      <c r="M58" s="35" t="s">
        <v>875</v>
      </c>
      <c r="N58" s="38">
        <v>1821802.6500641</v>
      </c>
      <c r="O58" s="35" t="s">
        <v>876</v>
      </c>
    </row>
    <row r="59" spans="1:15" ht="24" customHeight="1" x14ac:dyDescent="0.2">
      <c r="A59" s="35" t="s">
        <v>877</v>
      </c>
      <c r="B59" s="36" t="s">
        <v>59</v>
      </c>
      <c r="C59" s="36" t="s">
        <v>878</v>
      </c>
      <c r="D59" s="36" t="s">
        <v>258</v>
      </c>
      <c r="E59" s="37" t="s">
        <v>879</v>
      </c>
      <c r="F59" s="35" t="s">
        <v>880</v>
      </c>
      <c r="G59" s="35" t="s">
        <v>456</v>
      </c>
      <c r="H59" s="35" t="s">
        <v>881</v>
      </c>
      <c r="I59" s="35" t="s">
        <v>456</v>
      </c>
      <c r="J59" s="35" t="s">
        <v>882</v>
      </c>
      <c r="K59" s="35" t="s">
        <v>456</v>
      </c>
      <c r="L59" s="38">
        <v>3673.8868659720001</v>
      </c>
      <c r="M59" s="35" t="s">
        <v>875</v>
      </c>
      <c r="N59" s="38">
        <v>1825476.5369301001</v>
      </c>
      <c r="O59" s="35" t="s">
        <v>883</v>
      </c>
    </row>
    <row r="60" spans="1:15" ht="24" customHeight="1" x14ac:dyDescent="0.2">
      <c r="A60" s="35" t="s">
        <v>884</v>
      </c>
      <c r="B60" s="36" t="s">
        <v>59</v>
      </c>
      <c r="C60" s="36" t="s">
        <v>885</v>
      </c>
      <c r="D60" s="36" t="s">
        <v>434</v>
      </c>
      <c r="E60" s="37" t="s">
        <v>242</v>
      </c>
      <c r="F60" s="35" t="s">
        <v>886</v>
      </c>
      <c r="G60" s="35" t="s">
        <v>456</v>
      </c>
      <c r="H60" s="35" t="s">
        <v>887</v>
      </c>
      <c r="I60" s="35" t="s">
        <v>456</v>
      </c>
      <c r="J60" s="35" t="s">
        <v>888</v>
      </c>
      <c r="K60" s="35" t="s">
        <v>456</v>
      </c>
      <c r="L60" s="38">
        <v>3670.81</v>
      </c>
      <c r="M60" s="35" t="s">
        <v>875</v>
      </c>
      <c r="N60" s="38">
        <v>1829147.3469300999</v>
      </c>
      <c r="O60" s="35" t="s">
        <v>889</v>
      </c>
    </row>
    <row r="61" spans="1:15" ht="36" customHeight="1" x14ac:dyDescent="0.2">
      <c r="A61" s="35" t="s">
        <v>890</v>
      </c>
      <c r="B61" s="36" t="s">
        <v>59</v>
      </c>
      <c r="C61" s="36" t="s">
        <v>891</v>
      </c>
      <c r="D61" s="36" t="s">
        <v>434</v>
      </c>
      <c r="E61" s="37" t="s">
        <v>242</v>
      </c>
      <c r="F61" s="35" t="s">
        <v>892</v>
      </c>
      <c r="G61" s="35" t="s">
        <v>456</v>
      </c>
      <c r="H61" s="35" t="s">
        <v>893</v>
      </c>
      <c r="I61" s="35" t="s">
        <v>456</v>
      </c>
      <c r="J61" s="35" t="s">
        <v>894</v>
      </c>
      <c r="K61" s="35" t="s">
        <v>456</v>
      </c>
      <c r="L61" s="38">
        <v>3610.2071249999999</v>
      </c>
      <c r="M61" s="35" t="s">
        <v>875</v>
      </c>
      <c r="N61" s="38">
        <v>1832757.5540551001</v>
      </c>
      <c r="O61" s="35" t="s">
        <v>895</v>
      </c>
    </row>
    <row r="62" spans="1:15" ht="24" customHeight="1" x14ac:dyDescent="0.2">
      <c r="A62" s="35" t="s">
        <v>896</v>
      </c>
      <c r="B62" s="36" t="s">
        <v>59</v>
      </c>
      <c r="C62" s="36" t="s">
        <v>897</v>
      </c>
      <c r="D62" s="36" t="s">
        <v>258</v>
      </c>
      <c r="E62" s="37" t="s">
        <v>531</v>
      </c>
      <c r="F62" s="35" t="s">
        <v>898</v>
      </c>
      <c r="G62" s="35" t="s">
        <v>456</v>
      </c>
      <c r="H62" s="35" t="s">
        <v>496</v>
      </c>
      <c r="I62" s="35" t="s">
        <v>456</v>
      </c>
      <c r="J62" s="35" t="s">
        <v>899</v>
      </c>
      <c r="K62" s="35" t="s">
        <v>456</v>
      </c>
      <c r="L62" s="38">
        <v>3497.00018929</v>
      </c>
      <c r="M62" s="35" t="s">
        <v>900</v>
      </c>
      <c r="N62" s="38">
        <v>1836254.5542444</v>
      </c>
      <c r="O62" s="35" t="s">
        <v>901</v>
      </c>
    </row>
    <row r="63" spans="1:15" ht="24" customHeight="1" x14ac:dyDescent="0.2">
      <c r="A63" s="35" t="s">
        <v>902</v>
      </c>
      <c r="B63" s="36" t="s">
        <v>59</v>
      </c>
      <c r="C63" s="36" t="s">
        <v>903</v>
      </c>
      <c r="D63" s="36" t="s">
        <v>566</v>
      </c>
      <c r="E63" s="37" t="s">
        <v>567</v>
      </c>
      <c r="F63" s="35" t="s">
        <v>904</v>
      </c>
      <c r="G63" s="35" t="s">
        <v>456</v>
      </c>
      <c r="H63" s="35" t="s">
        <v>905</v>
      </c>
      <c r="I63" s="35" t="s">
        <v>456</v>
      </c>
      <c r="J63" s="35" t="s">
        <v>906</v>
      </c>
      <c r="K63" s="35" t="s">
        <v>456</v>
      </c>
      <c r="L63" s="38">
        <v>3472.2366971599999</v>
      </c>
      <c r="M63" s="35" t="s">
        <v>900</v>
      </c>
      <c r="N63" s="38">
        <v>1839726.7909416</v>
      </c>
      <c r="O63" s="35" t="s">
        <v>907</v>
      </c>
    </row>
    <row r="64" spans="1:15" ht="24" customHeight="1" x14ac:dyDescent="0.2">
      <c r="A64" s="35" t="s">
        <v>908</v>
      </c>
      <c r="B64" s="36" t="s">
        <v>142</v>
      </c>
      <c r="C64" s="36" t="s">
        <v>909</v>
      </c>
      <c r="D64" s="36" t="s">
        <v>258</v>
      </c>
      <c r="E64" s="37" t="s">
        <v>61</v>
      </c>
      <c r="F64" s="35" t="s">
        <v>910</v>
      </c>
      <c r="G64" s="35" t="s">
        <v>456</v>
      </c>
      <c r="H64" s="35" t="s">
        <v>911</v>
      </c>
      <c r="I64" s="35" t="s">
        <v>456</v>
      </c>
      <c r="J64" s="35" t="s">
        <v>912</v>
      </c>
      <c r="K64" s="35" t="s">
        <v>456</v>
      </c>
      <c r="L64" s="38">
        <v>3238.9871039999998</v>
      </c>
      <c r="M64" s="35" t="s">
        <v>913</v>
      </c>
      <c r="N64" s="38">
        <v>1842965.7780456</v>
      </c>
      <c r="O64" s="35" t="s">
        <v>914</v>
      </c>
    </row>
    <row r="65" spans="1:15" ht="24" customHeight="1" x14ac:dyDescent="0.2">
      <c r="A65" s="35" t="s">
        <v>915</v>
      </c>
      <c r="B65" s="36" t="s">
        <v>59</v>
      </c>
      <c r="C65" s="36" t="s">
        <v>916</v>
      </c>
      <c r="D65" s="36" t="s">
        <v>258</v>
      </c>
      <c r="E65" s="37" t="s">
        <v>61</v>
      </c>
      <c r="F65" s="35" t="s">
        <v>917</v>
      </c>
      <c r="G65" s="35" t="s">
        <v>456</v>
      </c>
      <c r="H65" s="35" t="s">
        <v>918</v>
      </c>
      <c r="I65" s="35" t="s">
        <v>456</v>
      </c>
      <c r="J65" s="35" t="s">
        <v>919</v>
      </c>
      <c r="K65" s="35" t="s">
        <v>456</v>
      </c>
      <c r="L65" s="38">
        <v>3010</v>
      </c>
      <c r="M65" s="35" t="s">
        <v>920</v>
      </c>
      <c r="N65" s="38">
        <v>1845975.7780456</v>
      </c>
      <c r="O65" s="35" t="s">
        <v>921</v>
      </c>
    </row>
    <row r="66" spans="1:15" ht="24" customHeight="1" x14ac:dyDescent="0.2">
      <c r="A66" s="35" t="s">
        <v>922</v>
      </c>
      <c r="B66" s="36" t="s">
        <v>59</v>
      </c>
      <c r="C66" s="36" t="s">
        <v>923</v>
      </c>
      <c r="D66" s="36" t="s">
        <v>434</v>
      </c>
      <c r="E66" s="37" t="s">
        <v>567</v>
      </c>
      <c r="F66" s="35" t="s">
        <v>924</v>
      </c>
      <c r="G66" s="35" t="s">
        <v>456</v>
      </c>
      <c r="H66" s="35" t="s">
        <v>925</v>
      </c>
      <c r="I66" s="35" t="s">
        <v>456</v>
      </c>
      <c r="J66" s="35" t="s">
        <v>926</v>
      </c>
      <c r="K66" s="35" t="s">
        <v>456</v>
      </c>
      <c r="L66" s="38">
        <v>2973.452378253</v>
      </c>
      <c r="M66" s="35" t="s">
        <v>920</v>
      </c>
      <c r="N66" s="38">
        <v>1848949.2304239001</v>
      </c>
      <c r="O66" s="35" t="s">
        <v>927</v>
      </c>
    </row>
    <row r="67" spans="1:15" ht="24" customHeight="1" x14ac:dyDescent="0.2">
      <c r="A67" s="23" t="s">
        <v>928</v>
      </c>
      <c r="B67" s="22" t="s">
        <v>59</v>
      </c>
      <c r="C67" s="22" t="s">
        <v>929</v>
      </c>
      <c r="D67" s="22" t="s">
        <v>566</v>
      </c>
      <c r="E67" s="24" t="s">
        <v>567</v>
      </c>
      <c r="F67" s="23" t="s">
        <v>930</v>
      </c>
      <c r="G67" s="23" t="s">
        <v>456</v>
      </c>
      <c r="H67" s="23" t="s">
        <v>931</v>
      </c>
      <c r="I67" s="23" t="s">
        <v>456</v>
      </c>
      <c r="J67" s="23" t="s">
        <v>932</v>
      </c>
      <c r="K67" s="23" t="s">
        <v>456</v>
      </c>
      <c r="L67" s="26">
        <v>2969.0119115040002</v>
      </c>
      <c r="M67" s="23" t="s">
        <v>920</v>
      </c>
      <c r="N67" s="26">
        <v>1851918.2423354001</v>
      </c>
      <c r="O67" s="23" t="s">
        <v>933</v>
      </c>
    </row>
    <row r="68" spans="1:15" ht="24" customHeight="1" x14ac:dyDescent="0.2">
      <c r="A68" s="23" t="s">
        <v>934</v>
      </c>
      <c r="B68" s="22" t="s">
        <v>59</v>
      </c>
      <c r="C68" s="22" t="s">
        <v>935</v>
      </c>
      <c r="D68" s="22" t="s">
        <v>258</v>
      </c>
      <c r="E68" s="24" t="s">
        <v>117</v>
      </c>
      <c r="F68" s="23" t="s">
        <v>936</v>
      </c>
      <c r="G68" s="23" t="s">
        <v>456</v>
      </c>
      <c r="H68" s="23" t="s">
        <v>937</v>
      </c>
      <c r="I68" s="23" t="s">
        <v>456</v>
      </c>
      <c r="J68" s="23" t="s">
        <v>938</v>
      </c>
      <c r="K68" s="23" t="s">
        <v>456</v>
      </c>
      <c r="L68" s="26">
        <v>2786.7</v>
      </c>
      <c r="M68" s="23" t="s">
        <v>939</v>
      </c>
      <c r="N68" s="26">
        <v>1854704.9423354</v>
      </c>
      <c r="O68" s="23" t="s">
        <v>940</v>
      </c>
    </row>
    <row r="69" spans="1:15" ht="24" customHeight="1" x14ac:dyDescent="0.2">
      <c r="A69" s="23" t="s">
        <v>941</v>
      </c>
      <c r="B69" s="22" t="s">
        <v>59</v>
      </c>
      <c r="C69" s="22" t="s">
        <v>942</v>
      </c>
      <c r="D69" s="22" t="s">
        <v>434</v>
      </c>
      <c r="E69" s="24" t="s">
        <v>567</v>
      </c>
      <c r="F69" s="23" t="s">
        <v>943</v>
      </c>
      <c r="G69" s="23" t="s">
        <v>456</v>
      </c>
      <c r="H69" s="23" t="s">
        <v>944</v>
      </c>
      <c r="I69" s="23" t="s">
        <v>456</v>
      </c>
      <c r="J69" s="23" t="s">
        <v>945</v>
      </c>
      <c r="K69" s="23" t="s">
        <v>456</v>
      </c>
      <c r="L69" s="26">
        <v>2737.8485548399999</v>
      </c>
      <c r="M69" s="23" t="s">
        <v>939</v>
      </c>
      <c r="N69" s="26">
        <v>1857442.7908902001</v>
      </c>
      <c r="O69" s="23" t="s">
        <v>946</v>
      </c>
    </row>
    <row r="70" spans="1:15" ht="24" customHeight="1" x14ac:dyDescent="0.2">
      <c r="A70" s="23" t="s">
        <v>947</v>
      </c>
      <c r="B70" s="22" t="s">
        <v>59</v>
      </c>
      <c r="C70" s="22" t="s">
        <v>948</v>
      </c>
      <c r="D70" s="22" t="s">
        <v>434</v>
      </c>
      <c r="E70" s="24" t="s">
        <v>567</v>
      </c>
      <c r="F70" s="23" t="s">
        <v>799</v>
      </c>
      <c r="G70" s="23" t="s">
        <v>456</v>
      </c>
      <c r="H70" s="23" t="s">
        <v>949</v>
      </c>
      <c r="I70" s="23" t="s">
        <v>456</v>
      </c>
      <c r="J70" s="23" t="s">
        <v>950</v>
      </c>
      <c r="K70" s="23" t="s">
        <v>456</v>
      </c>
      <c r="L70" s="26">
        <v>2703.0241175279998</v>
      </c>
      <c r="M70" s="23" t="s">
        <v>939</v>
      </c>
      <c r="N70" s="26">
        <v>1860145.8150076999</v>
      </c>
      <c r="O70" s="23" t="s">
        <v>951</v>
      </c>
    </row>
    <row r="71" spans="1:15" ht="24" customHeight="1" x14ac:dyDescent="0.2">
      <c r="A71" s="23" t="s">
        <v>952</v>
      </c>
      <c r="B71" s="22" t="s">
        <v>59</v>
      </c>
      <c r="C71" s="22" t="s">
        <v>953</v>
      </c>
      <c r="D71" s="22" t="s">
        <v>566</v>
      </c>
      <c r="E71" s="24" t="s">
        <v>567</v>
      </c>
      <c r="F71" s="23" t="s">
        <v>954</v>
      </c>
      <c r="G71" s="23" t="s">
        <v>456</v>
      </c>
      <c r="H71" s="23" t="s">
        <v>955</v>
      </c>
      <c r="I71" s="23" t="s">
        <v>456</v>
      </c>
      <c r="J71" s="23" t="s">
        <v>956</v>
      </c>
      <c r="K71" s="23" t="s">
        <v>456</v>
      </c>
      <c r="L71" s="26">
        <v>2616.5591918820001</v>
      </c>
      <c r="M71" s="23" t="s">
        <v>957</v>
      </c>
      <c r="N71" s="26">
        <v>1862762.3741996</v>
      </c>
      <c r="O71" s="23" t="s">
        <v>958</v>
      </c>
    </row>
    <row r="72" spans="1:15" ht="24" customHeight="1" x14ac:dyDescent="0.2">
      <c r="A72" s="23" t="s">
        <v>959</v>
      </c>
      <c r="B72" s="22" t="s">
        <v>59</v>
      </c>
      <c r="C72" s="22" t="s">
        <v>960</v>
      </c>
      <c r="D72" s="22" t="s">
        <v>258</v>
      </c>
      <c r="E72" s="24" t="s">
        <v>531</v>
      </c>
      <c r="F72" s="23" t="s">
        <v>961</v>
      </c>
      <c r="G72" s="23" t="s">
        <v>456</v>
      </c>
      <c r="H72" s="23" t="s">
        <v>962</v>
      </c>
      <c r="I72" s="23" t="s">
        <v>456</v>
      </c>
      <c r="J72" s="23" t="s">
        <v>963</v>
      </c>
      <c r="K72" s="23" t="s">
        <v>456</v>
      </c>
      <c r="L72" s="26">
        <v>2571.5664000000002</v>
      </c>
      <c r="M72" s="23" t="s">
        <v>957</v>
      </c>
      <c r="N72" s="26">
        <v>1865333.9405996001</v>
      </c>
      <c r="O72" s="23" t="s">
        <v>964</v>
      </c>
    </row>
    <row r="73" spans="1:15" ht="24" customHeight="1" x14ac:dyDescent="0.2">
      <c r="A73" s="23" t="s">
        <v>217</v>
      </c>
      <c r="B73" s="22" t="s">
        <v>44</v>
      </c>
      <c r="C73" s="22" t="s">
        <v>218</v>
      </c>
      <c r="D73" s="22" t="s">
        <v>434</v>
      </c>
      <c r="E73" s="24" t="s">
        <v>190</v>
      </c>
      <c r="F73" s="23" t="s">
        <v>662</v>
      </c>
      <c r="G73" s="23" t="s">
        <v>738</v>
      </c>
      <c r="H73" s="23" t="s">
        <v>322</v>
      </c>
      <c r="I73" s="23" t="s">
        <v>322</v>
      </c>
      <c r="J73" s="23" t="s">
        <v>474</v>
      </c>
      <c r="K73" s="23" t="s">
        <v>742</v>
      </c>
      <c r="L73" s="26">
        <v>2545.0344</v>
      </c>
      <c r="M73" s="23" t="s">
        <v>957</v>
      </c>
      <c r="N73" s="26">
        <v>1867878.9749996001</v>
      </c>
      <c r="O73" s="23" t="s">
        <v>965</v>
      </c>
    </row>
    <row r="74" spans="1:15" ht="24" customHeight="1" x14ac:dyDescent="0.2">
      <c r="A74" s="23" t="s">
        <v>966</v>
      </c>
      <c r="B74" s="22" t="s">
        <v>59</v>
      </c>
      <c r="C74" s="22" t="s">
        <v>967</v>
      </c>
      <c r="D74" s="22" t="s">
        <v>566</v>
      </c>
      <c r="E74" s="24" t="s">
        <v>567</v>
      </c>
      <c r="F74" s="23" t="s">
        <v>968</v>
      </c>
      <c r="G74" s="23" t="s">
        <v>456</v>
      </c>
      <c r="H74" s="23" t="s">
        <v>969</v>
      </c>
      <c r="I74" s="23" t="s">
        <v>456</v>
      </c>
      <c r="J74" s="23" t="s">
        <v>970</v>
      </c>
      <c r="K74" s="23" t="s">
        <v>456</v>
      </c>
      <c r="L74" s="26">
        <v>2416.66788</v>
      </c>
      <c r="M74" s="23" t="s">
        <v>971</v>
      </c>
      <c r="N74" s="26">
        <v>1870295.6428795999</v>
      </c>
      <c r="O74" s="23" t="s">
        <v>972</v>
      </c>
    </row>
    <row r="75" spans="1:15" ht="24" customHeight="1" x14ac:dyDescent="0.2">
      <c r="A75" s="23" t="s">
        <v>973</v>
      </c>
      <c r="B75" s="22" t="s">
        <v>142</v>
      </c>
      <c r="C75" s="22" t="s">
        <v>974</v>
      </c>
      <c r="D75" s="22" t="s">
        <v>258</v>
      </c>
      <c r="E75" s="24" t="s">
        <v>975</v>
      </c>
      <c r="F75" s="23" t="s">
        <v>976</v>
      </c>
      <c r="G75" s="23" t="s">
        <v>456</v>
      </c>
      <c r="H75" s="23" t="s">
        <v>977</v>
      </c>
      <c r="I75" s="23" t="s">
        <v>456</v>
      </c>
      <c r="J75" s="23" t="s">
        <v>978</v>
      </c>
      <c r="K75" s="23" t="s">
        <v>456</v>
      </c>
      <c r="L75" s="26">
        <v>2381.1904260000001</v>
      </c>
      <c r="M75" s="23" t="s">
        <v>971</v>
      </c>
      <c r="N75" s="26">
        <v>1872676.8333056001</v>
      </c>
      <c r="O75" s="23" t="s">
        <v>979</v>
      </c>
    </row>
    <row r="76" spans="1:15" ht="24" customHeight="1" x14ac:dyDescent="0.2">
      <c r="A76" s="23" t="s">
        <v>980</v>
      </c>
      <c r="B76" s="22" t="s">
        <v>142</v>
      </c>
      <c r="C76" s="22" t="s">
        <v>981</v>
      </c>
      <c r="D76" s="22" t="s">
        <v>434</v>
      </c>
      <c r="E76" s="24" t="s">
        <v>242</v>
      </c>
      <c r="F76" s="23" t="s">
        <v>982</v>
      </c>
      <c r="G76" s="23" t="s">
        <v>738</v>
      </c>
      <c r="H76" s="23" t="s">
        <v>983</v>
      </c>
      <c r="I76" s="23" t="s">
        <v>984</v>
      </c>
      <c r="J76" s="23" t="s">
        <v>985</v>
      </c>
      <c r="K76" s="23" t="s">
        <v>742</v>
      </c>
      <c r="L76" s="26">
        <v>2379.7097279999998</v>
      </c>
      <c r="M76" s="23" t="s">
        <v>971</v>
      </c>
      <c r="N76" s="26">
        <v>1875056.5430336001</v>
      </c>
      <c r="O76" s="23" t="s">
        <v>986</v>
      </c>
    </row>
    <row r="77" spans="1:15" ht="24" customHeight="1" x14ac:dyDescent="0.2">
      <c r="A77" s="23" t="s">
        <v>987</v>
      </c>
      <c r="B77" s="22" t="s">
        <v>59</v>
      </c>
      <c r="C77" s="22" t="s">
        <v>988</v>
      </c>
      <c r="D77" s="22" t="s">
        <v>258</v>
      </c>
      <c r="E77" s="24" t="s">
        <v>656</v>
      </c>
      <c r="F77" s="23" t="s">
        <v>989</v>
      </c>
      <c r="G77" s="23" t="s">
        <v>456</v>
      </c>
      <c r="H77" s="23" t="s">
        <v>990</v>
      </c>
      <c r="I77" s="23" t="s">
        <v>456</v>
      </c>
      <c r="J77" s="23" t="s">
        <v>991</v>
      </c>
      <c r="K77" s="23" t="s">
        <v>456</v>
      </c>
      <c r="L77" s="26">
        <v>2285.25</v>
      </c>
      <c r="M77" s="23" t="s">
        <v>971</v>
      </c>
      <c r="N77" s="26">
        <v>1877341.7930336001</v>
      </c>
      <c r="O77" s="23" t="s">
        <v>992</v>
      </c>
    </row>
    <row r="78" spans="1:15" ht="24" customHeight="1" x14ac:dyDescent="0.2">
      <c r="A78" s="23" t="s">
        <v>993</v>
      </c>
      <c r="B78" s="22" t="s">
        <v>59</v>
      </c>
      <c r="C78" s="22" t="s">
        <v>994</v>
      </c>
      <c r="D78" s="22" t="s">
        <v>258</v>
      </c>
      <c r="E78" s="24" t="s">
        <v>656</v>
      </c>
      <c r="F78" s="23" t="s">
        <v>995</v>
      </c>
      <c r="G78" s="23" t="s">
        <v>456</v>
      </c>
      <c r="H78" s="23" t="s">
        <v>996</v>
      </c>
      <c r="I78" s="23" t="s">
        <v>456</v>
      </c>
      <c r="J78" s="23" t="s">
        <v>997</v>
      </c>
      <c r="K78" s="23" t="s">
        <v>456</v>
      </c>
      <c r="L78" s="26">
        <v>2263.84</v>
      </c>
      <c r="M78" s="23" t="s">
        <v>971</v>
      </c>
      <c r="N78" s="26">
        <v>1879605.6330335999</v>
      </c>
      <c r="O78" s="23" t="s">
        <v>998</v>
      </c>
    </row>
    <row r="79" spans="1:15" ht="24" customHeight="1" x14ac:dyDescent="0.2">
      <c r="A79" s="23" t="s">
        <v>999</v>
      </c>
      <c r="B79" s="22" t="s">
        <v>59</v>
      </c>
      <c r="C79" s="22" t="s">
        <v>1000</v>
      </c>
      <c r="D79" s="22" t="s">
        <v>566</v>
      </c>
      <c r="E79" s="24" t="s">
        <v>567</v>
      </c>
      <c r="F79" s="23" t="s">
        <v>1001</v>
      </c>
      <c r="G79" s="23" t="s">
        <v>456</v>
      </c>
      <c r="H79" s="23" t="s">
        <v>690</v>
      </c>
      <c r="I79" s="23" t="s">
        <v>456</v>
      </c>
      <c r="J79" s="23" t="s">
        <v>1002</v>
      </c>
      <c r="K79" s="23" t="s">
        <v>456</v>
      </c>
      <c r="L79" s="26">
        <v>2201.1878993099999</v>
      </c>
      <c r="M79" s="23" t="s">
        <v>1003</v>
      </c>
      <c r="N79" s="26">
        <v>1881806.8209329001</v>
      </c>
      <c r="O79" s="23" t="s">
        <v>1004</v>
      </c>
    </row>
    <row r="80" spans="1:15" ht="24" customHeight="1" x14ac:dyDescent="0.2">
      <c r="A80" s="23" t="s">
        <v>1005</v>
      </c>
      <c r="B80" s="22" t="s">
        <v>59</v>
      </c>
      <c r="C80" s="22" t="s">
        <v>1006</v>
      </c>
      <c r="D80" s="22" t="s">
        <v>566</v>
      </c>
      <c r="E80" s="24" t="s">
        <v>567</v>
      </c>
      <c r="F80" s="23" t="s">
        <v>1007</v>
      </c>
      <c r="G80" s="23" t="s">
        <v>456</v>
      </c>
      <c r="H80" s="23" t="s">
        <v>598</v>
      </c>
      <c r="I80" s="23" t="s">
        <v>456</v>
      </c>
      <c r="J80" s="23" t="s">
        <v>1008</v>
      </c>
      <c r="K80" s="23" t="s">
        <v>456</v>
      </c>
      <c r="L80" s="26">
        <v>2122.7755650270001</v>
      </c>
      <c r="M80" s="23" t="s">
        <v>1003</v>
      </c>
      <c r="N80" s="26">
        <v>1883929.5964979001</v>
      </c>
      <c r="O80" s="23" t="s">
        <v>1009</v>
      </c>
    </row>
    <row r="81" spans="1:15" ht="36" customHeight="1" x14ac:dyDescent="0.2">
      <c r="A81" s="23" t="s">
        <v>1010</v>
      </c>
      <c r="B81" s="22" t="s">
        <v>59</v>
      </c>
      <c r="C81" s="22" t="s">
        <v>1011</v>
      </c>
      <c r="D81" s="22" t="s">
        <v>258</v>
      </c>
      <c r="E81" s="24" t="s">
        <v>61</v>
      </c>
      <c r="F81" s="23" t="s">
        <v>1012</v>
      </c>
      <c r="G81" s="23" t="s">
        <v>456</v>
      </c>
      <c r="H81" s="23" t="s">
        <v>1013</v>
      </c>
      <c r="I81" s="23" t="s">
        <v>456</v>
      </c>
      <c r="J81" s="23" t="s">
        <v>1014</v>
      </c>
      <c r="K81" s="23" t="s">
        <v>456</v>
      </c>
      <c r="L81" s="26">
        <v>2065.0232700000001</v>
      </c>
      <c r="M81" s="23" t="s">
        <v>1003</v>
      </c>
      <c r="N81" s="26">
        <v>1885994.6197679001</v>
      </c>
      <c r="O81" s="23" t="s">
        <v>1015</v>
      </c>
    </row>
    <row r="82" spans="1:15" ht="24" customHeight="1" x14ac:dyDescent="0.2">
      <c r="A82" s="23" t="s">
        <v>1016</v>
      </c>
      <c r="B82" s="22" t="s">
        <v>59</v>
      </c>
      <c r="C82" s="22" t="s">
        <v>1017</v>
      </c>
      <c r="D82" s="22" t="s">
        <v>434</v>
      </c>
      <c r="E82" s="24" t="s">
        <v>567</v>
      </c>
      <c r="F82" s="23" t="s">
        <v>924</v>
      </c>
      <c r="G82" s="23" t="s">
        <v>456</v>
      </c>
      <c r="H82" s="23" t="s">
        <v>1018</v>
      </c>
      <c r="I82" s="23" t="s">
        <v>456</v>
      </c>
      <c r="J82" s="23" t="s">
        <v>1019</v>
      </c>
      <c r="K82" s="23" t="s">
        <v>456</v>
      </c>
      <c r="L82" s="26">
        <v>2018.674091658</v>
      </c>
      <c r="M82" s="23" t="s">
        <v>1020</v>
      </c>
      <c r="N82" s="26">
        <v>1888013.2938596001</v>
      </c>
      <c r="O82" s="23" t="s">
        <v>1021</v>
      </c>
    </row>
    <row r="83" spans="1:15" ht="24" customHeight="1" x14ac:dyDescent="0.2">
      <c r="A83" s="23" t="s">
        <v>1022</v>
      </c>
      <c r="B83" s="22" t="s">
        <v>59</v>
      </c>
      <c r="C83" s="22" t="s">
        <v>1023</v>
      </c>
      <c r="D83" s="22" t="s">
        <v>566</v>
      </c>
      <c r="E83" s="24" t="s">
        <v>567</v>
      </c>
      <c r="F83" s="23" t="s">
        <v>1024</v>
      </c>
      <c r="G83" s="23" t="s">
        <v>456</v>
      </c>
      <c r="H83" s="23" t="s">
        <v>1025</v>
      </c>
      <c r="I83" s="23" t="s">
        <v>456</v>
      </c>
      <c r="J83" s="23" t="s">
        <v>1026</v>
      </c>
      <c r="K83" s="23" t="s">
        <v>456</v>
      </c>
      <c r="L83" s="26">
        <v>1994.1518960000001</v>
      </c>
      <c r="M83" s="23" t="s">
        <v>1020</v>
      </c>
      <c r="N83" s="26">
        <v>1890007.4457556</v>
      </c>
      <c r="O83" s="23" t="s">
        <v>1027</v>
      </c>
    </row>
    <row r="84" spans="1:15" ht="48" customHeight="1" x14ac:dyDescent="0.2">
      <c r="A84" s="23" t="s">
        <v>1028</v>
      </c>
      <c r="B84" s="22" t="s">
        <v>59</v>
      </c>
      <c r="C84" s="22" t="s">
        <v>1029</v>
      </c>
      <c r="D84" s="22" t="s">
        <v>434</v>
      </c>
      <c r="E84" s="24" t="s">
        <v>242</v>
      </c>
      <c r="F84" s="23" t="s">
        <v>1030</v>
      </c>
      <c r="G84" s="23" t="s">
        <v>456</v>
      </c>
      <c r="H84" s="23" t="s">
        <v>1031</v>
      </c>
      <c r="I84" s="23" t="s">
        <v>456</v>
      </c>
      <c r="J84" s="23" t="s">
        <v>1032</v>
      </c>
      <c r="K84" s="23" t="s">
        <v>456</v>
      </c>
      <c r="L84" s="26">
        <v>1948.6130036459999</v>
      </c>
      <c r="M84" s="23" t="s">
        <v>1020</v>
      </c>
      <c r="N84" s="26">
        <v>1891956.0587593</v>
      </c>
      <c r="O84" s="23" t="s">
        <v>1033</v>
      </c>
    </row>
    <row r="85" spans="1:15" ht="24" customHeight="1" x14ac:dyDescent="0.2">
      <c r="A85" s="23" t="s">
        <v>1034</v>
      </c>
      <c r="B85" s="22" t="s">
        <v>59</v>
      </c>
      <c r="C85" s="22" t="s">
        <v>1035</v>
      </c>
      <c r="D85" s="22" t="s">
        <v>258</v>
      </c>
      <c r="E85" s="24" t="s">
        <v>117</v>
      </c>
      <c r="F85" s="23" t="s">
        <v>1036</v>
      </c>
      <c r="G85" s="23" t="s">
        <v>456</v>
      </c>
      <c r="H85" s="23" t="s">
        <v>1037</v>
      </c>
      <c r="I85" s="23" t="s">
        <v>456</v>
      </c>
      <c r="J85" s="23" t="s">
        <v>1038</v>
      </c>
      <c r="K85" s="23" t="s">
        <v>456</v>
      </c>
      <c r="L85" s="26">
        <v>1889.756454204</v>
      </c>
      <c r="M85" s="23" t="s">
        <v>1020</v>
      </c>
      <c r="N85" s="26">
        <v>1893845.8152135001</v>
      </c>
      <c r="O85" s="23" t="s">
        <v>1039</v>
      </c>
    </row>
    <row r="86" spans="1:15" ht="60" customHeight="1" x14ac:dyDescent="0.2">
      <c r="A86" s="23" t="s">
        <v>1040</v>
      </c>
      <c r="B86" s="22" t="s">
        <v>59</v>
      </c>
      <c r="C86" s="22" t="s">
        <v>1041</v>
      </c>
      <c r="D86" s="22" t="s">
        <v>434</v>
      </c>
      <c r="E86" s="24" t="s">
        <v>242</v>
      </c>
      <c r="F86" s="23" t="s">
        <v>1042</v>
      </c>
      <c r="G86" s="23" t="s">
        <v>456</v>
      </c>
      <c r="H86" s="23" t="s">
        <v>1043</v>
      </c>
      <c r="I86" s="23" t="s">
        <v>456</v>
      </c>
      <c r="J86" s="23" t="s">
        <v>1044</v>
      </c>
      <c r="K86" s="23" t="s">
        <v>456</v>
      </c>
      <c r="L86" s="26">
        <v>1871.013390588</v>
      </c>
      <c r="M86" s="23" t="s">
        <v>1020</v>
      </c>
      <c r="N86" s="26">
        <v>1895716.8286041</v>
      </c>
      <c r="O86" s="23" t="s">
        <v>1045</v>
      </c>
    </row>
    <row r="87" spans="1:15" ht="24" customHeight="1" x14ac:dyDescent="0.2">
      <c r="A87" s="23" t="s">
        <v>1046</v>
      </c>
      <c r="B87" s="22" t="s">
        <v>59</v>
      </c>
      <c r="C87" s="22" t="s">
        <v>1047</v>
      </c>
      <c r="D87" s="22" t="s">
        <v>258</v>
      </c>
      <c r="E87" s="24" t="s">
        <v>117</v>
      </c>
      <c r="F87" s="23" t="s">
        <v>1048</v>
      </c>
      <c r="G87" s="23" t="s">
        <v>456</v>
      </c>
      <c r="H87" s="23" t="s">
        <v>1049</v>
      </c>
      <c r="I87" s="23" t="s">
        <v>456</v>
      </c>
      <c r="J87" s="23" t="s">
        <v>1050</v>
      </c>
      <c r="K87" s="23" t="s">
        <v>456</v>
      </c>
      <c r="L87" s="26">
        <v>1759.910066253</v>
      </c>
      <c r="M87" s="23" t="s">
        <v>1051</v>
      </c>
      <c r="N87" s="26">
        <v>1897476.7386704001</v>
      </c>
      <c r="O87" s="23" t="s">
        <v>1052</v>
      </c>
    </row>
    <row r="88" spans="1:15" ht="48" customHeight="1" x14ac:dyDescent="0.2">
      <c r="A88" s="23" t="s">
        <v>1053</v>
      </c>
      <c r="B88" s="22" t="s">
        <v>59</v>
      </c>
      <c r="C88" s="22" t="s">
        <v>1054</v>
      </c>
      <c r="D88" s="22" t="s">
        <v>258</v>
      </c>
      <c r="E88" s="24" t="s">
        <v>242</v>
      </c>
      <c r="F88" s="23" t="s">
        <v>1055</v>
      </c>
      <c r="G88" s="23" t="s">
        <v>456</v>
      </c>
      <c r="H88" s="23" t="s">
        <v>1056</v>
      </c>
      <c r="I88" s="23" t="s">
        <v>456</v>
      </c>
      <c r="J88" s="23" t="s">
        <v>1057</v>
      </c>
      <c r="K88" s="23" t="s">
        <v>456</v>
      </c>
      <c r="L88" s="26">
        <v>1739.6346000000001</v>
      </c>
      <c r="M88" s="23" t="s">
        <v>1051</v>
      </c>
      <c r="N88" s="26">
        <v>1899216.3732704001</v>
      </c>
      <c r="O88" s="23" t="s">
        <v>1058</v>
      </c>
    </row>
    <row r="89" spans="1:15" ht="24" customHeight="1" x14ac:dyDescent="0.2">
      <c r="A89" s="23" t="s">
        <v>1059</v>
      </c>
      <c r="B89" s="22" t="s">
        <v>59</v>
      </c>
      <c r="C89" s="22" t="s">
        <v>1060</v>
      </c>
      <c r="D89" s="22" t="s">
        <v>434</v>
      </c>
      <c r="E89" s="24" t="s">
        <v>656</v>
      </c>
      <c r="F89" s="23" t="s">
        <v>995</v>
      </c>
      <c r="G89" s="23" t="s">
        <v>456</v>
      </c>
      <c r="H89" s="23" t="s">
        <v>1061</v>
      </c>
      <c r="I89" s="23" t="s">
        <v>456</v>
      </c>
      <c r="J89" s="23" t="s">
        <v>1062</v>
      </c>
      <c r="K89" s="23" t="s">
        <v>456</v>
      </c>
      <c r="L89" s="26">
        <v>1732.8</v>
      </c>
      <c r="M89" s="23" t="s">
        <v>1051</v>
      </c>
      <c r="N89" s="26">
        <v>1900949.1732703999</v>
      </c>
      <c r="O89" s="23" t="s">
        <v>1063</v>
      </c>
    </row>
    <row r="90" spans="1:15" ht="48" customHeight="1" x14ac:dyDescent="0.2">
      <c r="A90" s="23" t="s">
        <v>1064</v>
      </c>
      <c r="B90" s="22" t="s">
        <v>59</v>
      </c>
      <c r="C90" s="22" t="s">
        <v>1065</v>
      </c>
      <c r="D90" s="22" t="s">
        <v>434</v>
      </c>
      <c r="E90" s="24" t="s">
        <v>242</v>
      </c>
      <c r="F90" s="23" t="s">
        <v>1066</v>
      </c>
      <c r="G90" s="23" t="s">
        <v>456</v>
      </c>
      <c r="H90" s="23" t="s">
        <v>1067</v>
      </c>
      <c r="I90" s="23" t="s">
        <v>456</v>
      </c>
      <c r="J90" s="23" t="s">
        <v>1068</v>
      </c>
      <c r="K90" s="23" t="s">
        <v>456</v>
      </c>
      <c r="L90" s="26">
        <v>1687.134245576</v>
      </c>
      <c r="M90" s="23" t="s">
        <v>1051</v>
      </c>
      <c r="N90" s="26">
        <v>1902636.307516</v>
      </c>
      <c r="O90" s="23" t="s">
        <v>1069</v>
      </c>
    </row>
    <row r="91" spans="1:15" ht="36" customHeight="1" x14ac:dyDescent="0.2">
      <c r="A91" s="23" t="s">
        <v>1070</v>
      </c>
      <c r="B91" s="22" t="s">
        <v>59</v>
      </c>
      <c r="C91" s="22" t="s">
        <v>1071</v>
      </c>
      <c r="D91" s="22" t="s">
        <v>258</v>
      </c>
      <c r="E91" s="24" t="s">
        <v>61</v>
      </c>
      <c r="F91" s="23" t="s">
        <v>1072</v>
      </c>
      <c r="G91" s="23" t="s">
        <v>456</v>
      </c>
      <c r="H91" s="23" t="s">
        <v>1073</v>
      </c>
      <c r="I91" s="23" t="s">
        <v>456</v>
      </c>
      <c r="J91" s="23" t="s">
        <v>1074</v>
      </c>
      <c r="K91" s="23" t="s">
        <v>456</v>
      </c>
      <c r="L91" s="26">
        <v>1567.5832949799999</v>
      </c>
      <c r="M91" s="23" t="s">
        <v>1075</v>
      </c>
      <c r="N91" s="26">
        <v>1904203.890811</v>
      </c>
      <c r="O91" s="23" t="s">
        <v>1076</v>
      </c>
    </row>
    <row r="92" spans="1:15" ht="24" customHeight="1" x14ac:dyDescent="0.2">
      <c r="A92" s="23" t="s">
        <v>1077</v>
      </c>
      <c r="B92" s="22" t="s">
        <v>59</v>
      </c>
      <c r="C92" s="22" t="s">
        <v>1078</v>
      </c>
      <c r="D92" s="22" t="s">
        <v>258</v>
      </c>
      <c r="E92" s="24" t="s">
        <v>61</v>
      </c>
      <c r="F92" s="23" t="s">
        <v>1079</v>
      </c>
      <c r="G92" s="23" t="s">
        <v>456</v>
      </c>
      <c r="H92" s="23" t="s">
        <v>1080</v>
      </c>
      <c r="I92" s="23" t="s">
        <v>456</v>
      </c>
      <c r="J92" s="23" t="s">
        <v>1081</v>
      </c>
      <c r="K92" s="23" t="s">
        <v>456</v>
      </c>
      <c r="L92" s="26">
        <v>1480.8385986999999</v>
      </c>
      <c r="M92" s="23" t="s">
        <v>1075</v>
      </c>
      <c r="N92" s="26">
        <v>1905684.7294097</v>
      </c>
      <c r="O92" s="23" t="s">
        <v>1082</v>
      </c>
    </row>
    <row r="93" spans="1:15" ht="24" customHeight="1" x14ac:dyDescent="0.2">
      <c r="A93" s="23" t="s">
        <v>1083</v>
      </c>
      <c r="B93" s="22" t="s">
        <v>59</v>
      </c>
      <c r="C93" s="22" t="s">
        <v>1084</v>
      </c>
      <c r="D93" s="22" t="s">
        <v>258</v>
      </c>
      <c r="E93" s="24" t="s">
        <v>575</v>
      </c>
      <c r="F93" s="23" t="s">
        <v>1085</v>
      </c>
      <c r="G93" s="23" t="s">
        <v>456</v>
      </c>
      <c r="H93" s="23" t="s">
        <v>1086</v>
      </c>
      <c r="I93" s="23" t="s">
        <v>456</v>
      </c>
      <c r="J93" s="23" t="s">
        <v>1087</v>
      </c>
      <c r="K93" s="23" t="s">
        <v>456</v>
      </c>
      <c r="L93" s="26">
        <v>1463.8147200000001</v>
      </c>
      <c r="M93" s="23" t="s">
        <v>1075</v>
      </c>
      <c r="N93" s="26">
        <v>1907148.5441296999</v>
      </c>
      <c r="O93" s="23" t="s">
        <v>1088</v>
      </c>
    </row>
    <row r="94" spans="1:15" ht="24" customHeight="1" x14ac:dyDescent="0.2">
      <c r="A94" s="23" t="s">
        <v>1089</v>
      </c>
      <c r="B94" s="22" t="s">
        <v>59</v>
      </c>
      <c r="C94" s="22" t="s">
        <v>1090</v>
      </c>
      <c r="D94" s="22" t="s">
        <v>434</v>
      </c>
      <c r="E94" s="24" t="s">
        <v>567</v>
      </c>
      <c r="F94" s="23" t="s">
        <v>1091</v>
      </c>
      <c r="G94" s="23" t="s">
        <v>456</v>
      </c>
      <c r="H94" s="23" t="s">
        <v>1092</v>
      </c>
      <c r="I94" s="23" t="s">
        <v>456</v>
      </c>
      <c r="J94" s="23" t="s">
        <v>1093</v>
      </c>
      <c r="K94" s="23" t="s">
        <v>456</v>
      </c>
      <c r="L94" s="26">
        <v>1427.949948726</v>
      </c>
      <c r="M94" s="23" t="s">
        <v>1094</v>
      </c>
      <c r="N94" s="26">
        <v>1908576.4940784001</v>
      </c>
      <c r="O94" s="23" t="s">
        <v>1095</v>
      </c>
    </row>
    <row r="95" spans="1:15" ht="24" customHeight="1" x14ac:dyDescent="0.2">
      <c r="A95" s="23" t="s">
        <v>1096</v>
      </c>
      <c r="B95" s="22" t="s">
        <v>59</v>
      </c>
      <c r="C95" s="22" t="s">
        <v>1097</v>
      </c>
      <c r="D95" s="22" t="s">
        <v>566</v>
      </c>
      <c r="E95" s="24" t="s">
        <v>567</v>
      </c>
      <c r="F95" s="23" t="s">
        <v>1098</v>
      </c>
      <c r="G95" s="23" t="s">
        <v>456</v>
      </c>
      <c r="H95" s="23" t="s">
        <v>1099</v>
      </c>
      <c r="I95" s="23" t="s">
        <v>456</v>
      </c>
      <c r="J95" s="23" t="s">
        <v>1100</v>
      </c>
      <c r="K95" s="23" t="s">
        <v>456</v>
      </c>
      <c r="L95" s="26">
        <v>1421.2342917000001</v>
      </c>
      <c r="M95" s="23" t="s">
        <v>1094</v>
      </c>
      <c r="N95" s="26">
        <v>1909997.7283701</v>
      </c>
      <c r="O95" s="23" t="s">
        <v>1101</v>
      </c>
    </row>
    <row r="96" spans="1:15" ht="36" customHeight="1" x14ac:dyDescent="0.2">
      <c r="A96" s="23" t="s">
        <v>1102</v>
      </c>
      <c r="B96" s="22" t="s">
        <v>59</v>
      </c>
      <c r="C96" s="22" t="s">
        <v>1103</v>
      </c>
      <c r="D96" s="22" t="s">
        <v>258</v>
      </c>
      <c r="E96" s="24" t="s">
        <v>242</v>
      </c>
      <c r="F96" s="23" t="s">
        <v>1104</v>
      </c>
      <c r="G96" s="23" t="s">
        <v>456</v>
      </c>
      <c r="H96" s="23" t="s">
        <v>1105</v>
      </c>
      <c r="I96" s="23" t="s">
        <v>456</v>
      </c>
      <c r="J96" s="23" t="s">
        <v>1106</v>
      </c>
      <c r="K96" s="23" t="s">
        <v>456</v>
      </c>
      <c r="L96" s="26">
        <v>1294.437810418</v>
      </c>
      <c r="M96" s="23" t="s">
        <v>1094</v>
      </c>
      <c r="N96" s="26">
        <v>1911292.1661805001</v>
      </c>
      <c r="O96" s="23" t="s">
        <v>1107</v>
      </c>
    </row>
    <row r="97" spans="1:15" ht="24" customHeight="1" x14ac:dyDescent="0.2">
      <c r="A97" s="23" t="s">
        <v>1108</v>
      </c>
      <c r="B97" s="22" t="s">
        <v>59</v>
      </c>
      <c r="C97" s="22" t="s">
        <v>1109</v>
      </c>
      <c r="D97" s="22" t="s">
        <v>434</v>
      </c>
      <c r="E97" s="24" t="s">
        <v>656</v>
      </c>
      <c r="F97" s="23" t="s">
        <v>1110</v>
      </c>
      <c r="G97" s="23" t="s">
        <v>456</v>
      </c>
      <c r="H97" s="23" t="s">
        <v>1111</v>
      </c>
      <c r="I97" s="23" t="s">
        <v>456</v>
      </c>
      <c r="J97" s="23" t="s">
        <v>1112</v>
      </c>
      <c r="K97" s="23" t="s">
        <v>456</v>
      </c>
      <c r="L97" s="26">
        <v>1217.6400000000001</v>
      </c>
      <c r="M97" s="23" t="s">
        <v>1113</v>
      </c>
      <c r="N97" s="26">
        <v>1912509.8061805</v>
      </c>
      <c r="O97" s="23" t="s">
        <v>1114</v>
      </c>
    </row>
    <row r="98" spans="1:15" ht="24" customHeight="1" x14ac:dyDescent="0.2">
      <c r="A98" s="23" t="s">
        <v>1115</v>
      </c>
      <c r="B98" s="22" t="s">
        <v>59</v>
      </c>
      <c r="C98" s="22" t="s">
        <v>1116</v>
      </c>
      <c r="D98" s="22" t="s">
        <v>258</v>
      </c>
      <c r="E98" s="24" t="s">
        <v>575</v>
      </c>
      <c r="F98" s="23" t="s">
        <v>1117</v>
      </c>
      <c r="G98" s="23" t="s">
        <v>456</v>
      </c>
      <c r="H98" s="23" t="s">
        <v>1118</v>
      </c>
      <c r="I98" s="23" t="s">
        <v>456</v>
      </c>
      <c r="J98" s="23" t="s">
        <v>1119</v>
      </c>
      <c r="K98" s="23" t="s">
        <v>456</v>
      </c>
      <c r="L98" s="26">
        <v>1166.0292480000001</v>
      </c>
      <c r="M98" s="23" t="s">
        <v>1113</v>
      </c>
      <c r="N98" s="26">
        <v>1913675.8354285001</v>
      </c>
      <c r="O98" s="23" t="s">
        <v>1120</v>
      </c>
    </row>
    <row r="99" spans="1:15" ht="48" customHeight="1" x14ac:dyDescent="0.2">
      <c r="A99" s="23" t="s">
        <v>1121</v>
      </c>
      <c r="B99" s="22" t="s">
        <v>59</v>
      </c>
      <c r="C99" s="22" t="s">
        <v>1122</v>
      </c>
      <c r="D99" s="22" t="s">
        <v>434</v>
      </c>
      <c r="E99" s="24" t="s">
        <v>242</v>
      </c>
      <c r="F99" s="23" t="s">
        <v>1123</v>
      </c>
      <c r="G99" s="23" t="s">
        <v>456</v>
      </c>
      <c r="H99" s="23" t="s">
        <v>1124</v>
      </c>
      <c r="I99" s="23" t="s">
        <v>456</v>
      </c>
      <c r="J99" s="23" t="s">
        <v>1125</v>
      </c>
      <c r="K99" s="23" t="s">
        <v>456</v>
      </c>
      <c r="L99" s="26">
        <v>1055.6374071360001</v>
      </c>
      <c r="M99" s="23" t="s">
        <v>1126</v>
      </c>
      <c r="N99" s="26">
        <v>1914731.4728355999</v>
      </c>
      <c r="O99" s="23" t="s">
        <v>1127</v>
      </c>
    </row>
    <row r="100" spans="1:15" ht="24" customHeight="1" x14ac:dyDescent="0.2">
      <c r="A100" s="23" t="s">
        <v>1128</v>
      </c>
      <c r="B100" s="22" t="s">
        <v>59</v>
      </c>
      <c r="C100" s="22" t="s">
        <v>1129</v>
      </c>
      <c r="D100" s="22" t="s">
        <v>258</v>
      </c>
      <c r="E100" s="24" t="s">
        <v>531</v>
      </c>
      <c r="F100" s="23" t="s">
        <v>1130</v>
      </c>
      <c r="G100" s="23" t="s">
        <v>456</v>
      </c>
      <c r="H100" s="23" t="s">
        <v>1131</v>
      </c>
      <c r="I100" s="23" t="s">
        <v>456</v>
      </c>
      <c r="J100" s="23" t="s">
        <v>1132</v>
      </c>
      <c r="K100" s="23" t="s">
        <v>456</v>
      </c>
      <c r="L100" s="26">
        <v>1052.734995</v>
      </c>
      <c r="M100" s="23" t="s">
        <v>1126</v>
      </c>
      <c r="N100" s="26">
        <v>1915784.2078306</v>
      </c>
      <c r="O100" s="23" t="s">
        <v>1133</v>
      </c>
    </row>
    <row r="101" spans="1:15" ht="24" customHeight="1" x14ac:dyDescent="0.2">
      <c r="A101" s="23" t="s">
        <v>1134</v>
      </c>
      <c r="B101" s="22" t="s">
        <v>59</v>
      </c>
      <c r="C101" s="22" t="s">
        <v>1135</v>
      </c>
      <c r="D101" s="22" t="s">
        <v>434</v>
      </c>
      <c r="E101" s="24" t="s">
        <v>242</v>
      </c>
      <c r="F101" s="23" t="s">
        <v>1136</v>
      </c>
      <c r="G101" s="23" t="s">
        <v>456</v>
      </c>
      <c r="H101" s="23" t="s">
        <v>1137</v>
      </c>
      <c r="I101" s="23" t="s">
        <v>456</v>
      </c>
      <c r="J101" s="23" t="s">
        <v>1138</v>
      </c>
      <c r="K101" s="23" t="s">
        <v>456</v>
      </c>
      <c r="L101" s="26">
        <v>1027.9238600020001</v>
      </c>
      <c r="M101" s="23" t="s">
        <v>1126</v>
      </c>
      <c r="N101" s="26">
        <v>1916812.1316906</v>
      </c>
      <c r="O101" s="23" t="s">
        <v>1139</v>
      </c>
    </row>
    <row r="102" spans="1:15" ht="48" customHeight="1" x14ac:dyDescent="0.2">
      <c r="A102" s="23" t="s">
        <v>1140</v>
      </c>
      <c r="B102" s="22" t="s">
        <v>59</v>
      </c>
      <c r="C102" s="22" t="s">
        <v>1141</v>
      </c>
      <c r="D102" s="22" t="s">
        <v>434</v>
      </c>
      <c r="E102" s="24" t="s">
        <v>242</v>
      </c>
      <c r="F102" s="23" t="s">
        <v>1142</v>
      </c>
      <c r="G102" s="23" t="s">
        <v>456</v>
      </c>
      <c r="H102" s="23" t="s">
        <v>1143</v>
      </c>
      <c r="I102" s="23" t="s">
        <v>456</v>
      </c>
      <c r="J102" s="23" t="s">
        <v>1144</v>
      </c>
      <c r="K102" s="23" t="s">
        <v>456</v>
      </c>
      <c r="L102" s="26">
        <v>1018.81573812</v>
      </c>
      <c r="M102" s="23" t="s">
        <v>1126</v>
      </c>
      <c r="N102" s="26">
        <v>1917830.9474287</v>
      </c>
      <c r="O102" s="23" t="s">
        <v>1145</v>
      </c>
    </row>
    <row r="103" spans="1:15" ht="24" customHeight="1" x14ac:dyDescent="0.2">
      <c r="A103" s="23" t="s">
        <v>1146</v>
      </c>
      <c r="B103" s="22" t="s">
        <v>59</v>
      </c>
      <c r="C103" s="22" t="s">
        <v>1147</v>
      </c>
      <c r="D103" s="22" t="s">
        <v>258</v>
      </c>
      <c r="E103" s="24" t="s">
        <v>242</v>
      </c>
      <c r="F103" s="23" t="s">
        <v>917</v>
      </c>
      <c r="G103" s="23" t="s">
        <v>456</v>
      </c>
      <c r="H103" s="23" t="s">
        <v>1148</v>
      </c>
      <c r="I103" s="23" t="s">
        <v>456</v>
      </c>
      <c r="J103" s="23" t="s">
        <v>1149</v>
      </c>
      <c r="K103" s="23" t="s">
        <v>456</v>
      </c>
      <c r="L103" s="26">
        <v>993.3</v>
      </c>
      <c r="M103" s="23" t="s">
        <v>1126</v>
      </c>
      <c r="N103" s="26">
        <v>1918824.2474287001</v>
      </c>
      <c r="O103" s="23" t="s">
        <v>1150</v>
      </c>
    </row>
    <row r="104" spans="1:15" ht="24" customHeight="1" x14ac:dyDescent="0.2">
      <c r="A104" s="23" t="s">
        <v>1151</v>
      </c>
      <c r="B104" s="22" t="s">
        <v>142</v>
      </c>
      <c r="C104" s="22" t="s">
        <v>1152</v>
      </c>
      <c r="D104" s="22" t="s">
        <v>434</v>
      </c>
      <c r="E104" s="24" t="s">
        <v>242</v>
      </c>
      <c r="F104" s="23" t="s">
        <v>1153</v>
      </c>
      <c r="G104" s="23" t="s">
        <v>1154</v>
      </c>
      <c r="H104" s="23" t="s">
        <v>1155</v>
      </c>
      <c r="I104" s="23" t="s">
        <v>1156</v>
      </c>
      <c r="J104" s="23" t="s">
        <v>1157</v>
      </c>
      <c r="K104" s="23" t="s">
        <v>1158</v>
      </c>
      <c r="L104" s="26">
        <v>984.69475171600004</v>
      </c>
      <c r="M104" s="23" t="s">
        <v>1126</v>
      </c>
      <c r="N104" s="26">
        <v>1919808.9421804</v>
      </c>
      <c r="O104" s="23" t="s">
        <v>1159</v>
      </c>
    </row>
    <row r="105" spans="1:15" ht="24" customHeight="1" x14ac:dyDescent="0.2">
      <c r="A105" s="23" t="s">
        <v>1160</v>
      </c>
      <c r="B105" s="22" t="s">
        <v>59</v>
      </c>
      <c r="C105" s="22" t="s">
        <v>1161</v>
      </c>
      <c r="D105" s="22" t="s">
        <v>258</v>
      </c>
      <c r="E105" s="24" t="s">
        <v>242</v>
      </c>
      <c r="F105" s="23" t="s">
        <v>1162</v>
      </c>
      <c r="G105" s="23" t="s">
        <v>456</v>
      </c>
      <c r="H105" s="23" t="s">
        <v>1163</v>
      </c>
      <c r="I105" s="23" t="s">
        <v>456</v>
      </c>
      <c r="J105" s="23" t="s">
        <v>1164</v>
      </c>
      <c r="K105" s="23" t="s">
        <v>456</v>
      </c>
      <c r="L105" s="26">
        <v>879.87566219999997</v>
      </c>
      <c r="M105" s="23" t="s">
        <v>1126</v>
      </c>
      <c r="N105" s="26">
        <v>1920688.8178425999</v>
      </c>
      <c r="O105" s="23" t="s">
        <v>1165</v>
      </c>
    </row>
    <row r="106" spans="1:15" ht="24" customHeight="1" x14ac:dyDescent="0.2">
      <c r="A106" s="23" t="s">
        <v>1166</v>
      </c>
      <c r="B106" s="22" t="s">
        <v>59</v>
      </c>
      <c r="C106" s="22" t="s">
        <v>1167</v>
      </c>
      <c r="D106" s="22" t="s">
        <v>566</v>
      </c>
      <c r="E106" s="24" t="s">
        <v>567</v>
      </c>
      <c r="F106" s="23" t="s">
        <v>1168</v>
      </c>
      <c r="G106" s="23" t="s">
        <v>456</v>
      </c>
      <c r="H106" s="23" t="s">
        <v>1169</v>
      </c>
      <c r="I106" s="23" t="s">
        <v>456</v>
      </c>
      <c r="J106" s="23" t="s">
        <v>1170</v>
      </c>
      <c r="K106" s="23" t="s">
        <v>456</v>
      </c>
      <c r="L106" s="26">
        <v>856.38962380800001</v>
      </c>
      <c r="M106" s="23" t="s">
        <v>1171</v>
      </c>
      <c r="N106" s="26">
        <v>1921545.2074664</v>
      </c>
      <c r="O106" s="23" t="s">
        <v>1172</v>
      </c>
    </row>
    <row r="107" spans="1:15" ht="24" customHeight="1" x14ac:dyDescent="0.2">
      <c r="A107" s="23" t="s">
        <v>1173</v>
      </c>
      <c r="B107" s="22" t="s">
        <v>59</v>
      </c>
      <c r="C107" s="22" t="s">
        <v>1174</v>
      </c>
      <c r="D107" s="22" t="s">
        <v>258</v>
      </c>
      <c r="E107" s="24" t="s">
        <v>89</v>
      </c>
      <c r="F107" s="23" t="s">
        <v>1175</v>
      </c>
      <c r="G107" s="23" t="s">
        <v>456</v>
      </c>
      <c r="H107" s="23" t="s">
        <v>1176</v>
      </c>
      <c r="I107" s="23" t="s">
        <v>456</v>
      </c>
      <c r="J107" s="23" t="s">
        <v>1177</v>
      </c>
      <c r="K107" s="23" t="s">
        <v>456</v>
      </c>
      <c r="L107" s="26">
        <v>856.37760000000003</v>
      </c>
      <c r="M107" s="23" t="s">
        <v>1171</v>
      </c>
      <c r="N107" s="26">
        <v>1922401.5850664</v>
      </c>
      <c r="O107" s="23" t="s">
        <v>1178</v>
      </c>
    </row>
    <row r="108" spans="1:15" ht="24" customHeight="1" x14ac:dyDescent="0.2">
      <c r="A108" s="23" t="s">
        <v>1179</v>
      </c>
      <c r="B108" s="22" t="s">
        <v>59</v>
      </c>
      <c r="C108" s="22" t="s">
        <v>1180</v>
      </c>
      <c r="D108" s="22" t="s">
        <v>434</v>
      </c>
      <c r="E108" s="24" t="s">
        <v>656</v>
      </c>
      <c r="F108" s="23" t="s">
        <v>995</v>
      </c>
      <c r="G108" s="23" t="s">
        <v>456</v>
      </c>
      <c r="H108" s="23" t="s">
        <v>1181</v>
      </c>
      <c r="I108" s="23" t="s">
        <v>456</v>
      </c>
      <c r="J108" s="23" t="s">
        <v>1182</v>
      </c>
      <c r="K108" s="23" t="s">
        <v>456</v>
      </c>
      <c r="L108" s="26">
        <v>850.64</v>
      </c>
      <c r="M108" s="23" t="s">
        <v>1171</v>
      </c>
      <c r="N108" s="26">
        <v>1923252.2250663999</v>
      </c>
      <c r="O108" s="23" t="s">
        <v>1183</v>
      </c>
    </row>
    <row r="109" spans="1:15" ht="24" customHeight="1" x14ac:dyDescent="0.2">
      <c r="A109" s="23" t="s">
        <v>1184</v>
      </c>
      <c r="B109" s="22" t="s">
        <v>59</v>
      </c>
      <c r="C109" s="22" t="s">
        <v>1185</v>
      </c>
      <c r="D109" s="22" t="s">
        <v>566</v>
      </c>
      <c r="E109" s="24" t="s">
        <v>567</v>
      </c>
      <c r="F109" s="23" t="s">
        <v>1186</v>
      </c>
      <c r="G109" s="23" t="s">
        <v>456</v>
      </c>
      <c r="H109" s="23" t="s">
        <v>1187</v>
      </c>
      <c r="I109" s="23" t="s">
        <v>456</v>
      </c>
      <c r="J109" s="23" t="s">
        <v>1188</v>
      </c>
      <c r="K109" s="23" t="s">
        <v>456</v>
      </c>
      <c r="L109" s="26">
        <v>845.12789241999997</v>
      </c>
      <c r="M109" s="23" t="s">
        <v>1171</v>
      </c>
      <c r="N109" s="26">
        <v>1924097.3529588</v>
      </c>
      <c r="O109" s="23" t="s">
        <v>1189</v>
      </c>
    </row>
    <row r="110" spans="1:15" ht="36" customHeight="1" x14ac:dyDescent="0.2">
      <c r="A110" s="23" t="s">
        <v>1190</v>
      </c>
      <c r="B110" s="22" t="s">
        <v>59</v>
      </c>
      <c r="C110" s="22" t="s">
        <v>1191</v>
      </c>
      <c r="D110" s="22" t="s">
        <v>258</v>
      </c>
      <c r="E110" s="24" t="s">
        <v>1192</v>
      </c>
      <c r="F110" s="23" t="s">
        <v>1193</v>
      </c>
      <c r="G110" s="23" t="s">
        <v>456</v>
      </c>
      <c r="H110" s="23" t="s">
        <v>369</v>
      </c>
      <c r="I110" s="23" t="s">
        <v>456</v>
      </c>
      <c r="J110" s="23" t="s">
        <v>1194</v>
      </c>
      <c r="K110" s="23" t="s">
        <v>456</v>
      </c>
      <c r="L110" s="26">
        <v>832</v>
      </c>
      <c r="M110" s="23" t="s">
        <v>1171</v>
      </c>
      <c r="N110" s="26">
        <v>1924929.3529588</v>
      </c>
      <c r="O110" s="23" t="s">
        <v>1195</v>
      </c>
    </row>
    <row r="111" spans="1:15" ht="24" customHeight="1" x14ac:dyDescent="0.2">
      <c r="A111" s="23" t="s">
        <v>1196</v>
      </c>
      <c r="B111" s="22" t="s">
        <v>59</v>
      </c>
      <c r="C111" s="22" t="s">
        <v>1197</v>
      </c>
      <c r="D111" s="22" t="s">
        <v>258</v>
      </c>
      <c r="E111" s="24" t="s">
        <v>117</v>
      </c>
      <c r="F111" s="23" t="s">
        <v>1198</v>
      </c>
      <c r="G111" s="23" t="s">
        <v>456</v>
      </c>
      <c r="H111" s="23" t="s">
        <v>1199</v>
      </c>
      <c r="I111" s="23" t="s">
        <v>456</v>
      </c>
      <c r="J111" s="23" t="s">
        <v>1200</v>
      </c>
      <c r="K111" s="23" t="s">
        <v>456</v>
      </c>
      <c r="L111" s="26">
        <v>816.07523526600005</v>
      </c>
      <c r="M111" s="23" t="s">
        <v>1171</v>
      </c>
      <c r="N111" s="26">
        <v>1925745.4281941</v>
      </c>
      <c r="O111" s="23" t="s">
        <v>1201</v>
      </c>
    </row>
    <row r="112" spans="1:15" ht="24" customHeight="1" x14ac:dyDescent="0.2">
      <c r="A112" s="23" t="s">
        <v>1202</v>
      </c>
      <c r="B112" s="22" t="s">
        <v>59</v>
      </c>
      <c r="C112" s="22" t="s">
        <v>1203</v>
      </c>
      <c r="D112" s="22" t="s">
        <v>566</v>
      </c>
      <c r="E112" s="24" t="s">
        <v>567</v>
      </c>
      <c r="F112" s="23" t="s">
        <v>1204</v>
      </c>
      <c r="G112" s="23" t="s">
        <v>456</v>
      </c>
      <c r="H112" s="23" t="s">
        <v>1205</v>
      </c>
      <c r="I112" s="23" t="s">
        <v>456</v>
      </c>
      <c r="J112" s="23" t="s">
        <v>1206</v>
      </c>
      <c r="K112" s="23" t="s">
        <v>456</v>
      </c>
      <c r="L112" s="26">
        <v>811.46036995400004</v>
      </c>
      <c r="M112" s="23" t="s">
        <v>1171</v>
      </c>
      <c r="N112" s="26">
        <v>1926556.8885641</v>
      </c>
      <c r="O112" s="23" t="s">
        <v>1207</v>
      </c>
    </row>
    <row r="113" spans="1:15" ht="24" customHeight="1" x14ac:dyDescent="0.2">
      <c r="A113" s="23" t="s">
        <v>1208</v>
      </c>
      <c r="B113" s="22" t="s">
        <v>64</v>
      </c>
      <c r="C113" s="22" t="s">
        <v>1209</v>
      </c>
      <c r="D113" s="22" t="s">
        <v>321</v>
      </c>
      <c r="E113" s="24" t="s">
        <v>150</v>
      </c>
      <c r="F113" s="23" t="s">
        <v>1210</v>
      </c>
      <c r="G113" s="23" t="s">
        <v>456</v>
      </c>
      <c r="H113" s="23" t="s">
        <v>1211</v>
      </c>
      <c r="I113" s="23" t="s">
        <v>456</v>
      </c>
      <c r="J113" s="23" t="s">
        <v>1212</v>
      </c>
      <c r="K113" s="23" t="s">
        <v>456</v>
      </c>
      <c r="L113" s="26">
        <v>808</v>
      </c>
      <c r="M113" s="23" t="s">
        <v>1171</v>
      </c>
      <c r="N113" s="26">
        <v>1927364.8885641</v>
      </c>
      <c r="O113" s="23" t="s">
        <v>1213</v>
      </c>
    </row>
    <row r="114" spans="1:15" ht="24" customHeight="1" x14ac:dyDescent="0.2">
      <c r="A114" s="23" t="s">
        <v>1214</v>
      </c>
      <c r="B114" s="22" t="s">
        <v>59</v>
      </c>
      <c r="C114" s="22" t="s">
        <v>1215</v>
      </c>
      <c r="D114" s="22" t="s">
        <v>258</v>
      </c>
      <c r="E114" s="24" t="s">
        <v>656</v>
      </c>
      <c r="F114" s="23" t="s">
        <v>995</v>
      </c>
      <c r="G114" s="23" t="s">
        <v>456</v>
      </c>
      <c r="H114" s="23" t="s">
        <v>1216</v>
      </c>
      <c r="I114" s="23" t="s">
        <v>456</v>
      </c>
      <c r="J114" s="23" t="s">
        <v>1217</v>
      </c>
      <c r="K114" s="23" t="s">
        <v>456</v>
      </c>
      <c r="L114" s="26">
        <v>788.08</v>
      </c>
      <c r="M114" s="23" t="s">
        <v>1171</v>
      </c>
      <c r="N114" s="26">
        <v>1928152.9685641001</v>
      </c>
      <c r="O114" s="23" t="s">
        <v>1218</v>
      </c>
    </row>
    <row r="115" spans="1:15" ht="24" customHeight="1" x14ac:dyDescent="0.2">
      <c r="A115" s="23" t="s">
        <v>1219</v>
      </c>
      <c r="B115" s="22" t="s">
        <v>59</v>
      </c>
      <c r="C115" s="22" t="s">
        <v>1220</v>
      </c>
      <c r="D115" s="22" t="s">
        <v>1221</v>
      </c>
      <c r="E115" s="24" t="s">
        <v>567</v>
      </c>
      <c r="F115" s="23" t="s">
        <v>723</v>
      </c>
      <c r="G115" s="23" t="s">
        <v>456</v>
      </c>
      <c r="H115" s="23" t="s">
        <v>502</v>
      </c>
      <c r="I115" s="23" t="s">
        <v>456</v>
      </c>
      <c r="J115" s="23" t="s">
        <v>1222</v>
      </c>
      <c r="K115" s="23" t="s">
        <v>456</v>
      </c>
      <c r="L115" s="26">
        <v>779.77881253199996</v>
      </c>
      <c r="M115" s="23" t="s">
        <v>1171</v>
      </c>
      <c r="N115" s="26">
        <v>1928932.7473766</v>
      </c>
      <c r="O115" s="23" t="s">
        <v>1223</v>
      </c>
    </row>
    <row r="116" spans="1:15" ht="24" customHeight="1" x14ac:dyDescent="0.2">
      <c r="A116" s="23" t="s">
        <v>1224</v>
      </c>
      <c r="B116" s="22" t="s">
        <v>64</v>
      </c>
      <c r="C116" s="22" t="s">
        <v>1225</v>
      </c>
      <c r="D116" s="22" t="s">
        <v>321</v>
      </c>
      <c r="E116" s="24" t="s">
        <v>144</v>
      </c>
      <c r="F116" s="23" t="s">
        <v>995</v>
      </c>
      <c r="G116" s="23" t="s">
        <v>456</v>
      </c>
      <c r="H116" s="23" t="s">
        <v>1226</v>
      </c>
      <c r="I116" s="23" t="s">
        <v>456</v>
      </c>
      <c r="J116" s="23" t="s">
        <v>1227</v>
      </c>
      <c r="K116" s="23" t="s">
        <v>456</v>
      </c>
      <c r="L116" s="26">
        <v>766.88</v>
      </c>
      <c r="M116" s="23" t="s">
        <v>1171</v>
      </c>
      <c r="N116" s="26">
        <v>1929699.6273765999</v>
      </c>
      <c r="O116" s="23" t="s">
        <v>1228</v>
      </c>
    </row>
    <row r="117" spans="1:15" ht="24" customHeight="1" x14ac:dyDescent="0.2">
      <c r="A117" s="23" t="s">
        <v>1229</v>
      </c>
      <c r="B117" s="22" t="s">
        <v>142</v>
      </c>
      <c r="C117" s="22" t="s">
        <v>1230</v>
      </c>
      <c r="D117" s="22" t="s">
        <v>434</v>
      </c>
      <c r="E117" s="24" t="s">
        <v>242</v>
      </c>
      <c r="F117" s="23" t="s">
        <v>1231</v>
      </c>
      <c r="G117" s="23" t="s">
        <v>738</v>
      </c>
      <c r="H117" s="23" t="s">
        <v>1232</v>
      </c>
      <c r="I117" s="23" t="s">
        <v>1233</v>
      </c>
      <c r="J117" s="23" t="s">
        <v>1234</v>
      </c>
      <c r="K117" s="23" t="s">
        <v>742</v>
      </c>
      <c r="L117" s="26">
        <v>737.46816000000001</v>
      </c>
      <c r="M117" s="23" t="s">
        <v>1171</v>
      </c>
      <c r="N117" s="26">
        <v>1930437.0955366001</v>
      </c>
      <c r="O117" s="23" t="s">
        <v>1235</v>
      </c>
    </row>
    <row r="118" spans="1:15" ht="24" customHeight="1" x14ac:dyDescent="0.2">
      <c r="A118" s="23" t="s">
        <v>1236</v>
      </c>
      <c r="B118" s="22" t="s">
        <v>59</v>
      </c>
      <c r="C118" s="22" t="s">
        <v>1237</v>
      </c>
      <c r="D118" s="22" t="s">
        <v>566</v>
      </c>
      <c r="E118" s="24" t="s">
        <v>567</v>
      </c>
      <c r="F118" s="23" t="s">
        <v>1238</v>
      </c>
      <c r="G118" s="23" t="s">
        <v>456</v>
      </c>
      <c r="H118" s="23" t="s">
        <v>1239</v>
      </c>
      <c r="I118" s="23" t="s">
        <v>456</v>
      </c>
      <c r="J118" s="23" t="s">
        <v>1240</v>
      </c>
      <c r="K118" s="23" t="s">
        <v>456</v>
      </c>
      <c r="L118" s="26">
        <v>728.29447935200005</v>
      </c>
      <c r="M118" s="23" t="s">
        <v>1171</v>
      </c>
      <c r="N118" s="26">
        <v>1931165.390016</v>
      </c>
      <c r="O118" s="23" t="s">
        <v>1241</v>
      </c>
    </row>
    <row r="119" spans="1:15" ht="24" customHeight="1" x14ac:dyDescent="0.2">
      <c r="A119" s="23" t="s">
        <v>1242</v>
      </c>
      <c r="B119" s="22" t="s">
        <v>142</v>
      </c>
      <c r="C119" s="22" t="s">
        <v>1243</v>
      </c>
      <c r="D119" s="22" t="s">
        <v>434</v>
      </c>
      <c r="E119" s="24" t="s">
        <v>242</v>
      </c>
      <c r="F119" s="23" t="s">
        <v>1231</v>
      </c>
      <c r="G119" s="23" t="s">
        <v>738</v>
      </c>
      <c r="H119" s="23" t="s">
        <v>1244</v>
      </c>
      <c r="I119" s="23" t="s">
        <v>1245</v>
      </c>
      <c r="J119" s="23" t="s">
        <v>1246</v>
      </c>
      <c r="K119" s="23" t="s">
        <v>742</v>
      </c>
      <c r="L119" s="26">
        <v>705.51756</v>
      </c>
      <c r="M119" s="23" t="s">
        <v>1171</v>
      </c>
      <c r="N119" s="26">
        <v>1931870.9075760001</v>
      </c>
      <c r="O119" s="23" t="s">
        <v>1247</v>
      </c>
    </row>
    <row r="120" spans="1:15" ht="24" customHeight="1" x14ac:dyDescent="0.2">
      <c r="A120" s="23" t="s">
        <v>1248</v>
      </c>
      <c r="B120" s="22" t="s">
        <v>59</v>
      </c>
      <c r="C120" s="22" t="s">
        <v>1249</v>
      </c>
      <c r="D120" s="22" t="s">
        <v>258</v>
      </c>
      <c r="E120" s="24" t="s">
        <v>575</v>
      </c>
      <c r="F120" s="23" t="s">
        <v>1250</v>
      </c>
      <c r="G120" s="23" t="s">
        <v>456</v>
      </c>
      <c r="H120" s="23" t="s">
        <v>1251</v>
      </c>
      <c r="I120" s="23" t="s">
        <v>456</v>
      </c>
      <c r="J120" s="23" t="s">
        <v>1252</v>
      </c>
      <c r="K120" s="23" t="s">
        <v>456</v>
      </c>
      <c r="L120" s="26">
        <v>656.82899999999995</v>
      </c>
      <c r="M120" s="23" t="s">
        <v>1253</v>
      </c>
      <c r="N120" s="26">
        <v>1932527.736576</v>
      </c>
      <c r="O120" s="23" t="s">
        <v>1254</v>
      </c>
    </row>
    <row r="121" spans="1:15" ht="24" customHeight="1" x14ac:dyDescent="0.2">
      <c r="A121" s="23" t="s">
        <v>1255</v>
      </c>
      <c r="B121" s="22" t="s">
        <v>59</v>
      </c>
      <c r="C121" s="22" t="s">
        <v>1256</v>
      </c>
      <c r="D121" s="22" t="s">
        <v>566</v>
      </c>
      <c r="E121" s="24" t="s">
        <v>567</v>
      </c>
      <c r="F121" s="23" t="s">
        <v>1257</v>
      </c>
      <c r="G121" s="23" t="s">
        <v>456</v>
      </c>
      <c r="H121" s="23" t="s">
        <v>1258</v>
      </c>
      <c r="I121" s="23" t="s">
        <v>456</v>
      </c>
      <c r="J121" s="23" t="s">
        <v>1259</v>
      </c>
      <c r="K121" s="23" t="s">
        <v>456</v>
      </c>
      <c r="L121" s="26">
        <v>640.45685000000003</v>
      </c>
      <c r="M121" s="23" t="s">
        <v>1253</v>
      </c>
      <c r="N121" s="26">
        <v>1933168.193426</v>
      </c>
      <c r="O121" s="23" t="s">
        <v>1260</v>
      </c>
    </row>
    <row r="122" spans="1:15" ht="36" customHeight="1" x14ac:dyDescent="0.2">
      <c r="A122" s="23" t="s">
        <v>1261</v>
      </c>
      <c r="B122" s="22" t="s">
        <v>59</v>
      </c>
      <c r="C122" s="22" t="s">
        <v>1262</v>
      </c>
      <c r="D122" s="22" t="s">
        <v>258</v>
      </c>
      <c r="E122" s="24" t="s">
        <v>242</v>
      </c>
      <c r="F122" s="23" t="s">
        <v>1263</v>
      </c>
      <c r="G122" s="23" t="s">
        <v>456</v>
      </c>
      <c r="H122" s="23" t="s">
        <v>1264</v>
      </c>
      <c r="I122" s="23" t="s">
        <v>456</v>
      </c>
      <c r="J122" s="23" t="s">
        <v>1265</v>
      </c>
      <c r="K122" s="23" t="s">
        <v>456</v>
      </c>
      <c r="L122" s="26">
        <v>574.57035480000002</v>
      </c>
      <c r="M122" s="23" t="s">
        <v>1253</v>
      </c>
      <c r="N122" s="26">
        <v>1933742.7637807999</v>
      </c>
      <c r="O122" s="23" t="s">
        <v>1266</v>
      </c>
    </row>
    <row r="123" spans="1:15" ht="24" customHeight="1" x14ac:dyDescent="0.2">
      <c r="A123" s="23" t="s">
        <v>1267</v>
      </c>
      <c r="B123" s="22" t="s">
        <v>64</v>
      </c>
      <c r="C123" s="22" t="s">
        <v>1268</v>
      </c>
      <c r="D123" s="22" t="s">
        <v>321</v>
      </c>
      <c r="E123" s="24" t="s">
        <v>150</v>
      </c>
      <c r="F123" s="23" t="s">
        <v>1210</v>
      </c>
      <c r="G123" s="23" t="s">
        <v>456</v>
      </c>
      <c r="H123" s="23" t="s">
        <v>1269</v>
      </c>
      <c r="I123" s="23" t="s">
        <v>456</v>
      </c>
      <c r="J123" s="23" t="s">
        <v>1270</v>
      </c>
      <c r="K123" s="23" t="s">
        <v>456</v>
      </c>
      <c r="L123" s="26">
        <v>560</v>
      </c>
      <c r="M123" s="23" t="s">
        <v>1253</v>
      </c>
      <c r="N123" s="26">
        <v>1934302.7637807999</v>
      </c>
      <c r="O123" s="23" t="s">
        <v>1271</v>
      </c>
    </row>
    <row r="124" spans="1:15" ht="24" customHeight="1" x14ac:dyDescent="0.2">
      <c r="A124" s="23" t="s">
        <v>1272</v>
      </c>
      <c r="B124" s="22" t="s">
        <v>64</v>
      </c>
      <c r="C124" s="22" t="s">
        <v>1273</v>
      </c>
      <c r="D124" s="22" t="s">
        <v>321</v>
      </c>
      <c r="E124" s="24" t="s">
        <v>150</v>
      </c>
      <c r="F124" s="23" t="s">
        <v>1210</v>
      </c>
      <c r="G124" s="23" t="s">
        <v>456</v>
      </c>
      <c r="H124" s="23" t="s">
        <v>1269</v>
      </c>
      <c r="I124" s="23" t="s">
        <v>456</v>
      </c>
      <c r="J124" s="23" t="s">
        <v>1270</v>
      </c>
      <c r="K124" s="23" t="s">
        <v>456</v>
      </c>
      <c r="L124" s="26">
        <v>560</v>
      </c>
      <c r="M124" s="23" t="s">
        <v>1253</v>
      </c>
      <c r="N124" s="26">
        <v>1934862.7637807999</v>
      </c>
      <c r="O124" s="23" t="s">
        <v>1274</v>
      </c>
    </row>
    <row r="125" spans="1:15" ht="24" customHeight="1" x14ac:dyDescent="0.2">
      <c r="A125" s="23" t="s">
        <v>1275</v>
      </c>
      <c r="B125" s="22" t="s">
        <v>142</v>
      </c>
      <c r="C125" s="22" t="s">
        <v>1276</v>
      </c>
      <c r="D125" s="22" t="s">
        <v>566</v>
      </c>
      <c r="E125" s="24" t="s">
        <v>769</v>
      </c>
      <c r="F125" s="23" t="s">
        <v>1277</v>
      </c>
      <c r="G125" s="23" t="s">
        <v>456</v>
      </c>
      <c r="H125" s="23" t="s">
        <v>1278</v>
      </c>
      <c r="I125" s="23" t="s">
        <v>456</v>
      </c>
      <c r="J125" s="23" t="s">
        <v>1279</v>
      </c>
      <c r="K125" s="23" t="s">
        <v>456</v>
      </c>
      <c r="L125" s="26">
        <v>540.68984012383999</v>
      </c>
      <c r="M125" s="23" t="s">
        <v>1253</v>
      </c>
      <c r="N125" s="26">
        <v>1935403.4536208999</v>
      </c>
      <c r="O125" s="23" t="s">
        <v>1280</v>
      </c>
    </row>
    <row r="126" spans="1:15" ht="24" customHeight="1" x14ac:dyDescent="0.2">
      <c r="A126" s="23" t="s">
        <v>1281</v>
      </c>
      <c r="B126" s="22" t="s">
        <v>59</v>
      </c>
      <c r="C126" s="22" t="s">
        <v>1282</v>
      </c>
      <c r="D126" s="22" t="s">
        <v>434</v>
      </c>
      <c r="E126" s="24" t="s">
        <v>567</v>
      </c>
      <c r="F126" s="23" t="s">
        <v>1091</v>
      </c>
      <c r="G126" s="23" t="s">
        <v>456</v>
      </c>
      <c r="H126" s="23" t="s">
        <v>381</v>
      </c>
      <c r="I126" s="23" t="s">
        <v>456</v>
      </c>
      <c r="J126" s="23" t="s">
        <v>1283</v>
      </c>
      <c r="K126" s="23" t="s">
        <v>456</v>
      </c>
      <c r="L126" s="26">
        <v>509.98212454499998</v>
      </c>
      <c r="M126" s="23" t="s">
        <v>1253</v>
      </c>
      <c r="N126" s="26">
        <v>1935913.4357455</v>
      </c>
      <c r="O126" s="23" t="s">
        <v>1284</v>
      </c>
    </row>
    <row r="127" spans="1:15" ht="24" customHeight="1" x14ac:dyDescent="0.2">
      <c r="A127" s="23" t="s">
        <v>1285</v>
      </c>
      <c r="B127" s="22" t="s">
        <v>59</v>
      </c>
      <c r="C127" s="22" t="s">
        <v>1286</v>
      </c>
      <c r="D127" s="22" t="s">
        <v>258</v>
      </c>
      <c r="E127" s="24" t="s">
        <v>575</v>
      </c>
      <c r="F127" s="23" t="s">
        <v>1287</v>
      </c>
      <c r="G127" s="23" t="s">
        <v>456</v>
      </c>
      <c r="H127" s="23" t="s">
        <v>1288</v>
      </c>
      <c r="I127" s="23" t="s">
        <v>456</v>
      </c>
      <c r="J127" s="23" t="s">
        <v>1289</v>
      </c>
      <c r="K127" s="23" t="s">
        <v>456</v>
      </c>
      <c r="L127" s="26">
        <v>493.19118200000003</v>
      </c>
      <c r="M127" s="23" t="s">
        <v>1253</v>
      </c>
      <c r="N127" s="26">
        <v>1936406.6269274999</v>
      </c>
      <c r="O127" s="23" t="s">
        <v>1290</v>
      </c>
    </row>
    <row r="128" spans="1:15" ht="24" customHeight="1" x14ac:dyDescent="0.2">
      <c r="A128" s="23" t="s">
        <v>1291</v>
      </c>
      <c r="B128" s="22" t="s">
        <v>59</v>
      </c>
      <c r="C128" s="22" t="s">
        <v>1292</v>
      </c>
      <c r="D128" s="22" t="s">
        <v>566</v>
      </c>
      <c r="E128" s="24" t="s">
        <v>567</v>
      </c>
      <c r="F128" s="23" t="s">
        <v>1293</v>
      </c>
      <c r="G128" s="23" t="s">
        <v>456</v>
      </c>
      <c r="H128" s="23" t="s">
        <v>1294</v>
      </c>
      <c r="I128" s="23" t="s">
        <v>456</v>
      </c>
      <c r="J128" s="23" t="s">
        <v>1295</v>
      </c>
      <c r="K128" s="23" t="s">
        <v>456</v>
      </c>
      <c r="L128" s="26">
        <v>482.86547607199998</v>
      </c>
      <c r="M128" s="23" t="s">
        <v>1296</v>
      </c>
      <c r="N128" s="26">
        <v>1936889.4924035999</v>
      </c>
      <c r="O128" s="23" t="s">
        <v>1297</v>
      </c>
    </row>
    <row r="129" spans="1:15" ht="24" customHeight="1" x14ac:dyDescent="0.2">
      <c r="A129" s="23" t="s">
        <v>1298</v>
      </c>
      <c r="B129" s="22" t="s">
        <v>59</v>
      </c>
      <c r="C129" s="22" t="s">
        <v>1299</v>
      </c>
      <c r="D129" s="22" t="s">
        <v>258</v>
      </c>
      <c r="E129" s="24" t="s">
        <v>531</v>
      </c>
      <c r="F129" s="23" t="s">
        <v>1300</v>
      </c>
      <c r="G129" s="23" t="s">
        <v>456</v>
      </c>
      <c r="H129" s="23" t="s">
        <v>1301</v>
      </c>
      <c r="I129" s="23" t="s">
        <v>456</v>
      </c>
      <c r="J129" s="23" t="s">
        <v>1302</v>
      </c>
      <c r="K129" s="23" t="s">
        <v>456</v>
      </c>
      <c r="L129" s="26">
        <v>480.46679999999998</v>
      </c>
      <c r="M129" s="23" t="s">
        <v>1296</v>
      </c>
      <c r="N129" s="26">
        <v>1937369.9592036</v>
      </c>
      <c r="O129" s="23" t="s">
        <v>1303</v>
      </c>
    </row>
    <row r="130" spans="1:15" ht="36" customHeight="1" x14ac:dyDescent="0.2">
      <c r="A130" s="23" t="s">
        <v>1304</v>
      </c>
      <c r="B130" s="22" t="s">
        <v>59</v>
      </c>
      <c r="C130" s="22" t="s">
        <v>1305</v>
      </c>
      <c r="D130" s="22" t="s">
        <v>258</v>
      </c>
      <c r="E130" s="24" t="s">
        <v>242</v>
      </c>
      <c r="F130" s="23" t="s">
        <v>1306</v>
      </c>
      <c r="G130" s="23" t="s">
        <v>456</v>
      </c>
      <c r="H130" s="23" t="s">
        <v>1307</v>
      </c>
      <c r="I130" s="23" t="s">
        <v>456</v>
      </c>
      <c r="J130" s="23" t="s">
        <v>1308</v>
      </c>
      <c r="K130" s="23" t="s">
        <v>456</v>
      </c>
      <c r="L130" s="26">
        <v>439.06241999999997</v>
      </c>
      <c r="M130" s="23" t="s">
        <v>1296</v>
      </c>
      <c r="N130" s="26">
        <v>1937809.0216236</v>
      </c>
      <c r="O130" s="23" t="s">
        <v>1309</v>
      </c>
    </row>
    <row r="131" spans="1:15" ht="24" customHeight="1" x14ac:dyDescent="0.2">
      <c r="A131" s="23" t="s">
        <v>1310</v>
      </c>
      <c r="B131" s="22" t="s">
        <v>59</v>
      </c>
      <c r="C131" s="22" t="s">
        <v>1311</v>
      </c>
      <c r="D131" s="22" t="s">
        <v>258</v>
      </c>
      <c r="E131" s="24" t="s">
        <v>117</v>
      </c>
      <c r="F131" s="23" t="s">
        <v>1312</v>
      </c>
      <c r="G131" s="23" t="s">
        <v>456</v>
      </c>
      <c r="H131" s="23" t="s">
        <v>1313</v>
      </c>
      <c r="I131" s="23" t="s">
        <v>456</v>
      </c>
      <c r="J131" s="23" t="s">
        <v>1314</v>
      </c>
      <c r="K131" s="23" t="s">
        <v>456</v>
      </c>
      <c r="L131" s="26">
        <v>419.94963388399998</v>
      </c>
      <c r="M131" s="23" t="s">
        <v>1296</v>
      </c>
      <c r="N131" s="26">
        <v>1938228.9712574999</v>
      </c>
      <c r="O131" s="23" t="s">
        <v>1315</v>
      </c>
    </row>
    <row r="132" spans="1:15" ht="24" customHeight="1" x14ac:dyDescent="0.2">
      <c r="A132" s="23" t="s">
        <v>1316</v>
      </c>
      <c r="B132" s="22" t="s">
        <v>142</v>
      </c>
      <c r="C132" s="22" t="s">
        <v>1317</v>
      </c>
      <c r="D132" s="22" t="s">
        <v>566</v>
      </c>
      <c r="E132" s="24" t="s">
        <v>769</v>
      </c>
      <c r="F132" s="23" t="s">
        <v>1318</v>
      </c>
      <c r="G132" s="23" t="s">
        <v>456</v>
      </c>
      <c r="H132" s="23" t="s">
        <v>1319</v>
      </c>
      <c r="I132" s="23" t="s">
        <v>456</v>
      </c>
      <c r="J132" s="23" t="s">
        <v>1320</v>
      </c>
      <c r="K132" s="23" t="s">
        <v>456</v>
      </c>
      <c r="L132" s="26">
        <v>409.92663072230999</v>
      </c>
      <c r="M132" s="23" t="s">
        <v>1296</v>
      </c>
      <c r="N132" s="26">
        <v>1938638.8978881999</v>
      </c>
      <c r="O132" s="23" t="s">
        <v>1321</v>
      </c>
    </row>
    <row r="133" spans="1:15" ht="24" customHeight="1" x14ac:dyDescent="0.2">
      <c r="A133" s="23" t="s">
        <v>1322</v>
      </c>
      <c r="B133" s="22" t="s">
        <v>59</v>
      </c>
      <c r="C133" s="22" t="s">
        <v>1323</v>
      </c>
      <c r="D133" s="22" t="s">
        <v>258</v>
      </c>
      <c r="E133" s="24" t="s">
        <v>531</v>
      </c>
      <c r="F133" s="23" t="s">
        <v>1324</v>
      </c>
      <c r="G133" s="23" t="s">
        <v>456</v>
      </c>
      <c r="H133" s="23" t="s">
        <v>1325</v>
      </c>
      <c r="I133" s="23" t="s">
        <v>456</v>
      </c>
      <c r="J133" s="23" t="s">
        <v>1326</v>
      </c>
      <c r="K133" s="23" t="s">
        <v>456</v>
      </c>
      <c r="L133" s="26">
        <v>405.29481215999999</v>
      </c>
      <c r="M133" s="23" t="s">
        <v>1296</v>
      </c>
      <c r="N133" s="26">
        <v>1939044.1927004</v>
      </c>
      <c r="O133" s="23" t="s">
        <v>1327</v>
      </c>
    </row>
    <row r="134" spans="1:15" ht="24" customHeight="1" x14ac:dyDescent="0.2">
      <c r="A134" s="23" t="s">
        <v>1328</v>
      </c>
      <c r="B134" s="22" t="s">
        <v>59</v>
      </c>
      <c r="C134" s="22" t="s">
        <v>1329</v>
      </c>
      <c r="D134" s="22" t="s">
        <v>258</v>
      </c>
      <c r="E134" s="24" t="s">
        <v>89</v>
      </c>
      <c r="F134" s="23" t="s">
        <v>1330</v>
      </c>
      <c r="G134" s="23" t="s">
        <v>456</v>
      </c>
      <c r="H134" s="23" t="s">
        <v>1331</v>
      </c>
      <c r="I134" s="23" t="s">
        <v>456</v>
      </c>
      <c r="J134" s="23" t="s">
        <v>1332</v>
      </c>
      <c r="K134" s="23" t="s">
        <v>456</v>
      </c>
      <c r="L134" s="26">
        <v>401</v>
      </c>
      <c r="M134" s="23" t="s">
        <v>1296</v>
      </c>
      <c r="N134" s="26">
        <v>1939445.1927004</v>
      </c>
      <c r="O134" s="23" t="s">
        <v>1333</v>
      </c>
    </row>
    <row r="135" spans="1:15" ht="24" customHeight="1" x14ac:dyDescent="0.2">
      <c r="A135" s="23" t="s">
        <v>1334</v>
      </c>
      <c r="B135" s="22" t="s">
        <v>59</v>
      </c>
      <c r="C135" s="22" t="s">
        <v>1335</v>
      </c>
      <c r="D135" s="22" t="s">
        <v>258</v>
      </c>
      <c r="E135" s="24" t="s">
        <v>117</v>
      </c>
      <c r="F135" s="23" t="s">
        <v>1336</v>
      </c>
      <c r="G135" s="23" t="s">
        <v>456</v>
      </c>
      <c r="H135" s="23" t="s">
        <v>1337</v>
      </c>
      <c r="I135" s="23" t="s">
        <v>456</v>
      </c>
      <c r="J135" s="23" t="s">
        <v>1338</v>
      </c>
      <c r="K135" s="23" t="s">
        <v>456</v>
      </c>
      <c r="L135" s="26">
        <v>399.16800000000001</v>
      </c>
      <c r="M135" s="23" t="s">
        <v>1296</v>
      </c>
      <c r="N135" s="26">
        <v>1939844.3607004001</v>
      </c>
      <c r="O135" s="23" t="s">
        <v>1339</v>
      </c>
    </row>
    <row r="136" spans="1:15" ht="24" customHeight="1" x14ac:dyDescent="0.2">
      <c r="A136" s="23" t="s">
        <v>1340</v>
      </c>
      <c r="B136" s="22" t="s">
        <v>59</v>
      </c>
      <c r="C136" s="22" t="s">
        <v>1341</v>
      </c>
      <c r="D136" s="22" t="s">
        <v>258</v>
      </c>
      <c r="E136" s="24" t="s">
        <v>117</v>
      </c>
      <c r="F136" s="23" t="s">
        <v>1342</v>
      </c>
      <c r="G136" s="23" t="s">
        <v>456</v>
      </c>
      <c r="H136" s="23" t="s">
        <v>1343</v>
      </c>
      <c r="I136" s="23" t="s">
        <v>456</v>
      </c>
      <c r="J136" s="23" t="s">
        <v>1344</v>
      </c>
      <c r="K136" s="23" t="s">
        <v>456</v>
      </c>
      <c r="L136" s="26">
        <v>398.48055409800003</v>
      </c>
      <c r="M136" s="23" t="s">
        <v>1296</v>
      </c>
      <c r="N136" s="26">
        <v>1940242.8412545</v>
      </c>
      <c r="O136" s="23" t="s">
        <v>1345</v>
      </c>
    </row>
    <row r="137" spans="1:15" ht="24" customHeight="1" x14ac:dyDescent="0.2">
      <c r="A137" s="23" t="s">
        <v>1346</v>
      </c>
      <c r="B137" s="22" t="s">
        <v>59</v>
      </c>
      <c r="C137" s="22" t="s">
        <v>1347</v>
      </c>
      <c r="D137" s="22" t="s">
        <v>434</v>
      </c>
      <c r="E137" s="24" t="s">
        <v>242</v>
      </c>
      <c r="F137" s="23" t="s">
        <v>1348</v>
      </c>
      <c r="G137" s="23" t="s">
        <v>456</v>
      </c>
      <c r="H137" s="23" t="s">
        <v>1349</v>
      </c>
      <c r="I137" s="23" t="s">
        <v>456</v>
      </c>
      <c r="J137" s="23" t="s">
        <v>1350</v>
      </c>
      <c r="K137" s="23" t="s">
        <v>456</v>
      </c>
      <c r="L137" s="26">
        <v>394.697</v>
      </c>
      <c r="M137" s="23" t="s">
        <v>1296</v>
      </c>
      <c r="N137" s="26">
        <v>1940637.5382544999</v>
      </c>
      <c r="O137" s="23" t="s">
        <v>1351</v>
      </c>
    </row>
    <row r="138" spans="1:15" ht="24" customHeight="1" x14ac:dyDescent="0.2">
      <c r="A138" s="23" t="s">
        <v>1352</v>
      </c>
      <c r="B138" s="22" t="s">
        <v>59</v>
      </c>
      <c r="C138" s="22" t="s">
        <v>1353</v>
      </c>
      <c r="D138" s="22" t="s">
        <v>258</v>
      </c>
      <c r="E138" s="24" t="s">
        <v>89</v>
      </c>
      <c r="F138" s="23" t="s">
        <v>1354</v>
      </c>
      <c r="G138" s="23" t="s">
        <v>456</v>
      </c>
      <c r="H138" s="23" t="s">
        <v>1355</v>
      </c>
      <c r="I138" s="23" t="s">
        <v>456</v>
      </c>
      <c r="J138" s="23" t="s">
        <v>1356</v>
      </c>
      <c r="K138" s="23" t="s">
        <v>456</v>
      </c>
      <c r="L138" s="26">
        <v>385.56</v>
      </c>
      <c r="M138" s="23" t="s">
        <v>1296</v>
      </c>
      <c r="N138" s="26">
        <v>1941023.0982545</v>
      </c>
      <c r="O138" s="23" t="s">
        <v>1357</v>
      </c>
    </row>
    <row r="139" spans="1:15" ht="24" customHeight="1" x14ac:dyDescent="0.2">
      <c r="A139" s="23" t="s">
        <v>1358</v>
      </c>
      <c r="B139" s="22" t="s">
        <v>59</v>
      </c>
      <c r="C139" s="22" t="s">
        <v>1359</v>
      </c>
      <c r="D139" s="22" t="s">
        <v>258</v>
      </c>
      <c r="E139" s="24" t="s">
        <v>575</v>
      </c>
      <c r="F139" s="23" t="s">
        <v>1360</v>
      </c>
      <c r="G139" s="23" t="s">
        <v>456</v>
      </c>
      <c r="H139" s="23" t="s">
        <v>1361</v>
      </c>
      <c r="I139" s="23" t="s">
        <v>456</v>
      </c>
      <c r="J139" s="23" t="s">
        <v>1362</v>
      </c>
      <c r="K139" s="23" t="s">
        <v>456</v>
      </c>
      <c r="L139" s="26">
        <v>348.26929280000002</v>
      </c>
      <c r="M139" s="23" t="s">
        <v>1296</v>
      </c>
      <c r="N139" s="26">
        <v>1941371.3675472999</v>
      </c>
      <c r="O139" s="23" t="s">
        <v>1363</v>
      </c>
    </row>
    <row r="140" spans="1:15" ht="24" customHeight="1" x14ac:dyDescent="0.2">
      <c r="A140" s="23" t="s">
        <v>1364</v>
      </c>
      <c r="B140" s="22" t="s">
        <v>59</v>
      </c>
      <c r="C140" s="22" t="s">
        <v>1365</v>
      </c>
      <c r="D140" s="22" t="s">
        <v>566</v>
      </c>
      <c r="E140" s="24" t="s">
        <v>567</v>
      </c>
      <c r="F140" s="23" t="s">
        <v>1366</v>
      </c>
      <c r="G140" s="23" t="s">
        <v>456</v>
      </c>
      <c r="H140" s="23" t="s">
        <v>1367</v>
      </c>
      <c r="I140" s="23" t="s">
        <v>456</v>
      </c>
      <c r="J140" s="23" t="s">
        <v>1368</v>
      </c>
      <c r="K140" s="23" t="s">
        <v>456</v>
      </c>
      <c r="L140" s="26">
        <v>328.60221095000003</v>
      </c>
      <c r="M140" s="23" t="s">
        <v>1296</v>
      </c>
      <c r="N140" s="26">
        <v>1941699.9697583001</v>
      </c>
      <c r="O140" s="23" t="s">
        <v>1369</v>
      </c>
    </row>
    <row r="141" spans="1:15" ht="60" customHeight="1" x14ac:dyDescent="0.2">
      <c r="A141" s="23" t="s">
        <v>1370</v>
      </c>
      <c r="B141" s="22" t="s">
        <v>59</v>
      </c>
      <c r="C141" s="22" t="s">
        <v>1371</v>
      </c>
      <c r="D141" s="22" t="s">
        <v>434</v>
      </c>
      <c r="E141" s="24" t="s">
        <v>242</v>
      </c>
      <c r="F141" s="23" t="s">
        <v>1372</v>
      </c>
      <c r="G141" s="23" t="s">
        <v>456</v>
      </c>
      <c r="H141" s="23" t="s">
        <v>1373</v>
      </c>
      <c r="I141" s="23" t="s">
        <v>456</v>
      </c>
      <c r="J141" s="23" t="s">
        <v>1374</v>
      </c>
      <c r="K141" s="23" t="s">
        <v>456</v>
      </c>
      <c r="L141" s="26">
        <v>327.49762500000003</v>
      </c>
      <c r="M141" s="23" t="s">
        <v>1296</v>
      </c>
      <c r="N141" s="26">
        <v>1942027.4673833</v>
      </c>
      <c r="O141" s="23" t="s">
        <v>1375</v>
      </c>
    </row>
    <row r="142" spans="1:15" ht="24" customHeight="1" x14ac:dyDescent="0.2">
      <c r="A142" s="23" t="s">
        <v>1376</v>
      </c>
      <c r="B142" s="22" t="s">
        <v>59</v>
      </c>
      <c r="C142" s="22" t="s">
        <v>1377</v>
      </c>
      <c r="D142" s="22" t="s">
        <v>258</v>
      </c>
      <c r="E142" s="24" t="s">
        <v>117</v>
      </c>
      <c r="F142" s="23" t="s">
        <v>1378</v>
      </c>
      <c r="G142" s="23" t="s">
        <v>456</v>
      </c>
      <c r="H142" s="23" t="s">
        <v>1379</v>
      </c>
      <c r="I142" s="23" t="s">
        <v>456</v>
      </c>
      <c r="J142" s="23" t="s">
        <v>1380</v>
      </c>
      <c r="K142" s="23" t="s">
        <v>456</v>
      </c>
      <c r="L142" s="26">
        <v>307.01679400799998</v>
      </c>
      <c r="M142" s="23" t="s">
        <v>1296</v>
      </c>
      <c r="N142" s="26">
        <v>1942334.4841773</v>
      </c>
      <c r="O142" s="23" t="s">
        <v>1381</v>
      </c>
    </row>
    <row r="143" spans="1:15" ht="24" customHeight="1" x14ac:dyDescent="0.2">
      <c r="A143" s="23" t="s">
        <v>1382</v>
      </c>
      <c r="B143" s="22" t="s">
        <v>59</v>
      </c>
      <c r="C143" s="22" t="s">
        <v>1383</v>
      </c>
      <c r="D143" s="22" t="s">
        <v>566</v>
      </c>
      <c r="E143" s="24" t="s">
        <v>567</v>
      </c>
      <c r="F143" s="23" t="s">
        <v>1384</v>
      </c>
      <c r="G143" s="23" t="s">
        <v>456</v>
      </c>
      <c r="H143" s="23" t="s">
        <v>1385</v>
      </c>
      <c r="I143" s="23" t="s">
        <v>456</v>
      </c>
      <c r="J143" s="23" t="s">
        <v>1386</v>
      </c>
      <c r="K143" s="23" t="s">
        <v>456</v>
      </c>
      <c r="L143" s="26">
        <v>303.50361600000002</v>
      </c>
      <c r="M143" s="23" t="s">
        <v>1296</v>
      </c>
      <c r="N143" s="26">
        <v>1942637.9877933001</v>
      </c>
      <c r="O143" s="23" t="s">
        <v>1387</v>
      </c>
    </row>
    <row r="144" spans="1:15" ht="24" customHeight="1" x14ac:dyDescent="0.2">
      <c r="A144" s="23" t="s">
        <v>1388</v>
      </c>
      <c r="B144" s="22" t="s">
        <v>64</v>
      </c>
      <c r="C144" s="22" t="s">
        <v>1389</v>
      </c>
      <c r="D144" s="22" t="s">
        <v>258</v>
      </c>
      <c r="E144" s="24" t="s">
        <v>144</v>
      </c>
      <c r="F144" s="23" t="s">
        <v>1390</v>
      </c>
      <c r="G144" s="23" t="s">
        <v>456</v>
      </c>
      <c r="H144" s="23" t="s">
        <v>1391</v>
      </c>
      <c r="I144" s="23" t="s">
        <v>456</v>
      </c>
      <c r="J144" s="23" t="s">
        <v>1392</v>
      </c>
      <c r="K144" s="23" t="s">
        <v>456</v>
      </c>
      <c r="L144" s="26">
        <v>283.64</v>
      </c>
      <c r="M144" s="23" t="s">
        <v>1393</v>
      </c>
      <c r="N144" s="26">
        <v>1942921.6277933</v>
      </c>
      <c r="O144" s="23" t="s">
        <v>1394</v>
      </c>
    </row>
    <row r="145" spans="1:15" ht="24" customHeight="1" x14ac:dyDescent="0.2">
      <c r="A145" s="23" t="s">
        <v>1395</v>
      </c>
      <c r="B145" s="22" t="s">
        <v>59</v>
      </c>
      <c r="C145" s="22" t="s">
        <v>1396</v>
      </c>
      <c r="D145" s="22" t="s">
        <v>566</v>
      </c>
      <c r="E145" s="24" t="s">
        <v>567</v>
      </c>
      <c r="F145" s="23" t="s">
        <v>1397</v>
      </c>
      <c r="G145" s="23" t="s">
        <v>456</v>
      </c>
      <c r="H145" s="23" t="s">
        <v>905</v>
      </c>
      <c r="I145" s="23" t="s">
        <v>456</v>
      </c>
      <c r="J145" s="23" t="s">
        <v>1398</v>
      </c>
      <c r="K145" s="23" t="s">
        <v>456</v>
      </c>
      <c r="L145" s="26">
        <v>263.54103248000001</v>
      </c>
      <c r="M145" s="23" t="s">
        <v>1393</v>
      </c>
      <c r="N145" s="26">
        <v>1943185.1688258001</v>
      </c>
      <c r="O145" s="23" t="s">
        <v>1399</v>
      </c>
    </row>
    <row r="146" spans="1:15" ht="24" customHeight="1" x14ac:dyDescent="0.2">
      <c r="A146" s="23" t="s">
        <v>1400</v>
      </c>
      <c r="B146" s="22" t="s">
        <v>59</v>
      </c>
      <c r="C146" s="22" t="s">
        <v>1401</v>
      </c>
      <c r="D146" s="22" t="s">
        <v>566</v>
      </c>
      <c r="E146" s="24" t="s">
        <v>567</v>
      </c>
      <c r="F146" s="23" t="s">
        <v>1402</v>
      </c>
      <c r="G146" s="23" t="s">
        <v>456</v>
      </c>
      <c r="H146" s="23" t="s">
        <v>1187</v>
      </c>
      <c r="I146" s="23" t="s">
        <v>456</v>
      </c>
      <c r="J146" s="23" t="s">
        <v>1403</v>
      </c>
      <c r="K146" s="23" t="s">
        <v>456</v>
      </c>
      <c r="L146" s="26">
        <v>254.03689206000001</v>
      </c>
      <c r="M146" s="23" t="s">
        <v>1393</v>
      </c>
      <c r="N146" s="26">
        <v>1943439.2057179001</v>
      </c>
      <c r="O146" s="23" t="s">
        <v>1404</v>
      </c>
    </row>
    <row r="147" spans="1:15" ht="24" customHeight="1" x14ac:dyDescent="0.2">
      <c r="A147" s="23" t="s">
        <v>1405</v>
      </c>
      <c r="B147" s="22" t="s">
        <v>59</v>
      </c>
      <c r="C147" s="22" t="s">
        <v>1406</v>
      </c>
      <c r="D147" s="22" t="s">
        <v>434</v>
      </c>
      <c r="E147" s="24" t="s">
        <v>567</v>
      </c>
      <c r="F147" s="23" t="s">
        <v>1407</v>
      </c>
      <c r="G147" s="23" t="s">
        <v>456</v>
      </c>
      <c r="H147" s="23" t="s">
        <v>1408</v>
      </c>
      <c r="I147" s="23" t="s">
        <v>456</v>
      </c>
      <c r="J147" s="23" t="s">
        <v>1409</v>
      </c>
      <c r="K147" s="23" t="s">
        <v>456</v>
      </c>
      <c r="L147" s="26">
        <v>251.98966279999999</v>
      </c>
      <c r="M147" s="23" t="s">
        <v>1393</v>
      </c>
      <c r="N147" s="26">
        <v>1943691.1953807001</v>
      </c>
      <c r="O147" s="23" t="s">
        <v>1410</v>
      </c>
    </row>
    <row r="148" spans="1:15" ht="24" customHeight="1" x14ac:dyDescent="0.2">
      <c r="A148" s="23" t="s">
        <v>1411</v>
      </c>
      <c r="B148" s="22" t="s">
        <v>59</v>
      </c>
      <c r="C148" s="22" t="s">
        <v>1412</v>
      </c>
      <c r="D148" s="22" t="s">
        <v>258</v>
      </c>
      <c r="E148" s="24" t="s">
        <v>242</v>
      </c>
      <c r="F148" s="23" t="s">
        <v>1413</v>
      </c>
      <c r="G148" s="23" t="s">
        <v>456</v>
      </c>
      <c r="H148" s="23" t="s">
        <v>1414</v>
      </c>
      <c r="I148" s="23" t="s">
        <v>456</v>
      </c>
      <c r="J148" s="23" t="s">
        <v>1415</v>
      </c>
      <c r="K148" s="23" t="s">
        <v>456</v>
      </c>
      <c r="L148" s="26">
        <v>234.91127452500001</v>
      </c>
      <c r="M148" s="23" t="s">
        <v>1393</v>
      </c>
      <c r="N148" s="26">
        <v>1943926.1066552</v>
      </c>
      <c r="O148" s="23" t="s">
        <v>1416</v>
      </c>
    </row>
    <row r="149" spans="1:15" ht="24" customHeight="1" x14ac:dyDescent="0.2">
      <c r="A149" s="23" t="s">
        <v>1417</v>
      </c>
      <c r="B149" s="22" t="s">
        <v>59</v>
      </c>
      <c r="C149" s="22" t="s">
        <v>1418</v>
      </c>
      <c r="D149" s="22" t="s">
        <v>258</v>
      </c>
      <c r="E149" s="24" t="s">
        <v>242</v>
      </c>
      <c r="F149" s="23" t="s">
        <v>1419</v>
      </c>
      <c r="G149" s="23" t="s">
        <v>456</v>
      </c>
      <c r="H149" s="23" t="s">
        <v>1420</v>
      </c>
      <c r="I149" s="23" t="s">
        <v>456</v>
      </c>
      <c r="J149" s="23" t="s">
        <v>1421</v>
      </c>
      <c r="K149" s="23" t="s">
        <v>456</v>
      </c>
      <c r="L149" s="26">
        <v>217.40053800000001</v>
      </c>
      <c r="M149" s="23" t="s">
        <v>1393</v>
      </c>
      <c r="N149" s="26">
        <v>1944143.5071932001</v>
      </c>
      <c r="O149" s="23" t="s">
        <v>1422</v>
      </c>
    </row>
    <row r="150" spans="1:15" ht="72" customHeight="1" x14ac:dyDescent="0.2">
      <c r="A150" s="23" t="s">
        <v>1423</v>
      </c>
      <c r="B150" s="22" t="s">
        <v>59</v>
      </c>
      <c r="C150" s="22" t="s">
        <v>1424</v>
      </c>
      <c r="D150" s="22" t="s">
        <v>258</v>
      </c>
      <c r="E150" s="24" t="s">
        <v>61</v>
      </c>
      <c r="F150" s="23" t="s">
        <v>1425</v>
      </c>
      <c r="G150" s="23" t="s">
        <v>456</v>
      </c>
      <c r="H150" s="23" t="s">
        <v>1426</v>
      </c>
      <c r="I150" s="23" t="s">
        <v>456</v>
      </c>
      <c r="J150" s="23" t="s">
        <v>1427</v>
      </c>
      <c r="K150" s="23" t="s">
        <v>456</v>
      </c>
      <c r="L150" s="26">
        <v>209.373088</v>
      </c>
      <c r="M150" s="23" t="s">
        <v>1393</v>
      </c>
      <c r="N150" s="26">
        <v>1944352.8802811999</v>
      </c>
      <c r="O150" s="23" t="s">
        <v>1428</v>
      </c>
    </row>
    <row r="151" spans="1:15" ht="24" customHeight="1" x14ac:dyDescent="0.2">
      <c r="A151" s="23" t="s">
        <v>1429</v>
      </c>
      <c r="B151" s="22" t="s">
        <v>59</v>
      </c>
      <c r="C151" s="22" t="s">
        <v>1430</v>
      </c>
      <c r="D151" s="22" t="s">
        <v>434</v>
      </c>
      <c r="E151" s="24" t="s">
        <v>567</v>
      </c>
      <c r="F151" s="23" t="s">
        <v>1431</v>
      </c>
      <c r="G151" s="23" t="s">
        <v>456</v>
      </c>
      <c r="H151" s="23" t="s">
        <v>650</v>
      </c>
      <c r="I151" s="23" t="s">
        <v>456</v>
      </c>
      <c r="J151" s="23" t="s">
        <v>1432</v>
      </c>
      <c r="K151" s="23" t="s">
        <v>456</v>
      </c>
      <c r="L151" s="26">
        <v>198.7622532</v>
      </c>
      <c r="M151" s="23" t="s">
        <v>1393</v>
      </c>
      <c r="N151" s="26">
        <v>1944551.6425344001</v>
      </c>
      <c r="O151" s="23" t="s">
        <v>1433</v>
      </c>
    </row>
    <row r="152" spans="1:15" ht="36" customHeight="1" x14ac:dyDescent="0.2">
      <c r="A152" s="23" t="s">
        <v>1434</v>
      </c>
      <c r="B152" s="22" t="s">
        <v>59</v>
      </c>
      <c r="C152" s="22" t="s">
        <v>1435</v>
      </c>
      <c r="D152" s="22" t="s">
        <v>258</v>
      </c>
      <c r="E152" s="24" t="s">
        <v>242</v>
      </c>
      <c r="F152" s="23" t="s">
        <v>1436</v>
      </c>
      <c r="G152" s="23" t="s">
        <v>456</v>
      </c>
      <c r="H152" s="23" t="s">
        <v>1437</v>
      </c>
      <c r="I152" s="23" t="s">
        <v>456</v>
      </c>
      <c r="J152" s="23" t="s">
        <v>1438</v>
      </c>
      <c r="K152" s="23" t="s">
        <v>456</v>
      </c>
      <c r="L152" s="26">
        <v>197.83679993999999</v>
      </c>
      <c r="M152" s="23" t="s">
        <v>1393</v>
      </c>
      <c r="N152" s="26">
        <v>1944749.4793342999</v>
      </c>
      <c r="O152" s="23" t="s">
        <v>1439</v>
      </c>
    </row>
    <row r="153" spans="1:15" ht="24" customHeight="1" x14ac:dyDescent="0.2">
      <c r="A153" s="23" t="s">
        <v>1440</v>
      </c>
      <c r="B153" s="22" t="s">
        <v>59</v>
      </c>
      <c r="C153" s="22" t="s">
        <v>1441</v>
      </c>
      <c r="D153" s="22" t="s">
        <v>434</v>
      </c>
      <c r="E153" s="24" t="s">
        <v>567</v>
      </c>
      <c r="F153" s="23" t="s">
        <v>1431</v>
      </c>
      <c r="G153" s="23" t="s">
        <v>456</v>
      </c>
      <c r="H153" s="23" t="s">
        <v>1442</v>
      </c>
      <c r="I153" s="23" t="s">
        <v>456</v>
      </c>
      <c r="J153" s="23" t="s">
        <v>1443</v>
      </c>
      <c r="K153" s="23" t="s">
        <v>456</v>
      </c>
      <c r="L153" s="26">
        <v>196.11208982400001</v>
      </c>
      <c r="M153" s="23" t="s">
        <v>1393</v>
      </c>
      <c r="N153" s="26">
        <v>1944945.5914241001</v>
      </c>
      <c r="O153" s="23" t="s">
        <v>1444</v>
      </c>
    </row>
    <row r="154" spans="1:15" ht="24" customHeight="1" x14ac:dyDescent="0.2">
      <c r="A154" s="23" t="s">
        <v>1445</v>
      </c>
      <c r="B154" s="22" t="s">
        <v>59</v>
      </c>
      <c r="C154" s="22" t="s">
        <v>1446</v>
      </c>
      <c r="D154" s="22" t="s">
        <v>258</v>
      </c>
      <c r="E154" s="24" t="s">
        <v>242</v>
      </c>
      <c r="F154" s="23" t="s">
        <v>1447</v>
      </c>
      <c r="G154" s="23" t="s">
        <v>456</v>
      </c>
      <c r="H154" s="23" t="s">
        <v>1448</v>
      </c>
      <c r="I154" s="23" t="s">
        <v>456</v>
      </c>
      <c r="J154" s="23" t="s">
        <v>1449</v>
      </c>
      <c r="K154" s="23" t="s">
        <v>456</v>
      </c>
      <c r="L154" s="26">
        <v>189.18488484</v>
      </c>
      <c r="M154" s="23" t="s">
        <v>1393</v>
      </c>
      <c r="N154" s="26">
        <v>1945134.7763089</v>
      </c>
      <c r="O154" s="23" t="s">
        <v>1450</v>
      </c>
    </row>
    <row r="155" spans="1:15" ht="24" customHeight="1" x14ac:dyDescent="0.2">
      <c r="A155" s="23" t="s">
        <v>1451</v>
      </c>
      <c r="B155" s="22" t="s">
        <v>59</v>
      </c>
      <c r="C155" s="22" t="s">
        <v>1452</v>
      </c>
      <c r="D155" s="22" t="s">
        <v>258</v>
      </c>
      <c r="E155" s="24" t="s">
        <v>242</v>
      </c>
      <c r="F155" s="23" t="s">
        <v>1453</v>
      </c>
      <c r="G155" s="23" t="s">
        <v>456</v>
      </c>
      <c r="H155" s="23" t="s">
        <v>1454</v>
      </c>
      <c r="I155" s="23" t="s">
        <v>456</v>
      </c>
      <c r="J155" s="23" t="s">
        <v>1455</v>
      </c>
      <c r="K155" s="23" t="s">
        <v>456</v>
      </c>
      <c r="L155" s="26">
        <v>187.42915024000001</v>
      </c>
      <c r="M155" s="23" t="s">
        <v>1393</v>
      </c>
      <c r="N155" s="26">
        <v>1945322.2054591</v>
      </c>
      <c r="O155" s="23" t="s">
        <v>1456</v>
      </c>
    </row>
    <row r="156" spans="1:15" ht="24" customHeight="1" x14ac:dyDescent="0.2">
      <c r="A156" s="23" t="s">
        <v>1457</v>
      </c>
      <c r="B156" s="22" t="s">
        <v>59</v>
      </c>
      <c r="C156" s="22" t="s">
        <v>1458</v>
      </c>
      <c r="D156" s="22" t="s">
        <v>258</v>
      </c>
      <c r="E156" s="24" t="s">
        <v>242</v>
      </c>
      <c r="F156" s="23" t="s">
        <v>1459</v>
      </c>
      <c r="G156" s="23" t="s">
        <v>456</v>
      </c>
      <c r="H156" s="23" t="s">
        <v>1460</v>
      </c>
      <c r="I156" s="23" t="s">
        <v>456</v>
      </c>
      <c r="J156" s="23" t="s">
        <v>1461</v>
      </c>
      <c r="K156" s="23" t="s">
        <v>456</v>
      </c>
      <c r="L156" s="26">
        <v>183.57613614600001</v>
      </c>
      <c r="M156" s="23" t="s">
        <v>1393</v>
      </c>
      <c r="N156" s="26">
        <v>1945505.7815953</v>
      </c>
      <c r="O156" s="23" t="s">
        <v>1462</v>
      </c>
    </row>
    <row r="157" spans="1:15" ht="36" customHeight="1" x14ac:dyDescent="0.2">
      <c r="A157" s="23" t="s">
        <v>1463</v>
      </c>
      <c r="B157" s="22" t="s">
        <v>59</v>
      </c>
      <c r="C157" s="22" t="s">
        <v>1464</v>
      </c>
      <c r="D157" s="22" t="s">
        <v>434</v>
      </c>
      <c r="E157" s="24" t="s">
        <v>242</v>
      </c>
      <c r="F157" s="23" t="s">
        <v>1465</v>
      </c>
      <c r="G157" s="23" t="s">
        <v>456</v>
      </c>
      <c r="H157" s="23" t="s">
        <v>1466</v>
      </c>
      <c r="I157" s="23" t="s">
        <v>456</v>
      </c>
      <c r="J157" s="23" t="s">
        <v>1467</v>
      </c>
      <c r="K157" s="23" t="s">
        <v>456</v>
      </c>
      <c r="L157" s="26">
        <v>181.98122572</v>
      </c>
      <c r="M157" s="23" t="s">
        <v>1393</v>
      </c>
      <c r="N157" s="26">
        <v>1945687.7628210001</v>
      </c>
      <c r="O157" s="23" t="s">
        <v>1468</v>
      </c>
    </row>
    <row r="158" spans="1:15" ht="24" customHeight="1" x14ac:dyDescent="0.2">
      <c r="A158" s="23" t="s">
        <v>1469</v>
      </c>
      <c r="B158" s="22" t="s">
        <v>59</v>
      </c>
      <c r="C158" s="22" t="s">
        <v>1470</v>
      </c>
      <c r="D158" s="22" t="s">
        <v>566</v>
      </c>
      <c r="E158" s="24" t="s">
        <v>567</v>
      </c>
      <c r="F158" s="23" t="s">
        <v>1471</v>
      </c>
      <c r="G158" s="23" t="s">
        <v>456</v>
      </c>
      <c r="H158" s="23" t="s">
        <v>1187</v>
      </c>
      <c r="I158" s="23" t="s">
        <v>456</v>
      </c>
      <c r="J158" s="23" t="s">
        <v>1472</v>
      </c>
      <c r="K158" s="23" t="s">
        <v>456</v>
      </c>
      <c r="L158" s="26">
        <v>179.13123821599999</v>
      </c>
      <c r="M158" s="23" t="s">
        <v>1393</v>
      </c>
      <c r="N158" s="26">
        <v>1945866.8940592001</v>
      </c>
      <c r="O158" s="23" t="s">
        <v>1473</v>
      </c>
    </row>
    <row r="159" spans="1:15" ht="24" customHeight="1" x14ac:dyDescent="0.2">
      <c r="A159" s="23" t="s">
        <v>1474</v>
      </c>
      <c r="B159" s="22" t="s">
        <v>59</v>
      </c>
      <c r="C159" s="22" t="s">
        <v>1475</v>
      </c>
      <c r="D159" s="22" t="s">
        <v>258</v>
      </c>
      <c r="E159" s="24" t="s">
        <v>117</v>
      </c>
      <c r="F159" s="23" t="s">
        <v>1476</v>
      </c>
      <c r="G159" s="23" t="s">
        <v>456</v>
      </c>
      <c r="H159" s="23" t="s">
        <v>1477</v>
      </c>
      <c r="I159" s="23" t="s">
        <v>456</v>
      </c>
      <c r="J159" s="23" t="s">
        <v>1478</v>
      </c>
      <c r="K159" s="23" t="s">
        <v>456</v>
      </c>
      <c r="L159" s="26">
        <v>177.49533600000001</v>
      </c>
      <c r="M159" s="23" t="s">
        <v>1393</v>
      </c>
      <c r="N159" s="26">
        <v>1946044.3893951999</v>
      </c>
      <c r="O159" s="23" t="s">
        <v>1479</v>
      </c>
    </row>
    <row r="160" spans="1:15" ht="24" customHeight="1" x14ac:dyDescent="0.2">
      <c r="A160" s="23" t="s">
        <v>1480</v>
      </c>
      <c r="B160" s="22" t="s">
        <v>59</v>
      </c>
      <c r="C160" s="22" t="s">
        <v>1481</v>
      </c>
      <c r="D160" s="22" t="s">
        <v>258</v>
      </c>
      <c r="E160" s="24" t="s">
        <v>656</v>
      </c>
      <c r="F160" s="23" t="s">
        <v>989</v>
      </c>
      <c r="G160" s="23" t="s">
        <v>456</v>
      </c>
      <c r="H160" s="23" t="s">
        <v>1482</v>
      </c>
      <c r="I160" s="23" t="s">
        <v>456</v>
      </c>
      <c r="J160" s="23" t="s">
        <v>1483</v>
      </c>
      <c r="K160" s="23" t="s">
        <v>456</v>
      </c>
      <c r="L160" s="26">
        <v>177</v>
      </c>
      <c r="M160" s="23" t="s">
        <v>1393</v>
      </c>
      <c r="N160" s="26">
        <v>1946221.3893951999</v>
      </c>
      <c r="O160" s="23" t="s">
        <v>1484</v>
      </c>
    </row>
    <row r="161" spans="1:15" ht="24" customHeight="1" x14ac:dyDescent="0.2">
      <c r="A161" s="23" t="s">
        <v>1485</v>
      </c>
      <c r="B161" s="22" t="s">
        <v>59</v>
      </c>
      <c r="C161" s="22" t="s">
        <v>1486</v>
      </c>
      <c r="D161" s="22" t="s">
        <v>434</v>
      </c>
      <c r="E161" s="24" t="s">
        <v>242</v>
      </c>
      <c r="F161" s="23" t="s">
        <v>1487</v>
      </c>
      <c r="G161" s="23" t="s">
        <v>456</v>
      </c>
      <c r="H161" s="23" t="s">
        <v>1488</v>
      </c>
      <c r="I161" s="23" t="s">
        <v>456</v>
      </c>
      <c r="J161" s="23" t="s">
        <v>1489</v>
      </c>
      <c r="K161" s="23" t="s">
        <v>456</v>
      </c>
      <c r="L161" s="26">
        <v>168.25808870700001</v>
      </c>
      <c r="M161" s="23" t="s">
        <v>1393</v>
      </c>
      <c r="N161" s="26">
        <v>1946389.6474839</v>
      </c>
      <c r="O161" s="23" t="s">
        <v>1484</v>
      </c>
    </row>
    <row r="162" spans="1:15" ht="24" customHeight="1" x14ac:dyDescent="0.2">
      <c r="A162" s="23" t="s">
        <v>1490</v>
      </c>
      <c r="B162" s="22" t="s">
        <v>59</v>
      </c>
      <c r="C162" s="22" t="s">
        <v>1491</v>
      </c>
      <c r="D162" s="22" t="s">
        <v>258</v>
      </c>
      <c r="E162" s="24" t="s">
        <v>61</v>
      </c>
      <c r="F162" s="23" t="s">
        <v>1492</v>
      </c>
      <c r="G162" s="23" t="s">
        <v>456</v>
      </c>
      <c r="H162" s="23" t="s">
        <v>1493</v>
      </c>
      <c r="I162" s="23" t="s">
        <v>456</v>
      </c>
      <c r="J162" s="23" t="s">
        <v>1494</v>
      </c>
      <c r="K162" s="23" t="s">
        <v>456</v>
      </c>
      <c r="L162" s="26">
        <v>166.662104</v>
      </c>
      <c r="M162" s="23" t="s">
        <v>1393</v>
      </c>
      <c r="N162" s="26">
        <v>1946556.3095879001</v>
      </c>
      <c r="O162" s="23" t="s">
        <v>1495</v>
      </c>
    </row>
    <row r="163" spans="1:15" ht="36" customHeight="1" x14ac:dyDescent="0.2">
      <c r="A163" s="23" t="s">
        <v>1496</v>
      </c>
      <c r="B163" s="22" t="s">
        <v>59</v>
      </c>
      <c r="C163" s="22" t="s">
        <v>1497</v>
      </c>
      <c r="D163" s="22" t="s">
        <v>434</v>
      </c>
      <c r="E163" s="24" t="s">
        <v>242</v>
      </c>
      <c r="F163" s="23" t="s">
        <v>1498</v>
      </c>
      <c r="G163" s="23" t="s">
        <v>456</v>
      </c>
      <c r="H163" s="23" t="s">
        <v>1499</v>
      </c>
      <c r="I163" s="23" t="s">
        <v>456</v>
      </c>
      <c r="J163" s="23" t="s">
        <v>1500</v>
      </c>
      <c r="K163" s="23" t="s">
        <v>456</v>
      </c>
      <c r="L163" s="26">
        <v>165.84162549999999</v>
      </c>
      <c r="M163" s="23" t="s">
        <v>1393</v>
      </c>
      <c r="N163" s="26">
        <v>1946722.1512134001</v>
      </c>
      <c r="O163" s="23" t="s">
        <v>1501</v>
      </c>
    </row>
    <row r="164" spans="1:15" ht="24" customHeight="1" x14ac:dyDescent="0.2">
      <c r="A164" s="23" t="s">
        <v>1502</v>
      </c>
      <c r="B164" s="22" t="s">
        <v>59</v>
      </c>
      <c r="C164" s="22" t="s">
        <v>1503</v>
      </c>
      <c r="D164" s="22" t="s">
        <v>258</v>
      </c>
      <c r="E164" s="24" t="s">
        <v>531</v>
      </c>
      <c r="F164" s="23" t="s">
        <v>1504</v>
      </c>
      <c r="G164" s="23" t="s">
        <v>456</v>
      </c>
      <c r="H164" s="23" t="s">
        <v>1505</v>
      </c>
      <c r="I164" s="23" t="s">
        <v>456</v>
      </c>
      <c r="J164" s="23" t="s">
        <v>1506</v>
      </c>
      <c r="K164" s="23" t="s">
        <v>456</v>
      </c>
      <c r="L164" s="26">
        <v>148.606866</v>
      </c>
      <c r="M164" s="23" t="s">
        <v>1393</v>
      </c>
      <c r="N164" s="26">
        <v>1946870.7580794001</v>
      </c>
      <c r="O164" s="23" t="s">
        <v>1507</v>
      </c>
    </row>
    <row r="165" spans="1:15" ht="24" customHeight="1" x14ac:dyDescent="0.2">
      <c r="A165" s="23" t="s">
        <v>1508</v>
      </c>
      <c r="B165" s="22" t="s">
        <v>142</v>
      </c>
      <c r="C165" s="22" t="s">
        <v>1509</v>
      </c>
      <c r="D165" s="22" t="s">
        <v>566</v>
      </c>
      <c r="E165" s="24" t="s">
        <v>769</v>
      </c>
      <c r="F165" s="23" t="s">
        <v>1510</v>
      </c>
      <c r="G165" s="23" t="s">
        <v>456</v>
      </c>
      <c r="H165" s="23" t="s">
        <v>1511</v>
      </c>
      <c r="I165" s="23" t="s">
        <v>456</v>
      </c>
      <c r="J165" s="23" t="s">
        <v>1512</v>
      </c>
      <c r="K165" s="23" t="s">
        <v>456</v>
      </c>
      <c r="L165" s="26">
        <v>129.33430017520001</v>
      </c>
      <c r="M165" s="23" t="s">
        <v>1393</v>
      </c>
      <c r="N165" s="26">
        <v>1947000.0923796</v>
      </c>
      <c r="O165" s="23" t="s">
        <v>1513</v>
      </c>
    </row>
    <row r="166" spans="1:15" ht="24" customHeight="1" x14ac:dyDescent="0.2">
      <c r="A166" s="23" t="s">
        <v>1514</v>
      </c>
      <c r="B166" s="22" t="s">
        <v>59</v>
      </c>
      <c r="C166" s="22" t="s">
        <v>1515</v>
      </c>
      <c r="D166" s="22" t="s">
        <v>434</v>
      </c>
      <c r="E166" s="24" t="s">
        <v>656</v>
      </c>
      <c r="F166" s="23" t="s">
        <v>1516</v>
      </c>
      <c r="G166" s="23" t="s">
        <v>456</v>
      </c>
      <c r="H166" s="23" t="s">
        <v>1517</v>
      </c>
      <c r="I166" s="23" t="s">
        <v>456</v>
      </c>
      <c r="J166" s="23" t="s">
        <v>1517</v>
      </c>
      <c r="K166" s="23" t="s">
        <v>456</v>
      </c>
      <c r="L166" s="26">
        <v>123.54</v>
      </c>
      <c r="M166" s="23" t="s">
        <v>1393</v>
      </c>
      <c r="N166" s="26">
        <v>1947123.6323796001</v>
      </c>
      <c r="O166" s="23" t="s">
        <v>1513</v>
      </c>
    </row>
    <row r="167" spans="1:15" ht="36" customHeight="1" x14ac:dyDescent="0.2">
      <c r="A167" s="23" t="s">
        <v>1518</v>
      </c>
      <c r="B167" s="22" t="s">
        <v>59</v>
      </c>
      <c r="C167" s="22" t="s">
        <v>1519</v>
      </c>
      <c r="D167" s="22" t="s">
        <v>258</v>
      </c>
      <c r="E167" s="24" t="s">
        <v>242</v>
      </c>
      <c r="F167" s="23" t="s">
        <v>1520</v>
      </c>
      <c r="G167" s="23" t="s">
        <v>456</v>
      </c>
      <c r="H167" s="23" t="s">
        <v>1521</v>
      </c>
      <c r="I167" s="23" t="s">
        <v>456</v>
      </c>
      <c r="J167" s="23" t="s">
        <v>1522</v>
      </c>
      <c r="K167" s="23" t="s">
        <v>456</v>
      </c>
      <c r="L167" s="26">
        <v>118.020476</v>
      </c>
      <c r="M167" s="23" t="s">
        <v>1393</v>
      </c>
      <c r="N167" s="26">
        <v>1947241.6528556</v>
      </c>
      <c r="O167" s="23" t="s">
        <v>1523</v>
      </c>
    </row>
    <row r="168" spans="1:15" ht="24" customHeight="1" x14ac:dyDescent="0.2">
      <c r="A168" s="23" t="s">
        <v>1524</v>
      </c>
      <c r="B168" s="22" t="s">
        <v>59</v>
      </c>
      <c r="C168" s="22" t="s">
        <v>1525</v>
      </c>
      <c r="D168" s="22" t="s">
        <v>434</v>
      </c>
      <c r="E168" s="24" t="s">
        <v>656</v>
      </c>
      <c r="F168" s="23" t="s">
        <v>1110</v>
      </c>
      <c r="G168" s="23" t="s">
        <v>456</v>
      </c>
      <c r="H168" s="23" t="s">
        <v>1526</v>
      </c>
      <c r="I168" s="23" t="s">
        <v>456</v>
      </c>
      <c r="J168" s="23" t="s">
        <v>1527</v>
      </c>
      <c r="K168" s="23" t="s">
        <v>456</v>
      </c>
      <c r="L168" s="26">
        <v>111.48</v>
      </c>
      <c r="M168" s="23" t="s">
        <v>1393</v>
      </c>
      <c r="N168" s="26">
        <v>1947353.1328556</v>
      </c>
      <c r="O168" s="23" t="s">
        <v>1523</v>
      </c>
    </row>
    <row r="169" spans="1:15" ht="24" customHeight="1" x14ac:dyDescent="0.2">
      <c r="A169" s="23" t="s">
        <v>1528</v>
      </c>
      <c r="B169" s="22" t="s">
        <v>142</v>
      </c>
      <c r="C169" s="22" t="s">
        <v>1529</v>
      </c>
      <c r="D169" s="22" t="s">
        <v>258</v>
      </c>
      <c r="E169" s="24" t="s">
        <v>975</v>
      </c>
      <c r="F169" s="23" t="s">
        <v>1530</v>
      </c>
      <c r="G169" s="23" t="s">
        <v>456</v>
      </c>
      <c r="H169" s="23" t="s">
        <v>1531</v>
      </c>
      <c r="I169" s="23" t="s">
        <v>456</v>
      </c>
      <c r="J169" s="23" t="s">
        <v>1532</v>
      </c>
      <c r="K169" s="23" t="s">
        <v>456</v>
      </c>
      <c r="L169" s="26">
        <v>109.029037824</v>
      </c>
      <c r="M169" s="23" t="s">
        <v>1393</v>
      </c>
      <c r="N169" s="26">
        <v>1947462.1618933999</v>
      </c>
      <c r="O169" s="23" t="s">
        <v>1533</v>
      </c>
    </row>
    <row r="170" spans="1:15" ht="24" customHeight="1" x14ac:dyDescent="0.2">
      <c r="A170" s="23" t="s">
        <v>1534</v>
      </c>
      <c r="B170" s="22" t="s">
        <v>59</v>
      </c>
      <c r="C170" s="22" t="s">
        <v>1535</v>
      </c>
      <c r="D170" s="22" t="s">
        <v>258</v>
      </c>
      <c r="E170" s="24" t="s">
        <v>117</v>
      </c>
      <c r="F170" s="23" t="s">
        <v>1536</v>
      </c>
      <c r="G170" s="23" t="s">
        <v>456</v>
      </c>
      <c r="H170" s="23" t="s">
        <v>1537</v>
      </c>
      <c r="I170" s="23" t="s">
        <v>456</v>
      </c>
      <c r="J170" s="23" t="s">
        <v>1538</v>
      </c>
      <c r="K170" s="23" t="s">
        <v>456</v>
      </c>
      <c r="L170" s="26">
        <v>102.08603088</v>
      </c>
      <c r="M170" s="23" t="s">
        <v>1393</v>
      </c>
      <c r="N170" s="26">
        <v>1947564.2479242999</v>
      </c>
      <c r="O170" s="23" t="s">
        <v>1533</v>
      </c>
    </row>
    <row r="171" spans="1:15" ht="24" customHeight="1" x14ac:dyDescent="0.2">
      <c r="A171" s="23" t="s">
        <v>1539</v>
      </c>
      <c r="B171" s="22" t="s">
        <v>59</v>
      </c>
      <c r="C171" s="22" t="s">
        <v>1540</v>
      </c>
      <c r="D171" s="22" t="s">
        <v>566</v>
      </c>
      <c r="E171" s="24" t="s">
        <v>567</v>
      </c>
      <c r="F171" s="23" t="s">
        <v>1541</v>
      </c>
      <c r="G171" s="23" t="s">
        <v>456</v>
      </c>
      <c r="H171" s="23" t="s">
        <v>1542</v>
      </c>
      <c r="I171" s="23" t="s">
        <v>456</v>
      </c>
      <c r="J171" s="23" t="s">
        <v>1543</v>
      </c>
      <c r="K171" s="23" t="s">
        <v>456</v>
      </c>
      <c r="L171" s="26">
        <v>100.41478043799999</v>
      </c>
      <c r="M171" s="23" t="s">
        <v>1393</v>
      </c>
      <c r="N171" s="26">
        <v>1947664.6627046999</v>
      </c>
      <c r="O171" s="23" t="s">
        <v>1544</v>
      </c>
    </row>
    <row r="172" spans="1:15" ht="36" customHeight="1" x14ac:dyDescent="0.2">
      <c r="A172" s="23" t="s">
        <v>1545</v>
      </c>
      <c r="B172" s="22" t="s">
        <v>59</v>
      </c>
      <c r="C172" s="22" t="s">
        <v>1546</v>
      </c>
      <c r="D172" s="22" t="s">
        <v>258</v>
      </c>
      <c r="E172" s="24" t="s">
        <v>242</v>
      </c>
      <c r="F172" s="23" t="s">
        <v>1547</v>
      </c>
      <c r="G172" s="23" t="s">
        <v>456</v>
      </c>
      <c r="H172" s="23" t="s">
        <v>944</v>
      </c>
      <c r="I172" s="23" t="s">
        <v>456</v>
      </c>
      <c r="J172" s="23" t="s">
        <v>480</v>
      </c>
      <c r="K172" s="23" t="s">
        <v>456</v>
      </c>
      <c r="L172" s="26">
        <v>99.331070519999997</v>
      </c>
      <c r="M172" s="23" t="s">
        <v>1393</v>
      </c>
      <c r="N172" s="26">
        <v>1947763.9937752001</v>
      </c>
      <c r="O172" s="23" t="s">
        <v>1548</v>
      </c>
    </row>
    <row r="173" spans="1:15" ht="36" customHeight="1" x14ac:dyDescent="0.2">
      <c r="A173" s="23" t="s">
        <v>1549</v>
      </c>
      <c r="B173" s="22" t="s">
        <v>59</v>
      </c>
      <c r="C173" s="22" t="s">
        <v>1550</v>
      </c>
      <c r="D173" s="22" t="s">
        <v>258</v>
      </c>
      <c r="E173" s="24" t="s">
        <v>117</v>
      </c>
      <c r="F173" s="23" t="s">
        <v>1551</v>
      </c>
      <c r="G173" s="23" t="s">
        <v>456</v>
      </c>
      <c r="H173" s="23" t="s">
        <v>1552</v>
      </c>
      <c r="I173" s="23" t="s">
        <v>456</v>
      </c>
      <c r="J173" s="23" t="s">
        <v>1553</v>
      </c>
      <c r="K173" s="23" t="s">
        <v>456</v>
      </c>
      <c r="L173" s="26">
        <v>96.166418039999996</v>
      </c>
      <c r="M173" s="23" t="s">
        <v>1554</v>
      </c>
      <c r="N173" s="26">
        <v>1947860.1601932</v>
      </c>
      <c r="O173" s="23" t="s">
        <v>1548</v>
      </c>
    </row>
    <row r="174" spans="1:15" ht="24" customHeight="1" x14ac:dyDescent="0.2">
      <c r="A174" s="23" t="s">
        <v>1555</v>
      </c>
      <c r="B174" s="22" t="s">
        <v>59</v>
      </c>
      <c r="C174" s="22" t="s">
        <v>1556</v>
      </c>
      <c r="D174" s="22" t="s">
        <v>566</v>
      </c>
      <c r="E174" s="24" t="s">
        <v>567</v>
      </c>
      <c r="F174" s="23" t="s">
        <v>1557</v>
      </c>
      <c r="G174" s="23" t="s">
        <v>456</v>
      </c>
      <c r="H174" s="23" t="s">
        <v>1482</v>
      </c>
      <c r="I174" s="23" t="s">
        <v>456</v>
      </c>
      <c r="J174" s="23" t="s">
        <v>1558</v>
      </c>
      <c r="K174" s="23" t="s">
        <v>456</v>
      </c>
      <c r="L174" s="26">
        <v>95.419001980000004</v>
      </c>
      <c r="M174" s="23" t="s">
        <v>1554</v>
      </c>
      <c r="N174" s="26">
        <v>1947955.5791952</v>
      </c>
      <c r="O174" s="23" t="s">
        <v>1548</v>
      </c>
    </row>
    <row r="175" spans="1:15" ht="36" customHeight="1" x14ac:dyDescent="0.2">
      <c r="A175" s="23" t="s">
        <v>1559</v>
      </c>
      <c r="B175" s="22" t="s">
        <v>59</v>
      </c>
      <c r="C175" s="22" t="s">
        <v>1560</v>
      </c>
      <c r="D175" s="22" t="s">
        <v>258</v>
      </c>
      <c r="E175" s="24" t="s">
        <v>242</v>
      </c>
      <c r="F175" s="23" t="s">
        <v>1561</v>
      </c>
      <c r="G175" s="23" t="s">
        <v>456</v>
      </c>
      <c r="H175" s="23" t="s">
        <v>1562</v>
      </c>
      <c r="I175" s="23" t="s">
        <v>456</v>
      </c>
      <c r="J175" s="23" t="s">
        <v>1563</v>
      </c>
      <c r="K175" s="23" t="s">
        <v>456</v>
      </c>
      <c r="L175" s="26">
        <v>94.175693874000004</v>
      </c>
      <c r="M175" s="23" t="s">
        <v>1554</v>
      </c>
      <c r="N175" s="26">
        <v>1948049.7548891001</v>
      </c>
      <c r="O175" s="23" t="s">
        <v>1564</v>
      </c>
    </row>
    <row r="176" spans="1:15" ht="24" customHeight="1" x14ac:dyDescent="0.2">
      <c r="A176" s="23" t="s">
        <v>1565</v>
      </c>
      <c r="B176" s="22" t="s">
        <v>59</v>
      </c>
      <c r="C176" s="22" t="s">
        <v>1566</v>
      </c>
      <c r="D176" s="22" t="s">
        <v>258</v>
      </c>
      <c r="E176" s="24" t="s">
        <v>242</v>
      </c>
      <c r="F176" s="23" t="s">
        <v>1567</v>
      </c>
      <c r="G176" s="23" t="s">
        <v>456</v>
      </c>
      <c r="H176" s="23" t="s">
        <v>1568</v>
      </c>
      <c r="I176" s="23" t="s">
        <v>456</v>
      </c>
      <c r="J176" s="23" t="s">
        <v>1569</v>
      </c>
      <c r="K176" s="23" t="s">
        <v>456</v>
      </c>
      <c r="L176" s="26">
        <v>93.352391999999995</v>
      </c>
      <c r="M176" s="23" t="s">
        <v>1554</v>
      </c>
      <c r="N176" s="26">
        <v>1948143.1072811</v>
      </c>
      <c r="O176" s="23" t="s">
        <v>1564</v>
      </c>
    </row>
    <row r="177" spans="1:15" ht="24" customHeight="1" x14ac:dyDescent="0.2">
      <c r="A177" s="23" t="s">
        <v>1570</v>
      </c>
      <c r="B177" s="22" t="s">
        <v>59</v>
      </c>
      <c r="C177" s="22" t="s">
        <v>1571</v>
      </c>
      <c r="D177" s="22" t="s">
        <v>434</v>
      </c>
      <c r="E177" s="24" t="s">
        <v>242</v>
      </c>
      <c r="F177" s="23" t="s">
        <v>1572</v>
      </c>
      <c r="G177" s="23" t="s">
        <v>456</v>
      </c>
      <c r="H177" s="23" t="s">
        <v>1573</v>
      </c>
      <c r="I177" s="23" t="s">
        <v>456</v>
      </c>
      <c r="J177" s="23" t="s">
        <v>1574</v>
      </c>
      <c r="K177" s="23" t="s">
        <v>456</v>
      </c>
      <c r="L177" s="26">
        <v>89.219300813999993</v>
      </c>
      <c r="M177" s="23" t="s">
        <v>1554</v>
      </c>
      <c r="N177" s="26">
        <v>1948232.3265819</v>
      </c>
      <c r="O177" s="23" t="s">
        <v>1575</v>
      </c>
    </row>
    <row r="178" spans="1:15" ht="24" customHeight="1" x14ac:dyDescent="0.2">
      <c r="A178" s="23" t="s">
        <v>1576</v>
      </c>
      <c r="B178" s="22" t="s">
        <v>59</v>
      </c>
      <c r="C178" s="22" t="s">
        <v>1577</v>
      </c>
      <c r="D178" s="22" t="s">
        <v>434</v>
      </c>
      <c r="E178" s="24" t="s">
        <v>242</v>
      </c>
      <c r="F178" s="23" t="s">
        <v>1578</v>
      </c>
      <c r="G178" s="23" t="s">
        <v>456</v>
      </c>
      <c r="H178" s="23" t="s">
        <v>1579</v>
      </c>
      <c r="I178" s="23" t="s">
        <v>456</v>
      </c>
      <c r="J178" s="23" t="s">
        <v>1580</v>
      </c>
      <c r="K178" s="23" t="s">
        <v>456</v>
      </c>
      <c r="L178" s="26">
        <v>87.834043695999995</v>
      </c>
      <c r="M178" s="23" t="s">
        <v>1554</v>
      </c>
      <c r="N178" s="26">
        <v>1948320.1606256</v>
      </c>
      <c r="O178" s="23" t="s">
        <v>1575</v>
      </c>
    </row>
    <row r="179" spans="1:15" ht="24" customHeight="1" x14ac:dyDescent="0.2">
      <c r="A179" s="23" t="s">
        <v>1581</v>
      </c>
      <c r="B179" s="22" t="s">
        <v>59</v>
      </c>
      <c r="C179" s="22" t="s">
        <v>1582</v>
      </c>
      <c r="D179" s="22" t="s">
        <v>258</v>
      </c>
      <c r="E179" s="24" t="s">
        <v>575</v>
      </c>
      <c r="F179" s="23" t="s">
        <v>1583</v>
      </c>
      <c r="G179" s="23" t="s">
        <v>456</v>
      </c>
      <c r="H179" s="23" t="s">
        <v>1584</v>
      </c>
      <c r="I179" s="23" t="s">
        <v>456</v>
      </c>
      <c r="J179" s="23" t="s">
        <v>1585</v>
      </c>
      <c r="K179" s="23" t="s">
        <v>456</v>
      </c>
      <c r="L179" s="26">
        <v>85.921695432000007</v>
      </c>
      <c r="M179" s="23" t="s">
        <v>1554</v>
      </c>
      <c r="N179" s="26">
        <v>1948406.0823210001</v>
      </c>
      <c r="O179" s="23" t="s">
        <v>1586</v>
      </c>
    </row>
    <row r="180" spans="1:15" ht="24" customHeight="1" x14ac:dyDescent="0.2">
      <c r="A180" s="23" t="s">
        <v>1587</v>
      </c>
      <c r="B180" s="22" t="s">
        <v>59</v>
      </c>
      <c r="C180" s="22" t="s">
        <v>1588</v>
      </c>
      <c r="D180" s="22" t="s">
        <v>258</v>
      </c>
      <c r="E180" s="24" t="s">
        <v>575</v>
      </c>
      <c r="F180" s="23" t="s">
        <v>1589</v>
      </c>
      <c r="G180" s="23" t="s">
        <v>456</v>
      </c>
      <c r="H180" s="23" t="s">
        <v>1590</v>
      </c>
      <c r="I180" s="23" t="s">
        <v>456</v>
      </c>
      <c r="J180" s="23" t="s">
        <v>1591</v>
      </c>
      <c r="K180" s="23" t="s">
        <v>456</v>
      </c>
      <c r="L180" s="26">
        <v>79.016766399999995</v>
      </c>
      <c r="M180" s="23" t="s">
        <v>1554</v>
      </c>
      <c r="N180" s="26">
        <v>1948485.0990873999</v>
      </c>
      <c r="O180" s="23" t="s">
        <v>1586</v>
      </c>
    </row>
    <row r="181" spans="1:15" ht="24" customHeight="1" x14ac:dyDescent="0.2">
      <c r="A181" s="23" t="s">
        <v>1592</v>
      </c>
      <c r="B181" s="22" t="s">
        <v>59</v>
      </c>
      <c r="C181" s="22" t="s">
        <v>1593</v>
      </c>
      <c r="D181" s="22" t="s">
        <v>566</v>
      </c>
      <c r="E181" s="24" t="s">
        <v>567</v>
      </c>
      <c r="F181" s="23" t="s">
        <v>1594</v>
      </c>
      <c r="G181" s="23" t="s">
        <v>456</v>
      </c>
      <c r="H181" s="23" t="s">
        <v>1482</v>
      </c>
      <c r="I181" s="23" t="s">
        <v>456</v>
      </c>
      <c r="J181" s="23" t="s">
        <v>1595</v>
      </c>
      <c r="K181" s="23" t="s">
        <v>456</v>
      </c>
      <c r="L181" s="26">
        <v>78.204365480000007</v>
      </c>
      <c r="M181" s="23" t="s">
        <v>1554</v>
      </c>
      <c r="N181" s="26">
        <v>1948563.3034528999</v>
      </c>
      <c r="O181" s="23" t="s">
        <v>1596</v>
      </c>
    </row>
    <row r="182" spans="1:15" ht="24" customHeight="1" x14ac:dyDescent="0.2">
      <c r="A182" s="23" t="s">
        <v>1597</v>
      </c>
      <c r="B182" s="22" t="s">
        <v>142</v>
      </c>
      <c r="C182" s="22" t="s">
        <v>1598</v>
      </c>
      <c r="D182" s="22" t="s">
        <v>566</v>
      </c>
      <c r="E182" s="24" t="s">
        <v>769</v>
      </c>
      <c r="F182" s="23" t="s">
        <v>1599</v>
      </c>
      <c r="G182" s="23" t="s">
        <v>456</v>
      </c>
      <c r="H182" s="23" t="s">
        <v>1600</v>
      </c>
      <c r="I182" s="23" t="s">
        <v>456</v>
      </c>
      <c r="J182" s="23" t="s">
        <v>1601</v>
      </c>
      <c r="K182" s="23" t="s">
        <v>456</v>
      </c>
      <c r="L182" s="26">
        <v>77.814441000000002</v>
      </c>
      <c r="M182" s="23" t="s">
        <v>1554</v>
      </c>
      <c r="N182" s="26">
        <v>1948641.1178939</v>
      </c>
      <c r="O182" s="23" t="s">
        <v>1596</v>
      </c>
    </row>
    <row r="183" spans="1:15" ht="48" customHeight="1" x14ac:dyDescent="0.2">
      <c r="A183" s="23" t="s">
        <v>1602</v>
      </c>
      <c r="B183" s="22" t="s">
        <v>59</v>
      </c>
      <c r="C183" s="22" t="s">
        <v>1603</v>
      </c>
      <c r="D183" s="22" t="s">
        <v>434</v>
      </c>
      <c r="E183" s="24" t="s">
        <v>242</v>
      </c>
      <c r="F183" s="23" t="s">
        <v>1604</v>
      </c>
      <c r="G183" s="23" t="s">
        <v>456</v>
      </c>
      <c r="H183" s="23" t="s">
        <v>1605</v>
      </c>
      <c r="I183" s="23" t="s">
        <v>456</v>
      </c>
      <c r="J183" s="23" t="s">
        <v>1606</v>
      </c>
      <c r="K183" s="23" t="s">
        <v>456</v>
      </c>
      <c r="L183" s="26">
        <v>70.619060631000011</v>
      </c>
      <c r="M183" s="23" t="s">
        <v>1554</v>
      </c>
      <c r="N183" s="26">
        <v>1948711.7369545</v>
      </c>
      <c r="O183" s="23" t="s">
        <v>1596</v>
      </c>
    </row>
    <row r="184" spans="1:15" ht="24" customHeight="1" x14ac:dyDescent="0.2">
      <c r="A184" s="23" t="s">
        <v>1607</v>
      </c>
      <c r="B184" s="22" t="s">
        <v>59</v>
      </c>
      <c r="C184" s="22" t="s">
        <v>1608</v>
      </c>
      <c r="D184" s="22" t="s">
        <v>258</v>
      </c>
      <c r="E184" s="24" t="s">
        <v>117</v>
      </c>
      <c r="F184" s="23" t="s">
        <v>1609</v>
      </c>
      <c r="G184" s="23" t="s">
        <v>456</v>
      </c>
      <c r="H184" s="23" t="s">
        <v>355</v>
      </c>
      <c r="I184" s="23" t="s">
        <v>456</v>
      </c>
      <c r="J184" s="23" t="s">
        <v>1610</v>
      </c>
      <c r="K184" s="23" t="s">
        <v>456</v>
      </c>
      <c r="L184" s="26">
        <v>69.184607193000005</v>
      </c>
      <c r="M184" s="23" t="s">
        <v>1554</v>
      </c>
      <c r="N184" s="26">
        <v>1948780.9215617001</v>
      </c>
      <c r="O184" s="23" t="s">
        <v>1611</v>
      </c>
    </row>
    <row r="185" spans="1:15" ht="36" customHeight="1" x14ac:dyDescent="0.2">
      <c r="A185" s="23" t="s">
        <v>1612</v>
      </c>
      <c r="B185" s="22" t="s">
        <v>59</v>
      </c>
      <c r="C185" s="22" t="s">
        <v>1613</v>
      </c>
      <c r="D185" s="22" t="s">
        <v>258</v>
      </c>
      <c r="E185" s="24" t="s">
        <v>242</v>
      </c>
      <c r="F185" s="23" t="s">
        <v>1614</v>
      </c>
      <c r="G185" s="23" t="s">
        <v>456</v>
      </c>
      <c r="H185" s="23" t="s">
        <v>1615</v>
      </c>
      <c r="I185" s="23" t="s">
        <v>456</v>
      </c>
      <c r="J185" s="23" t="s">
        <v>1616</v>
      </c>
      <c r="K185" s="23" t="s">
        <v>456</v>
      </c>
      <c r="L185" s="26">
        <v>68.406863999999999</v>
      </c>
      <c r="M185" s="23" t="s">
        <v>1554</v>
      </c>
      <c r="N185" s="26">
        <v>1948849.3284257001</v>
      </c>
      <c r="O185" s="23" t="s">
        <v>1611</v>
      </c>
    </row>
    <row r="186" spans="1:15" ht="36" customHeight="1" x14ac:dyDescent="0.2">
      <c r="A186" s="23" t="s">
        <v>1617</v>
      </c>
      <c r="B186" s="22" t="s">
        <v>59</v>
      </c>
      <c r="C186" s="22" t="s">
        <v>1618</v>
      </c>
      <c r="D186" s="22" t="s">
        <v>258</v>
      </c>
      <c r="E186" s="24" t="s">
        <v>117</v>
      </c>
      <c r="F186" s="23" t="s">
        <v>1619</v>
      </c>
      <c r="G186" s="23" t="s">
        <v>456</v>
      </c>
      <c r="H186" s="23" t="s">
        <v>1620</v>
      </c>
      <c r="I186" s="23" t="s">
        <v>456</v>
      </c>
      <c r="J186" s="23" t="s">
        <v>1621</v>
      </c>
      <c r="K186" s="23" t="s">
        <v>456</v>
      </c>
      <c r="L186" s="26">
        <v>68.107781700000004</v>
      </c>
      <c r="M186" s="23" t="s">
        <v>1554</v>
      </c>
      <c r="N186" s="26">
        <v>1948917.4362073999</v>
      </c>
      <c r="O186" s="23" t="s">
        <v>1611</v>
      </c>
    </row>
    <row r="187" spans="1:15" ht="24" customHeight="1" x14ac:dyDescent="0.2">
      <c r="A187" s="23" t="s">
        <v>1622</v>
      </c>
      <c r="B187" s="22" t="s">
        <v>59</v>
      </c>
      <c r="C187" s="22" t="s">
        <v>1623</v>
      </c>
      <c r="D187" s="22" t="s">
        <v>434</v>
      </c>
      <c r="E187" s="24" t="s">
        <v>242</v>
      </c>
      <c r="F187" s="23" t="s">
        <v>1624</v>
      </c>
      <c r="G187" s="23" t="s">
        <v>456</v>
      </c>
      <c r="H187" s="23" t="s">
        <v>1625</v>
      </c>
      <c r="I187" s="23" t="s">
        <v>456</v>
      </c>
      <c r="J187" s="23" t="s">
        <v>1626</v>
      </c>
      <c r="K187" s="23" t="s">
        <v>456</v>
      </c>
      <c r="L187" s="26">
        <v>62.498810616</v>
      </c>
      <c r="M187" s="23" t="s">
        <v>1554</v>
      </c>
      <c r="N187" s="26">
        <v>1948979.935018</v>
      </c>
      <c r="O187" s="23" t="s">
        <v>1627</v>
      </c>
    </row>
    <row r="188" spans="1:15" ht="24" customHeight="1" x14ac:dyDescent="0.2">
      <c r="A188" s="23" t="s">
        <v>1628</v>
      </c>
      <c r="B188" s="22" t="s">
        <v>59</v>
      </c>
      <c r="C188" s="22" t="s">
        <v>1629</v>
      </c>
      <c r="D188" s="22" t="s">
        <v>258</v>
      </c>
      <c r="E188" s="24" t="s">
        <v>575</v>
      </c>
      <c r="F188" s="23" t="s">
        <v>1630</v>
      </c>
      <c r="G188" s="23" t="s">
        <v>456</v>
      </c>
      <c r="H188" s="23" t="s">
        <v>1631</v>
      </c>
      <c r="I188" s="23" t="s">
        <v>456</v>
      </c>
      <c r="J188" s="23" t="s">
        <v>1632</v>
      </c>
      <c r="K188" s="23" t="s">
        <v>456</v>
      </c>
      <c r="L188" s="26">
        <v>62.078509646000001</v>
      </c>
      <c r="M188" s="23" t="s">
        <v>1554</v>
      </c>
      <c r="N188" s="26">
        <v>1949042.0135277</v>
      </c>
      <c r="O188" s="23" t="s">
        <v>1627</v>
      </c>
    </row>
    <row r="189" spans="1:15" ht="24" customHeight="1" x14ac:dyDescent="0.2">
      <c r="A189" s="23" t="s">
        <v>1633</v>
      </c>
      <c r="B189" s="22" t="s">
        <v>59</v>
      </c>
      <c r="C189" s="22" t="s">
        <v>1634</v>
      </c>
      <c r="D189" s="22" t="s">
        <v>434</v>
      </c>
      <c r="E189" s="24" t="s">
        <v>567</v>
      </c>
      <c r="F189" s="23" t="s">
        <v>1635</v>
      </c>
      <c r="G189" s="23" t="s">
        <v>456</v>
      </c>
      <c r="H189" s="23" t="s">
        <v>1636</v>
      </c>
      <c r="I189" s="23" t="s">
        <v>456</v>
      </c>
      <c r="J189" s="23" t="s">
        <v>1637</v>
      </c>
      <c r="K189" s="23" t="s">
        <v>456</v>
      </c>
      <c r="L189" s="26">
        <v>60.72</v>
      </c>
      <c r="M189" s="23" t="s">
        <v>1554</v>
      </c>
      <c r="N189" s="26">
        <v>1949102.7335277</v>
      </c>
      <c r="O189" s="23" t="s">
        <v>1627</v>
      </c>
    </row>
    <row r="190" spans="1:15" ht="24" customHeight="1" x14ac:dyDescent="0.2">
      <c r="A190" s="23" t="s">
        <v>1638</v>
      </c>
      <c r="B190" s="22" t="s">
        <v>59</v>
      </c>
      <c r="C190" s="22" t="s">
        <v>1639</v>
      </c>
      <c r="D190" s="22" t="s">
        <v>258</v>
      </c>
      <c r="E190" s="24" t="s">
        <v>575</v>
      </c>
      <c r="F190" s="23" t="s">
        <v>1640</v>
      </c>
      <c r="G190" s="23" t="s">
        <v>456</v>
      </c>
      <c r="H190" s="23" t="s">
        <v>411</v>
      </c>
      <c r="I190" s="23" t="s">
        <v>456</v>
      </c>
      <c r="J190" s="23" t="s">
        <v>1641</v>
      </c>
      <c r="K190" s="23" t="s">
        <v>456</v>
      </c>
      <c r="L190" s="26">
        <v>55.203990955000002</v>
      </c>
      <c r="M190" s="23" t="s">
        <v>1554</v>
      </c>
      <c r="N190" s="26">
        <v>1949157.9375187</v>
      </c>
      <c r="O190" s="23" t="s">
        <v>1642</v>
      </c>
    </row>
    <row r="191" spans="1:15" ht="24" customHeight="1" x14ac:dyDescent="0.2">
      <c r="A191" s="23" t="s">
        <v>1643</v>
      </c>
      <c r="B191" s="22" t="s">
        <v>59</v>
      </c>
      <c r="C191" s="22" t="s">
        <v>1644</v>
      </c>
      <c r="D191" s="22" t="s">
        <v>258</v>
      </c>
      <c r="E191" s="24" t="s">
        <v>242</v>
      </c>
      <c r="F191" s="23" t="s">
        <v>1645</v>
      </c>
      <c r="G191" s="23" t="s">
        <v>456</v>
      </c>
      <c r="H191" s="23" t="s">
        <v>1646</v>
      </c>
      <c r="I191" s="23" t="s">
        <v>456</v>
      </c>
      <c r="J191" s="23" t="s">
        <v>1647</v>
      </c>
      <c r="K191" s="23" t="s">
        <v>456</v>
      </c>
      <c r="L191" s="26">
        <v>54.957608</v>
      </c>
      <c r="M191" s="23" t="s">
        <v>1554</v>
      </c>
      <c r="N191" s="26">
        <v>1949212.8951266999</v>
      </c>
      <c r="O191" s="23" t="s">
        <v>1642</v>
      </c>
    </row>
    <row r="192" spans="1:15" ht="36" customHeight="1" x14ac:dyDescent="0.2">
      <c r="A192" s="23" t="s">
        <v>1648</v>
      </c>
      <c r="B192" s="22" t="s">
        <v>59</v>
      </c>
      <c r="C192" s="22" t="s">
        <v>1649</v>
      </c>
      <c r="D192" s="22" t="s">
        <v>258</v>
      </c>
      <c r="E192" s="24" t="s">
        <v>117</v>
      </c>
      <c r="F192" s="23" t="s">
        <v>1650</v>
      </c>
      <c r="G192" s="23" t="s">
        <v>456</v>
      </c>
      <c r="H192" s="23" t="s">
        <v>1651</v>
      </c>
      <c r="I192" s="23" t="s">
        <v>456</v>
      </c>
      <c r="J192" s="23" t="s">
        <v>1652</v>
      </c>
      <c r="K192" s="23" t="s">
        <v>456</v>
      </c>
      <c r="L192" s="26">
        <v>54.548400477999998</v>
      </c>
      <c r="M192" s="23" t="s">
        <v>1554</v>
      </c>
      <c r="N192" s="26">
        <v>1949267.4435272</v>
      </c>
      <c r="O192" s="23" t="s">
        <v>1642</v>
      </c>
    </row>
    <row r="193" spans="1:15" ht="24" customHeight="1" x14ac:dyDescent="0.2">
      <c r="A193" s="23" t="s">
        <v>1653</v>
      </c>
      <c r="B193" s="22" t="s">
        <v>59</v>
      </c>
      <c r="C193" s="22" t="s">
        <v>1654</v>
      </c>
      <c r="D193" s="22" t="s">
        <v>258</v>
      </c>
      <c r="E193" s="24" t="s">
        <v>242</v>
      </c>
      <c r="F193" s="23" t="s">
        <v>1645</v>
      </c>
      <c r="G193" s="23" t="s">
        <v>456</v>
      </c>
      <c r="H193" s="23" t="s">
        <v>1655</v>
      </c>
      <c r="I193" s="23" t="s">
        <v>456</v>
      </c>
      <c r="J193" s="23" t="s">
        <v>1656</v>
      </c>
      <c r="K193" s="23" t="s">
        <v>456</v>
      </c>
      <c r="L193" s="26">
        <v>53.146396000000003</v>
      </c>
      <c r="M193" s="23" t="s">
        <v>1554</v>
      </c>
      <c r="N193" s="26">
        <v>1949320.5899232</v>
      </c>
      <c r="O193" s="23" t="s">
        <v>1657</v>
      </c>
    </row>
    <row r="194" spans="1:15" ht="24" customHeight="1" x14ac:dyDescent="0.2">
      <c r="A194" s="23" t="s">
        <v>1658</v>
      </c>
      <c r="B194" s="22" t="s">
        <v>59</v>
      </c>
      <c r="C194" s="22" t="s">
        <v>1659</v>
      </c>
      <c r="D194" s="22" t="s">
        <v>258</v>
      </c>
      <c r="E194" s="24" t="s">
        <v>242</v>
      </c>
      <c r="F194" s="23" t="s">
        <v>1419</v>
      </c>
      <c r="G194" s="23" t="s">
        <v>456</v>
      </c>
      <c r="H194" s="23" t="s">
        <v>1660</v>
      </c>
      <c r="I194" s="23" t="s">
        <v>456</v>
      </c>
      <c r="J194" s="23" t="s">
        <v>1661</v>
      </c>
      <c r="K194" s="23" t="s">
        <v>456</v>
      </c>
      <c r="L194" s="26">
        <v>52.654958000000001</v>
      </c>
      <c r="M194" s="23" t="s">
        <v>1554</v>
      </c>
      <c r="N194" s="26">
        <v>1949373.2448811999</v>
      </c>
      <c r="O194" s="23" t="s">
        <v>1657</v>
      </c>
    </row>
    <row r="195" spans="1:15" ht="24" customHeight="1" x14ac:dyDescent="0.2">
      <c r="A195" s="23" t="s">
        <v>1662</v>
      </c>
      <c r="B195" s="22" t="s">
        <v>59</v>
      </c>
      <c r="C195" s="22" t="s">
        <v>1663</v>
      </c>
      <c r="D195" s="22" t="s">
        <v>566</v>
      </c>
      <c r="E195" s="24" t="s">
        <v>567</v>
      </c>
      <c r="F195" s="23" t="s">
        <v>1664</v>
      </c>
      <c r="G195" s="23" t="s">
        <v>456</v>
      </c>
      <c r="H195" s="23" t="s">
        <v>1665</v>
      </c>
      <c r="I195" s="23" t="s">
        <v>456</v>
      </c>
      <c r="J195" s="23" t="s">
        <v>1666</v>
      </c>
      <c r="K195" s="23" t="s">
        <v>456</v>
      </c>
      <c r="L195" s="26">
        <v>51.607263981000003</v>
      </c>
      <c r="M195" s="23" t="s">
        <v>1554</v>
      </c>
      <c r="N195" s="26">
        <v>1949424.8521451999</v>
      </c>
      <c r="O195" s="23" t="s">
        <v>1657</v>
      </c>
    </row>
    <row r="196" spans="1:15" ht="24" customHeight="1" x14ac:dyDescent="0.2">
      <c r="A196" s="23" t="s">
        <v>1667</v>
      </c>
      <c r="B196" s="22" t="s">
        <v>59</v>
      </c>
      <c r="C196" s="22" t="s">
        <v>1668</v>
      </c>
      <c r="D196" s="22" t="s">
        <v>258</v>
      </c>
      <c r="E196" s="24" t="s">
        <v>242</v>
      </c>
      <c r="F196" s="23" t="s">
        <v>1669</v>
      </c>
      <c r="G196" s="23" t="s">
        <v>456</v>
      </c>
      <c r="H196" s="23" t="s">
        <v>1670</v>
      </c>
      <c r="I196" s="23" t="s">
        <v>456</v>
      </c>
      <c r="J196" s="23" t="s">
        <v>1671</v>
      </c>
      <c r="K196" s="23" t="s">
        <v>456</v>
      </c>
      <c r="L196" s="26">
        <v>50.112000000000002</v>
      </c>
      <c r="M196" s="23" t="s">
        <v>1554</v>
      </c>
      <c r="N196" s="26">
        <v>1949474.9641452001</v>
      </c>
      <c r="O196" s="23" t="s">
        <v>1657</v>
      </c>
    </row>
    <row r="197" spans="1:15" ht="36" customHeight="1" x14ac:dyDescent="0.2">
      <c r="A197" s="23" t="s">
        <v>1672</v>
      </c>
      <c r="B197" s="22" t="s">
        <v>59</v>
      </c>
      <c r="C197" s="22" t="s">
        <v>1673</v>
      </c>
      <c r="D197" s="22" t="s">
        <v>434</v>
      </c>
      <c r="E197" s="24" t="s">
        <v>242</v>
      </c>
      <c r="F197" s="23" t="s">
        <v>1674</v>
      </c>
      <c r="G197" s="23" t="s">
        <v>456</v>
      </c>
      <c r="H197" s="23" t="s">
        <v>1675</v>
      </c>
      <c r="I197" s="23" t="s">
        <v>456</v>
      </c>
      <c r="J197" s="23" t="s">
        <v>1676</v>
      </c>
      <c r="K197" s="23" t="s">
        <v>456</v>
      </c>
      <c r="L197" s="26">
        <v>47.244406839</v>
      </c>
      <c r="M197" s="23" t="s">
        <v>1554</v>
      </c>
      <c r="N197" s="26">
        <v>1949522.2085520001</v>
      </c>
      <c r="O197" s="23" t="s">
        <v>1677</v>
      </c>
    </row>
    <row r="198" spans="1:15" ht="24" customHeight="1" x14ac:dyDescent="0.2">
      <c r="A198" s="23" t="s">
        <v>1678</v>
      </c>
      <c r="B198" s="22" t="s">
        <v>59</v>
      </c>
      <c r="C198" s="22" t="s">
        <v>1679</v>
      </c>
      <c r="D198" s="22" t="s">
        <v>258</v>
      </c>
      <c r="E198" s="24" t="s">
        <v>242</v>
      </c>
      <c r="F198" s="23" t="s">
        <v>1680</v>
      </c>
      <c r="G198" s="23" t="s">
        <v>456</v>
      </c>
      <c r="H198" s="23" t="s">
        <v>1681</v>
      </c>
      <c r="I198" s="23" t="s">
        <v>456</v>
      </c>
      <c r="J198" s="23" t="s">
        <v>1682</v>
      </c>
      <c r="K198" s="23" t="s">
        <v>456</v>
      </c>
      <c r="L198" s="26">
        <v>47.073791999999997</v>
      </c>
      <c r="M198" s="23" t="s">
        <v>1554</v>
      </c>
      <c r="N198" s="26">
        <v>1949569.2823439999</v>
      </c>
      <c r="O198" s="23" t="s">
        <v>1677</v>
      </c>
    </row>
    <row r="199" spans="1:15" ht="24" customHeight="1" x14ac:dyDescent="0.2">
      <c r="A199" s="23" t="s">
        <v>1683</v>
      </c>
      <c r="B199" s="22" t="s">
        <v>59</v>
      </c>
      <c r="C199" s="22" t="s">
        <v>1684</v>
      </c>
      <c r="D199" s="22" t="s">
        <v>434</v>
      </c>
      <c r="E199" s="24" t="s">
        <v>567</v>
      </c>
      <c r="F199" s="23" t="s">
        <v>1685</v>
      </c>
      <c r="G199" s="23" t="s">
        <v>456</v>
      </c>
      <c r="H199" s="23" t="s">
        <v>1686</v>
      </c>
      <c r="I199" s="23" t="s">
        <v>456</v>
      </c>
      <c r="J199" s="23" t="s">
        <v>1687</v>
      </c>
      <c r="K199" s="23" t="s">
        <v>456</v>
      </c>
      <c r="L199" s="26">
        <v>46.110199643999998</v>
      </c>
      <c r="M199" s="23" t="s">
        <v>1554</v>
      </c>
      <c r="N199" s="26">
        <v>1949615.3925435999</v>
      </c>
      <c r="O199" s="23" t="s">
        <v>1677</v>
      </c>
    </row>
    <row r="200" spans="1:15" ht="48" customHeight="1" x14ac:dyDescent="0.2">
      <c r="A200" s="23" t="s">
        <v>1688</v>
      </c>
      <c r="B200" s="22" t="s">
        <v>59</v>
      </c>
      <c r="C200" s="22" t="s">
        <v>1689</v>
      </c>
      <c r="D200" s="22" t="s">
        <v>258</v>
      </c>
      <c r="E200" s="24" t="s">
        <v>1690</v>
      </c>
      <c r="F200" s="23" t="s">
        <v>1419</v>
      </c>
      <c r="G200" s="23" t="s">
        <v>456</v>
      </c>
      <c r="H200" s="23" t="s">
        <v>1691</v>
      </c>
      <c r="I200" s="23" t="s">
        <v>456</v>
      </c>
      <c r="J200" s="23" t="s">
        <v>1692</v>
      </c>
      <c r="K200" s="23" t="s">
        <v>456</v>
      </c>
      <c r="L200" s="26">
        <v>44.420797999999998</v>
      </c>
      <c r="M200" s="23" t="s">
        <v>1554</v>
      </c>
      <c r="N200" s="26">
        <v>1949659.8133415999</v>
      </c>
      <c r="O200" s="23" t="s">
        <v>1677</v>
      </c>
    </row>
    <row r="201" spans="1:15" ht="24" customHeight="1" x14ac:dyDescent="0.2">
      <c r="A201" s="23" t="s">
        <v>1693</v>
      </c>
      <c r="B201" s="22" t="s">
        <v>142</v>
      </c>
      <c r="C201" s="22" t="s">
        <v>1694</v>
      </c>
      <c r="D201" s="22" t="s">
        <v>434</v>
      </c>
      <c r="E201" s="24" t="s">
        <v>242</v>
      </c>
      <c r="F201" s="23" t="s">
        <v>1695</v>
      </c>
      <c r="G201" s="23" t="s">
        <v>738</v>
      </c>
      <c r="H201" s="23" t="s">
        <v>1696</v>
      </c>
      <c r="I201" s="23" t="s">
        <v>1697</v>
      </c>
      <c r="J201" s="23" t="s">
        <v>1698</v>
      </c>
      <c r="K201" s="23" t="s">
        <v>742</v>
      </c>
      <c r="L201" s="26">
        <v>44.216215903479998</v>
      </c>
      <c r="M201" s="23" t="s">
        <v>1554</v>
      </c>
      <c r="N201" s="26">
        <v>1949704.0295575</v>
      </c>
      <c r="O201" s="23" t="s">
        <v>1677</v>
      </c>
    </row>
    <row r="202" spans="1:15" ht="36" customHeight="1" x14ac:dyDescent="0.2">
      <c r="A202" s="23" t="s">
        <v>1699</v>
      </c>
      <c r="B202" s="22" t="s">
        <v>59</v>
      </c>
      <c r="C202" s="22" t="s">
        <v>1700</v>
      </c>
      <c r="D202" s="22" t="s">
        <v>258</v>
      </c>
      <c r="E202" s="24" t="s">
        <v>242</v>
      </c>
      <c r="F202" s="23" t="s">
        <v>1701</v>
      </c>
      <c r="G202" s="23" t="s">
        <v>456</v>
      </c>
      <c r="H202" s="23" t="s">
        <v>1702</v>
      </c>
      <c r="I202" s="23" t="s">
        <v>456</v>
      </c>
      <c r="J202" s="23" t="s">
        <v>1703</v>
      </c>
      <c r="K202" s="23" t="s">
        <v>456</v>
      </c>
      <c r="L202" s="26">
        <v>42.524847999999999</v>
      </c>
      <c r="M202" s="23" t="s">
        <v>1554</v>
      </c>
      <c r="N202" s="26">
        <v>1949746.5544054999</v>
      </c>
      <c r="O202" s="23" t="s">
        <v>1704</v>
      </c>
    </row>
    <row r="203" spans="1:15" ht="36" customHeight="1" x14ac:dyDescent="0.2">
      <c r="A203" s="23" t="s">
        <v>1705</v>
      </c>
      <c r="B203" s="22" t="s">
        <v>59</v>
      </c>
      <c r="C203" s="22" t="s">
        <v>1706</v>
      </c>
      <c r="D203" s="22" t="s">
        <v>258</v>
      </c>
      <c r="E203" s="24" t="s">
        <v>242</v>
      </c>
      <c r="F203" s="23" t="s">
        <v>1707</v>
      </c>
      <c r="G203" s="23" t="s">
        <v>456</v>
      </c>
      <c r="H203" s="23" t="s">
        <v>1708</v>
      </c>
      <c r="I203" s="23" t="s">
        <v>456</v>
      </c>
      <c r="J203" s="23" t="s">
        <v>1709</v>
      </c>
      <c r="K203" s="23" t="s">
        <v>456</v>
      </c>
      <c r="L203" s="26">
        <v>40.646880000000003</v>
      </c>
      <c r="M203" s="23" t="s">
        <v>1554</v>
      </c>
      <c r="N203" s="26">
        <v>1949787.2012855001</v>
      </c>
      <c r="O203" s="23" t="s">
        <v>1704</v>
      </c>
    </row>
    <row r="204" spans="1:15" ht="24" customHeight="1" x14ac:dyDescent="0.2">
      <c r="A204" s="23" t="s">
        <v>1710</v>
      </c>
      <c r="B204" s="22" t="s">
        <v>59</v>
      </c>
      <c r="C204" s="22" t="s">
        <v>1711</v>
      </c>
      <c r="D204" s="22" t="s">
        <v>258</v>
      </c>
      <c r="E204" s="24" t="s">
        <v>575</v>
      </c>
      <c r="F204" s="23" t="s">
        <v>1712</v>
      </c>
      <c r="G204" s="23" t="s">
        <v>456</v>
      </c>
      <c r="H204" s="23" t="s">
        <v>1713</v>
      </c>
      <c r="I204" s="23" t="s">
        <v>456</v>
      </c>
      <c r="J204" s="23" t="s">
        <v>1714</v>
      </c>
      <c r="K204" s="23" t="s">
        <v>456</v>
      </c>
      <c r="L204" s="26">
        <v>40.525919999999999</v>
      </c>
      <c r="M204" s="23" t="s">
        <v>1554</v>
      </c>
      <c r="N204" s="26">
        <v>1949827.7272055</v>
      </c>
      <c r="O204" s="23" t="s">
        <v>1704</v>
      </c>
    </row>
    <row r="205" spans="1:15" ht="36" customHeight="1" x14ac:dyDescent="0.2">
      <c r="A205" s="23" t="s">
        <v>1715</v>
      </c>
      <c r="B205" s="22" t="s">
        <v>59</v>
      </c>
      <c r="C205" s="22" t="s">
        <v>1716</v>
      </c>
      <c r="D205" s="22" t="s">
        <v>258</v>
      </c>
      <c r="E205" s="24" t="s">
        <v>117</v>
      </c>
      <c r="F205" s="23" t="s">
        <v>1717</v>
      </c>
      <c r="G205" s="23" t="s">
        <v>456</v>
      </c>
      <c r="H205" s="23" t="s">
        <v>329</v>
      </c>
      <c r="I205" s="23" t="s">
        <v>456</v>
      </c>
      <c r="J205" s="23" t="s">
        <v>1718</v>
      </c>
      <c r="K205" s="23" t="s">
        <v>456</v>
      </c>
      <c r="L205" s="26">
        <v>39.856108319999997</v>
      </c>
      <c r="M205" s="23" t="s">
        <v>1554</v>
      </c>
      <c r="N205" s="26">
        <v>1949867.5833137999</v>
      </c>
      <c r="O205" s="23" t="s">
        <v>1704</v>
      </c>
    </row>
    <row r="206" spans="1:15" ht="24" customHeight="1" x14ac:dyDescent="0.2">
      <c r="A206" s="23" t="s">
        <v>1719</v>
      </c>
      <c r="B206" s="22" t="s">
        <v>59</v>
      </c>
      <c r="C206" s="22" t="s">
        <v>1720</v>
      </c>
      <c r="D206" s="22" t="s">
        <v>258</v>
      </c>
      <c r="E206" s="24" t="s">
        <v>242</v>
      </c>
      <c r="F206" s="23" t="s">
        <v>1419</v>
      </c>
      <c r="G206" s="23" t="s">
        <v>456</v>
      </c>
      <c r="H206" s="23" t="s">
        <v>1721</v>
      </c>
      <c r="I206" s="23" t="s">
        <v>456</v>
      </c>
      <c r="J206" s="23" t="s">
        <v>1722</v>
      </c>
      <c r="K206" s="23" t="s">
        <v>456</v>
      </c>
      <c r="L206" s="26">
        <v>38.0518</v>
      </c>
      <c r="M206" s="23" t="s">
        <v>1554</v>
      </c>
      <c r="N206" s="26">
        <v>1949905.6351137999</v>
      </c>
      <c r="O206" s="23" t="s">
        <v>1723</v>
      </c>
    </row>
    <row r="207" spans="1:15" ht="24" customHeight="1" x14ac:dyDescent="0.2">
      <c r="A207" s="23" t="s">
        <v>1724</v>
      </c>
      <c r="B207" s="22" t="s">
        <v>59</v>
      </c>
      <c r="C207" s="22" t="s">
        <v>1725</v>
      </c>
      <c r="D207" s="22" t="s">
        <v>434</v>
      </c>
      <c r="E207" s="24" t="s">
        <v>567</v>
      </c>
      <c r="F207" s="23" t="s">
        <v>943</v>
      </c>
      <c r="G207" s="23" t="s">
        <v>456</v>
      </c>
      <c r="H207" s="23" t="s">
        <v>516</v>
      </c>
      <c r="I207" s="23" t="s">
        <v>456</v>
      </c>
      <c r="J207" s="23" t="s">
        <v>1726</v>
      </c>
      <c r="K207" s="23" t="s">
        <v>456</v>
      </c>
      <c r="L207" s="26">
        <v>36.024323090000003</v>
      </c>
      <c r="M207" s="23" t="s">
        <v>1554</v>
      </c>
      <c r="N207" s="26">
        <v>1949941.6594368999</v>
      </c>
      <c r="O207" s="23" t="s">
        <v>1723</v>
      </c>
    </row>
    <row r="208" spans="1:15" ht="24" customHeight="1" x14ac:dyDescent="0.2">
      <c r="A208" s="23" t="s">
        <v>1727</v>
      </c>
      <c r="B208" s="22" t="s">
        <v>59</v>
      </c>
      <c r="C208" s="22" t="s">
        <v>1728</v>
      </c>
      <c r="D208" s="22" t="s">
        <v>434</v>
      </c>
      <c r="E208" s="24" t="s">
        <v>242</v>
      </c>
      <c r="F208" s="23" t="s">
        <v>1729</v>
      </c>
      <c r="G208" s="23" t="s">
        <v>456</v>
      </c>
      <c r="H208" s="23" t="s">
        <v>1730</v>
      </c>
      <c r="I208" s="23" t="s">
        <v>456</v>
      </c>
      <c r="J208" s="23" t="s">
        <v>1731</v>
      </c>
      <c r="K208" s="23" t="s">
        <v>456</v>
      </c>
      <c r="L208" s="26">
        <v>35.609484574</v>
      </c>
      <c r="M208" s="23" t="s">
        <v>1554</v>
      </c>
      <c r="N208" s="26">
        <v>1949977.2689215001</v>
      </c>
      <c r="O208" s="23" t="s">
        <v>1723</v>
      </c>
    </row>
    <row r="209" spans="1:15" ht="48" customHeight="1" x14ac:dyDescent="0.2">
      <c r="A209" s="23" t="s">
        <v>1732</v>
      </c>
      <c r="B209" s="22" t="s">
        <v>59</v>
      </c>
      <c r="C209" s="22" t="s">
        <v>1733</v>
      </c>
      <c r="D209" s="22" t="s">
        <v>754</v>
      </c>
      <c r="E209" s="24" t="s">
        <v>242</v>
      </c>
      <c r="F209" s="23" t="s">
        <v>1734</v>
      </c>
      <c r="G209" s="23" t="s">
        <v>456</v>
      </c>
      <c r="H209" s="23" t="s">
        <v>1735</v>
      </c>
      <c r="I209" s="23" t="s">
        <v>456</v>
      </c>
      <c r="J209" s="23" t="s">
        <v>1736</v>
      </c>
      <c r="K209" s="23" t="s">
        <v>456</v>
      </c>
      <c r="L209" s="26">
        <v>35.514902599999999</v>
      </c>
      <c r="M209" s="23" t="s">
        <v>1554</v>
      </c>
      <c r="N209" s="26">
        <v>1950012.7838240999</v>
      </c>
      <c r="O209" s="23" t="s">
        <v>1723</v>
      </c>
    </row>
    <row r="210" spans="1:15" ht="36" customHeight="1" x14ac:dyDescent="0.2">
      <c r="A210" s="23" t="s">
        <v>1737</v>
      </c>
      <c r="B210" s="22" t="s">
        <v>59</v>
      </c>
      <c r="C210" s="22" t="s">
        <v>1738</v>
      </c>
      <c r="D210" s="22" t="s">
        <v>258</v>
      </c>
      <c r="E210" s="24" t="s">
        <v>242</v>
      </c>
      <c r="F210" s="23" t="s">
        <v>1419</v>
      </c>
      <c r="G210" s="23" t="s">
        <v>456</v>
      </c>
      <c r="H210" s="23" t="s">
        <v>1739</v>
      </c>
      <c r="I210" s="23" t="s">
        <v>456</v>
      </c>
      <c r="J210" s="23" t="s">
        <v>1740</v>
      </c>
      <c r="K210" s="23" t="s">
        <v>456</v>
      </c>
      <c r="L210" s="26">
        <v>35.232224000000002</v>
      </c>
      <c r="M210" s="23" t="s">
        <v>1554</v>
      </c>
      <c r="N210" s="26">
        <v>1950048.0160481001</v>
      </c>
      <c r="O210" s="23" t="s">
        <v>1723</v>
      </c>
    </row>
    <row r="211" spans="1:15" ht="24" customHeight="1" x14ac:dyDescent="0.2">
      <c r="A211" s="23" t="s">
        <v>1741</v>
      </c>
      <c r="B211" s="22" t="s">
        <v>142</v>
      </c>
      <c r="C211" s="22" t="s">
        <v>1742</v>
      </c>
      <c r="D211" s="22" t="s">
        <v>566</v>
      </c>
      <c r="E211" s="24" t="s">
        <v>769</v>
      </c>
      <c r="F211" s="23" t="s">
        <v>1743</v>
      </c>
      <c r="G211" s="23" t="s">
        <v>456</v>
      </c>
      <c r="H211" s="23" t="s">
        <v>1744</v>
      </c>
      <c r="I211" s="23" t="s">
        <v>456</v>
      </c>
      <c r="J211" s="23" t="s">
        <v>274</v>
      </c>
      <c r="K211" s="23" t="s">
        <v>456</v>
      </c>
      <c r="L211" s="26">
        <v>35.14864995408</v>
      </c>
      <c r="M211" s="23" t="s">
        <v>1554</v>
      </c>
      <c r="N211" s="26">
        <v>1950083.1646981</v>
      </c>
      <c r="O211" s="23" t="s">
        <v>1723</v>
      </c>
    </row>
    <row r="212" spans="1:15" ht="36" customHeight="1" x14ac:dyDescent="0.2">
      <c r="A212" s="23" t="s">
        <v>1745</v>
      </c>
      <c r="B212" s="22" t="s">
        <v>59</v>
      </c>
      <c r="C212" s="22" t="s">
        <v>1746</v>
      </c>
      <c r="D212" s="22" t="s">
        <v>258</v>
      </c>
      <c r="E212" s="24" t="s">
        <v>242</v>
      </c>
      <c r="F212" s="23" t="s">
        <v>1567</v>
      </c>
      <c r="G212" s="23" t="s">
        <v>456</v>
      </c>
      <c r="H212" s="23" t="s">
        <v>1747</v>
      </c>
      <c r="I212" s="23" t="s">
        <v>456</v>
      </c>
      <c r="J212" s="23" t="s">
        <v>1748</v>
      </c>
      <c r="K212" s="23" t="s">
        <v>456</v>
      </c>
      <c r="L212" s="26">
        <v>35.034551999999998</v>
      </c>
      <c r="M212" s="23" t="s">
        <v>1554</v>
      </c>
      <c r="N212" s="26">
        <v>1950118.1992500999</v>
      </c>
      <c r="O212" s="23" t="s">
        <v>1749</v>
      </c>
    </row>
    <row r="213" spans="1:15" ht="48" customHeight="1" x14ac:dyDescent="0.2">
      <c r="A213" s="23" t="s">
        <v>1750</v>
      </c>
      <c r="B213" s="22" t="s">
        <v>59</v>
      </c>
      <c r="C213" s="22" t="s">
        <v>1751</v>
      </c>
      <c r="D213" s="22" t="s">
        <v>258</v>
      </c>
      <c r="E213" s="24" t="s">
        <v>1690</v>
      </c>
      <c r="F213" s="23" t="s">
        <v>1520</v>
      </c>
      <c r="G213" s="23" t="s">
        <v>456</v>
      </c>
      <c r="H213" s="23" t="s">
        <v>1752</v>
      </c>
      <c r="I213" s="23" t="s">
        <v>456</v>
      </c>
      <c r="J213" s="23" t="s">
        <v>1753</v>
      </c>
      <c r="K213" s="23" t="s">
        <v>456</v>
      </c>
      <c r="L213" s="26">
        <v>34.623840000000001</v>
      </c>
      <c r="M213" s="23" t="s">
        <v>1554</v>
      </c>
      <c r="N213" s="26">
        <v>1950152.8230901</v>
      </c>
      <c r="O213" s="23" t="s">
        <v>1749</v>
      </c>
    </row>
    <row r="214" spans="1:15" ht="36" customHeight="1" x14ac:dyDescent="0.2">
      <c r="A214" s="23" t="s">
        <v>1754</v>
      </c>
      <c r="B214" s="22" t="s">
        <v>59</v>
      </c>
      <c r="C214" s="22" t="s">
        <v>1755</v>
      </c>
      <c r="D214" s="22" t="s">
        <v>258</v>
      </c>
      <c r="E214" s="24" t="s">
        <v>242</v>
      </c>
      <c r="F214" s="23" t="s">
        <v>1756</v>
      </c>
      <c r="G214" s="23" t="s">
        <v>456</v>
      </c>
      <c r="H214" s="23" t="s">
        <v>1757</v>
      </c>
      <c r="I214" s="23" t="s">
        <v>456</v>
      </c>
      <c r="J214" s="23" t="s">
        <v>1758</v>
      </c>
      <c r="K214" s="23" t="s">
        <v>456</v>
      </c>
      <c r="L214" s="26">
        <v>32.786928000000003</v>
      </c>
      <c r="M214" s="23" t="s">
        <v>1554</v>
      </c>
      <c r="N214" s="26">
        <v>1950185.6100180999</v>
      </c>
      <c r="O214" s="23" t="s">
        <v>1749</v>
      </c>
    </row>
    <row r="215" spans="1:15" ht="24" customHeight="1" x14ac:dyDescent="0.2">
      <c r="A215" s="23" t="s">
        <v>1759</v>
      </c>
      <c r="B215" s="22" t="s">
        <v>59</v>
      </c>
      <c r="C215" s="22" t="s">
        <v>1760</v>
      </c>
      <c r="D215" s="22" t="s">
        <v>566</v>
      </c>
      <c r="E215" s="24" t="s">
        <v>567</v>
      </c>
      <c r="F215" s="23" t="s">
        <v>1761</v>
      </c>
      <c r="G215" s="23" t="s">
        <v>456</v>
      </c>
      <c r="H215" s="23" t="s">
        <v>1762</v>
      </c>
      <c r="I215" s="23" t="s">
        <v>456</v>
      </c>
      <c r="J215" s="23" t="s">
        <v>1763</v>
      </c>
      <c r="K215" s="23" t="s">
        <v>456</v>
      </c>
      <c r="L215" s="26">
        <v>32.528438557999998</v>
      </c>
      <c r="M215" s="23" t="s">
        <v>1554</v>
      </c>
      <c r="N215" s="26">
        <v>1950218.1384566999</v>
      </c>
      <c r="O215" s="23" t="s">
        <v>1749</v>
      </c>
    </row>
    <row r="216" spans="1:15" ht="24" customHeight="1" x14ac:dyDescent="0.2">
      <c r="A216" s="23" t="s">
        <v>1764</v>
      </c>
      <c r="B216" s="22" t="s">
        <v>59</v>
      </c>
      <c r="C216" s="22" t="s">
        <v>1765</v>
      </c>
      <c r="D216" s="22" t="s">
        <v>258</v>
      </c>
      <c r="E216" s="24" t="s">
        <v>531</v>
      </c>
      <c r="F216" s="23" t="s">
        <v>1766</v>
      </c>
      <c r="G216" s="23" t="s">
        <v>456</v>
      </c>
      <c r="H216" s="23" t="s">
        <v>1767</v>
      </c>
      <c r="I216" s="23" t="s">
        <v>456</v>
      </c>
      <c r="J216" s="23" t="s">
        <v>1768</v>
      </c>
      <c r="K216" s="23" t="s">
        <v>456</v>
      </c>
      <c r="L216" s="26">
        <v>30.877798532</v>
      </c>
      <c r="M216" s="23" t="s">
        <v>1554</v>
      </c>
      <c r="N216" s="26">
        <v>1950249.0162551999</v>
      </c>
      <c r="O216" s="23" t="s">
        <v>1749</v>
      </c>
    </row>
    <row r="217" spans="1:15" ht="24" customHeight="1" x14ac:dyDescent="0.2">
      <c r="A217" s="23" t="s">
        <v>1769</v>
      </c>
      <c r="B217" s="22" t="s">
        <v>59</v>
      </c>
      <c r="C217" s="22" t="s">
        <v>1770</v>
      </c>
      <c r="D217" s="22" t="s">
        <v>258</v>
      </c>
      <c r="E217" s="24" t="s">
        <v>242</v>
      </c>
      <c r="F217" s="23" t="s">
        <v>1771</v>
      </c>
      <c r="G217" s="23" t="s">
        <v>456</v>
      </c>
      <c r="H217" s="23" t="s">
        <v>1772</v>
      </c>
      <c r="I217" s="23" t="s">
        <v>456</v>
      </c>
      <c r="J217" s="23" t="s">
        <v>1773</v>
      </c>
      <c r="K217" s="23" t="s">
        <v>456</v>
      </c>
      <c r="L217" s="26">
        <v>30.746912855000001</v>
      </c>
      <c r="M217" s="23" t="s">
        <v>1554</v>
      </c>
      <c r="N217" s="26">
        <v>1950279.7631681</v>
      </c>
      <c r="O217" s="23" t="s">
        <v>1749</v>
      </c>
    </row>
    <row r="218" spans="1:15" ht="36" customHeight="1" x14ac:dyDescent="0.2">
      <c r="A218" s="23" t="s">
        <v>1774</v>
      </c>
      <c r="B218" s="22" t="s">
        <v>59</v>
      </c>
      <c r="C218" s="22" t="s">
        <v>1775</v>
      </c>
      <c r="D218" s="22" t="s">
        <v>258</v>
      </c>
      <c r="E218" s="24" t="s">
        <v>242</v>
      </c>
      <c r="F218" s="23" t="s">
        <v>1776</v>
      </c>
      <c r="G218" s="23" t="s">
        <v>456</v>
      </c>
      <c r="H218" s="23" t="s">
        <v>1777</v>
      </c>
      <c r="I218" s="23" t="s">
        <v>456</v>
      </c>
      <c r="J218" s="23" t="s">
        <v>1778</v>
      </c>
      <c r="K218" s="23" t="s">
        <v>456</v>
      </c>
      <c r="L218" s="26">
        <v>30.344159999999999</v>
      </c>
      <c r="M218" s="23" t="s">
        <v>1554</v>
      </c>
      <c r="N218" s="26">
        <v>1950310.1073280999</v>
      </c>
      <c r="O218" s="23" t="s">
        <v>1779</v>
      </c>
    </row>
    <row r="219" spans="1:15" ht="24" customHeight="1" x14ac:dyDescent="0.2">
      <c r="A219" s="23" t="s">
        <v>1780</v>
      </c>
      <c r="B219" s="22" t="s">
        <v>64</v>
      </c>
      <c r="C219" s="22" t="s">
        <v>1781</v>
      </c>
      <c r="D219" s="22" t="s">
        <v>258</v>
      </c>
      <c r="E219" s="24" t="s">
        <v>150</v>
      </c>
      <c r="F219" s="23" t="s">
        <v>1782</v>
      </c>
      <c r="G219" s="23" t="s">
        <v>456</v>
      </c>
      <c r="H219" s="23" t="s">
        <v>1783</v>
      </c>
      <c r="I219" s="23" t="s">
        <v>456</v>
      </c>
      <c r="J219" s="23" t="s">
        <v>1784</v>
      </c>
      <c r="K219" s="23" t="s">
        <v>456</v>
      </c>
      <c r="L219" s="26">
        <v>29.929200000000002</v>
      </c>
      <c r="M219" s="23" t="s">
        <v>1554</v>
      </c>
      <c r="N219" s="26">
        <v>1950340.0365281</v>
      </c>
      <c r="O219" s="23" t="s">
        <v>1779</v>
      </c>
    </row>
    <row r="220" spans="1:15" ht="24" customHeight="1" x14ac:dyDescent="0.2">
      <c r="A220" s="23" t="s">
        <v>1785</v>
      </c>
      <c r="B220" s="22" t="s">
        <v>142</v>
      </c>
      <c r="C220" s="22" t="s">
        <v>1786</v>
      </c>
      <c r="D220" s="22" t="s">
        <v>434</v>
      </c>
      <c r="E220" s="24" t="s">
        <v>242</v>
      </c>
      <c r="F220" s="23" t="s">
        <v>1787</v>
      </c>
      <c r="G220" s="23" t="s">
        <v>738</v>
      </c>
      <c r="H220" s="23" t="s">
        <v>1788</v>
      </c>
      <c r="I220" s="23" t="s">
        <v>1789</v>
      </c>
      <c r="J220" s="23" t="s">
        <v>1790</v>
      </c>
      <c r="K220" s="23" t="s">
        <v>742</v>
      </c>
      <c r="L220" s="26">
        <v>29.120356825999998</v>
      </c>
      <c r="M220" s="23" t="s">
        <v>1554</v>
      </c>
      <c r="N220" s="26">
        <v>1950369.1568849001</v>
      </c>
      <c r="O220" s="23" t="s">
        <v>1779</v>
      </c>
    </row>
    <row r="221" spans="1:15" ht="24" customHeight="1" x14ac:dyDescent="0.2">
      <c r="A221" s="23" t="s">
        <v>1791</v>
      </c>
      <c r="B221" s="22" t="s">
        <v>59</v>
      </c>
      <c r="C221" s="22" t="s">
        <v>1792</v>
      </c>
      <c r="D221" s="22" t="s">
        <v>434</v>
      </c>
      <c r="E221" s="24" t="s">
        <v>567</v>
      </c>
      <c r="F221" s="23" t="s">
        <v>1407</v>
      </c>
      <c r="G221" s="23" t="s">
        <v>456</v>
      </c>
      <c r="H221" s="23" t="s">
        <v>1793</v>
      </c>
      <c r="I221" s="23" t="s">
        <v>456</v>
      </c>
      <c r="J221" s="23" t="s">
        <v>1794</v>
      </c>
      <c r="K221" s="23" t="s">
        <v>456</v>
      </c>
      <c r="L221" s="26">
        <v>28.450445800000001</v>
      </c>
      <c r="M221" s="23" t="s">
        <v>1554</v>
      </c>
      <c r="N221" s="26">
        <v>1950397.6073306999</v>
      </c>
      <c r="O221" s="23" t="s">
        <v>1779</v>
      </c>
    </row>
    <row r="222" spans="1:15" ht="24" customHeight="1" x14ac:dyDescent="0.2">
      <c r="A222" s="23" t="s">
        <v>1795</v>
      </c>
      <c r="B222" s="22" t="s">
        <v>64</v>
      </c>
      <c r="C222" s="22" t="s">
        <v>1796</v>
      </c>
      <c r="D222" s="22" t="s">
        <v>258</v>
      </c>
      <c r="E222" s="24" t="s">
        <v>1797</v>
      </c>
      <c r="F222" s="23" t="s">
        <v>1798</v>
      </c>
      <c r="G222" s="23" t="s">
        <v>456</v>
      </c>
      <c r="H222" s="23" t="s">
        <v>1799</v>
      </c>
      <c r="I222" s="23" t="s">
        <v>456</v>
      </c>
      <c r="J222" s="23" t="s">
        <v>1794</v>
      </c>
      <c r="K222" s="23" t="s">
        <v>456</v>
      </c>
      <c r="L222" s="26">
        <v>28.445903999999999</v>
      </c>
      <c r="M222" s="23" t="s">
        <v>1554</v>
      </c>
      <c r="N222" s="26">
        <v>1950426.0532347001</v>
      </c>
      <c r="O222" s="23" t="s">
        <v>1779</v>
      </c>
    </row>
    <row r="223" spans="1:15" ht="24" customHeight="1" x14ac:dyDescent="0.2">
      <c r="A223" s="23" t="s">
        <v>1800</v>
      </c>
      <c r="B223" s="22" t="s">
        <v>59</v>
      </c>
      <c r="C223" s="22" t="s">
        <v>1801</v>
      </c>
      <c r="D223" s="22" t="s">
        <v>258</v>
      </c>
      <c r="E223" s="24" t="s">
        <v>1802</v>
      </c>
      <c r="F223" s="23" t="s">
        <v>1803</v>
      </c>
      <c r="G223" s="23" t="s">
        <v>456</v>
      </c>
      <c r="H223" s="23" t="s">
        <v>1804</v>
      </c>
      <c r="I223" s="23" t="s">
        <v>456</v>
      </c>
      <c r="J223" s="23" t="s">
        <v>1805</v>
      </c>
      <c r="K223" s="23" t="s">
        <v>456</v>
      </c>
      <c r="L223" s="26">
        <v>27.926136576000001</v>
      </c>
      <c r="M223" s="23" t="s">
        <v>1554</v>
      </c>
      <c r="N223" s="26">
        <v>1950453.9793713</v>
      </c>
      <c r="O223" s="23" t="s">
        <v>1779</v>
      </c>
    </row>
    <row r="224" spans="1:15" ht="24" customHeight="1" x14ac:dyDescent="0.2">
      <c r="A224" s="23" t="s">
        <v>1806</v>
      </c>
      <c r="B224" s="22" t="s">
        <v>64</v>
      </c>
      <c r="C224" s="22" t="s">
        <v>1807</v>
      </c>
      <c r="D224" s="22" t="s">
        <v>258</v>
      </c>
      <c r="E224" s="24" t="s">
        <v>144</v>
      </c>
      <c r="F224" s="23" t="s">
        <v>917</v>
      </c>
      <c r="G224" s="23" t="s">
        <v>456</v>
      </c>
      <c r="H224" s="23" t="s">
        <v>1808</v>
      </c>
      <c r="I224" s="23" t="s">
        <v>456</v>
      </c>
      <c r="J224" s="23" t="s">
        <v>1809</v>
      </c>
      <c r="K224" s="23" t="s">
        <v>456</v>
      </c>
      <c r="L224" s="26">
        <v>27.23</v>
      </c>
      <c r="M224" s="23" t="s">
        <v>1554</v>
      </c>
      <c r="N224" s="26">
        <v>1950481.2093712999</v>
      </c>
      <c r="O224" s="23" t="s">
        <v>1779</v>
      </c>
    </row>
    <row r="225" spans="1:15" ht="24" customHeight="1" x14ac:dyDescent="0.2">
      <c r="A225" s="23" t="s">
        <v>1810</v>
      </c>
      <c r="B225" s="22" t="s">
        <v>59</v>
      </c>
      <c r="C225" s="22" t="s">
        <v>1811</v>
      </c>
      <c r="D225" s="22" t="s">
        <v>258</v>
      </c>
      <c r="E225" s="24" t="s">
        <v>117</v>
      </c>
      <c r="F225" s="23" t="s">
        <v>1812</v>
      </c>
      <c r="G225" s="23" t="s">
        <v>456</v>
      </c>
      <c r="H225" s="23" t="s">
        <v>1813</v>
      </c>
      <c r="I225" s="23" t="s">
        <v>456</v>
      </c>
      <c r="J225" s="23" t="s">
        <v>1814</v>
      </c>
      <c r="K225" s="23" t="s">
        <v>456</v>
      </c>
      <c r="L225" s="26">
        <v>26.9637837</v>
      </c>
      <c r="M225" s="23" t="s">
        <v>1554</v>
      </c>
      <c r="N225" s="26">
        <v>1950508.173155</v>
      </c>
      <c r="O225" s="23" t="s">
        <v>1815</v>
      </c>
    </row>
    <row r="226" spans="1:15" ht="24" customHeight="1" x14ac:dyDescent="0.2">
      <c r="A226" s="23" t="s">
        <v>1816</v>
      </c>
      <c r="B226" s="22" t="s">
        <v>59</v>
      </c>
      <c r="C226" s="22" t="s">
        <v>1817</v>
      </c>
      <c r="D226" s="22" t="s">
        <v>258</v>
      </c>
      <c r="E226" s="24" t="s">
        <v>575</v>
      </c>
      <c r="F226" s="23" t="s">
        <v>1818</v>
      </c>
      <c r="G226" s="23" t="s">
        <v>456</v>
      </c>
      <c r="H226" s="23" t="s">
        <v>1584</v>
      </c>
      <c r="I226" s="23" t="s">
        <v>456</v>
      </c>
      <c r="J226" s="23" t="s">
        <v>1819</v>
      </c>
      <c r="K226" s="23" t="s">
        <v>456</v>
      </c>
      <c r="L226" s="26">
        <v>26.859000000000002</v>
      </c>
      <c r="M226" s="23" t="s">
        <v>1554</v>
      </c>
      <c r="N226" s="26">
        <v>1950535.0321549999</v>
      </c>
      <c r="O226" s="23" t="s">
        <v>1815</v>
      </c>
    </row>
    <row r="227" spans="1:15" ht="36" customHeight="1" x14ac:dyDescent="0.2">
      <c r="A227" s="23" t="s">
        <v>1820</v>
      </c>
      <c r="B227" s="22" t="s">
        <v>59</v>
      </c>
      <c r="C227" s="22" t="s">
        <v>1821</v>
      </c>
      <c r="D227" s="22" t="s">
        <v>258</v>
      </c>
      <c r="E227" s="24" t="s">
        <v>242</v>
      </c>
      <c r="F227" s="23" t="s">
        <v>1756</v>
      </c>
      <c r="G227" s="23" t="s">
        <v>456</v>
      </c>
      <c r="H227" s="23" t="s">
        <v>1822</v>
      </c>
      <c r="I227" s="23" t="s">
        <v>456</v>
      </c>
      <c r="J227" s="23" t="s">
        <v>1681</v>
      </c>
      <c r="K227" s="23" t="s">
        <v>456</v>
      </c>
      <c r="L227" s="26">
        <v>24.315723999999999</v>
      </c>
      <c r="M227" s="23" t="s">
        <v>1554</v>
      </c>
      <c r="N227" s="26">
        <v>1950559.347879</v>
      </c>
      <c r="O227" s="23" t="s">
        <v>1815</v>
      </c>
    </row>
    <row r="228" spans="1:15" ht="24" customHeight="1" x14ac:dyDescent="0.2">
      <c r="A228" s="23" t="s">
        <v>1823</v>
      </c>
      <c r="B228" s="22" t="s">
        <v>59</v>
      </c>
      <c r="C228" s="22" t="s">
        <v>1824</v>
      </c>
      <c r="D228" s="22" t="s">
        <v>258</v>
      </c>
      <c r="E228" s="24" t="s">
        <v>242</v>
      </c>
      <c r="F228" s="23" t="s">
        <v>1825</v>
      </c>
      <c r="G228" s="23" t="s">
        <v>456</v>
      </c>
      <c r="H228" s="23" t="s">
        <v>1826</v>
      </c>
      <c r="I228" s="23" t="s">
        <v>456</v>
      </c>
      <c r="J228" s="23" t="s">
        <v>1827</v>
      </c>
      <c r="K228" s="23" t="s">
        <v>456</v>
      </c>
      <c r="L228" s="26">
        <v>23.9968</v>
      </c>
      <c r="M228" s="23" t="s">
        <v>1554</v>
      </c>
      <c r="N228" s="26">
        <v>1950583.3446790001</v>
      </c>
      <c r="O228" s="23" t="s">
        <v>1815</v>
      </c>
    </row>
    <row r="229" spans="1:15" ht="24" customHeight="1" x14ac:dyDescent="0.2">
      <c r="A229" s="23" t="s">
        <v>1828</v>
      </c>
      <c r="B229" s="22" t="s">
        <v>59</v>
      </c>
      <c r="C229" s="22" t="s">
        <v>1829</v>
      </c>
      <c r="D229" s="22" t="s">
        <v>566</v>
      </c>
      <c r="E229" s="24" t="s">
        <v>567</v>
      </c>
      <c r="F229" s="23" t="s">
        <v>1830</v>
      </c>
      <c r="G229" s="23" t="s">
        <v>456</v>
      </c>
      <c r="H229" s="23" t="s">
        <v>598</v>
      </c>
      <c r="I229" s="23" t="s">
        <v>456</v>
      </c>
      <c r="J229" s="23" t="s">
        <v>1831</v>
      </c>
      <c r="K229" s="23" t="s">
        <v>456</v>
      </c>
      <c r="L229" s="26">
        <v>23.426098318000001</v>
      </c>
      <c r="M229" s="23" t="s">
        <v>1554</v>
      </c>
      <c r="N229" s="26">
        <v>1950606.7707773</v>
      </c>
      <c r="O229" s="23" t="s">
        <v>1815</v>
      </c>
    </row>
    <row r="230" spans="1:15" ht="24" customHeight="1" x14ac:dyDescent="0.2">
      <c r="A230" s="23" t="s">
        <v>1832</v>
      </c>
      <c r="B230" s="22" t="s">
        <v>59</v>
      </c>
      <c r="C230" s="22" t="s">
        <v>1833</v>
      </c>
      <c r="D230" s="22" t="s">
        <v>258</v>
      </c>
      <c r="E230" s="24" t="s">
        <v>117</v>
      </c>
      <c r="F230" s="23" t="s">
        <v>1834</v>
      </c>
      <c r="G230" s="23" t="s">
        <v>456</v>
      </c>
      <c r="H230" s="23" t="s">
        <v>1835</v>
      </c>
      <c r="I230" s="23" t="s">
        <v>456</v>
      </c>
      <c r="J230" s="23" t="s">
        <v>1836</v>
      </c>
      <c r="K230" s="23" t="s">
        <v>456</v>
      </c>
      <c r="L230" s="26">
        <v>21.867785283</v>
      </c>
      <c r="M230" s="23" t="s">
        <v>1554</v>
      </c>
      <c r="N230" s="26">
        <v>1950628.6385625999</v>
      </c>
      <c r="O230" s="23" t="s">
        <v>1815</v>
      </c>
    </row>
    <row r="231" spans="1:15" ht="24" customHeight="1" x14ac:dyDescent="0.2">
      <c r="A231" s="23" t="s">
        <v>1837</v>
      </c>
      <c r="B231" s="22" t="s">
        <v>59</v>
      </c>
      <c r="C231" s="22" t="s">
        <v>1838</v>
      </c>
      <c r="D231" s="22" t="s">
        <v>258</v>
      </c>
      <c r="E231" s="24" t="s">
        <v>575</v>
      </c>
      <c r="F231" s="23" t="s">
        <v>1839</v>
      </c>
      <c r="G231" s="23" t="s">
        <v>456</v>
      </c>
      <c r="H231" s="23" t="s">
        <v>1840</v>
      </c>
      <c r="I231" s="23" t="s">
        <v>456</v>
      </c>
      <c r="J231" s="23" t="s">
        <v>1841</v>
      </c>
      <c r="K231" s="23" t="s">
        <v>456</v>
      </c>
      <c r="L231" s="26">
        <v>20.336862360000001</v>
      </c>
      <c r="M231" s="23" t="s">
        <v>1554</v>
      </c>
      <c r="N231" s="26">
        <v>1950648.9754250001</v>
      </c>
      <c r="O231" s="23" t="s">
        <v>1815</v>
      </c>
    </row>
    <row r="232" spans="1:15" ht="60" customHeight="1" x14ac:dyDescent="0.2">
      <c r="A232" s="23" t="s">
        <v>1842</v>
      </c>
      <c r="B232" s="22" t="s">
        <v>59</v>
      </c>
      <c r="C232" s="22" t="s">
        <v>1843</v>
      </c>
      <c r="D232" s="22" t="s">
        <v>434</v>
      </c>
      <c r="E232" s="24" t="s">
        <v>242</v>
      </c>
      <c r="F232" s="23" t="s">
        <v>1844</v>
      </c>
      <c r="G232" s="23" t="s">
        <v>456</v>
      </c>
      <c r="H232" s="23" t="s">
        <v>1845</v>
      </c>
      <c r="I232" s="23" t="s">
        <v>456</v>
      </c>
      <c r="J232" s="23" t="s">
        <v>1846</v>
      </c>
      <c r="K232" s="23" t="s">
        <v>456</v>
      </c>
      <c r="L232" s="26">
        <v>20.131034626000002</v>
      </c>
      <c r="M232" s="23" t="s">
        <v>1554</v>
      </c>
      <c r="N232" s="26">
        <v>1950669.1064595999</v>
      </c>
      <c r="O232" s="23" t="s">
        <v>1815</v>
      </c>
    </row>
    <row r="233" spans="1:15" ht="24" customHeight="1" x14ac:dyDescent="0.2">
      <c r="A233" s="23" t="s">
        <v>1847</v>
      </c>
      <c r="B233" s="22" t="s">
        <v>59</v>
      </c>
      <c r="C233" s="22" t="s">
        <v>1848</v>
      </c>
      <c r="D233" s="22" t="s">
        <v>566</v>
      </c>
      <c r="E233" s="24" t="s">
        <v>567</v>
      </c>
      <c r="F233" s="23" t="s">
        <v>1849</v>
      </c>
      <c r="G233" s="23" t="s">
        <v>456</v>
      </c>
      <c r="H233" s="23" t="s">
        <v>1850</v>
      </c>
      <c r="I233" s="23" t="s">
        <v>456</v>
      </c>
      <c r="J233" s="23" t="s">
        <v>1851</v>
      </c>
      <c r="K233" s="23" t="s">
        <v>456</v>
      </c>
      <c r="L233" s="26">
        <v>19.414027619999999</v>
      </c>
      <c r="M233" s="23" t="s">
        <v>1554</v>
      </c>
      <c r="N233" s="26">
        <v>1950688.5204872</v>
      </c>
      <c r="O233" s="23" t="s">
        <v>1852</v>
      </c>
    </row>
    <row r="234" spans="1:15" ht="24" customHeight="1" x14ac:dyDescent="0.2">
      <c r="A234" s="23" t="s">
        <v>1853</v>
      </c>
      <c r="B234" s="22" t="s">
        <v>59</v>
      </c>
      <c r="C234" s="22" t="s">
        <v>1854</v>
      </c>
      <c r="D234" s="22" t="s">
        <v>258</v>
      </c>
      <c r="E234" s="24" t="s">
        <v>242</v>
      </c>
      <c r="F234" s="23" t="s">
        <v>1855</v>
      </c>
      <c r="G234" s="23" t="s">
        <v>456</v>
      </c>
      <c r="H234" s="23" t="s">
        <v>267</v>
      </c>
      <c r="I234" s="23" t="s">
        <v>456</v>
      </c>
      <c r="J234" s="23" t="s">
        <v>1856</v>
      </c>
      <c r="K234" s="23" t="s">
        <v>456</v>
      </c>
      <c r="L234" s="26">
        <v>19.008583999999999</v>
      </c>
      <c r="M234" s="23" t="s">
        <v>1554</v>
      </c>
      <c r="N234" s="26">
        <v>1950707.5290711999</v>
      </c>
      <c r="O234" s="23" t="s">
        <v>1852</v>
      </c>
    </row>
    <row r="235" spans="1:15" ht="36" customHeight="1" x14ac:dyDescent="0.2">
      <c r="A235" s="23" t="s">
        <v>1857</v>
      </c>
      <c r="B235" s="22" t="s">
        <v>59</v>
      </c>
      <c r="C235" s="22" t="s">
        <v>1858</v>
      </c>
      <c r="D235" s="22" t="s">
        <v>258</v>
      </c>
      <c r="E235" s="24" t="s">
        <v>242</v>
      </c>
      <c r="F235" s="23" t="s">
        <v>1859</v>
      </c>
      <c r="G235" s="23" t="s">
        <v>456</v>
      </c>
      <c r="H235" s="23" t="s">
        <v>1860</v>
      </c>
      <c r="I235" s="23" t="s">
        <v>456</v>
      </c>
      <c r="J235" s="23" t="s">
        <v>1861</v>
      </c>
      <c r="K235" s="23" t="s">
        <v>456</v>
      </c>
      <c r="L235" s="26">
        <v>18.394127999999998</v>
      </c>
      <c r="M235" s="23" t="s">
        <v>1554</v>
      </c>
      <c r="N235" s="26">
        <v>1950725.9231992001</v>
      </c>
      <c r="O235" s="23" t="s">
        <v>1852</v>
      </c>
    </row>
    <row r="236" spans="1:15" ht="24" customHeight="1" x14ac:dyDescent="0.2">
      <c r="A236" s="23" t="s">
        <v>1862</v>
      </c>
      <c r="B236" s="22" t="s">
        <v>59</v>
      </c>
      <c r="C236" s="22" t="s">
        <v>1863</v>
      </c>
      <c r="D236" s="22" t="s">
        <v>434</v>
      </c>
      <c r="E236" s="24" t="s">
        <v>567</v>
      </c>
      <c r="F236" s="23" t="s">
        <v>1864</v>
      </c>
      <c r="G236" s="23" t="s">
        <v>456</v>
      </c>
      <c r="H236" s="23" t="s">
        <v>1865</v>
      </c>
      <c r="I236" s="23" t="s">
        <v>456</v>
      </c>
      <c r="J236" s="23" t="s">
        <v>1866</v>
      </c>
      <c r="K236" s="23" t="s">
        <v>456</v>
      </c>
      <c r="L236" s="26">
        <v>18.234665576000001</v>
      </c>
      <c r="M236" s="23" t="s">
        <v>1554</v>
      </c>
      <c r="N236" s="26">
        <v>1950744.1578648</v>
      </c>
      <c r="O236" s="23" t="s">
        <v>1852</v>
      </c>
    </row>
    <row r="237" spans="1:15" ht="24" customHeight="1" x14ac:dyDescent="0.2">
      <c r="A237" s="23" t="s">
        <v>1867</v>
      </c>
      <c r="B237" s="22" t="s">
        <v>59</v>
      </c>
      <c r="C237" s="22" t="s">
        <v>1868</v>
      </c>
      <c r="D237" s="22" t="s">
        <v>434</v>
      </c>
      <c r="E237" s="24" t="s">
        <v>567</v>
      </c>
      <c r="F237" s="23" t="s">
        <v>1869</v>
      </c>
      <c r="G237" s="23" t="s">
        <v>456</v>
      </c>
      <c r="H237" s="23" t="s">
        <v>1870</v>
      </c>
      <c r="I237" s="23" t="s">
        <v>456</v>
      </c>
      <c r="J237" s="23" t="s">
        <v>1871</v>
      </c>
      <c r="K237" s="23" t="s">
        <v>456</v>
      </c>
      <c r="L237" s="26">
        <v>17.959480912</v>
      </c>
      <c r="M237" s="23" t="s">
        <v>1554</v>
      </c>
      <c r="N237" s="26">
        <v>1950762.1173457</v>
      </c>
      <c r="O237" s="23" t="s">
        <v>1852</v>
      </c>
    </row>
    <row r="238" spans="1:15" ht="24" customHeight="1" x14ac:dyDescent="0.2">
      <c r="A238" s="23" t="s">
        <v>1872</v>
      </c>
      <c r="B238" s="22" t="s">
        <v>59</v>
      </c>
      <c r="C238" s="22" t="s">
        <v>1873</v>
      </c>
      <c r="D238" s="22" t="s">
        <v>258</v>
      </c>
      <c r="E238" s="24" t="s">
        <v>242</v>
      </c>
      <c r="F238" s="23" t="s">
        <v>1874</v>
      </c>
      <c r="G238" s="23" t="s">
        <v>456</v>
      </c>
      <c r="H238" s="23" t="s">
        <v>1875</v>
      </c>
      <c r="I238" s="23" t="s">
        <v>456</v>
      </c>
      <c r="J238" s="23" t="s">
        <v>1876</v>
      </c>
      <c r="K238" s="23" t="s">
        <v>456</v>
      </c>
      <c r="L238" s="26">
        <v>17.83163712</v>
      </c>
      <c r="M238" s="23" t="s">
        <v>1554</v>
      </c>
      <c r="N238" s="26">
        <v>1950779.9489827999</v>
      </c>
      <c r="O238" s="23" t="s">
        <v>1852</v>
      </c>
    </row>
    <row r="239" spans="1:15" ht="24" customHeight="1" x14ac:dyDescent="0.2">
      <c r="A239" s="23" t="s">
        <v>1877</v>
      </c>
      <c r="B239" s="22" t="s">
        <v>59</v>
      </c>
      <c r="C239" s="22" t="s">
        <v>1878</v>
      </c>
      <c r="D239" s="22" t="s">
        <v>258</v>
      </c>
      <c r="E239" s="24" t="s">
        <v>117</v>
      </c>
      <c r="F239" s="23" t="s">
        <v>1879</v>
      </c>
      <c r="G239" s="23" t="s">
        <v>456</v>
      </c>
      <c r="H239" s="23" t="s">
        <v>1880</v>
      </c>
      <c r="I239" s="23" t="s">
        <v>456</v>
      </c>
      <c r="J239" s="23" t="s">
        <v>1881</v>
      </c>
      <c r="K239" s="23" t="s">
        <v>456</v>
      </c>
      <c r="L239" s="26">
        <v>17.688793499999999</v>
      </c>
      <c r="M239" s="23" t="s">
        <v>1554</v>
      </c>
      <c r="N239" s="26">
        <v>1950797.6377763001</v>
      </c>
      <c r="O239" s="23" t="s">
        <v>1852</v>
      </c>
    </row>
    <row r="240" spans="1:15" ht="24" customHeight="1" x14ac:dyDescent="0.2">
      <c r="A240" s="23" t="s">
        <v>1882</v>
      </c>
      <c r="B240" s="22" t="s">
        <v>59</v>
      </c>
      <c r="C240" s="22" t="s">
        <v>1883</v>
      </c>
      <c r="D240" s="22" t="s">
        <v>258</v>
      </c>
      <c r="E240" s="24" t="s">
        <v>242</v>
      </c>
      <c r="F240" s="23" t="s">
        <v>1884</v>
      </c>
      <c r="G240" s="23" t="s">
        <v>456</v>
      </c>
      <c r="H240" s="23" t="s">
        <v>1885</v>
      </c>
      <c r="I240" s="23" t="s">
        <v>456</v>
      </c>
      <c r="J240" s="23" t="s">
        <v>1886</v>
      </c>
      <c r="K240" s="23" t="s">
        <v>456</v>
      </c>
      <c r="L240" s="26">
        <v>17.567060000000001</v>
      </c>
      <c r="M240" s="23" t="s">
        <v>1554</v>
      </c>
      <c r="N240" s="26">
        <v>1950815.2048363001</v>
      </c>
      <c r="O240" s="23" t="s">
        <v>1852</v>
      </c>
    </row>
    <row r="241" spans="1:15" ht="24" customHeight="1" x14ac:dyDescent="0.2">
      <c r="A241" s="23" t="s">
        <v>1887</v>
      </c>
      <c r="B241" s="22" t="s">
        <v>59</v>
      </c>
      <c r="C241" s="22" t="s">
        <v>1888</v>
      </c>
      <c r="D241" s="22" t="s">
        <v>258</v>
      </c>
      <c r="E241" s="24" t="s">
        <v>242</v>
      </c>
      <c r="F241" s="23" t="s">
        <v>1889</v>
      </c>
      <c r="G241" s="23" t="s">
        <v>456</v>
      </c>
      <c r="H241" s="23" t="s">
        <v>1890</v>
      </c>
      <c r="I241" s="23" t="s">
        <v>456</v>
      </c>
      <c r="J241" s="23" t="s">
        <v>1891</v>
      </c>
      <c r="K241" s="23" t="s">
        <v>456</v>
      </c>
      <c r="L241" s="26">
        <v>15.68803977</v>
      </c>
      <c r="M241" s="23" t="s">
        <v>1554</v>
      </c>
      <c r="N241" s="26">
        <v>1950830.8928761</v>
      </c>
      <c r="O241" s="23" t="s">
        <v>1852</v>
      </c>
    </row>
    <row r="242" spans="1:15" ht="24" customHeight="1" x14ac:dyDescent="0.2">
      <c r="A242" s="23" t="s">
        <v>1892</v>
      </c>
      <c r="B242" s="22" t="s">
        <v>64</v>
      </c>
      <c r="C242" s="22" t="s">
        <v>1893</v>
      </c>
      <c r="D242" s="22" t="s">
        <v>258</v>
      </c>
      <c r="E242" s="24" t="s">
        <v>150</v>
      </c>
      <c r="F242" s="23" t="s">
        <v>1894</v>
      </c>
      <c r="G242" s="23" t="s">
        <v>456</v>
      </c>
      <c r="H242" s="23" t="s">
        <v>1895</v>
      </c>
      <c r="I242" s="23" t="s">
        <v>456</v>
      </c>
      <c r="J242" s="23" t="s">
        <v>1896</v>
      </c>
      <c r="K242" s="23" t="s">
        <v>456</v>
      </c>
      <c r="L242" s="26">
        <v>15.592499999999999</v>
      </c>
      <c r="M242" s="23" t="s">
        <v>1554</v>
      </c>
      <c r="N242" s="26">
        <v>1950846.4853761001</v>
      </c>
      <c r="O242" s="23" t="s">
        <v>1852</v>
      </c>
    </row>
    <row r="243" spans="1:15" ht="24" customHeight="1" x14ac:dyDescent="0.2">
      <c r="A243" s="23" t="s">
        <v>1897</v>
      </c>
      <c r="B243" s="22" t="s">
        <v>59</v>
      </c>
      <c r="C243" s="22" t="s">
        <v>1898</v>
      </c>
      <c r="D243" s="22" t="s">
        <v>258</v>
      </c>
      <c r="E243" s="24" t="s">
        <v>575</v>
      </c>
      <c r="F243" s="23" t="s">
        <v>1899</v>
      </c>
      <c r="G243" s="23" t="s">
        <v>456</v>
      </c>
      <c r="H243" s="23" t="s">
        <v>1636</v>
      </c>
      <c r="I243" s="23" t="s">
        <v>456</v>
      </c>
      <c r="J243" s="23" t="s">
        <v>1900</v>
      </c>
      <c r="K243" s="23" t="s">
        <v>456</v>
      </c>
      <c r="L243" s="26">
        <v>15.04871784</v>
      </c>
      <c r="M243" s="23" t="s">
        <v>1554</v>
      </c>
      <c r="N243" s="26">
        <v>1950861.5340938999</v>
      </c>
      <c r="O243" s="23" t="s">
        <v>1852</v>
      </c>
    </row>
    <row r="244" spans="1:15" ht="24" customHeight="1" x14ac:dyDescent="0.2">
      <c r="A244" s="23" t="s">
        <v>1901</v>
      </c>
      <c r="B244" s="22" t="s">
        <v>59</v>
      </c>
      <c r="C244" s="22" t="s">
        <v>1902</v>
      </c>
      <c r="D244" s="22" t="s">
        <v>434</v>
      </c>
      <c r="E244" s="24" t="s">
        <v>567</v>
      </c>
      <c r="F244" s="23" t="s">
        <v>1869</v>
      </c>
      <c r="G244" s="23" t="s">
        <v>456</v>
      </c>
      <c r="H244" s="23" t="s">
        <v>1903</v>
      </c>
      <c r="I244" s="23" t="s">
        <v>456</v>
      </c>
      <c r="J244" s="23" t="s">
        <v>1904</v>
      </c>
      <c r="K244" s="23" t="s">
        <v>456</v>
      </c>
      <c r="L244" s="26">
        <v>13.091958048</v>
      </c>
      <c r="M244" s="23" t="s">
        <v>1554</v>
      </c>
      <c r="N244" s="26">
        <v>1950874.6260520001</v>
      </c>
      <c r="O244" s="23" t="s">
        <v>1852</v>
      </c>
    </row>
    <row r="245" spans="1:15" ht="24" customHeight="1" x14ac:dyDescent="0.2">
      <c r="A245" s="23" t="s">
        <v>1905</v>
      </c>
      <c r="B245" s="22" t="s">
        <v>59</v>
      </c>
      <c r="C245" s="22" t="s">
        <v>1906</v>
      </c>
      <c r="D245" s="22" t="s">
        <v>258</v>
      </c>
      <c r="E245" s="24" t="s">
        <v>117</v>
      </c>
      <c r="F245" s="23" t="s">
        <v>1907</v>
      </c>
      <c r="G245" s="23" t="s">
        <v>456</v>
      </c>
      <c r="H245" s="23" t="s">
        <v>1908</v>
      </c>
      <c r="I245" s="23" t="s">
        <v>456</v>
      </c>
      <c r="J245" s="23" t="s">
        <v>1909</v>
      </c>
      <c r="K245" s="23" t="s">
        <v>456</v>
      </c>
      <c r="L245" s="26">
        <v>12.74553</v>
      </c>
      <c r="M245" s="23" t="s">
        <v>1554</v>
      </c>
      <c r="N245" s="26">
        <v>1950887.3715820001</v>
      </c>
      <c r="O245" s="23" t="s">
        <v>1910</v>
      </c>
    </row>
    <row r="246" spans="1:15" ht="36" customHeight="1" x14ac:dyDescent="0.2">
      <c r="A246" s="23" t="s">
        <v>1911</v>
      </c>
      <c r="B246" s="22" t="s">
        <v>59</v>
      </c>
      <c r="C246" s="22" t="s">
        <v>1912</v>
      </c>
      <c r="D246" s="22" t="s">
        <v>258</v>
      </c>
      <c r="E246" s="24" t="s">
        <v>1690</v>
      </c>
      <c r="F246" s="23" t="s">
        <v>1447</v>
      </c>
      <c r="G246" s="23" t="s">
        <v>456</v>
      </c>
      <c r="H246" s="23" t="s">
        <v>393</v>
      </c>
      <c r="I246" s="23" t="s">
        <v>456</v>
      </c>
      <c r="J246" s="23" t="s">
        <v>1913</v>
      </c>
      <c r="K246" s="23" t="s">
        <v>456</v>
      </c>
      <c r="L246" s="26">
        <v>12.590237520000001</v>
      </c>
      <c r="M246" s="23" t="s">
        <v>1554</v>
      </c>
      <c r="N246" s="26">
        <v>1950899.9618195</v>
      </c>
      <c r="O246" s="23" t="s">
        <v>1910</v>
      </c>
    </row>
    <row r="247" spans="1:15" ht="24" customHeight="1" x14ac:dyDescent="0.2">
      <c r="A247" s="23" t="s">
        <v>1914</v>
      </c>
      <c r="B247" s="22" t="s">
        <v>59</v>
      </c>
      <c r="C247" s="22" t="s">
        <v>1915</v>
      </c>
      <c r="D247" s="22" t="s">
        <v>258</v>
      </c>
      <c r="E247" s="24" t="s">
        <v>242</v>
      </c>
      <c r="F247" s="23" t="s">
        <v>1669</v>
      </c>
      <c r="G247" s="23" t="s">
        <v>456</v>
      </c>
      <c r="H247" s="23" t="s">
        <v>1916</v>
      </c>
      <c r="I247" s="23" t="s">
        <v>456</v>
      </c>
      <c r="J247" s="23" t="s">
        <v>1917</v>
      </c>
      <c r="K247" s="23" t="s">
        <v>456</v>
      </c>
      <c r="L247" s="26">
        <v>12.490416</v>
      </c>
      <c r="M247" s="23" t="s">
        <v>1554</v>
      </c>
      <c r="N247" s="26">
        <v>1950912.4522355001</v>
      </c>
      <c r="O247" s="23" t="s">
        <v>1910</v>
      </c>
    </row>
    <row r="248" spans="1:15" ht="24" customHeight="1" x14ac:dyDescent="0.2">
      <c r="A248" s="23" t="s">
        <v>1918</v>
      </c>
      <c r="B248" s="22" t="s">
        <v>59</v>
      </c>
      <c r="C248" s="22" t="s">
        <v>1919</v>
      </c>
      <c r="D248" s="22" t="s">
        <v>258</v>
      </c>
      <c r="E248" s="24" t="s">
        <v>242</v>
      </c>
      <c r="F248" s="23" t="s">
        <v>1920</v>
      </c>
      <c r="G248" s="23" t="s">
        <v>456</v>
      </c>
      <c r="H248" s="23" t="s">
        <v>1921</v>
      </c>
      <c r="I248" s="23" t="s">
        <v>456</v>
      </c>
      <c r="J248" s="23" t="s">
        <v>1922</v>
      </c>
      <c r="K248" s="23" t="s">
        <v>456</v>
      </c>
      <c r="L248" s="26">
        <v>12.405056</v>
      </c>
      <c r="M248" s="23" t="s">
        <v>1554</v>
      </c>
      <c r="N248" s="26">
        <v>1950924.8572915001</v>
      </c>
      <c r="O248" s="23" t="s">
        <v>1910</v>
      </c>
    </row>
    <row r="249" spans="1:15" ht="24" customHeight="1" x14ac:dyDescent="0.2">
      <c r="A249" s="23" t="s">
        <v>1923</v>
      </c>
      <c r="B249" s="22" t="s">
        <v>59</v>
      </c>
      <c r="C249" s="22" t="s">
        <v>1924</v>
      </c>
      <c r="D249" s="22" t="s">
        <v>258</v>
      </c>
      <c r="E249" s="24" t="s">
        <v>242</v>
      </c>
      <c r="F249" s="23" t="s">
        <v>1925</v>
      </c>
      <c r="G249" s="23" t="s">
        <v>456</v>
      </c>
      <c r="H249" s="23" t="s">
        <v>1926</v>
      </c>
      <c r="I249" s="23" t="s">
        <v>456</v>
      </c>
      <c r="J249" s="23" t="s">
        <v>1927</v>
      </c>
      <c r="K249" s="23" t="s">
        <v>456</v>
      </c>
      <c r="L249" s="26">
        <v>12.08556825</v>
      </c>
      <c r="M249" s="23" t="s">
        <v>1554</v>
      </c>
      <c r="N249" s="26">
        <v>1950936.9428598001</v>
      </c>
      <c r="O249" s="23" t="s">
        <v>1910</v>
      </c>
    </row>
    <row r="250" spans="1:15" ht="24" customHeight="1" x14ac:dyDescent="0.2">
      <c r="A250" s="23" t="s">
        <v>1928</v>
      </c>
      <c r="B250" s="22" t="s">
        <v>59</v>
      </c>
      <c r="C250" s="22" t="s">
        <v>1929</v>
      </c>
      <c r="D250" s="22" t="s">
        <v>258</v>
      </c>
      <c r="E250" s="24" t="s">
        <v>242</v>
      </c>
      <c r="F250" s="23" t="s">
        <v>1930</v>
      </c>
      <c r="G250" s="23" t="s">
        <v>456</v>
      </c>
      <c r="H250" s="23" t="s">
        <v>1931</v>
      </c>
      <c r="I250" s="23" t="s">
        <v>456</v>
      </c>
      <c r="J250" s="23" t="s">
        <v>1932</v>
      </c>
      <c r="K250" s="23" t="s">
        <v>456</v>
      </c>
      <c r="L250" s="26">
        <v>11.873189999999999</v>
      </c>
      <c r="M250" s="23" t="s">
        <v>1554</v>
      </c>
      <c r="N250" s="26">
        <v>1950948.8160498</v>
      </c>
      <c r="O250" s="23" t="s">
        <v>1910</v>
      </c>
    </row>
    <row r="251" spans="1:15" ht="24" customHeight="1" x14ac:dyDescent="0.2">
      <c r="A251" s="23" t="s">
        <v>1933</v>
      </c>
      <c r="B251" s="22" t="s">
        <v>59</v>
      </c>
      <c r="C251" s="22" t="s">
        <v>1934</v>
      </c>
      <c r="D251" s="22" t="s">
        <v>258</v>
      </c>
      <c r="E251" s="24" t="s">
        <v>242</v>
      </c>
      <c r="F251" s="23" t="s">
        <v>1935</v>
      </c>
      <c r="G251" s="23" t="s">
        <v>456</v>
      </c>
      <c r="H251" s="23" t="s">
        <v>1936</v>
      </c>
      <c r="I251" s="23" t="s">
        <v>456</v>
      </c>
      <c r="J251" s="23" t="s">
        <v>1937</v>
      </c>
      <c r="K251" s="23" t="s">
        <v>456</v>
      </c>
      <c r="L251" s="26">
        <v>11.729340000000001</v>
      </c>
      <c r="M251" s="23" t="s">
        <v>1554</v>
      </c>
      <c r="N251" s="26">
        <v>1950960.5453898001</v>
      </c>
      <c r="O251" s="23" t="s">
        <v>1910</v>
      </c>
    </row>
    <row r="252" spans="1:15" ht="24" customHeight="1" x14ac:dyDescent="0.2">
      <c r="A252" s="23" t="s">
        <v>1938</v>
      </c>
      <c r="B252" s="22" t="s">
        <v>64</v>
      </c>
      <c r="C252" s="22" t="s">
        <v>1939</v>
      </c>
      <c r="D252" s="22" t="s">
        <v>321</v>
      </c>
      <c r="E252" s="24" t="s">
        <v>150</v>
      </c>
      <c r="F252" s="23" t="s">
        <v>1782</v>
      </c>
      <c r="G252" s="23" t="s">
        <v>456</v>
      </c>
      <c r="H252" s="23" t="s">
        <v>1940</v>
      </c>
      <c r="I252" s="23" t="s">
        <v>456</v>
      </c>
      <c r="J252" s="23" t="s">
        <v>1941</v>
      </c>
      <c r="K252" s="23" t="s">
        <v>456</v>
      </c>
      <c r="L252" s="26">
        <v>10.689</v>
      </c>
      <c r="M252" s="23" t="s">
        <v>1554</v>
      </c>
      <c r="N252" s="26">
        <v>1950971.2343898001</v>
      </c>
      <c r="O252" s="23" t="s">
        <v>1910</v>
      </c>
    </row>
    <row r="253" spans="1:15" ht="24" customHeight="1" x14ac:dyDescent="0.2">
      <c r="A253" s="23" t="s">
        <v>1942</v>
      </c>
      <c r="B253" s="22" t="s">
        <v>59</v>
      </c>
      <c r="C253" s="22" t="s">
        <v>1943</v>
      </c>
      <c r="D253" s="22" t="s">
        <v>258</v>
      </c>
      <c r="E253" s="24" t="s">
        <v>242</v>
      </c>
      <c r="F253" s="23" t="s">
        <v>1944</v>
      </c>
      <c r="G253" s="23" t="s">
        <v>456</v>
      </c>
      <c r="H253" s="23" t="s">
        <v>1945</v>
      </c>
      <c r="I253" s="23" t="s">
        <v>456</v>
      </c>
      <c r="J253" s="23" t="s">
        <v>1946</v>
      </c>
      <c r="K253" s="23" t="s">
        <v>456</v>
      </c>
      <c r="L253" s="26">
        <v>10.360814</v>
      </c>
      <c r="M253" s="23" t="s">
        <v>1554</v>
      </c>
      <c r="N253" s="26">
        <v>1950981.5952037999</v>
      </c>
      <c r="O253" s="23" t="s">
        <v>1910</v>
      </c>
    </row>
    <row r="254" spans="1:15" ht="24" customHeight="1" x14ac:dyDescent="0.2">
      <c r="A254" s="23" t="s">
        <v>1947</v>
      </c>
      <c r="B254" s="22" t="s">
        <v>59</v>
      </c>
      <c r="C254" s="22" t="s">
        <v>1948</v>
      </c>
      <c r="D254" s="22" t="s">
        <v>258</v>
      </c>
      <c r="E254" s="24" t="s">
        <v>575</v>
      </c>
      <c r="F254" s="23" t="s">
        <v>1949</v>
      </c>
      <c r="G254" s="23" t="s">
        <v>456</v>
      </c>
      <c r="H254" s="23" t="s">
        <v>1950</v>
      </c>
      <c r="I254" s="23" t="s">
        <v>456</v>
      </c>
      <c r="J254" s="23" t="s">
        <v>1951</v>
      </c>
      <c r="K254" s="23" t="s">
        <v>456</v>
      </c>
      <c r="L254" s="26">
        <v>10.304833176000001</v>
      </c>
      <c r="M254" s="23" t="s">
        <v>1554</v>
      </c>
      <c r="N254" s="26">
        <v>1950991.900037</v>
      </c>
      <c r="O254" s="23" t="s">
        <v>1910</v>
      </c>
    </row>
    <row r="255" spans="1:15" ht="24" customHeight="1" x14ac:dyDescent="0.2">
      <c r="A255" s="23" t="s">
        <v>1952</v>
      </c>
      <c r="B255" s="22" t="s">
        <v>142</v>
      </c>
      <c r="C255" s="22" t="s">
        <v>1953</v>
      </c>
      <c r="D255" s="22" t="s">
        <v>434</v>
      </c>
      <c r="E255" s="24" t="s">
        <v>242</v>
      </c>
      <c r="F255" s="23" t="s">
        <v>1954</v>
      </c>
      <c r="G255" s="23" t="s">
        <v>738</v>
      </c>
      <c r="H255" s="23" t="s">
        <v>1955</v>
      </c>
      <c r="I255" s="23" t="s">
        <v>1956</v>
      </c>
      <c r="J255" s="23" t="s">
        <v>1957</v>
      </c>
      <c r="K255" s="23" t="s">
        <v>742</v>
      </c>
      <c r="L255" s="26">
        <v>10.0519590456</v>
      </c>
      <c r="M255" s="23" t="s">
        <v>1554</v>
      </c>
      <c r="N255" s="26">
        <v>1951001.9519960999</v>
      </c>
      <c r="O255" s="23" t="s">
        <v>1910</v>
      </c>
    </row>
    <row r="256" spans="1:15" ht="24" customHeight="1" x14ac:dyDescent="0.2">
      <c r="A256" s="23" t="s">
        <v>1958</v>
      </c>
      <c r="B256" s="22" t="s">
        <v>59</v>
      </c>
      <c r="C256" s="22" t="s">
        <v>1959</v>
      </c>
      <c r="D256" s="22" t="s">
        <v>566</v>
      </c>
      <c r="E256" s="24" t="s">
        <v>567</v>
      </c>
      <c r="F256" s="23" t="s">
        <v>1960</v>
      </c>
      <c r="G256" s="23" t="s">
        <v>456</v>
      </c>
      <c r="H256" s="23" t="s">
        <v>598</v>
      </c>
      <c r="I256" s="23" t="s">
        <v>456</v>
      </c>
      <c r="J256" s="23" t="s">
        <v>1961</v>
      </c>
      <c r="K256" s="23" t="s">
        <v>456</v>
      </c>
      <c r="L256" s="26">
        <v>9.9872673079999998</v>
      </c>
      <c r="M256" s="23" t="s">
        <v>1554</v>
      </c>
      <c r="N256" s="26">
        <v>1951011.9392633999</v>
      </c>
      <c r="O256" s="23" t="s">
        <v>1910</v>
      </c>
    </row>
    <row r="257" spans="1:15" ht="24" customHeight="1" x14ac:dyDescent="0.2">
      <c r="A257" s="23" t="s">
        <v>1962</v>
      </c>
      <c r="B257" s="22" t="s">
        <v>142</v>
      </c>
      <c r="C257" s="22" t="s">
        <v>1963</v>
      </c>
      <c r="D257" s="22" t="s">
        <v>434</v>
      </c>
      <c r="E257" s="24" t="s">
        <v>242</v>
      </c>
      <c r="F257" s="23" t="s">
        <v>1964</v>
      </c>
      <c r="G257" s="23" t="s">
        <v>738</v>
      </c>
      <c r="H257" s="23" t="s">
        <v>1965</v>
      </c>
      <c r="I257" s="23" t="s">
        <v>1966</v>
      </c>
      <c r="J257" s="23" t="s">
        <v>1967</v>
      </c>
      <c r="K257" s="23" t="s">
        <v>742</v>
      </c>
      <c r="L257" s="26">
        <v>9.926496307259999</v>
      </c>
      <c r="M257" s="23" t="s">
        <v>1554</v>
      </c>
      <c r="N257" s="26">
        <v>1951021.8657597001</v>
      </c>
      <c r="O257" s="23" t="s">
        <v>1910</v>
      </c>
    </row>
    <row r="258" spans="1:15" ht="24" customHeight="1" x14ac:dyDescent="0.2">
      <c r="A258" s="23" t="s">
        <v>1968</v>
      </c>
      <c r="B258" s="22" t="s">
        <v>59</v>
      </c>
      <c r="C258" s="22" t="s">
        <v>1969</v>
      </c>
      <c r="D258" s="22" t="s">
        <v>258</v>
      </c>
      <c r="E258" s="24" t="s">
        <v>242</v>
      </c>
      <c r="F258" s="23" t="s">
        <v>1701</v>
      </c>
      <c r="G258" s="23" t="s">
        <v>456</v>
      </c>
      <c r="H258" s="23" t="s">
        <v>1970</v>
      </c>
      <c r="I258" s="23" t="s">
        <v>456</v>
      </c>
      <c r="J258" s="23" t="s">
        <v>1971</v>
      </c>
      <c r="K258" s="23" t="s">
        <v>456</v>
      </c>
      <c r="L258" s="26">
        <v>9.7194800000000008</v>
      </c>
      <c r="M258" s="23" t="s">
        <v>1554</v>
      </c>
      <c r="N258" s="26">
        <v>1951031.5852397</v>
      </c>
      <c r="O258" s="23" t="s">
        <v>1910</v>
      </c>
    </row>
    <row r="259" spans="1:15" ht="24" customHeight="1" x14ac:dyDescent="0.2">
      <c r="A259" s="23" t="s">
        <v>1972</v>
      </c>
      <c r="B259" s="22" t="s">
        <v>59</v>
      </c>
      <c r="C259" s="22" t="s">
        <v>1973</v>
      </c>
      <c r="D259" s="22" t="s">
        <v>258</v>
      </c>
      <c r="E259" s="24" t="s">
        <v>242</v>
      </c>
      <c r="F259" s="23" t="s">
        <v>1974</v>
      </c>
      <c r="G259" s="23" t="s">
        <v>456</v>
      </c>
      <c r="H259" s="23" t="s">
        <v>1975</v>
      </c>
      <c r="I259" s="23" t="s">
        <v>456</v>
      </c>
      <c r="J259" s="23" t="s">
        <v>1976</v>
      </c>
      <c r="K259" s="23" t="s">
        <v>456</v>
      </c>
      <c r="L259" s="26">
        <v>9.3892539999999993</v>
      </c>
      <c r="M259" s="23" t="s">
        <v>1554</v>
      </c>
      <c r="N259" s="26">
        <v>1951040.9744937001</v>
      </c>
      <c r="O259" s="23" t="s">
        <v>1910</v>
      </c>
    </row>
    <row r="260" spans="1:15" ht="24" customHeight="1" x14ac:dyDescent="0.2">
      <c r="A260" s="23" t="s">
        <v>1977</v>
      </c>
      <c r="B260" s="22" t="s">
        <v>59</v>
      </c>
      <c r="C260" s="22" t="s">
        <v>1978</v>
      </c>
      <c r="D260" s="22" t="s">
        <v>258</v>
      </c>
      <c r="E260" s="24" t="s">
        <v>117</v>
      </c>
      <c r="F260" s="23" t="s">
        <v>1979</v>
      </c>
      <c r="G260" s="23" t="s">
        <v>456</v>
      </c>
      <c r="H260" s="23" t="s">
        <v>1980</v>
      </c>
      <c r="I260" s="23" t="s">
        <v>456</v>
      </c>
      <c r="J260" s="23" t="s">
        <v>1477</v>
      </c>
      <c r="K260" s="23" t="s">
        <v>456</v>
      </c>
      <c r="L260" s="26">
        <v>8.4880422000000006</v>
      </c>
      <c r="M260" s="23" t="s">
        <v>1554</v>
      </c>
      <c r="N260" s="26">
        <v>1951049.4625359001</v>
      </c>
      <c r="O260" s="23" t="s">
        <v>1910</v>
      </c>
    </row>
    <row r="261" spans="1:15" ht="24" customHeight="1" x14ac:dyDescent="0.2">
      <c r="A261" s="23" t="s">
        <v>1981</v>
      </c>
      <c r="B261" s="22" t="s">
        <v>59</v>
      </c>
      <c r="C261" s="22" t="s">
        <v>1982</v>
      </c>
      <c r="D261" s="22" t="s">
        <v>258</v>
      </c>
      <c r="E261" s="24" t="s">
        <v>242</v>
      </c>
      <c r="F261" s="23" t="s">
        <v>1983</v>
      </c>
      <c r="G261" s="23" t="s">
        <v>456</v>
      </c>
      <c r="H261" s="23" t="s">
        <v>1984</v>
      </c>
      <c r="I261" s="23" t="s">
        <v>456</v>
      </c>
      <c r="J261" s="23" t="s">
        <v>1985</v>
      </c>
      <c r="K261" s="23" t="s">
        <v>456</v>
      </c>
      <c r="L261" s="26">
        <v>8.4566339999999993</v>
      </c>
      <c r="M261" s="23" t="s">
        <v>1554</v>
      </c>
      <c r="N261" s="26">
        <v>1951057.9191699</v>
      </c>
      <c r="O261" s="23" t="s">
        <v>1910</v>
      </c>
    </row>
    <row r="262" spans="1:15" ht="24" customHeight="1" x14ac:dyDescent="0.2">
      <c r="A262" s="23" t="s">
        <v>1986</v>
      </c>
      <c r="B262" s="22" t="s">
        <v>59</v>
      </c>
      <c r="C262" s="22" t="s">
        <v>1987</v>
      </c>
      <c r="D262" s="22" t="s">
        <v>258</v>
      </c>
      <c r="E262" s="24" t="s">
        <v>242</v>
      </c>
      <c r="F262" s="23" t="s">
        <v>1988</v>
      </c>
      <c r="G262" s="23" t="s">
        <v>456</v>
      </c>
      <c r="H262" s="23" t="s">
        <v>1454</v>
      </c>
      <c r="I262" s="23" t="s">
        <v>456</v>
      </c>
      <c r="J262" s="23" t="s">
        <v>1989</v>
      </c>
      <c r="K262" s="23" t="s">
        <v>456</v>
      </c>
      <c r="L262" s="26">
        <v>8.2724799999999998</v>
      </c>
      <c r="M262" s="23" t="s">
        <v>1554</v>
      </c>
      <c r="N262" s="26">
        <v>1951066.1916499001</v>
      </c>
      <c r="O262" s="23" t="s">
        <v>1910</v>
      </c>
    </row>
    <row r="263" spans="1:15" ht="36" customHeight="1" x14ac:dyDescent="0.2">
      <c r="A263" s="23" t="s">
        <v>1990</v>
      </c>
      <c r="B263" s="22" t="s">
        <v>59</v>
      </c>
      <c r="C263" s="22" t="s">
        <v>1991</v>
      </c>
      <c r="D263" s="22" t="s">
        <v>258</v>
      </c>
      <c r="E263" s="24" t="s">
        <v>117</v>
      </c>
      <c r="F263" s="23" t="s">
        <v>1992</v>
      </c>
      <c r="G263" s="23" t="s">
        <v>456</v>
      </c>
      <c r="H263" s="23" t="s">
        <v>1993</v>
      </c>
      <c r="I263" s="23" t="s">
        <v>456</v>
      </c>
      <c r="J263" s="23" t="s">
        <v>278</v>
      </c>
      <c r="K263" s="23" t="s">
        <v>456</v>
      </c>
      <c r="L263" s="26">
        <v>8.2601996399999997</v>
      </c>
      <c r="M263" s="23" t="s">
        <v>1554</v>
      </c>
      <c r="N263" s="26">
        <v>1951074.4518495</v>
      </c>
      <c r="O263" s="23" t="s">
        <v>1994</v>
      </c>
    </row>
    <row r="264" spans="1:15" ht="24" customHeight="1" x14ac:dyDescent="0.2">
      <c r="A264" s="23" t="s">
        <v>1995</v>
      </c>
      <c r="B264" s="22" t="s">
        <v>64</v>
      </c>
      <c r="C264" s="22" t="s">
        <v>1996</v>
      </c>
      <c r="D264" s="22" t="s">
        <v>258</v>
      </c>
      <c r="E264" s="24" t="s">
        <v>150</v>
      </c>
      <c r="F264" s="23" t="s">
        <v>1997</v>
      </c>
      <c r="G264" s="23" t="s">
        <v>456</v>
      </c>
      <c r="H264" s="23" t="s">
        <v>1998</v>
      </c>
      <c r="I264" s="23" t="s">
        <v>456</v>
      </c>
      <c r="J264" s="23" t="s">
        <v>1999</v>
      </c>
      <c r="K264" s="23" t="s">
        <v>456</v>
      </c>
      <c r="L264" s="26">
        <v>7.9884000000000004</v>
      </c>
      <c r="M264" s="23" t="s">
        <v>1554</v>
      </c>
      <c r="N264" s="26">
        <v>1951082.4402495001</v>
      </c>
      <c r="O264" s="23" t="s">
        <v>1994</v>
      </c>
    </row>
    <row r="265" spans="1:15" ht="24" customHeight="1" x14ac:dyDescent="0.2">
      <c r="A265" s="23" t="s">
        <v>2000</v>
      </c>
      <c r="B265" s="22" t="s">
        <v>59</v>
      </c>
      <c r="C265" s="22" t="s">
        <v>2001</v>
      </c>
      <c r="D265" s="22" t="s">
        <v>258</v>
      </c>
      <c r="E265" s="24" t="s">
        <v>242</v>
      </c>
      <c r="F265" s="23" t="s">
        <v>2002</v>
      </c>
      <c r="G265" s="23" t="s">
        <v>456</v>
      </c>
      <c r="H265" s="23" t="s">
        <v>2003</v>
      </c>
      <c r="I265" s="23" t="s">
        <v>456</v>
      </c>
      <c r="J265" s="23" t="s">
        <v>2004</v>
      </c>
      <c r="K265" s="23" t="s">
        <v>456</v>
      </c>
      <c r="L265" s="26">
        <v>7.9268653560000004</v>
      </c>
      <c r="M265" s="23" t="s">
        <v>1554</v>
      </c>
      <c r="N265" s="26">
        <v>1951090.3671148999</v>
      </c>
      <c r="O265" s="23" t="s">
        <v>1994</v>
      </c>
    </row>
    <row r="266" spans="1:15" ht="24" customHeight="1" x14ac:dyDescent="0.2">
      <c r="A266" s="23" t="s">
        <v>2005</v>
      </c>
      <c r="B266" s="22" t="s">
        <v>59</v>
      </c>
      <c r="C266" s="22" t="s">
        <v>2006</v>
      </c>
      <c r="D266" s="22" t="s">
        <v>258</v>
      </c>
      <c r="E266" s="24" t="s">
        <v>117</v>
      </c>
      <c r="F266" s="23" t="s">
        <v>2007</v>
      </c>
      <c r="G266" s="23" t="s">
        <v>456</v>
      </c>
      <c r="H266" s="23" t="s">
        <v>2008</v>
      </c>
      <c r="I266" s="23" t="s">
        <v>456</v>
      </c>
      <c r="J266" s="23" t="s">
        <v>2004</v>
      </c>
      <c r="K266" s="23" t="s">
        <v>456</v>
      </c>
      <c r="L266" s="26">
        <v>7.9257298350000003</v>
      </c>
      <c r="M266" s="23" t="s">
        <v>1554</v>
      </c>
      <c r="N266" s="26">
        <v>1951098.2928446999</v>
      </c>
      <c r="O266" s="23" t="s">
        <v>1994</v>
      </c>
    </row>
    <row r="267" spans="1:15" ht="24" customHeight="1" x14ac:dyDescent="0.2">
      <c r="A267" s="23" t="s">
        <v>2009</v>
      </c>
      <c r="B267" s="22" t="s">
        <v>59</v>
      </c>
      <c r="C267" s="22" t="s">
        <v>2010</v>
      </c>
      <c r="D267" s="22" t="s">
        <v>258</v>
      </c>
      <c r="E267" s="24" t="s">
        <v>242</v>
      </c>
      <c r="F267" s="23" t="s">
        <v>2011</v>
      </c>
      <c r="G267" s="23" t="s">
        <v>456</v>
      </c>
      <c r="H267" s="23" t="s">
        <v>2012</v>
      </c>
      <c r="I267" s="23" t="s">
        <v>456</v>
      </c>
      <c r="J267" s="23" t="s">
        <v>2013</v>
      </c>
      <c r="K267" s="23" t="s">
        <v>456</v>
      </c>
      <c r="L267" s="26">
        <v>7.797504</v>
      </c>
      <c r="M267" s="23" t="s">
        <v>1554</v>
      </c>
      <c r="N267" s="26">
        <v>1951106.0903487001</v>
      </c>
      <c r="O267" s="23" t="s">
        <v>1994</v>
      </c>
    </row>
    <row r="268" spans="1:15" ht="24" customHeight="1" x14ac:dyDescent="0.2">
      <c r="A268" s="23" t="s">
        <v>2014</v>
      </c>
      <c r="B268" s="22" t="s">
        <v>59</v>
      </c>
      <c r="C268" s="22" t="s">
        <v>2015</v>
      </c>
      <c r="D268" s="22" t="s">
        <v>258</v>
      </c>
      <c r="E268" s="24" t="s">
        <v>242</v>
      </c>
      <c r="F268" s="23" t="s">
        <v>1935</v>
      </c>
      <c r="G268" s="23" t="s">
        <v>456</v>
      </c>
      <c r="H268" s="23" t="s">
        <v>2016</v>
      </c>
      <c r="I268" s="23" t="s">
        <v>456</v>
      </c>
      <c r="J268" s="23" t="s">
        <v>2017</v>
      </c>
      <c r="K268" s="23" t="s">
        <v>456</v>
      </c>
      <c r="L268" s="26">
        <v>7.7141159999999998</v>
      </c>
      <c r="M268" s="23" t="s">
        <v>1554</v>
      </c>
      <c r="N268" s="26">
        <v>1951113.8044646999</v>
      </c>
      <c r="O268" s="23" t="s">
        <v>1994</v>
      </c>
    </row>
    <row r="269" spans="1:15" ht="24" customHeight="1" x14ac:dyDescent="0.2">
      <c r="A269" s="23" t="s">
        <v>2018</v>
      </c>
      <c r="B269" s="22" t="s">
        <v>59</v>
      </c>
      <c r="C269" s="22" t="s">
        <v>2019</v>
      </c>
      <c r="D269" s="22" t="s">
        <v>258</v>
      </c>
      <c r="E269" s="24" t="s">
        <v>242</v>
      </c>
      <c r="F269" s="23" t="s">
        <v>2020</v>
      </c>
      <c r="G269" s="23" t="s">
        <v>456</v>
      </c>
      <c r="H269" s="23" t="s">
        <v>2021</v>
      </c>
      <c r="I269" s="23" t="s">
        <v>456</v>
      </c>
      <c r="J269" s="23" t="s">
        <v>2022</v>
      </c>
      <c r="K269" s="23" t="s">
        <v>456</v>
      </c>
      <c r="L269" s="26">
        <v>7.5687128860000001</v>
      </c>
      <c r="M269" s="23" t="s">
        <v>1554</v>
      </c>
      <c r="N269" s="26">
        <v>1951121.3731776001</v>
      </c>
      <c r="O269" s="23" t="s">
        <v>1994</v>
      </c>
    </row>
    <row r="270" spans="1:15" ht="24" customHeight="1" x14ac:dyDescent="0.2">
      <c r="A270" s="23" t="s">
        <v>2023</v>
      </c>
      <c r="B270" s="22" t="s">
        <v>59</v>
      </c>
      <c r="C270" s="22" t="s">
        <v>2024</v>
      </c>
      <c r="D270" s="22" t="s">
        <v>258</v>
      </c>
      <c r="E270" s="24" t="s">
        <v>117</v>
      </c>
      <c r="F270" s="23" t="s">
        <v>2025</v>
      </c>
      <c r="G270" s="23" t="s">
        <v>456</v>
      </c>
      <c r="H270" s="23" t="s">
        <v>2026</v>
      </c>
      <c r="I270" s="23" t="s">
        <v>456</v>
      </c>
      <c r="J270" s="23" t="s">
        <v>2027</v>
      </c>
      <c r="K270" s="23" t="s">
        <v>456</v>
      </c>
      <c r="L270" s="26">
        <v>7.4391373620000003</v>
      </c>
      <c r="M270" s="23" t="s">
        <v>1554</v>
      </c>
      <c r="N270" s="26">
        <v>1951128.812315</v>
      </c>
      <c r="O270" s="23" t="s">
        <v>1994</v>
      </c>
    </row>
    <row r="271" spans="1:15" ht="24" customHeight="1" x14ac:dyDescent="0.2">
      <c r="A271" s="23" t="s">
        <v>2028</v>
      </c>
      <c r="B271" s="22" t="s">
        <v>59</v>
      </c>
      <c r="C271" s="22" t="s">
        <v>2029</v>
      </c>
      <c r="D271" s="22" t="s">
        <v>258</v>
      </c>
      <c r="E271" s="24" t="s">
        <v>575</v>
      </c>
      <c r="F271" s="23" t="s">
        <v>2030</v>
      </c>
      <c r="G271" s="23" t="s">
        <v>456</v>
      </c>
      <c r="H271" s="23" t="s">
        <v>2031</v>
      </c>
      <c r="I271" s="23" t="s">
        <v>456</v>
      </c>
      <c r="J271" s="23" t="s">
        <v>2032</v>
      </c>
      <c r="K271" s="23" t="s">
        <v>456</v>
      </c>
      <c r="L271" s="26">
        <v>6.9242052459999996</v>
      </c>
      <c r="M271" s="23" t="s">
        <v>1554</v>
      </c>
      <c r="N271" s="26">
        <v>1951135.7365202999</v>
      </c>
      <c r="O271" s="23" t="s">
        <v>1994</v>
      </c>
    </row>
    <row r="272" spans="1:15" ht="24" customHeight="1" x14ac:dyDescent="0.2">
      <c r="A272" s="23" t="s">
        <v>2033</v>
      </c>
      <c r="B272" s="22" t="s">
        <v>59</v>
      </c>
      <c r="C272" s="22" t="s">
        <v>2034</v>
      </c>
      <c r="D272" s="22" t="s">
        <v>566</v>
      </c>
      <c r="E272" s="24" t="s">
        <v>567</v>
      </c>
      <c r="F272" s="23" t="s">
        <v>2035</v>
      </c>
      <c r="G272" s="23" t="s">
        <v>456</v>
      </c>
      <c r="H272" s="23" t="s">
        <v>2036</v>
      </c>
      <c r="I272" s="23" t="s">
        <v>456</v>
      </c>
      <c r="J272" s="23" t="s">
        <v>2037</v>
      </c>
      <c r="K272" s="23" t="s">
        <v>456</v>
      </c>
      <c r="L272" s="26">
        <v>6.7850217500000003</v>
      </c>
      <c r="M272" s="23" t="s">
        <v>1554</v>
      </c>
      <c r="N272" s="26">
        <v>1951142.5215421</v>
      </c>
      <c r="O272" s="23" t="s">
        <v>1994</v>
      </c>
    </row>
    <row r="273" spans="1:15" ht="36" customHeight="1" x14ac:dyDescent="0.2">
      <c r="A273" s="23" t="s">
        <v>2038</v>
      </c>
      <c r="B273" s="22" t="s">
        <v>59</v>
      </c>
      <c r="C273" s="22" t="s">
        <v>2039</v>
      </c>
      <c r="D273" s="22" t="s">
        <v>258</v>
      </c>
      <c r="E273" s="24" t="s">
        <v>531</v>
      </c>
      <c r="F273" s="23" t="s">
        <v>2040</v>
      </c>
      <c r="G273" s="23" t="s">
        <v>456</v>
      </c>
      <c r="H273" s="23" t="s">
        <v>2041</v>
      </c>
      <c r="I273" s="23" t="s">
        <v>456</v>
      </c>
      <c r="J273" s="23" t="s">
        <v>2042</v>
      </c>
      <c r="K273" s="23" t="s">
        <v>456</v>
      </c>
      <c r="L273" s="26">
        <v>6.707801152</v>
      </c>
      <c r="M273" s="23" t="s">
        <v>1554</v>
      </c>
      <c r="N273" s="26">
        <v>1951149.2293433</v>
      </c>
      <c r="O273" s="23" t="s">
        <v>1994</v>
      </c>
    </row>
    <row r="274" spans="1:15" ht="24" customHeight="1" x14ac:dyDescent="0.2">
      <c r="A274" s="23" t="s">
        <v>2043</v>
      </c>
      <c r="B274" s="22" t="s">
        <v>59</v>
      </c>
      <c r="C274" s="22" t="s">
        <v>2044</v>
      </c>
      <c r="D274" s="22" t="s">
        <v>258</v>
      </c>
      <c r="E274" s="24" t="s">
        <v>61</v>
      </c>
      <c r="F274" s="23" t="s">
        <v>2045</v>
      </c>
      <c r="G274" s="23" t="s">
        <v>456</v>
      </c>
      <c r="H274" s="23" t="s">
        <v>2046</v>
      </c>
      <c r="I274" s="23" t="s">
        <v>456</v>
      </c>
      <c r="J274" s="23" t="s">
        <v>2047</v>
      </c>
      <c r="K274" s="23" t="s">
        <v>456</v>
      </c>
      <c r="L274" s="26">
        <v>6.5433039800000001</v>
      </c>
      <c r="M274" s="23" t="s">
        <v>1554</v>
      </c>
      <c r="N274" s="26">
        <v>1951155.7726473</v>
      </c>
      <c r="O274" s="23" t="s">
        <v>1994</v>
      </c>
    </row>
    <row r="275" spans="1:15" ht="24" customHeight="1" x14ac:dyDescent="0.2">
      <c r="A275" s="23" t="s">
        <v>2048</v>
      </c>
      <c r="B275" s="22" t="s">
        <v>59</v>
      </c>
      <c r="C275" s="22" t="s">
        <v>2049</v>
      </c>
      <c r="D275" s="22" t="s">
        <v>258</v>
      </c>
      <c r="E275" s="24" t="s">
        <v>242</v>
      </c>
      <c r="F275" s="23" t="s">
        <v>1669</v>
      </c>
      <c r="G275" s="23" t="s">
        <v>456</v>
      </c>
      <c r="H275" s="23" t="s">
        <v>2050</v>
      </c>
      <c r="I275" s="23" t="s">
        <v>456</v>
      </c>
      <c r="J275" s="23" t="s">
        <v>2051</v>
      </c>
      <c r="K275" s="23" t="s">
        <v>456</v>
      </c>
      <c r="L275" s="26">
        <v>6.2890560000000004</v>
      </c>
      <c r="M275" s="23" t="s">
        <v>1554</v>
      </c>
      <c r="N275" s="26">
        <v>1951162.0617033001</v>
      </c>
      <c r="O275" s="23" t="s">
        <v>1994</v>
      </c>
    </row>
    <row r="276" spans="1:15" ht="36" customHeight="1" x14ac:dyDescent="0.2">
      <c r="A276" s="23" t="s">
        <v>2052</v>
      </c>
      <c r="B276" s="22" t="s">
        <v>59</v>
      </c>
      <c r="C276" s="22" t="s">
        <v>2053</v>
      </c>
      <c r="D276" s="22" t="s">
        <v>258</v>
      </c>
      <c r="E276" s="24" t="s">
        <v>242</v>
      </c>
      <c r="F276" s="23" t="s">
        <v>2054</v>
      </c>
      <c r="G276" s="23" t="s">
        <v>456</v>
      </c>
      <c r="H276" s="23" t="s">
        <v>2055</v>
      </c>
      <c r="I276" s="23" t="s">
        <v>456</v>
      </c>
      <c r="J276" s="23" t="s">
        <v>2056</v>
      </c>
      <c r="K276" s="23" t="s">
        <v>456</v>
      </c>
      <c r="L276" s="26">
        <v>6.2461599999999997</v>
      </c>
      <c r="M276" s="23" t="s">
        <v>1554</v>
      </c>
      <c r="N276" s="26">
        <v>1951168.3078633</v>
      </c>
      <c r="O276" s="23" t="s">
        <v>1994</v>
      </c>
    </row>
    <row r="277" spans="1:15" ht="24" customHeight="1" x14ac:dyDescent="0.2">
      <c r="A277" s="23" t="s">
        <v>2057</v>
      </c>
      <c r="B277" s="22" t="s">
        <v>59</v>
      </c>
      <c r="C277" s="22" t="s">
        <v>2058</v>
      </c>
      <c r="D277" s="22" t="s">
        <v>434</v>
      </c>
      <c r="E277" s="24" t="s">
        <v>567</v>
      </c>
      <c r="F277" s="23" t="s">
        <v>1864</v>
      </c>
      <c r="G277" s="23" t="s">
        <v>456</v>
      </c>
      <c r="H277" s="23" t="s">
        <v>2059</v>
      </c>
      <c r="I277" s="23" t="s">
        <v>456</v>
      </c>
      <c r="J277" s="23" t="s">
        <v>2060</v>
      </c>
      <c r="K277" s="23" t="s">
        <v>456</v>
      </c>
      <c r="L277" s="26">
        <v>6.2075457280000004</v>
      </c>
      <c r="M277" s="23" t="s">
        <v>1554</v>
      </c>
      <c r="N277" s="26">
        <v>1951174.515409</v>
      </c>
      <c r="O277" s="23" t="s">
        <v>1994</v>
      </c>
    </row>
    <row r="278" spans="1:15" ht="24" customHeight="1" x14ac:dyDescent="0.2">
      <c r="A278" s="23" t="s">
        <v>2061</v>
      </c>
      <c r="B278" s="22" t="s">
        <v>59</v>
      </c>
      <c r="C278" s="22" t="s">
        <v>2062</v>
      </c>
      <c r="D278" s="22" t="s">
        <v>258</v>
      </c>
      <c r="E278" s="24" t="s">
        <v>242</v>
      </c>
      <c r="F278" s="23" t="s">
        <v>1884</v>
      </c>
      <c r="G278" s="23" t="s">
        <v>456</v>
      </c>
      <c r="H278" s="23" t="s">
        <v>2063</v>
      </c>
      <c r="I278" s="23" t="s">
        <v>456</v>
      </c>
      <c r="J278" s="23" t="s">
        <v>2064</v>
      </c>
      <c r="K278" s="23" t="s">
        <v>456</v>
      </c>
      <c r="L278" s="26">
        <v>6.13375</v>
      </c>
      <c r="M278" s="23" t="s">
        <v>1554</v>
      </c>
      <c r="N278" s="26">
        <v>1951180.649159</v>
      </c>
      <c r="O278" s="23" t="s">
        <v>1994</v>
      </c>
    </row>
    <row r="279" spans="1:15" ht="24" customHeight="1" x14ac:dyDescent="0.2">
      <c r="A279" s="23" t="s">
        <v>2065</v>
      </c>
      <c r="B279" s="22" t="s">
        <v>59</v>
      </c>
      <c r="C279" s="22" t="s">
        <v>2066</v>
      </c>
      <c r="D279" s="22" t="s">
        <v>258</v>
      </c>
      <c r="E279" s="24" t="s">
        <v>242</v>
      </c>
      <c r="F279" s="23" t="s">
        <v>1419</v>
      </c>
      <c r="G279" s="23" t="s">
        <v>456</v>
      </c>
      <c r="H279" s="23" t="s">
        <v>2067</v>
      </c>
      <c r="I279" s="23" t="s">
        <v>456</v>
      </c>
      <c r="J279" s="23" t="s">
        <v>2068</v>
      </c>
      <c r="K279" s="23" t="s">
        <v>456</v>
      </c>
      <c r="L279" s="26">
        <v>6.0071940000000001</v>
      </c>
      <c r="M279" s="23" t="s">
        <v>1554</v>
      </c>
      <c r="N279" s="26">
        <v>1951186.6563530001</v>
      </c>
      <c r="O279" s="23" t="s">
        <v>1994</v>
      </c>
    </row>
    <row r="280" spans="1:15" ht="24" customHeight="1" x14ac:dyDescent="0.2">
      <c r="A280" s="23" t="s">
        <v>2069</v>
      </c>
      <c r="B280" s="22" t="s">
        <v>59</v>
      </c>
      <c r="C280" s="22" t="s">
        <v>2070</v>
      </c>
      <c r="D280" s="22" t="s">
        <v>258</v>
      </c>
      <c r="E280" s="24" t="s">
        <v>242</v>
      </c>
      <c r="F280" s="23" t="s">
        <v>1701</v>
      </c>
      <c r="G280" s="23" t="s">
        <v>456</v>
      </c>
      <c r="H280" s="23" t="s">
        <v>2071</v>
      </c>
      <c r="I280" s="23" t="s">
        <v>456</v>
      </c>
      <c r="J280" s="23" t="s">
        <v>2072</v>
      </c>
      <c r="K280" s="23" t="s">
        <v>456</v>
      </c>
      <c r="L280" s="26">
        <v>5.5028160000000002</v>
      </c>
      <c r="M280" s="23" t="s">
        <v>1554</v>
      </c>
      <c r="N280" s="26">
        <v>1951192.1591690001</v>
      </c>
      <c r="O280" s="23" t="s">
        <v>1994</v>
      </c>
    </row>
    <row r="281" spans="1:15" ht="24" customHeight="1" x14ac:dyDescent="0.2">
      <c r="A281" s="23" t="s">
        <v>2073</v>
      </c>
      <c r="B281" s="22" t="s">
        <v>64</v>
      </c>
      <c r="C281" s="22" t="s">
        <v>2074</v>
      </c>
      <c r="D281" s="22" t="s">
        <v>258</v>
      </c>
      <c r="E281" s="24" t="s">
        <v>150</v>
      </c>
      <c r="F281" s="23" t="s">
        <v>2075</v>
      </c>
      <c r="G281" s="23" t="s">
        <v>456</v>
      </c>
      <c r="H281" s="23" t="s">
        <v>2076</v>
      </c>
      <c r="I281" s="23" t="s">
        <v>456</v>
      </c>
      <c r="J281" s="23" t="s">
        <v>2077</v>
      </c>
      <c r="K281" s="23" t="s">
        <v>456</v>
      </c>
      <c r="L281" s="26">
        <v>5.4813149999999995</v>
      </c>
      <c r="M281" s="23" t="s">
        <v>1554</v>
      </c>
      <c r="N281" s="26">
        <v>1951197.6404840001</v>
      </c>
      <c r="O281" s="23" t="s">
        <v>1994</v>
      </c>
    </row>
    <row r="282" spans="1:15" ht="48" customHeight="1" x14ac:dyDescent="0.2">
      <c r="A282" s="23" t="s">
        <v>2078</v>
      </c>
      <c r="B282" s="22" t="s">
        <v>59</v>
      </c>
      <c r="C282" s="22" t="s">
        <v>2079</v>
      </c>
      <c r="D282" s="22" t="s">
        <v>258</v>
      </c>
      <c r="E282" s="24" t="s">
        <v>242</v>
      </c>
      <c r="F282" s="23" t="s">
        <v>2080</v>
      </c>
      <c r="G282" s="23" t="s">
        <v>456</v>
      </c>
      <c r="H282" s="23" t="s">
        <v>2081</v>
      </c>
      <c r="I282" s="23" t="s">
        <v>456</v>
      </c>
      <c r="J282" s="23" t="s">
        <v>2082</v>
      </c>
      <c r="K282" s="23" t="s">
        <v>456</v>
      </c>
      <c r="L282" s="26">
        <v>5.3432492749999998</v>
      </c>
      <c r="M282" s="23" t="s">
        <v>1554</v>
      </c>
      <c r="N282" s="26">
        <v>1951202.9837332999</v>
      </c>
      <c r="O282" s="23" t="s">
        <v>1994</v>
      </c>
    </row>
    <row r="283" spans="1:15" ht="24" customHeight="1" x14ac:dyDescent="0.2">
      <c r="A283" s="23" t="s">
        <v>2083</v>
      </c>
      <c r="B283" s="22" t="s">
        <v>59</v>
      </c>
      <c r="C283" s="22" t="s">
        <v>2084</v>
      </c>
      <c r="D283" s="22" t="s">
        <v>258</v>
      </c>
      <c r="E283" s="24" t="s">
        <v>117</v>
      </c>
      <c r="F283" s="23" t="s">
        <v>2085</v>
      </c>
      <c r="G283" s="23" t="s">
        <v>456</v>
      </c>
      <c r="H283" s="23" t="s">
        <v>2086</v>
      </c>
      <c r="I283" s="23" t="s">
        <v>456</v>
      </c>
      <c r="J283" s="23" t="s">
        <v>2087</v>
      </c>
      <c r="K283" s="23" t="s">
        <v>456</v>
      </c>
      <c r="L283" s="26">
        <v>4.6104491999999997</v>
      </c>
      <c r="M283" s="23" t="s">
        <v>1554</v>
      </c>
      <c r="N283" s="26">
        <v>1951207.5941824999</v>
      </c>
      <c r="O283" s="23" t="s">
        <v>1994</v>
      </c>
    </row>
    <row r="284" spans="1:15" ht="24" customHeight="1" x14ac:dyDescent="0.2">
      <c r="A284" s="23" t="s">
        <v>2088</v>
      </c>
      <c r="B284" s="22" t="s">
        <v>59</v>
      </c>
      <c r="C284" s="22" t="s">
        <v>2089</v>
      </c>
      <c r="D284" s="22" t="s">
        <v>434</v>
      </c>
      <c r="E284" s="24" t="s">
        <v>567</v>
      </c>
      <c r="F284" s="23" t="s">
        <v>1635</v>
      </c>
      <c r="G284" s="23" t="s">
        <v>456</v>
      </c>
      <c r="H284" s="23" t="s">
        <v>506</v>
      </c>
      <c r="I284" s="23" t="s">
        <v>456</v>
      </c>
      <c r="J284" s="23" t="s">
        <v>2090</v>
      </c>
      <c r="K284" s="23" t="s">
        <v>456</v>
      </c>
      <c r="L284" s="26">
        <v>4.4000000000000004</v>
      </c>
      <c r="M284" s="23" t="s">
        <v>1554</v>
      </c>
      <c r="N284" s="26">
        <v>1951211.9941825001</v>
      </c>
      <c r="O284" s="23" t="s">
        <v>1994</v>
      </c>
    </row>
    <row r="285" spans="1:15" ht="24" customHeight="1" x14ac:dyDescent="0.2">
      <c r="A285" s="23" t="s">
        <v>2091</v>
      </c>
      <c r="B285" s="22" t="s">
        <v>59</v>
      </c>
      <c r="C285" s="22" t="s">
        <v>2092</v>
      </c>
      <c r="D285" s="22" t="s">
        <v>258</v>
      </c>
      <c r="E285" s="24" t="s">
        <v>575</v>
      </c>
      <c r="F285" s="23" t="s">
        <v>2093</v>
      </c>
      <c r="G285" s="23" t="s">
        <v>456</v>
      </c>
      <c r="H285" s="23" t="s">
        <v>2094</v>
      </c>
      <c r="I285" s="23" t="s">
        <v>456</v>
      </c>
      <c r="J285" s="23" t="s">
        <v>422</v>
      </c>
      <c r="K285" s="23" t="s">
        <v>456</v>
      </c>
      <c r="L285" s="26">
        <v>4.3619472000000004</v>
      </c>
      <c r="M285" s="23" t="s">
        <v>1554</v>
      </c>
      <c r="N285" s="26">
        <v>1951216.3561297001</v>
      </c>
      <c r="O285" s="23" t="s">
        <v>1994</v>
      </c>
    </row>
    <row r="286" spans="1:15" ht="36" customHeight="1" x14ac:dyDescent="0.2">
      <c r="A286" s="23" t="s">
        <v>2095</v>
      </c>
      <c r="B286" s="22" t="s">
        <v>59</v>
      </c>
      <c r="C286" s="22" t="s">
        <v>2096</v>
      </c>
      <c r="D286" s="22" t="s">
        <v>258</v>
      </c>
      <c r="E286" s="24" t="s">
        <v>242</v>
      </c>
      <c r="F286" s="23" t="s">
        <v>1988</v>
      </c>
      <c r="G286" s="23" t="s">
        <v>456</v>
      </c>
      <c r="H286" s="23" t="s">
        <v>2097</v>
      </c>
      <c r="I286" s="23" t="s">
        <v>456</v>
      </c>
      <c r="J286" s="23" t="s">
        <v>2098</v>
      </c>
      <c r="K286" s="23" t="s">
        <v>456</v>
      </c>
      <c r="L286" s="26">
        <v>4.2750399999999997</v>
      </c>
      <c r="M286" s="23" t="s">
        <v>1554</v>
      </c>
      <c r="N286" s="26">
        <v>1951220.6311697001</v>
      </c>
      <c r="O286" s="23" t="s">
        <v>1994</v>
      </c>
    </row>
    <row r="287" spans="1:15" ht="24" customHeight="1" x14ac:dyDescent="0.2">
      <c r="A287" s="23" t="s">
        <v>2099</v>
      </c>
      <c r="B287" s="22" t="s">
        <v>59</v>
      </c>
      <c r="C287" s="22" t="s">
        <v>2100</v>
      </c>
      <c r="D287" s="22" t="s">
        <v>434</v>
      </c>
      <c r="E287" s="24" t="s">
        <v>567</v>
      </c>
      <c r="F287" s="23" t="s">
        <v>1685</v>
      </c>
      <c r="G287" s="23" t="s">
        <v>456</v>
      </c>
      <c r="H287" s="23" t="s">
        <v>2101</v>
      </c>
      <c r="I287" s="23" t="s">
        <v>456</v>
      </c>
      <c r="J287" s="23" t="s">
        <v>2102</v>
      </c>
      <c r="K287" s="23" t="s">
        <v>456</v>
      </c>
      <c r="L287" s="26">
        <v>4.2694629300000004</v>
      </c>
      <c r="M287" s="23" t="s">
        <v>1554</v>
      </c>
      <c r="N287" s="26">
        <v>1951224.9006326001</v>
      </c>
      <c r="O287" s="23" t="s">
        <v>1994</v>
      </c>
    </row>
    <row r="288" spans="1:15" ht="24" customHeight="1" x14ac:dyDescent="0.2">
      <c r="A288" s="23" t="s">
        <v>2103</v>
      </c>
      <c r="B288" s="22" t="s">
        <v>59</v>
      </c>
      <c r="C288" s="22" t="s">
        <v>2104</v>
      </c>
      <c r="D288" s="22" t="s">
        <v>258</v>
      </c>
      <c r="E288" s="24" t="s">
        <v>242</v>
      </c>
      <c r="F288" s="23" t="s">
        <v>2105</v>
      </c>
      <c r="G288" s="23" t="s">
        <v>456</v>
      </c>
      <c r="H288" s="23" t="s">
        <v>2106</v>
      </c>
      <c r="I288" s="23" t="s">
        <v>456</v>
      </c>
      <c r="J288" s="23" t="s">
        <v>2107</v>
      </c>
      <c r="K288" s="23" t="s">
        <v>456</v>
      </c>
      <c r="L288" s="26">
        <v>4.2490880000000004</v>
      </c>
      <c r="M288" s="23" t="s">
        <v>1554</v>
      </c>
      <c r="N288" s="26">
        <v>1951229.1497206001</v>
      </c>
      <c r="O288" s="23" t="s">
        <v>1994</v>
      </c>
    </row>
    <row r="289" spans="1:15" ht="24" customHeight="1" x14ac:dyDescent="0.2">
      <c r="A289" s="23" t="s">
        <v>2108</v>
      </c>
      <c r="B289" s="22" t="s">
        <v>59</v>
      </c>
      <c r="C289" s="22" t="s">
        <v>2109</v>
      </c>
      <c r="D289" s="22" t="s">
        <v>258</v>
      </c>
      <c r="E289" s="24" t="s">
        <v>242</v>
      </c>
      <c r="F289" s="23" t="s">
        <v>2110</v>
      </c>
      <c r="G289" s="23" t="s">
        <v>456</v>
      </c>
      <c r="H289" s="23" t="s">
        <v>2111</v>
      </c>
      <c r="I289" s="23" t="s">
        <v>456</v>
      </c>
      <c r="J289" s="23" t="s">
        <v>2112</v>
      </c>
      <c r="K289" s="23" t="s">
        <v>456</v>
      </c>
      <c r="L289" s="26">
        <v>3.7004000000000001</v>
      </c>
      <c r="M289" s="23" t="s">
        <v>1554</v>
      </c>
      <c r="N289" s="26">
        <v>1951232.8501206001</v>
      </c>
      <c r="O289" s="23" t="s">
        <v>1994</v>
      </c>
    </row>
    <row r="290" spans="1:15" ht="24" customHeight="1" x14ac:dyDescent="0.2">
      <c r="A290" s="23" t="s">
        <v>2113</v>
      </c>
      <c r="B290" s="22" t="s">
        <v>59</v>
      </c>
      <c r="C290" s="22" t="s">
        <v>2114</v>
      </c>
      <c r="D290" s="22" t="s">
        <v>258</v>
      </c>
      <c r="E290" s="24" t="s">
        <v>242</v>
      </c>
      <c r="F290" s="23" t="s">
        <v>2115</v>
      </c>
      <c r="G290" s="23" t="s">
        <v>456</v>
      </c>
      <c r="H290" s="23" t="s">
        <v>2116</v>
      </c>
      <c r="I290" s="23" t="s">
        <v>456</v>
      </c>
      <c r="J290" s="23" t="s">
        <v>2117</v>
      </c>
      <c r="K290" s="23" t="s">
        <v>456</v>
      </c>
      <c r="L290" s="26">
        <v>3.58195</v>
      </c>
      <c r="M290" s="23" t="s">
        <v>1554</v>
      </c>
      <c r="N290" s="26">
        <v>1951236.4320706001</v>
      </c>
      <c r="O290" s="23" t="s">
        <v>1994</v>
      </c>
    </row>
    <row r="291" spans="1:15" ht="36" customHeight="1" x14ac:dyDescent="0.2">
      <c r="A291" s="23" t="s">
        <v>2118</v>
      </c>
      <c r="B291" s="22" t="s">
        <v>59</v>
      </c>
      <c r="C291" s="22" t="s">
        <v>2119</v>
      </c>
      <c r="D291" s="22" t="s">
        <v>258</v>
      </c>
      <c r="E291" s="24" t="s">
        <v>242</v>
      </c>
      <c r="F291" s="23" t="s">
        <v>1680</v>
      </c>
      <c r="G291" s="23" t="s">
        <v>456</v>
      </c>
      <c r="H291" s="23" t="s">
        <v>2120</v>
      </c>
      <c r="I291" s="23" t="s">
        <v>456</v>
      </c>
      <c r="J291" s="23" t="s">
        <v>2121</v>
      </c>
      <c r="K291" s="23" t="s">
        <v>456</v>
      </c>
      <c r="L291" s="26">
        <v>3.4840800000000001</v>
      </c>
      <c r="M291" s="23" t="s">
        <v>1554</v>
      </c>
      <c r="N291" s="26">
        <v>1951239.9161506</v>
      </c>
      <c r="O291" s="23" t="s">
        <v>1994</v>
      </c>
    </row>
    <row r="292" spans="1:15" ht="24" customHeight="1" x14ac:dyDescent="0.2">
      <c r="A292" s="23" t="s">
        <v>2122</v>
      </c>
      <c r="B292" s="22" t="s">
        <v>59</v>
      </c>
      <c r="C292" s="22" t="s">
        <v>2123</v>
      </c>
      <c r="D292" s="22" t="s">
        <v>258</v>
      </c>
      <c r="E292" s="24" t="s">
        <v>242</v>
      </c>
      <c r="F292" s="23" t="s">
        <v>2124</v>
      </c>
      <c r="G292" s="23" t="s">
        <v>456</v>
      </c>
      <c r="H292" s="23" t="s">
        <v>2125</v>
      </c>
      <c r="I292" s="23" t="s">
        <v>456</v>
      </c>
      <c r="J292" s="23" t="s">
        <v>1984</v>
      </c>
      <c r="K292" s="23" t="s">
        <v>456</v>
      </c>
      <c r="L292" s="26">
        <v>3.1295459999999999</v>
      </c>
      <c r="M292" s="23" t="s">
        <v>1554</v>
      </c>
      <c r="N292" s="26">
        <v>1951243.0456966001</v>
      </c>
      <c r="O292" s="23" t="s">
        <v>1994</v>
      </c>
    </row>
    <row r="293" spans="1:15" ht="24" customHeight="1" x14ac:dyDescent="0.2">
      <c r="A293" s="23" t="s">
        <v>2126</v>
      </c>
      <c r="B293" s="22" t="s">
        <v>59</v>
      </c>
      <c r="C293" s="22" t="s">
        <v>2127</v>
      </c>
      <c r="D293" s="22" t="s">
        <v>258</v>
      </c>
      <c r="E293" s="24" t="s">
        <v>242</v>
      </c>
      <c r="F293" s="23" t="s">
        <v>1776</v>
      </c>
      <c r="G293" s="23" t="s">
        <v>456</v>
      </c>
      <c r="H293" s="23" t="s">
        <v>2128</v>
      </c>
      <c r="I293" s="23" t="s">
        <v>456</v>
      </c>
      <c r="J293" s="23" t="s">
        <v>2129</v>
      </c>
      <c r="K293" s="23" t="s">
        <v>456</v>
      </c>
      <c r="L293" s="26">
        <v>3.0815399999999999</v>
      </c>
      <c r="M293" s="23" t="s">
        <v>1554</v>
      </c>
      <c r="N293" s="26">
        <v>1951246.1272366</v>
      </c>
      <c r="O293" s="23" t="s">
        <v>1994</v>
      </c>
    </row>
    <row r="294" spans="1:15" ht="24" customHeight="1" x14ac:dyDescent="0.2">
      <c r="A294" s="23" t="s">
        <v>2130</v>
      </c>
      <c r="B294" s="22" t="s">
        <v>59</v>
      </c>
      <c r="C294" s="22" t="s">
        <v>2131</v>
      </c>
      <c r="D294" s="22" t="s">
        <v>258</v>
      </c>
      <c r="E294" s="24" t="s">
        <v>61</v>
      </c>
      <c r="F294" s="23" t="s">
        <v>2132</v>
      </c>
      <c r="G294" s="23" t="s">
        <v>456</v>
      </c>
      <c r="H294" s="23" t="s">
        <v>2133</v>
      </c>
      <c r="I294" s="23" t="s">
        <v>456</v>
      </c>
      <c r="J294" s="23" t="s">
        <v>2134</v>
      </c>
      <c r="K294" s="23" t="s">
        <v>456</v>
      </c>
      <c r="L294" s="26">
        <v>2.9438139689999998</v>
      </c>
      <c r="M294" s="23" t="s">
        <v>1554</v>
      </c>
      <c r="N294" s="26">
        <v>1951249.0710505999</v>
      </c>
      <c r="O294" s="23" t="s">
        <v>1994</v>
      </c>
    </row>
    <row r="295" spans="1:15" ht="24" customHeight="1" x14ac:dyDescent="0.2">
      <c r="A295" s="23" t="s">
        <v>2135</v>
      </c>
      <c r="B295" s="22" t="s">
        <v>59</v>
      </c>
      <c r="C295" s="22" t="s">
        <v>2136</v>
      </c>
      <c r="D295" s="22" t="s">
        <v>258</v>
      </c>
      <c r="E295" s="24" t="s">
        <v>242</v>
      </c>
      <c r="F295" s="23" t="s">
        <v>2137</v>
      </c>
      <c r="G295" s="23" t="s">
        <v>456</v>
      </c>
      <c r="H295" s="23" t="s">
        <v>2138</v>
      </c>
      <c r="I295" s="23" t="s">
        <v>456</v>
      </c>
      <c r="J295" s="23" t="s">
        <v>2139</v>
      </c>
      <c r="K295" s="23" t="s">
        <v>456</v>
      </c>
      <c r="L295" s="26">
        <v>2.9006630800000002</v>
      </c>
      <c r="M295" s="23" t="s">
        <v>1554</v>
      </c>
      <c r="N295" s="26">
        <v>1951251.9717137001</v>
      </c>
      <c r="O295" s="23" t="s">
        <v>1994</v>
      </c>
    </row>
    <row r="296" spans="1:15" ht="24" customHeight="1" x14ac:dyDescent="0.2">
      <c r="A296" s="23" t="s">
        <v>2140</v>
      </c>
      <c r="B296" s="22" t="s">
        <v>59</v>
      </c>
      <c r="C296" s="22" t="s">
        <v>2141</v>
      </c>
      <c r="D296" s="22" t="s">
        <v>258</v>
      </c>
      <c r="E296" s="24" t="s">
        <v>242</v>
      </c>
      <c r="F296" s="23" t="s">
        <v>1567</v>
      </c>
      <c r="G296" s="23" t="s">
        <v>456</v>
      </c>
      <c r="H296" s="23" t="s">
        <v>2142</v>
      </c>
      <c r="I296" s="23" t="s">
        <v>456</v>
      </c>
      <c r="J296" s="23" t="s">
        <v>2139</v>
      </c>
      <c r="K296" s="23" t="s">
        <v>456</v>
      </c>
      <c r="L296" s="26">
        <v>2.898666</v>
      </c>
      <c r="M296" s="23" t="s">
        <v>1554</v>
      </c>
      <c r="N296" s="26">
        <v>1951254.8703797001</v>
      </c>
      <c r="O296" s="23" t="s">
        <v>1994</v>
      </c>
    </row>
    <row r="297" spans="1:15" ht="24" customHeight="1" x14ac:dyDescent="0.2">
      <c r="A297" s="23" t="s">
        <v>2143</v>
      </c>
      <c r="B297" s="22" t="s">
        <v>59</v>
      </c>
      <c r="C297" s="22" t="s">
        <v>2144</v>
      </c>
      <c r="D297" s="22" t="s">
        <v>258</v>
      </c>
      <c r="E297" s="24" t="s">
        <v>242</v>
      </c>
      <c r="F297" s="23" t="s">
        <v>1776</v>
      </c>
      <c r="G297" s="23" t="s">
        <v>456</v>
      </c>
      <c r="H297" s="23" t="s">
        <v>2142</v>
      </c>
      <c r="I297" s="23" t="s">
        <v>456</v>
      </c>
      <c r="J297" s="23" t="s">
        <v>2145</v>
      </c>
      <c r="K297" s="23" t="s">
        <v>456</v>
      </c>
      <c r="L297" s="26">
        <v>2.8505400000000001</v>
      </c>
      <c r="M297" s="23" t="s">
        <v>1554</v>
      </c>
      <c r="N297" s="26">
        <v>1951257.7209197001</v>
      </c>
      <c r="O297" s="23" t="s">
        <v>1994</v>
      </c>
    </row>
    <row r="298" spans="1:15" ht="24" customHeight="1" x14ac:dyDescent="0.2">
      <c r="A298" s="23" t="s">
        <v>2146</v>
      </c>
      <c r="B298" s="22" t="s">
        <v>142</v>
      </c>
      <c r="C298" s="22" t="s">
        <v>2147</v>
      </c>
      <c r="D298" s="22" t="s">
        <v>434</v>
      </c>
      <c r="E298" s="24" t="s">
        <v>242</v>
      </c>
      <c r="F298" s="23" t="s">
        <v>2148</v>
      </c>
      <c r="G298" s="23" t="s">
        <v>2149</v>
      </c>
      <c r="H298" s="23" t="s">
        <v>2150</v>
      </c>
      <c r="I298" s="23" t="s">
        <v>2151</v>
      </c>
      <c r="J298" s="23" t="s">
        <v>2152</v>
      </c>
      <c r="K298" s="23" t="s">
        <v>2153</v>
      </c>
      <c r="L298" s="26">
        <v>2.8475411292000001</v>
      </c>
      <c r="M298" s="23" t="s">
        <v>1554</v>
      </c>
      <c r="N298" s="26">
        <v>1951260.5684608</v>
      </c>
      <c r="O298" s="23" t="s">
        <v>1994</v>
      </c>
    </row>
    <row r="299" spans="1:15" ht="24" customHeight="1" x14ac:dyDescent="0.2">
      <c r="A299" s="23" t="s">
        <v>2154</v>
      </c>
      <c r="B299" s="22" t="s">
        <v>59</v>
      </c>
      <c r="C299" s="22" t="s">
        <v>2155</v>
      </c>
      <c r="D299" s="22" t="s">
        <v>258</v>
      </c>
      <c r="E299" s="24" t="s">
        <v>242</v>
      </c>
      <c r="F299" s="23" t="s">
        <v>1776</v>
      </c>
      <c r="G299" s="23" t="s">
        <v>456</v>
      </c>
      <c r="H299" s="23" t="s">
        <v>2156</v>
      </c>
      <c r="I299" s="23" t="s">
        <v>456</v>
      </c>
      <c r="J299" s="23" t="s">
        <v>2157</v>
      </c>
      <c r="K299" s="23" t="s">
        <v>456</v>
      </c>
      <c r="L299" s="26">
        <v>2.7997200000000002</v>
      </c>
      <c r="M299" s="23" t="s">
        <v>1554</v>
      </c>
      <c r="N299" s="26">
        <v>1951263.3681808</v>
      </c>
      <c r="O299" s="23" t="s">
        <v>1994</v>
      </c>
    </row>
    <row r="300" spans="1:15" ht="24" customHeight="1" x14ac:dyDescent="0.2">
      <c r="A300" s="23" t="s">
        <v>2158</v>
      </c>
      <c r="B300" s="22" t="s">
        <v>59</v>
      </c>
      <c r="C300" s="22" t="s">
        <v>2159</v>
      </c>
      <c r="D300" s="22" t="s">
        <v>258</v>
      </c>
      <c r="E300" s="24" t="s">
        <v>242</v>
      </c>
      <c r="F300" s="23" t="s">
        <v>1701</v>
      </c>
      <c r="G300" s="23" t="s">
        <v>456</v>
      </c>
      <c r="H300" s="23" t="s">
        <v>2160</v>
      </c>
      <c r="I300" s="23" t="s">
        <v>456</v>
      </c>
      <c r="J300" s="23" t="s">
        <v>2161</v>
      </c>
      <c r="K300" s="23" t="s">
        <v>456</v>
      </c>
      <c r="L300" s="26">
        <v>2.6742080000000001</v>
      </c>
      <c r="M300" s="23" t="s">
        <v>1554</v>
      </c>
      <c r="N300" s="26">
        <v>1951266.0423888001</v>
      </c>
      <c r="O300" s="23" t="s">
        <v>2162</v>
      </c>
    </row>
    <row r="301" spans="1:15" ht="24" customHeight="1" x14ac:dyDescent="0.2">
      <c r="A301" s="23" t="s">
        <v>2163</v>
      </c>
      <c r="B301" s="22" t="s">
        <v>64</v>
      </c>
      <c r="C301" s="22" t="s">
        <v>2164</v>
      </c>
      <c r="D301" s="22" t="s">
        <v>321</v>
      </c>
      <c r="E301" s="24" t="s">
        <v>2165</v>
      </c>
      <c r="F301" s="23" t="s">
        <v>2166</v>
      </c>
      <c r="G301" s="23" t="s">
        <v>456</v>
      </c>
      <c r="H301" s="23" t="s">
        <v>2167</v>
      </c>
      <c r="I301" s="23" t="s">
        <v>456</v>
      </c>
      <c r="J301" s="23" t="s">
        <v>2168</v>
      </c>
      <c r="K301" s="23" t="s">
        <v>456</v>
      </c>
      <c r="L301" s="26">
        <v>2.52</v>
      </c>
      <c r="M301" s="23" t="s">
        <v>1554</v>
      </c>
      <c r="N301" s="26">
        <v>1951268.5623888001</v>
      </c>
      <c r="O301" s="23" t="s">
        <v>2162</v>
      </c>
    </row>
    <row r="302" spans="1:15" ht="24" customHeight="1" x14ac:dyDescent="0.2">
      <c r="A302" s="23" t="s">
        <v>2169</v>
      </c>
      <c r="B302" s="22" t="s">
        <v>59</v>
      </c>
      <c r="C302" s="22" t="s">
        <v>2170</v>
      </c>
      <c r="D302" s="22" t="s">
        <v>258</v>
      </c>
      <c r="E302" s="24" t="s">
        <v>242</v>
      </c>
      <c r="F302" s="23" t="s">
        <v>2171</v>
      </c>
      <c r="G302" s="23" t="s">
        <v>456</v>
      </c>
      <c r="H302" s="23" t="s">
        <v>2172</v>
      </c>
      <c r="I302" s="23" t="s">
        <v>456</v>
      </c>
      <c r="J302" s="23" t="s">
        <v>2173</v>
      </c>
      <c r="K302" s="23" t="s">
        <v>456</v>
      </c>
      <c r="L302" s="26">
        <v>2.4811920000000001</v>
      </c>
      <c r="M302" s="23" t="s">
        <v>1554</v>
      </c>
      <c r="N302" s="26">
        <v>1951271.0435808001</v>
      </c>
      <c r="O302" s="23" t="s">
        <v>2162</v>
      </c>
    </row>
    <row r="303" spans="1:15" ht="24" customHeight="1" x14ac:dyDescent="0.2">
      <c r="A303" s="23" t="s">
        <v>2174</v>
      </c>
      <c r="B303" s="22" t="s">
        <v>59</v>
      </c>
      <c r="C303" s="22" t="s">
        <v>2175</v>
      </c>
      <c r="D303" s="22" t="s">
        <v>258</v>
      </c>
      <c r="E303" s="24" t="s">
        <v>242</v>
      </c>
      <c r="F303" s="23" t="s">
        <v>1419</v>
      </c>
      <c r="G303" s="23" t="s">
        <v>456</v>
      </c>
      <c r="H303" s="23" t="s">
        <v>2176</v>
      </c>
      <c r="I303" s="23" t="s">
        <v>456</v>
      </c>
      <c r="J303" s="23" t="s">
        <v>2177</v>
      </c>
      <c r="K303" s="23" t="s">
        <v>456</v>
      </c>
      <c r="L303" s="26">
        <v>2.4577719999999998</v>
      </c>
      <c r="M303" s="23" t="s">
        <v>1554</v>
      </c>
      <c r="N303" s="26">
        <v>1951273.5013528001</v>
      </c>
      <c r="O303" s="23" t="s">
        <v>2162</v>
      </c>
    </row>
    <row r="304" spans="1:15" ht="24" customHeight="1" x14ac:dyDescent="0.2">
      <c r="A304" s="23" t="s">
        <v>2178</v>
      </c>
      <c r="B304" s="22" t="s">
        <v>142</v>
      </c>
      <c r="C304" s="22" t="s">
        <v>2179</v>
      </c>
      <c r="D304" s="22" t="s">
        <v>434</v>
      </c>
      <c r="E304" s="24" t="s">
        <v>242</v>
      </c>
      <c r="F304" s="23" t="s">
        <v>2180</v>
      </c>
      <c r="G304" s="23" t="s">
        <v>738</v>
      </c>
      <c r="H304" s="23" t="s">
        <v>2181</v>
      </c>
      <c r="I304" s="23" t="s">
        <v>2182</v>
      </c>
      <c r="J304" s="23" t="s">
        <v>2183</v>
      </c>
      <c r="K304" s="23" t="s">
        <v>742</v>
      </c>
      <c r="L304" s="26">
        <v>2.31427890375</v>
      </c>
      <c r="M304" s="23" t="s">
        <v>1554</v>
      </c>
      <c r="N304" s="26">
        <v>1951275.8156317</v>
      </c>
      <c r="O304" s="23" t="s">
        <v>2162</v>
      </c>
    </row>
    <row r="305" spans="1:15" ht="24" customHeight="1" x14ac:dyDescent="0.2">
      <c r="A305" s="23" t="s">
        <v>2184</v>
      </c>
      <c r="B305" s="22" t="s">
        <v>59</v>
      </c>
      <c r="C305" s="22" t="s">
        <v>2185</v>
      </c>
      <c r="D305" s="22" t="s">
        <v>258</v>
      </c>
      <c r="E305" s="24" t="s">
        <v>242</v>
      </c>
      <c r="F305" s="23" t="s">
        <v>2186</v>
      </c>
      <c r="G305" s="23" t="s">
        <v>456</v>
      </c>
      <c r="H305" s="23" t="s">
        <v>2187</v>
      </c>
      <c r="I305" s="23" t="s">
        <v>456</v>
      </c>
      <c r="J305" s="23" t="s">
        <v>2183</v>
      </c>
      <c r="K305" s="23" t="s">
        <v>456</v>
      </c>
      <c r="L305" s="26">
        <v>2.3057164440000002</v>
      </c>
      <c r="M305" s="23" t="s">
        <v>1554</v>
      </c>
      <c r="N305" s="26">
        <v>1951278.1213481</v>
      </c>
      <c r="O305" s="23" t="s">
        <v>2162</v>
      </c>
    </row>
    <row r="306" spans="1:15" ht="24" customHeight="1" x14ac:dyDescent="0.2">
      <c r="A306" s="23" t="s">
        <v>2188</v>
      </c>
      <c r="B306" s="22" t="s">
        <v>59</v>
      </c>
      <c r="C306" s="22" t="s">
        <v>2189</v>
      </c>
      <c r="D306" s="22" t="s">
        <v>258</v>
      </c>
      <c r="E306" s="24" t="s">
        <v>242</v>
      </c>
      <c r="F306" s="23" t="s">
        <v>2190</v>
      </c>
      <c r="G306" s="23" t="s">
        <v>456</v>
      </c>
      <c r="H306" s="23" t="s">
        <v>385</v>
      </c>
      <c r="I306" s="23" t="s">
        <v>456</v>
      </c>
      <c r="J306" s="23" t="s">
        <v>1631</v>
      </c>
      <c r="K306" s="23" t="s">
        <v>456</v>
      </c>
      <c r="L306" s="26">
        <v>2.2568302400000002</v>
      </c>
      <c r="M306" s="23" t="s">
        <v>1554</v>
      </c>
      <c r="N306" s="26">
        <v>1951280.3781783001</v>
      </c>
      <c r="O306" s="23" t="s">
        <v>2162</v>
      </c>
    </row>
    <row r="307" spans="1:15" ht="24" customHeight="1" x14ac:dyDescent="0.2">
      <c r="A307" s="23" t="s">
        <v>2191</v>
      </c>
      <c r="B307" s="22" t="s">
        <v>59</v>
      </c>
      <c r="C307" s="22" t="s">
        <v>2192</v>
      </c>
      <c r="D307" s="22" t="s">
        <v>258</v>
      </c>
      <c r="E307" s="24" t="s">
        <v>242</v>
      </c>
      <c r="F307" s="23" t="s">
        <v>2193</v>
      </c>
      <c r="G307" s="23" t="s">
        <v>456</v>
      </c>
      <c r="H307" s="23" t="s">
        <v>2111</v>
      </c>
      <c r="I307" s="23" t="s">
        <v>456</v>
      </c>
      <c r="J307" s="23" t="s">
        <v>2194</v>
      </c>
      <c r="K307" s="23" t="s">
        <v>456</v>
      </c>
      <c r="L307" s="26">
        <v>2.0188000000000001</v>
      </c>
      <c r="M307" s="23" t="s">
        <v>1554</v>
      </c>
      <c r="N307" s="26">
        <v>1951282.3969783001</v>
      </c>
      <c r="O307" s="23" t="s">
        <v>2162</v>
      </c>
    </row>
    <row r="308" spans="1:15" ht="24" customHeight="1" x14ac:dyDescent="0.2">
      <c r="A308" s="23" t="s">
        <v>2195</v>
      </c>
      <c r="B308" s="22" t="s">
        <v>59</v>
      </c>
      <c r="C308" s="22" t="s">
        <v>2196</v>
      </c>
      <c r="D308" s="22" t="s">
        <v>258</v>
      </c>
      <c r="E308" s="24" t="s">
        <v>242</v>
      </c>
      <c r="F308" s="23" t="s">
        <v>1419</v>
      </c>
      <c r="G308" s="23" t="s">
        <v>456</v>
      </c>
      <c r="H308" s="23" t="s">
        <v>2197</v>
      </c>
      <c r="I308" s="23" t="s">
        <v>456</v>
      </c>
      <c r="J308" s="23" t="s">
        <v>2198</v>
      </c>
      <c r="K308" s="23" t="s">
        <v>456</v>
      </c>
      <c r="L308" s="26">
        <v>1.9649700000000001</v>
      </c>
      <c r="M308" s="23" t="s">
        <v>1554</v>
      </c>
      <c r="N308" s="26">
        <v>1951284.3619482999</v>
      </c>
      <c r="O308" s="23" t="s">
        <v>2162</v>
      </c>
    </row>
    <row r="309" spans="1:15" ht="24" customHeight="1" x14ac:dyDescent="0.2">
      <c r="A309" s="23" t="s">
        <v>2199</v>
      </c>
      <c r="B309" s="22" t="s">
        <v>59</v>
      </c>
      <c r="C309" s="22" t="s">
        <v>2200</v>
      </c>
      <c r="D309" s="22" t="s">
        <v>258</v>
      </c>
      <c r="E309" s="24" t="s">
        <v>242</v>
      </c>
      <c r="F309" s="23" t="s">
        <v>2201</v>
      </c>
      <c r="G309" s="23" t="s">
        <v>456</v>
      </c>
      <c r="H309" s="23" t="s">
        <v>2202</v>
      </c>
      <c r="I309" s="23" t="s">
        <v>456</v>
      </c>
      <c r="J309" s="23" t="s">
        <v>2198</v>
      </c>
      <c r="K309" s="23" t="s">
        <v>456</v>
      </c>
      <c r="L309" s="26">
        <v>1.9585481629999999</v>
      </c>
      <c r="M309" s="23" t="s">
        <v>1554</v>
      </c>
      <c r="N309" s="26">
        <v>1951286.3204965</v>
      </c>
      <c r="O309" s="23" t="s">
        <v>2162</v>
      </c>
    </row>
    <row r="310" spans="1:15" ht="24" customHeight="1" x14ac:dyDescent="0.2">
      <c r="A310" s="23" t="s">
        <v>2203</v>
      </c>
      <c r="B310" s="22" t="s">
        <v>59</v>
      </c>
      <c r="C310" s="22" t="s">
        <v>2204</v>
      </c>
      <c r="D310" s="22" t="s">
        <v>434</v>
      </c>
      <c r="E310" s="24" t="s">
        <v>656</v>
      </c>
      <c r="F310" s="23" t="s">
        <v>1516</v>
      </c>
      <c r="G310" s="23" t="s">
        <v>456</v>
      </c>
      <c r="H310" s="23" t="s">
        <v>2205</v>
      </c>
      <c r="I310" s="23" t="s">
        <v>456</v>
      </c>
      <c r="J310" s="23" t="s">
        <v>2205</v>
      </c>
      <c r="K310" s="23" t="s">
        <v>456</v>
      </c>
      <c r="L310" s="26">
        <v>1.9</v>
      </c>
      <c r="M310" s="23" t="s">
        <v>1554</v>
      </c>
      <c r="N310" s="26">
        <v>1951288.2204964999</v>
      </c>
      <c r="O310" s="23" t="s">
        <v>2162</v>
      </c>
    </row>
    <row r="311" spans="1:15" ht="36" customHeight="1" x14ac:dyDescent="0.2">
      <c r="A311" s="23" t="s">
        <v>2206</v>
      </c>
      <c r="B311" s="22" t="s">
        <v>59</v>
      </c>
      <c r="C311" s="22" t="s">
        <v>2207</v>
      </c>
      <c r="D311" s="22" t="s">
        <v>258</v>
      </c>
      <c r="E311" s="24" t="s">
        <v>242</v>
      </c>
      <c r="F311" s="23" t="s">
        <v>2208</v>
      </c>
      <c r="G311" s="23" t="s">
        <v>456</v>
      </c>
      <c r="H311" s="23" t="s">
        <v>2209</v>
      </c>
      <c r="I311" s="23" t="s">
        <v>456</v>
      </c>
      <c r="J311" s="23" t="s">
        <v>2210</v>
      </c>
      <c r="K311" s="23" t="s">
        <v>456</v>
      </c>
      <c r="L311" s="26">
        <v>1.68681226</v>
      </c>
      <c r="M311" s="23" t="s">
        <v>1554</v>
      </c>
      <c r="N311" s="26">
        <v>1951289.9073087999</v>
      </c>
      <c r="O311" s="23" t="s">
        <v>2162</v>
      </c>
    </row>
    <row r="312" spans="1:15" ht="36" customHeight="1" x14ac:dyDescent="0.2">
      <c r="A312" s="23" t="s">
        <v>2211</v>
      </c>
      <c r="B312" s="22" t="s">
        <v>59</v>
      </c>
      <c r="C312" s="22" t="s">
        <v>2212</v>
      </c>
      <c r="D312" s="22" t="s">
        <v>258</v>
      </c>
      <c r="E312" s="24" t="s">
        <v>242</v>
      </c>
      <c r="F312" s="23" t="s">
        <v>2213</v>
      </c>
      <c r="G312" s="23" t="s">
        <v>456</v>
      </c>
      <c r="H312" s="23" t="s">
        <v>2214</v>
      </c>
      <c r="I312" s="23" t="s">
        <v>456</v>
      </c>
      <c r="J312" s="23" t="s">
        <v>2215</v>
      </c>
      <c r="K312" s="23" t="s">
        <v>456</v>
      </c>
      <c r="L312" s="26">
        <v>1.6122476859999999</v>
      </c>
      <c r="M312" s="23" t="s">
        <v>1554</v>
      </c>
      <c r="N312" s="26">
        <v>1951291.5195565</v>
      </c>
      <c r="O312" s="23" t="s">
        <v>2162</v>
      </c>
    </row>
    <row r="313" spans="1:15" ht="24" customHeight="1" x14ac:dyDescent="0.2">
      <c r="A313" s="23" t="s">
        <v>2216</v>
      </c>
      <c r="B313" s="22" t="s">
        <v>59</v>
      </c>
      <c r="C313" s="22" t="s">
        <v>2217</v>
      </c>
      <c r="D313" s="22" t="s">
        <v>258</v>
      </c>
      <c r="E313" s="24" t="s">
        <v>242</v>
      </c>
      <c r="F313" s="23" t="s">
        <v>2218</v>
      </c>
      <c r="G313" s="23" t="s">
        <v>456</v>
      </c>
      <c r="H313" s="23" t="s">
        <v>2219</v>
      </c>
      <c r="I313" s="23" t="s">
        <v>456</v>
      </c>
      <c r="J313" s="23" t="s">
        <v>2220</v>
      </c>
      <c r="K313" s="23" t="s">
        <v>456</v>
      </c>
      <c r="L313" s="26">
        <v>1.5211151999999999</v>
      </c>
      <c r="M313" s="23" t="s">
        <v>1554</v>
      </c>
      <c r="N313" s="26">
        <v>1951293.0406716999</v>
      </c>
      <c r="O313" s="23" t="s">
        <v>2162</v>
      </c>
    </row>
    <row r="314" spans="1:15" ht="24" customHeight="1" x14ac:dyDescent="0.2">
      <c r="A314" s="23" t="s">
        <v>2221</v>
      </c>
      <c r="B314" s="22" t="s">
        <v>59</v>
      </c>
      <c r="C314" s="22" t="s">
        <v>2222</v>
      </c>
      <c r="D314" s="22" t="s">
        <v>258</v>
      </c>
      <c r="E314" s="24" t="s">
        <v>242</v>
      </c>
      <c r="F314" s="23" t="s">
        <v>1669</v>
      </c>
      <c r="G314" s="23" t="s">
        <v>456</v>
      </c>
      <c r="H314" s="23" t="s">
        <v>2223</v>
      </c>
      <c r="I314" s="23" t="s">
        <v>456</v>
      </c>
      <c r="J314" s="23" t="s">
        <v>2224</v>
      </c>
      <c r="K314" s="23" t="s">
        <v>456</v>
      </c>
      <c r="L314" s="26">
        <v>1.3718159999999999</v>
      </c>
      <c r="M314" s="23" t="s">
        <v>1554</v>
      </c>
      <c r="N314" s="26">
        <v>1951294.4124877001</v>
      </c>
      <c r="O314" s="23" t="s">
        <v>2162</v>
      </c>
    </row>
    <row r="315" spans="1:15" ht="24" customHeight="1" x14ac:dyDescent="0.2">
      <c r="A315" s="23" t="s">
        <v>2225</v>
      </c>
      <c r="B315" s="22" t="s">
        <v>64</v>
      </c>
      <c r="C315" s="22" t="s">
        <v>2226</v>
      </c>
      <c r="D315" s="22" t="s">
        <v>258</v>
      </c>
      <c r="E315" s="24" t="s">
        <v>150</v>
      </c>
      <c r="F315" s="23" t="s">
        <v>2227</v>
      </c>
      <c r="G315" s="23" t="s">
        <v>456</v>
      </c>
      <c r="H315" s="23" t="s">
        <v>2228</v>
      </c>
      <c r="I315" s="23" t="s">
        <v>456</v>
      </c>
      <c r="J315" s="23" t="s">
        <v>2229</v>
      </c>
      <c r="K315" s="23" t="s">
        <v>456</v>
      </c>
      <c r="L315" s="26">
        <v>1.3570199999999999</v>
      </c>
      <c r="M315" s="23" t="s">
        <v>1554</v>
      </c>
      <c r="N315" s="26">
        <v>1951295.7695077001</v>
      </c>
      <c r="O315" s="23" t="s">
        <v>2162</v>
      </c>
    </row>
    <row r="316" spans="1:15" ht="24" customHeight="1" x14ac:dyDescent="0.2">
      <c r="A316" s="23" t="s">
        <v>2230</v>
      </c>
      <c r="B316" s="22" t="s">
        <v>59</v>
      </c>
      <c r="C316" s="22" t="s">
        <v>2231</v>
      </c>
      <c r="D316" s="22" t="s">
        <v>258</v>
      </c>
      <c r="E316" s="24" t="s">
        <v>242</v>
      </c>
      <c r="F316" s="23" t="s">
        <v>1701</v>
      </c>
      <c r="G316" s="23" t="s">
        <v>456</v>
      </c>
      <c r="H316" s="23" t="s">
        <v>2232</v>
      </c>
      <c r="I316" s="23" t="s">
        <v>456</v>
      </c>
      <c r="J316" s="23" t="s">
        <v>2233</v>
      </c>
      <c r="K316" s="23" t="s">
        <v>456</v>
      </c>
      <c r="L316" s="26">
        <v>1.2020040000000001</v>
      </c>
      <c r="M316" s="23" t="s">
        <v>1554</v>
      </c>
      <c r="N316" s="26">
        <v>1951296.9715117</v>
      </c>
      <c r="O316" s="23" t="s">
        <v>2162</v>
      </c>
    </row>
    <row r="317" spans="1:15" ht="24" customHeight="1" x14ac:dyDescent="0.2">
      <c r="A317" s="23" t="s">
        <v>2234</v>
      </c>
      <c r="B317" s="22" t="s">
        <v>64</v>
      </c>
      <c r="C317" s="22" t="s">
        <v>2235</v>
      </c>
      <c r="D317" s="22" t="s">
        <v>321</v>
      </c>
      <c r="E317" s="24" t="s">
        <v>150</v>
      </c>
      <c r="F317" s="23" t="s">
        <v>1894</v>
      </c>
      <c r="G317" s="23" t="s">
        <v>456</v>
      </c>
      <c r="H317" s="23" t="s">
        <v>2236</v>
      </c>
      <c r="I317" s="23" t="s">
        <v>456</v>
      </c>
      <c r="J317" s="23" t="s">
        <v>2237</v>
      </c>
      <c r="K317" s="23" t="s">
        <v>456</v>
      </c>
      <c r="L317" s="26">
        <v>1.18503</v>
      </c>
      <c r="M317" s="23" t="s">
        <v>1554</v>
      </c>
      <c r="N317" s="26">
        <v>1951298.1565417</v>
      </c>
      <c r="O317" s="23" t="s">
        <v>2162</v>
      </c>
    </row>
    <row r="318" spans="1:15" ht="24" customHeight="1" x14ac:dyDescent="0.2">
      <c r="A318" s="23" t="s">
        <v>2238</v>
      </c>
      <c r="B318" s="22" t="s">
        <v>59</v>
      </c>
      <c r="C318" s="22" t="s">
        <v>2239</v>
      </c>
      <c r="D318" s="22" t="s">
        <v>566</v>
      </c>
      <c r="E318" s="24" t="s">
        <v>567</v>
      </c>
      <c r="F318" s="23" t="s">
        <v>2240</v>
      </c>
      <c r="G318" s="23" t="s">
        <v>456</v>
      </c>
      <c r="H318" s="23" t="s">
        <v>2241</v>
      </c>
      <c r="I318" s="23" t="s">
        <v>456</v>
      </c>
      <c r="J318" s="23" t="s">
        <v>2242</v>
      </c>
      <c r="K318" s="23" t="s">
        <v>456</v>
      </c>
      <c r="L318" s="26">
        <v>1.1793352800000001</v>
      </c>
      <c r="M318" s="23" t="s">
        <v>1554</v>
      </c>
      <c r="N318" s="26">
        <v>1951299.3358769999</v>
      </c>
      <c r="O318" s="23" t="s">
        <v>2162</v>
      </c>
    </row>
    <row r="319" spans="1:15" ht="24" customHeight="1" x14ac:dyDescent="0.2">
      <c r="A319" s="23" t="s">
        <v>2243</v>
      </c>
      <c r="B319" s="22" t="s">
        <v>59</v>
      </c>
      <c r="C319" s="22" t="s">
        <v>2244</v>
      </c>
      <c r="D319" s="22" t="s">
        <v>258</v>
      </c>
      <c r="E319" s="24" t="s">
        <v>2245</v>
      </c>
      <c r="F319" s="23" t="s">
        <v>2246</v>
      </c>
      <c r="G319" s="23" t="s">
        <v>456</v>
      </c>
      <c r="H319" s="23" t="s">
        <v>2071</v>
      </c>
      <c r="I319" s="23" t="s">
        <v>456</v>
      </c>
      <c r="J319" s="23" t="s">
        <v>800</v>
      </c>
      <c r="K319" s="23" t="s">
        <v>456</v>
      </c>
      <c r="L319" s="26">
        <v>1.147608</v>
      </c>
      <c r="M319" s="23" t="s">
        <v>1554</v>
      </c>
      <c r="N319" s="26">
        <v>1951300.483485</v>
      </c>
      <c r="O319" s="23" t="s">
        <v>2162</v>
      </c>
    </row>
    <row r="320" spans="1:15" ht="24" customHeight="1" x14ac:dyDescent="0.2">
      <c r="A320" s="23" t="s">
        <v>2247</v>
      </c>
      <c r="B320" s="22" t="s">
        <v>59</v>
      </c>
      <c r="C320" s="22" t="s">
        <v>2248</v>
      </c>
      <c r="D320" s="22" t="s">
        <v>258</v>
      </c>
      <c r="E320" s="24" t="s">
        <v>242</v>
      </c>
      <c r="F320" s="23" t="s">
        <v>2249</v>
      </c>
      <c r="G320" s="23" t="s">
        <v>456</v>
      </c>
      <c r="H320" s="23" t="s">
        <v>2177</v>
      </c>
      <c r="I320" s="23" t="s">
        <v>456</v>
      </c>
      <c r="J320" s="23" t="s">
        <v>2250</v>
      </c>
      <c r="K320" s="23" t="s">
        <v>456</v>
      </c>
      <c r="L320" s="26">
        <v>1.129632</v>
      </c>
      <c r="M320" s="23" t="s">
        <v>1554</v>
      </c>
      <c r="N320" s="26">
        <v>1951301.6131170001</v>
      </c>
      <c r="O320" s="23" t="s">
        <v>2162</v>
      </c>
    </row>
    <row r="321" spans="1:15" ht="24" customHeight="1" x14ac:dyDescent="0.2">
      <c r="A321" s="23" t="s">
        <v>2251</v>
      </c>
      <c r="B321" s="22" t="s">
        <v>59</v>
      </c>
      <c r="C321" s="22" t="s">
        <v>2252</v>
      </c>
      <c r="D321" s="22" t="s">
        <v>258</v>
      </c>
      <c r="E321" s="24" t="s">
        <v>2253</v>
      </c>
      <c r="F321" s="23" t="s">
        <v>2254</v>
      </c>
      <c r="G321" s="23" t="s">
        <v>456</v>
      </c>
      <c r="H321" s="23" t="s">
        <v>2255</v>
      </c>
      <c r="I321" s="23" t="s">
        <v>456</v>
      </c>
      <c r="J321" s="23" t="s">
        <v>2256</v>
      </c>
      <c r="K321" s="23" t="s">
        <v>456</v>
      </c>
      <c r="L321" s="26">
        <v>0.93095755499999999</v>
      </c>
      <c r="M321" s="23" t="s">
        <v>1554</v>
      </c>
      <c r="N321" s="26">
        <v>1951302.5440746001</v>
      </c>
      <c r="O321" s="23" t="s">
        <v>2162</v>
      </c>
    </row>
    <row r="322" spans="1:15" ht="24" customHeight="1" x14ac:dyDescent="0.2">
      <c r="A322" s="23" t="s">
        <v>2257</v>
      </c>
      <c r="B322" s="22" t="s">
        <v>59</v>
      </c>
      <c r="C322" s="22" t="s">
        <v>2258</v>
      </c>
      <c r="D322" s="22" t="s">
        <v>258</v>
      </c>
      <c r="E322" s="24" t="s">
        <v>242</v>
      </c>
      <c r="F322" s="23" t="s">
        <v>1669</v>
      </c>
      <c r="G322" s="23" t="s">
        <v>456</v>
      </c>
      <c r="H322" s="23" t="s">
        <v>2242</v>
      </c>
      <c r="I322" s="23" t="s">
        <v>456</v>
      </c>
      <c r="J322" s="23" t="s">
        <v>1018</v>
      </c>
      <c r="K322" s="23" t="s">
        <v>456</v>
      </c>
      <c r="L322" s="26">
        <v>0.73915200000000003</v>
      </c>
      <c r="M322" s="23" t="s">
        <v>1554</v>
      </c>
      <c r="N322" s="26">
        <v>1951303.2832265999</v>
      </c>
      <c r="O322" s="23" t="s">
        <v>2162</v>
      </c>
    </row>
    <row r="323" spans="1:15" ht="24" customHeight="1" x14ac:dyDescent="0.2">
      <c r="A323" s="23" t="s">
        <v>2259</v>
      </c>
      <c r="B323" s="22" t="s">
        <v>59</v>
      </c>
      <c r="C323" s="22" t="s">
        <v>2260</v>
      </c>
      <c r="D323" s="22" t="s">
        <v>258</v>
      </c>
      <c r="E323" s="24" t="s">
        <v>242</v>
      </c>
      <c r="F323" s="23" t="s">
        <v>2261</v>
      </c>
      <c r="G323" s="23" t="s">
        <v>456</v>
      </c>
      <c r="H323" s="23" t="s">
        <v>2262</v>
      </c>
      <c r="I323" s="23" t="s">
        <v>456</v>
      </c>
      <c r="J323" s="23" t="s">
        <v>2263</v>
      </c>
      <c r="K323" s="23" t="s">
        <v>456</v>
      </c>
      <c r="L323" s="26">
        <v>0.66866800000000004</v>
      </c>
      <c r="M323" s="23" t="s">
        <v>1554</v>
      </c>
      <c r="N323" s="26">
        <v>1951303.9518945999</v>
      </c>
      <c r="O323" s="23" t="s">
        <v>2162</v>
      </c>
    </row>
    <row r="324" spans="1:15" ht="24" customHeight="1" x14ac:dyDescent="0.2">
      <c r="A324" s="23" t="s">
        <v>2264</v>
      </c>
      <c r="B324" s="22" t="s">
        <v>59</v>
      </c>
      <c r="C324" s="22" t="s">
        <v>2265</v>
      </c>
      <c r="D324" s="22" t="s">
        <v>434</v>
      </c>
      <c r="E324" s="24" t="s">
        <v>2245</v>
      </c>
      <c r="F324" s="23" t="s">
        <v>2266</v>
      </c>
      <c r="G324" s="23" t="s">
        <v>456</v>
      </c>
      <c r="H324" s="23" t="s">
        <v>2267</v>
      </c>
      <c r="I324" s="23" t="s">
        <v>456</v>
      </c>
      <c r="J324" s="23" t="s">
        <v>1890</v>
      </c>
      <c r="K324" s="23" t="s">
        <v>456</v>
      </c>
      <c r="L324" s="26">
        <v>0.64528799999999997</v>
      </c>
      <c r="M324" s="23" t="s">
        <v>1554</v>
      </c>
      <c r="N324" s="26">
        <v>1951304.5971826001</v>
      </c>
      <c r="O324" s="23" t="s">
        <v>2162</v>
      </c>
    </row>
    <row r="325" spans="1:15" ht="24" customHeight="1" x14ac:dyDescent="0.2">
      <c r="A325" s="23" t="s">
        <v>2268</v>
      </c>
      <c r="B325" s="22" t="s">
        <v>59</v>
      </c>
      <c r="C325" s="22" t="s">
        <v>2269</v>
      </c>
      <c r="D325" s="22" t="s">
        <v>258</v>
      </c>
      <c r="E325" s="24" t="s">
        <v>89</v>
      </c>
      <c r="F325" s="23" t="s">
        <v>2270</v>
      </c>
      <c r="G325" s="23" t="s">
        <v>456</v>
      </c>
      <c r="H325" s="23" t="s">
        <v>2271</v>
      </c>
      <c r="I325" s="23" t="s">
        <v>456</v>
      </c>
      <c r="J325" s="23" t="s">
        <v>366</v>
      </c>
      <c r="K325" s="23" t="s">
        <v>456</v>
      </c>
      <c r="L325" s="26">
        <v>0.63633249999999997</v>
      </c>
      <c r="M325" s="23" t="s">
        <v>1554</v>
      </c>
      <c r="N325" s="26">
        <v>1951305.2335151001</v>
      </c>
      <c r="O325" s="23" t="s">
        <v>2162</v>
      </c>
    </row>
    <row r="326" spans="1:15" ht="24" customHeight="1" x14ac:dyDescent="0.2">
      <c r="A326" s="23" t="s">
        <v>2272</v>
      </c>
      <c r="B326" s="22" t="s">
        <v>59</v>
      </c>
      <c r="C326" s="22" t="s">
        <v>2273</v>
      </c>
      <c r="D326" s="22" t="s">
        <v>258</v>
      </c>
      <c r="E326" s="24" t="s">
        <v>575</v>
      </c>
      <c r="F326" s="23" t="s">
        <v>2274</v>
      </c>
      <c r="G326" s="23" t="s">
        <v>456</v>
      </c>
      <c r="H326" s="23" t="s">
        <v>2275</v>
      </c>
      <c r="I326" s="23" t="s">
        <v>456</v>
      </c>
      <c r="J326" s="23" t="s">
        <v>371</v>
      </c>
      <c r="K326" s="23" t="s">
        <v>456</v>
      </c>
      <c r="L326" s="26">
        <v>0.59137938800000001</v>
      </c>
      <c r="M326" s="23" t="s">
        <v>1554</v>
      </c>
      <c r="N326" s="26">
        <v>1951305.8248945</v>
      </c>
      <c r="O326" s="23" t="s">
        <v>2162</v>
      </c>
    </row>
    <row r="327" spans="1:15" ht="24" customHeight="1" x14ac:dyDescent="0.2">
      <c r="A327" s="23" t="s">
        <v>2276</v>
      </c>
      <c r="B327" s="22" t="s">
        <v>59</v>
      </c>
      <c r="C327" s="22" t="s">
        <v>2277</v>
      </c>
      <c r="D327" s="22" t="s">
        <v>434</v>
      </c>
      <c r="E327" s="24" t="s">
        <v>242</v>
      </c>
      <c r="F327" s="23" t="s">
        <v>2278</v>
      </c>
      <c r="G327" s="23" t="s">
        <v>456</v>
      </c>
      <c r="H327" s="23" t="s">
        <v>2279</v>
      </c>
      <c r="I327" s="23" t="s">
        <v>456</v>
      </c>
      <c r="J327" s="23" t="s">
        <v>949</v>
      </c>
      <c r="K327" s="23" t="s">
        <v>456</v>
      </c>
      <c r="L327" s="26">
        <v>0.55720000000000003</v>
      </c>
      <c r="M327" s="23" t="s">
        <v>1554</v>
      </c>
      <c r="N327" s="26">
        <v>1951306.3820944999</v>
      </c>
      <c r="O327" s="23" t="s">
        <v>2162</v>
      </c>
    </row>
    <row r="328" spans="1:15" ht="36" customHeight="1" x14ac:dyDescent="0.2">
      <c r="A328" s="23" t="s">
        <v>2280</v>
      </c>
      <c r="B328" s="22" t="s">
        <v>59</v>
      </c>
      <c r="C328" s="22" t="s">
        <v>2281</v>
      </c>
      <c r="D328" s="22" t="s">
        <v>258</v>
      </c>
      <c r="E328" s="24" t="s">
        <v>242</v>
      </c>
      <c r="F328" s="23" t="s">
        <v>2282</v>
      </c>
      <c r="G328" s="23" t="s">
        <v>456</v>
      </c>
      <c r="H328" s="23" t="s">
        <v>2283</v>
      </c>
      <c r="I328" s="23" t="s">
        <v>456</v>
      </c>
      <c r="J328" s="23" t="s">
        <v>2284</v>
      </c>
      <c r="K328" s="23" t="s">
        <v>456</v>
      </c>
      <c r="L328" s="26">
        <v>0.50222237999999997</v>
      </c>
      <c r="M328" s="23" t="s">
        <v>1554</v>
      </c>
      <c r="N328" s="26">
        <v>1951306.8843169</v>
      </c>
      <c r="O328" s="23" t="s">
        <v>2162</v>
      </c>
    </row>
    <row r="329" spans="1:15" ht="24" customHeight="1" x14ac:dyDescent="0.2">
      <c r="A329" s="23" t="s">
        <v>2285</v>
      </c>
      <c r="B329" s="22" t="s">
        <v>64</v>
      </c>
      <c r="C329" s="22" t="s">
        <v>2286</v>
      </c>
      <c r="D329" s="22" t="s">
        <v>258</v>
      </c>
      <c r="E329" s="24" t="s">
        <v>150</v>
      </c>
      <c r="F329" s="23" t="s">
        <v>1894</v>
      </c>
      <c r="G329" s="23" t="s">
        <v>456</v>
      </c>
      <c r="H329" s="23" t="s">
        <v>2287</v>
      </c>
      <c r="I329" s="23" t="s">
        <v>456</v>
      </c>
      <c r="J329" s="23" t="s">
        <v>377</v>
      </c>
      <c r="K329" s="23" t="s">
        <v>456</v>
      </c>
      <c r="L329" s="26">
        <v>0.46305000000000002</v>
      </c>
      <c r="M329" s="23" t="s">
        <v>1554</v>
      </c>
      <c r="N329" s="26">
        <v>1951307.3473669</v>
      </c>
      <c r="O329" s="23" t="s">
        <v>2162</v>
      </c>
    </row>
    <row r="330" spans="1:15" ht="24" customHeight="1" x14ac:dyDescent="0.2">
      <c r="A330" s="23" t="s">
        <v>2288</v>
      </c>
      <c r="B330" s="22" t="s">
        <v>59</v>
      </c>
      <c r="C330" s="22" t="s">
        <v>2289</v>
      </c>
      <c r="D330" s="22" t="s">
        <v>258</v>
      </c>
      <c r="E330" s="24" t="s">
        <v>575</v>
      </c>
      <c r="F330" s="23" t="s">
        <v>2290</v>
      </c>
      <c r="G330" s="23" t="s">
        <v>456</v>
      </c>
      <c r="H330" s="23" t="s">
        <v>2291</v>
      </c>
      <c r="I330" s="23" t="s">
        <v>456</v>
      </c>
      <c r="J330" s="23" t="s">
        <v>381</v>
      </c>
      <c r="K330" s="23" t="s">
        <v>456</v>
      </c>
      <c r="L330" s="26">
        <v>0.45076764600000002</v>
      </c>
      <c r="M330" s="23" t="s">
        <v>1554</v>
      </c>
      <c r="N330" s="26">
        <v>1951307.7981346</v>
      </c>
      <c r="O330" s="23" t="s">
        <v>2162</v>
      </c>
    </row>
    <row r="331" spans="1:15" ht="24" customHeight="1" x14ac:dyDescent="0.2">
      <c r="A331" s="23" t="s">
        <v>2292</v>
      </c>
      <c r="B331" s="22" t="s">
        <v>59</v>
      </c>
      <c r="C331" s="22" t="s">
        <v>2293</v>
      </c>
      <c r="D331" s="22" t="s">
        <v>258</v>
      </c>
      <c r="E331" s="24" t="s">
        <v>242</v>
      </c>
      <c r="F331" s="23" t="s">
        <v>1776</v>
      </c>
      <c r="G331" s="23" t="s">
        <v>456</v>
      </c>
      <c r="H331" s="23" t="s">
        <v>2294</v>
      </c>
      <c r="I331" s="23" t="s">
        <v>456</v>
      </c>
      <c r="J331" s="23" t="s">
        <v>2295</v>
      </c>
      <c r="K331" s="23" t="s">
        <v>456</v>
      </c>
      <c r="L331" s="26">
        <v>0.40501999999999999</v>
      </c>
      <c r="M331" s="23" t="s">
        <v>1554</v>
      </c>
      <c r="N331" s="26">
        <v>1951308.2031546</v>
      </c>
      <c r="O331" s="23" t="s">
        <v>2162</v>
      </c>
    </row>
    <row r="332" spans="1:15" ht="24" customHeight="1" x14ac:dyDescent="0.2">
      <c r="A332" s="23" t="s">
        <v>2296</v>
      </c>
      <c r="B332" s="22" t="s">
        <v>64</v>
      </c>
      <c r="C332" s="22" t="s">
        <v>2297</v>
      </c>
      <c r="D332" s="22" t="s">
        <v>434</v>
      </c>
      <c r="E332" s="24" t="s">
        <v>150</v>
      </c>
      <c r="F332" s="23" t="s">
        <v>2298</v>
      </c>
      <c r="G332" s="23" t="s">
        <v>456</v>
      </c>
      <c r="H332" s="23" t="s">
        <v>2299</v>
      </c>
      <c r="I332" s="23" t="s">
        <v>456</v>
      </c>
      <c r="J332" s="23" t="s">
        <v>2300</v>
      </c>
      <c r="K332" s="23" t="s">
        <v>456</v>
      </c>
      <c r="L332" s="26">
        <v>0.36259999999999992</v>
      </c>
      <c r="M332" s="23" t="s">
        <v>1554</v>
      </c>
      <c r="N332" s="26">
        <v>1951308.5657546001</v>
      </c>
      <c r="O332" s="23" t="s">
        <v>2162</v>
      </c>
    </row>
    <row r="333" spans="1:15" ht="24" customHeight="1" x14ac:dyDescent="0.2">
      <c r="A333" s="23" t="s">
        <v>2301</v>
      </c>
      <c r="B333" s="22" t="s">
        <v>59</v>
      </c>
      <c r="C333" s="22" t="s">
        <v>2302</v>
      </c>
      <c r="D333" s="22" t="s">
        <v>258</v>
      </c>
      <c r="E333" s="24" t="s">
        <v>242</v>
      </c>
      <c r="F333" s="23" t="s">
        <v>1567</v>
      </c>
      <c r="G333" s="23" t="s">
        <v>456</v>
      </c>
      <c r="H333" s="23" t="s">
        <v>2194</v>
      </c>
      <c r="I333" s="23" t="s">
        <v>456</v>
      </c>
      <c r="J333" s="23" t="s">
        <v>2059</v>
      </c>
      <c r="K333" s="23" t="s">
        <v>456</v>
      </c>
      <c r="L333" s="26">
        <v>0.316332</v>
      </c>
      <c r="M333" s="23" t="s">
        <v>1554</v>
      </c>
      <c r="N333" s="26">
        <v>1951308.8820865999</v>
      </c>
      <c r="O333" s="23" t="s">
        <v>2162</v>
      </c>
    </row>
    <row r="334" spans="1:15" ht="24" customHeight="1" x14ac:dyDescent="0.2">
      <c r="A334" s="23" t="s">
        <v>2303</v>
      </c>
      <c r="B334" s="22" t="s">
        <v>59</v>
      </c>
      <c r="C334" s="22" t="s">
        <v>2304</v>
      </c>
      <c r="D334" s="22" t="s">
        <v>434</v>
      </c>
      <c r="E334" s="24" t="s">
        <v>242</v>
      </c>
      <c r="F334" s="23" t="s">
        <v>2305</v>
      </c>
      <c r="G334" s="23" t="s">
        <v>456</v>
      </c>
      <c r="H334" s="23" t="s">
        <v>2306</v>
      </c>
      <c r="I334" s="23" t="s">
        <v>456</v>
      </c>
      <c r="J334" s="23" t="s">
        <v>432</v>
      </c>
      <c r="K334" s="23" t="s">
        <v>456</v>
      </c>
      <c r="L334" s="26">
        <v>0.29101003800000003</v>
      </c>
      <c r="M334" s="23" t="s">
        <v>1554</v>
      </c>
      <c r="N334" s="26">
        <v>1951309.1730966</v>
      </c>
      <c r="O334" s="23" t="s">
        <v>2162</v>
      </c>
    </row>
    <row r="335" spans="1:15" ht="24" customHeight="1" x14ac:dyDescent="0.2">
      <c r="A335" s="23" t="s">
        <v>2307</v>
      </c>
      <c r="B335" s="22" t="s">
        <v>59</v>
      </c>
      <c r="C335" s="22" t="s">
        <v>2308</v>
      </c>
      <c r="D335" s="22" t="s">
        <v>258</v>
      </c>
      <c r="E335" s="24" t="s">
        <v>242</v>
      </c>
      <c r="F335" s="23" t="s">
        <v>1935</v>
      </c>
      <c r="G335" s="23" t="s">
        <v>456</v>
      </c>
      <c r="H335" s="23" t="s">
        <v>2309</v>
      </c>
      <c r="I335" s="23" t="s">
        <v>456</v>
      </c>
      <c r="J335" s="23" t="s">
        <v>440</v>
      </c>
      <c r="K335" s="23" t="s">
        <v>456</v>
      </c>
      <c r="L335" s="26">
        <v>0.27561600000000003</v>
      </c>
      <c r="M335" s="23" t="s">
        <v>1554</v>
      </c>
      <c r="N335" s="26">
        <v>1951309.4487125999</v>
      </c>
      <c r="O335" s="23" t="s">
        <v>2162</v>
      </c>
    </row>
    <row r="336" spans="1:15" ht="24" customHeight="1" x14ac:dyDescent="0.2">
      <c r="A336" s="23" t="s">
        <v>2310</v>
      </c>
      <c r="B336" s="22" t="s">
        <v>59</v>
      </c>
      <c r="C336" s="22" t="s">
        <v>2311</v>
      </c>
      <c r="D336" s="22" t="s">
        <v>258</v>
      </c>
      <c r="E336" s="24" t="s">
        <v>242</v>
      </c>
      <c r="F336" s="23" t="s">
        <v>2312</v>
      </c>
      <c r="G336" s="23" t="s">
        <v>456</v>
      </c>
      <c r="H336" s="23" t="s">
        <v>2237</v>
      </c>
      <c r="I336" s="23" t="s">
        <v>456</v>
      </c>
      <c r="J336" s="23" t="s">
        <v>440</v>
      </c>
      <c r="K336" s="23" t="s">
        <v>456</v>
      </c>
      <c r="L336" s="26">
        <v>0.27512799999999998</v>
      </c>
      <c r="M336" s="23" t="s">
        <v>1554</v>
      </c>
      <c r="N336" s="26">
        <v>1951309.7238406001</v>
      </c>
      <c r="O336" s="23" t="s">
        <v>2162</v>
      </c>
    </row>
    <row r="337" spans="1:15" ht="24" customHeight="1" x14ac:dyDescent="0.2">
      <c r="A337" s="23" t="s">
        <v>2313</v>
      </c>
      <c r="B337" s="22" t="s">
        <v>59</v>
      </c>
      <c r="C337" s="22" t="s">
        <v>2314</v>
      </c>
      <c r="D337" s="22" t="s">
        <v>258</v>
      </c>
      <c r="E337" s="24" t="s">
        <v>575</v>
      </c>
      <c r="F337" s="23" t="s">
        <v>2315</v>
      </c>
      <c r="G337" s="23" t="s">
        <v>456</v>
      </c>
      <c r="H337" s="23" t="s">
        <v>2316</v>
      </c>
      <c r="I337" s="23" t="s">
        <v>456</v>
      </c>
      <c r="J337" s="23" t="s">
        <v>2317</v>
      </c>
      <c r="K337" s="23" t="s">
        <v>456</v>
      </c>
      <c r="L337" s="26">
        <v>0.26476368099999997</v>
      </c>
      <c r="M337" s="23" t="s">
        <v>1554</v>
      </c>
      <c r="N337" s="26">
        <v>1951309.9886043</v>
      </c>
      <c r="O337" s="23" t="s">
        <v>2162</v>
      </c>
    </row>
    <row r="338" spans="1:15" ht="24" customHeight="1" x14ac:dyDescent="0.2">
      <c r="A338" s="23" t="s">
        <v>2318</v>
      </c>
      <c r="B338" s="22" t="s">
        <v>59</v>
      </c>
      <c r="C338" s="22" t="s">
        <v>2319</v>
      </c>
      <c r="D338" s="22" t="s">
        <v>258</v>
      </c>
      <c r="E338" s="24" t="s">
        <v>242</v>
      </c>
      <c r="F338" s="23" t="s">
        <v>2320</v>
      </c>
      <c r="G338" s="23" t="s">
        <v>456</v>
      </c>
      <c r="H338" s="23" t="s">
        <v>2157</v>
      </c>
      <c r="I338" s="23" t="s">
        <v>456</v>
      </c>
      <c r="J338" s="23" t="s">
        <v>2321</v>
      </c>
      <c r="K338" s="23" t="s">
        <v>456</v>
      </c>
      <c r="L338" s="26">
        <v>0.24825976</v>
      </c>
      <c r="M338" s="23" t="s">
        <v>1554</v>
      </c>
      <c r="N338" s="26">
        <v>1951310.2368641</v>
      </c>
      <c r="O338" s="23" t="s">
        <v>2162</v>
      </c>
    </row>
    <row r="339" spans="1:15" ht="24" customHeight="1" x14ac:dyDescent="0.2">
      <c r="A339" s="23" t="s">
        <v>2322</v>
      </c>
      <c r="B339" s="22" t="s">
        <v>59</v>
      </c>
      <c r="C339" s="22" t="s">
        <v>2323</v>
      </c>
      <c r="D339" s="22" t="s">
        <v>258</v>
      </c>
      <c r="E339" s="24" t="s">
        <v>575</v>
      </c>
      <c r="F339" s="23" t="s">
        <v>2324</v>
      </c>
      <c r="G339" s="23" t="s">
        <v>456</v>
      </c>
      <c r="H339" s="23" t="s">
        <v>2325</v>
      </c>
      <c r="I339" s="23" t="s">
        <v>456</v>
      </c>
      <c r="J339" s="23" t="s">
        <v>445</v>
      </c>
      <c r="K339" s="23" t="s">
        <v>456</v>
      </c>
      <c r="L339" s="26">
        <v>0.22800509599999999</v>
      </c>
      <c r="M339" s="23" t="s">
        <v>1554</v>
      </c>
      <c r="N339" s="26">
        <v>1951310.4648692</v>
      </c>
      <c r="O339" s="23" t="s">
        <v>2162</v>
      </c>
    </row>
    <row r="340" spans="1:15" ht="24" customHeight="1" x14ac:dyDescent="0.2">
      <c r="A340" s="23" t="s">
        <v>2326</v>
      </c>
      <c r="B340" s="22" t="s">
        <v>59</v>
      </c>
      <c r="C340" s="22" t="s">
        <v>2327</v>
      </c>
      <c r="D340" s="22" t="s">
        <v>258</v>
      </c>
      <c r="E340" s="24" t="s">
        <v>242</v>
      </c>
      <c r="F340" s="23" t="s">
        <v>2328</v>
      </c>
      <c r="G340" s="23" t="s">
        <v>456</v>
      </c>
      <c r="H340" s="23" t="s">
        <v>2329</v>
      </c>
      <c r="I340" s="23" t="s">
        <v>456</v>
      </c>
      <c r="J340" s="23" t="s">
        <v>451</v>
      </c>
      <c r="K340" s="23" t="s">
        <v>456</v>
      </c>
      <c r="L340" s="26">
        <v>0.18711</v>
      </c>
      <c r="M340" s="23" t="s">
        <v>1554</v>
      </c>
      <c r="N340" s="26">
        <v>1951310.6519792001</v>
      </c>
      <c r="O340" s="23" t="s">
        <v>2162</v>
      </c>
    </row>
    <row r="341" spans="1:15" ht="24" customHeight="1" x14ac:dyDescent="0.2">
      <c r="A341" s="23" t="s">
        <v>2330</v>
      </c>
      <c r="B341" s="22" t="s">
        <v>59</v>
      </c>
      <c r="C341" s="22" t="s">
        <v>2331</v>
      </c>
      <c r="D341" s="22" t="s">
        <v>258</v>
      </c>
      <c r="E341" s="24" t="s">
        <v>242</v>
      </c>
      <c r="F341" s="23" t="s">
        <v>1935</v>
      </c>
      <c r="G341" s="23" t="s">
        <v>456</v>
      </c>
      <c r="H341" s="23" t="s">
        <v>371</v>
      </c>
      <c r="I341" s="23" t="s">
        <v>456</v>
      </c>
      <c r="J341" s="23" t="s">
        <v>2332</v>
      </c>
      <c r="K341" s="23" t="s">
        <v>456</v>
      </c>
      <c r="L341" s="26">
        <v>0.18478800000000001</v>
      </c>
      <c r="M341" s="23" t="s">
        <v>1554</v>
      </c>
      <c r="N341" s="26">
        <v>1951310.8367671999</v>
      </c>
      <c r="O341" s="23" t="s">
        <v>2162</v>
      </c>
    </row>
    <row r="342" spans="1:15" ht="24" customHeight="1" x14ac:dyDescent="0.2">
      <c r="A342" s="23" t="s">
        <v>2333</v>
      </c>
      <c r="B342" s="22" t="s">
        <v>64</v>
      </c>
      <c r="C342" s="22" t="s">
        <v>2334</v>
      </c>
      <c r="D342" s="22" t="s">
        <v>434</v>
      </c>
      <c r="E342" s="24" t="s">
        <v>150</v>
      </c>
      <c r="F342" s="23" t="s">
        <v>2298</v>
      </c>
      <c r="G342" s="23" t="s">
        <v>456</v>
      </c>
      <c r="H342" s="23" t="s">
        <v>2335</v>
      </c>
      <c r="I342" s="23" t="s">
        <v>456</v>
      </c>
      <c r="J342" s="23" t="s">
        <v>460</v>
      </c>
      <c r="K342" s="23" t="s">
        <v>456</v>
      </c>
      <c r="L342" s="26">
        <v>0.17219999999999996</v>
      </c>
      <c r="M342" s="23" t="s">
        <v>1554</v>
      </c>
      <c r="N342" s="26">
        <v>1951311.0089672001</v>
      </c>
      <c r="O342" s="23" t="s">
        <v>2162</v>
      </c>
    </row>
    <row r="343" spans="1:15" ht="24" customHeight="1" x14ac:dyDescent="0.2">
      <c r="A343" s="23" t="s">
        <v>2336</v>
      </c>
      <c r="B343" s="22" t="s">
        <v>59</v>
      </c>
      <c r="C343" s="22" t="s">
        <v>2337</v>
      </c>
      <c r="D343" s="22" t="s">
        <v>258</v>
      </c>
      <c r="E343" s="24" t="s">
        <v>575</v>
      </c>
      <c r="F343" s="23" t="s">
        <v>2338</v>
      </c>
      <c r="G343" s="23" t="s">
        <v>456</v>
      </c>
      <c r="H343" s="23" t="s">
        <v>2339</v>
      </c>
      <c r="I343" s="23" t="s">
        <v>456</v>
      </c>
      <c r="J343" s="23" t="s">
        <v>475</v>
      </c>
      <c r="K343" s="23" t="s">
        <v>456</v>
      </c>
      <c r="L343" s="26">
        <v>0.12727040000000001</v>
      </c>
      <c r="M343" s="23" t="s">
        <v>1554</v>
      </c>
      <c r="N343" s="26">
        <v>1951311.1362375999</v>
      </c>
      <c r="O343" s="23" t="s">
        <v>2162</v>
      </c>
    </row>
    <row r="344" spans="1:15" ht="24" customHeight="1" x14ac:dyDescent="0.2">
      <c r="A344" s="23" t="s">
        <v>2340</v>
      </c>
      <c r="B344" s="22" t="s">
        <v>64</v>
      </c>
      <c r="C344" s="22" t="s">
        <v>2341</v>
      </c>
      <c r="D344" s="22" t="s">
        <v>258</v>
      </c>
      <c r="E344" s="24" t="s">
        <v>150</v>
      </c>
      <c r="F344" s="23" t="s">
        <v>2278</v>
      </c>
      <c r="G344" s="23" t="s">
        <v>456</v>
      </c>
      <c r="H344" s="23" t="s">
        <v>2342</v>
      </c>
      <c r="I344" s="23" t="s">
        <v>456</v>
      </c>
      <c r="J344" s="23" t="s">
        <v>2101</v>
      </c>
      <c r="K344" s="23" t="s">
        <v>456</v>
      </c>
      <c r="L344" s="26">
        <v>0.10332</v>
      </c>
      <c r="M344" s="23" t="s">
        <v>1554</v>
      </c>
      <c r="N344" s="26">
        <v>1951311.2395576001</v>
      </c>
      <c r="O344" s="23" t="s">
        <v>2162</v>
      </c>
    </row>
    <row r="345" spans="1:15" ht="24" customHeight="1" x14ac:dyDescent="0.2">
      <c r="A345" s="23" t="s">
        <v>2343</v>
      </c>
      <c r="B345" s="22" t="s">
        <v>64</v>
      </c>
      <c r="C345" s="22" t="s">
        <v>2344</v>
      </c>
      <c r="D345" s="22" t="s">
        <v>258</v>
      </c>
      <c r="E345" s="24" t="s">
        <v>2345</v>
      </c>
      <c r="F345" s="23" t="s">
        <v>2246</v>
      </c>
      <c r="G345" s="23" t="s">
        <v>456</v>
      </c>
      <c r="H345" s="23" t="s">
        <v>1908</v>
      </c>
      <c r="I345" s="23" t="s">
        <v>456</v>
      </c>
      <c r="J345" s="23" t="s">
        <v>2101</v>
      </c>
      <c r="K345" s="23" t="s">
        <v>456</v>
      </c>
      <c r="L345" s="26">
        <v>9.6599999999999991E-2</v>
      </c>
      <c r="M345" s="23" t="s">
        <v>1554</v>
      </c>
      <c r="N345" s="26">
        <v>1951311.3361575999</v>
      </c>
      <c r="O345" s="23" t="s">
        <v>2162</v>
      </c>
    </row>
    <row r="346" spans="1:15" ht="24" customHeight="1" x14ac:dyDescent="0.2">
      <c r="A346" s="23" t="s">
        <v>2346</v>
      </c>
      <c r="B346" s="22" t="s">
        <v>142</v>
      </c>
      <c r="C346" s="22" t="s">
        <v>2347</v>
      </c>
      <c r="D346" s="22" t="s">
        <v>434</v>
      </c>
      <c r="E346" s="24" t="s">
        <v>242</v>
      </c>
      <c r="F346" s="23" t="s">
        <v>2348</v>
      </c>
      <c r="G346" s="23" t="s">
        <v>738</v>
      </c>
      <c r="H346" s="23" t="s">
        <v>451</v>
      </c>
      <c r="I346" s="23" t="s">
        <v>475</v>
      </c>
      <c r="J346" s="23" t="s">
        <v>2349</v>
      </c>
      <c r="K346" s="23" t="s">
        <v>742</v>
      </c>
      <c r="L346" s="26">
        <v>9.4582522799999999E-2</v>
      </c>
      <c r="M346" s="23" t="s">
        <v>1554</v>
      </c>
      <c r="N346" s="26">
        <v>1951311.4307401001</v>
      </c>
      <c r="O346" s="23" t="s">
        <v>2162</v>
      </c>
    </row>
    <row r="347" spans="1:15" ht="24" customHeight="1" x14ac:dyDescent="0.2">
      <c r="A347" s="23" t="s">
        <v>2350</v>
      </c>
      <c r="B347" s="22" t="s">
        <v>59</v>
      </c>
      <c r="C347" s="22" t="s">
        <v>2351</v>
      </c>
      <c r="D347" s="22" t="s">
        <v>258</v>
      </c>
      <c r="E347" s="24" t="s">
        <v>242</v>
      </c>
      <c r="F347" s="23" t="s">
        <v>2352</v>
      </c>
      <c r="G347" s="23" t="s">
        <v>456</v>
      </c>
      <c r="H347" s="23" t="s">
        <v>2353</v>
      </c>
      <c r="I347" s="23" t="s">
        <v>456</v>
      </c>
      <c r="J347" s="23" t="s">
        <v>493</v>
      </c>
      <c r="K347" s="23" t="s">
        <v>456</v>
      </c>
      <c r="L347" s="26">
        <v>8.1059999999999993E-2</v>
      </c>
      <c r="M347" s="23" t="s">
        <v>1554</v>
      </c>
      <c r="N347" s="26">
        <v>1951311.5118001001</v>
      </c>
      <c r="O347" s="23" t="s">
        <v>2162</v>
      </c>
    </row>
    <row r="348" spans="1:15" ht="36" customHeight="1" x14ac:dyDescent="0.2">
      <c r="A348" s="23" t="s">
        <v>2354</v>
      </c>
      <c r="B348" s="22" t="s">
        <v>59</v>
      </c>
      <c r="C348" s="22" t="s">
        <v>2355</v>
      </c>
      <c r="D348" s="22" t="s">
        <v>434</v>
      </c>
      <c r="E348" s="24" t="s">
        <v>242</v>
      </c>
      <c r="F348" s="23" t="s">
        <v>2356</v>
      </c>
      <c r="G348" s="23" t="s">
        <v>456</v>
      </c>
      <c r="H348" s="23" t="s">
        <v>2357</v>
      </c>
      <c r="I348" s="23" t="s">
        <v>456</v>
      </c>
      <c r="J348" s="23" t="s">
        <v>493</v>
      </c>
      <c r="K348" s="23" t="s">
        <v>456</v>
      </c>
      <c r="L348" s="26">
        <v>7.5618833999999996E-2</v>
      </c>
      <c r="M348" s="23" t="s">
        <v>1554</v>
      </c>
      <c r="N348" s="26">
        <v>1951311.5874189001</v>
      </c>
      <c r="O348" s="23" t="s">
        <v>2162</v>
      </c>
    </row>
    <row r="349" spans="1:15" ht="24" customHeight="1" x14ac:dyDescent="0.2">
      <c r="A349" s="23" t="s">
        <v>2358</v>
      </c>
      <c r="B349" s="22" t="s">
        <v>59</v>
      </c>
      <c r="C349" s="22" t="s">
        <v>2359</v>
      </c>
      <c r="D349" s="22" t="s">
        <v>258</v>
      </c>
      <c r="E349" s="24" t="s">
        <v>242</v>
      </c>
      <c r="F349" s="23" t="s">
        <v>2360</v>
      </c>
      <c r="G349" s="23" t="s">
        <v>456</v>
      </c>
      <c r="H349" s="23" t="s">
        <v>2361</v>
      </c>
      <c r="I349" s="23" t="s">
        <v>456</v>
      </c>
      <c r="J349" s="23" t="s">
        <v>1793</v>
      </c>
      <c r="K349" s="23" t="s">
        <v>456</v>
      </c>
      <c r="L349" s="26">
        <v>6.8522736000000001E-2</v>
      </c>
      <c r="M349" s="23" t="s">
        <v>1554</v>
      </c>
      <c r="N349" s="26">
        <v>1951311.6559416</v>
      </c>
      <c r="O349" s="23" t="s">
        <v>2162</v>
      </c>
    </row>
    <row r="350" spans="1:15" ht="24" customHeight="1" x14ac:dyDescent="0.2">
      <c r="A350" s="23" t="s">
        <v>2362</v>
      </c>
      <c r="B350" s="22" t="s">
        <v>64</v>
      </c>
      <c r="C350" s="22" t="s">
        <v>2363</v>
      </c>
      <c r="D350" s="22" t="s">
        <v>258</v>
      </c>
      <c r="E350" s="24" t="s">
        <v>150</v>
      </c>
      <c r="F350" s="23" t="s">
        <v>2352</v>
      </c>
      <c r="G350" s="23" t="s">
        <v>456</v>
      </c>
      <c r="H350" s="23" t="s">
        <v>2364</v>
      </c>
      <c r="I350" s="23" t="s">
        <v>456</v>
      </c>
      <c r="J350" s="23" t="s">
        <v>502</v>
      </c>
      <c r="K350" s="23" t="s">
        <v>456</v>
      </c>
      <c r="L350" s="26">
        <v>5.8169999999999999E-2</v>
      </c>
      <c r="M350" s="23" t="s">
        <v>1554</v>
      </c>
      <c r="N350" s="26">
        <v>1951311.7141116001</v>
      </c>
      <c r="O350" s="23" t="s">
        <v>2162</v>
      </c>
    </row>
    <row r="351" spans="1:15" ht="24" customHeight="1" x14ac:dyDescent="0.2">
      <c r="A351" s="23" t="s">
        <v>2365</v>
      </c>
      <c r="B351" s="22" t="s">
        <v>64</v>
      </c>
      <c r="C351" s="22" t="s">
        <v>2366</v>
      </c>
      <c r="D351" s="22" t="s">
        <v>258</v>
      </c>
      <c r="E351" s="24" t="s">
        <v>150</v>
      </c>
      <c r="F351" s="23" t="s">
        <v>2367</v>
      </c>
      <c r="G351" s="23" t="s">
        <v>456</v>
      </c>
      <c r="H351" s="23" t="s">
        <v>2368</v>
      </c>
      <c r="I351" s="23" t="s">
        <v>456</v>
      </c>
      <c r="J351" s="23" t="s">
        <v>506</v>
      </c>
      <c r="K351" s="23" t="s">
        <v>456</v>
      </c>
      <c r="L351" s="26">
        <v>5.3060000000000003E-2</v>
      </c>
      <c r="M351" s="23" t="s">
        <v>1554</v>
      </c>
      <c r="N351" s="26">
        <v>1951311.7671715999</v>
      </c>
      <c r="O351" s="23" t="s">
        <v>2162</v>
      </c>
    </row>
    <row r="352" spans="1:15" ht="24" customHeight="1" x14ac:dyDescent="0.2">
      <c r="A352" s="23" t="s">
        <v>2369</v>
      </c>
      <c r="B352" s="22" t="s">
        <v>64</v>
      </c>
      <c r="C352" s="22" t="s">
        <v>2370</v>
      </c>
      <c r="D352" s="22" t="s">
        <v>258</v>
      </c>
      <c r="E352" s="24" t="s">
        <v>150</v>
      </c>
      <c r="F352" s="23" t="s">
        <v>2367</v>
      </c>
      <c r="G352" s="23" t="s">
        <v>456</v>
      </c>
      <c r="H352" s="23" t="s">
        <v>2371</v>
      </c>
      <c r="I352" s="23" t="s">
        <v>456</v>
      </c>
      <c r="J352" s="23" t="s">
        <v>2372</v>
      </c>
      <c r="K352" s="23" t="s">
        <v>456</v>
      </c>
      <c r="L352" s="26">
        <v>4.41E-2</v>
      </c>
      <c r="M352" s="23" t="s">
        <v>1554</v>
      </c>
      <c r="N352" s="26">
        <v>1951311.8112716</v>
      </c>
      <c r="O352" s="23" t="s">
        <v>2162</v>
      </c>
    </row>
    <row r="353" spans="1:15" ht="24" customHeight="1" x14ac:dyDescent="0.2">
      <c r="A353" s="23" t="s">
        <v>2373</v>
      </c>
      <c r="B353" s="22" t="s">
        <v>64</v>
      </c>
      <c r="C353" s="22" t="s">
        <v>2374</v>
      </c>
      <c r="D353" s="22" t="s">
        <v>258</v>
      </c>
      <c r="E353" s="24" t="s">
        <v>150</v>
      </c>
      <c r="F353" s="23" t="s">
        <v>2367</v>
      </c>
      <c r="G353" s="23" t="s">
        <v>456</v>
      </c>
      <c r="H353" s="23" t="s">
        <v>2375</v>
      </c>
      <c r="I353" s="23" t="s">
        <v>456</v>
      </c>
      <c r="J353" s="23" t="s">
        <v>2376</v>
      </c>
      <c r="K353" s="23" t="s">
        <v>456</v>
      </c>
      <c r="L353" s="26">
        <v>3.2045999999999998E-2</v>
      </c>
      <c r="M353" s="23" t="s">
        <v>1554</v>
      </c>
      <c r="N353" s="26">
        <v>1951311.8433176</v>
      </c>
      <c r="O353" s="23" t="s">
        <v>2162</v>
      </c>
    </row>
    <row r="354" spans="1:15" ht="24" customHeight="1" x14ac:dyDescent="0.2">
      <c r="A354" s="23" t="s">
        <v>2377</v>
      </c>
      <c r="B354" s="22" t="s">
        <v>64</v>
      </c>
      <c r="C354" s="22" t="s">
        <v>2378</v>
      </c>
      <c r="D354" s="22" t="s">
        <v>258</v>
      </c>
      <c r="E354" s="24" t="s">
        <v>150</v>
      </c>
      <c r="F354" s="23" t="s">
        <v>2367</v>
      </c>
      <c r="G354" s="23" t="s">
        <v>456</v>
      </c>
      <c r="H354" s="23" t="s">
        <v>2379</v>
      </c>
      <c r="I354" s="23" t="s">
        <v>456</v>
      </c>
      <c r="J354" s="23" t="s">
        <v>511</v>
      </c>
      <c r="K354" s="23" t="s">
        <v>456</v>
      </c>
      <c r="L354" s="26">
        <v>2.121E-2</v>
      </c>
      <c r="M354" s="23" t="s">
        <v>1554</v>
      </c>
      <c r="N354" s="26">
        <v>1951311.8645275999</v>
      </c>
      <c r="O354" s="23" t="s">
        <v>2162</v>
      </c>
    </row>
    <row r="355" spans="1:15" ht="24" customHeight="1" x14ac:dyDescent="0.2">
      <c r="A355" s="23" t="s">
        <v>2380</v>
      </c>
      <c r="B355" s="22" t="s">
        <v>64</v>
      </c>
      <c r="C355" s="22" t="s">
        <v>2381</v>
      </c>
      <c r="D355" s="22" t="s">
        <v>258</v>
      </c>
      <c r="E355" s="24" t="s">
        <v>150</v>
      </c>
      <c r="F355" s="23" t="s">
        <v>2298</v>
      </c>
      <c r="G355" s="23" t="s">
        <v>456</v>
      </c>
      <c r="H355" s="23" t="s">
        <v>2382</v>
      </c>
      <c r="I355" s="23" t="s">
        <v>456</v>
      </c>
      <c r="J355" s="23" t="s">
        <v>511</v>
      </c>
      <c r="K355" s="23" t="s">
        <v>456</v>
      </c>
      <c r="L355" s="26">
        <v>2.0999999999999998E-2</v>
      </c>
      <c r="M355" s="23" t="s">
        <v>1554</v>
      </c>
      <c r="N355" s="26">
        <v>1951311.8855276001</v>
      </c>
      <c r="O355" s="23" t="s">
        <v>2162</v>
      </c>
    </row>
    <row r="356" spans="1:15" x14ac:dyDescent="0.2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</row>
    <row r="357" spans="1:15" x14ac:dyDescent="0.2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192" t="s">
        <v>2383</v>
      </c>
      <c r="M357" s="192"/>
      <c r="N357" s="192"/>
      <c r="O357" s="176"/>
    </row>
    <row r="358" spans="1:15" x14ac:dyDescent="0.2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192" t="s">
        <v>434</v>
      </c>
      <c r="M358" s="192"/>
      <c r="N358" s="192"/>
      <c r="O358" s="39" t="s">
        <v>2384</v>
      </c>
    </row>
    <row r="359" spans="1:15" x14ac:dyDescent="0.2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192" t="s">
        <v>754</v>
      </c>
      <c r="M359" s="192"/>
      <c r="N359" s="192"/>
      <c r="O359" s="39" t="s">
        <v>2385</v>
      </c>
    </row>
    <row r="360" spans="1:15" x14ac:dyDescent="0.2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192" t="s">
        <v>566</v>
      </c>
      <c r="M360" s="192"/>
      <c r="N360" s="192"/>
      <c r="O360" s="39" t="s">
        <v>2386</v>
      </c>
    </row>
    <row r="361" spans="1:15" ht="25.5" x14ac:dyDescent="0.2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192" t="s">
        <v>258</v>
      </c>
      <c r="M361" s="192"/>
      <c r="N361" s="192"/>
      <c r="O361" s="39" t="s">
        <v>2387</v>
      </c>
    </row>
    <row r="362" spans="1:15" x14ac:dyDescent="0.2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192" t="s">
        <v>321</v>
      </c>
      <c r="M362" s="192"/>
      <c r="N362" s="192"/>
      <c r="O362" s="39" t="s">
        <v>2388</v>
      </c>
    </row>
    <row r="363" spans="1:15" x14ac:dyDescent="0.2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192" t="s">
        <v>1221</v>
      </c>
      <c r="M363" s="192"/>
      <c r="N363" s="192"/>
      <c r="O363" s="39" t="s">
        <v>2389</v>
      </c>
    </row>
    <row r="364" spans="1:15" x14ac:dyDescent="0.2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192" t="s">
        <v>2390</v>
      </c>
      <c r="M364" s="192"/>
      <c r="N364" s="192"/>
      <c r="O364" s="39" t="s">
        <v>2391</v>
      </c>
    </row>
    <row r="365" spans="1:15" x14ac:dyDescent="0.2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192" t="s">
        <v>2392</v>
      </c>
      <c r="M365" s="192"/>
      <c r="N365" s="192"/>
      <c r="O365" s="39" t="s">
        <v>2391</v>
      </c>
    </row>
    <row r="366" spans="1:15" x14ac:dyDescent="0.2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192" t="s">
        <v>2393</v>
      </c>
      <c r="M366" s="192"/>
      <c r="N366" s="192"/>
      <c r="O366" s="39" t="s">
        <v>2391</v>
      </c>
    </row>
    <row r="367" spans="1:15" x14ac:dyDescent="0.2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192" t="s">
        <v>648</v>
      </c>
      <c r="M367" s="192"/>
      <c r="N367" s="192"/>
      <c r="O367" s="39" t="s">
        <v>2394</v>
      </c>
    </row>
    <row r="368" spans="1:15" x14ac:dyDescent="0.2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</row>
    <row r="369" spans="1:15" x14ac:dyDescent="0.2">
      <c r="A369" s="184"/>
      <c r="B369" s="184"/>
      <c r="C369" s="184"/>
      <c r="D369" s="28"/>
      <c r="E369" s="29"/>
      <c r="F369" s="29"/>
      <c r="G369" s="29"/>
      <c r="H369" s="29"/>
      <c r="I369" s="29"/>
      <c r="J369" s="29"/>
      <c r="K369" s="183" t="s">
        <v>31</v>
      </c>
      <c r="L369" s="184"/>
      <c r="M369" s="185">
        <v>1947079.54</v>
      </c>
      <c r="N369" s="184"/>
      <c r="O369" s="184"/>
    </row>
    <row r="370" spans="1:15" x14ac:dyDescent="0.2">
      <c r="A370" s="184"/>
      <c r="B370" s="184"/>
      <c r="C370" s="184"/>
      <c r="D370" s="28"/>
      <c r="E370" s="29"/>
      <c r="F370" s="29"/>
      <c r="G370" s="29"/>
      <c r="H370" s="29"/>
      <c r="I370" s="29"/>
      <c r="J370" s="29"/>
      <c r="K370" s="183" t="s">
        <v>32</v>
      </c>
      <c r="L370" s="184"/>
      <c r="M370" s="185">
        <v>377210.76</v>
      </c>
      <c r="N370" s="184"/>
      <c r="O370" s="184"/>
    </row>
    <row r="371" spans="1:15" x14ac:dyDescent="0.2">
      <c r="A371" s="184"/>
      <c r="B371" s="184"/>
      <c r="C371" s="184"/>
      <c r="D371" s="28"/>
      <c r="E371" s="29"/>
      <c r="F371" s="29"/>
      <c r="G371" s="29"/>
      <c r="H371" s="29"/>
      <c r="I371" s="29"/>
      <c r="J371" s="29"/>
      <c r="K371" s="183" t="s">
        <v>33</v>
      </c>
      <c r="L371" s="184"/>
      <c r="M371" s="185">
        <v>2324290.2999999998</v>
      </c>
      <c r="N371" s="184"/>
      <c r="O371" s="184"/>
    </row>
    <row r="372" spans="1:15" ht="60" customHeight="1" x14ac:dyDescent="0.2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</row>
    <row r="373" spans="1:15" ht="69.95" customHeight="1" x14ac:dyDescent="0.2">
      <c r="A373" s="186" t="s">
        <v>34</v>
      </c>
      <c r="B373" s="176"/>
      <c r="C373" s="176"/>
      <c r="D373" s="176"/>
      <c r="E373" s="176"/>
      <c r="F373" s="176"/>
      <c r="G373" s="176"/>
      <c r="H373" s="176"/>
      <c r="I373" s="176"/>
      <c r="J373" s="176"/>
      <c r="K373" s="176"/>
      <c r="L373" s="176"/>
      <c r="M373" s="176"/>
      <c r="N373" s="176"/>
      <c r="O373" s="176"/>
    </row>
  </sheetData>
  <mergeCells count="39">
    <mergeCell ref="A371:C371"/>
    <mergeCell ref="K371:L371"/>
    <mergeCell ref="M371:O371"/>
    <mergeCell ref="A373:O373"/>
    <mergeCell ref="L367:N367"/>
    <mergeCell ref="A369:C369"/>
    <mergeCell ref="K369:L369"/>
    <mergeCell ref="M369:O369"/>
    <mergeCell ref="A370:C370"/>
    <mergeCell ref="K370:L370"/>
    <mergeCell ref="M370:O370"/>
    <mergeCell ref="L366:N366"/>
    <mergeCell ref="P4:P5"/>
    <mergeCell ref="Q4:Q5"/>
    <mergeCell ref="L357:O357"/>
    <mergeCell ref="L358:N358"/>
    <mergeCell ref="L359:N359"/>
    <mergeCell ref="L360:N360"/>
    <mergeCell ref="O4:O5"/>
    <mergeCell ref="L361:N361"/>
    <mergeCell ref="L362:N362"/>
    <mergeCell ref="L363:N363"/>
    <mergeCell ref="L364:N364"/>
    <mergeCell ref="L365:N365"/>
    <mergeCell ref="F4:G4"/>
    <mergeCell ref="H4:I4"/>
    <mergeCell ref="J4:L4"/>
    <mergeCell ref="M4:M5"/>
    <mergeCell ref="N4:N5"/>
    <mergeCell ref="E1:G1"/>
    <mergeCell ref="H1:O1"/>
    <mergeCell ref="E2:G2"/>
    <mergeCell ref="H2:O2"/>
    <mergeCell ref="A3:Q3"/>
    <mergeCell ref="A4:A5"/>
    <mergeCell ref="B4:B5"/>
    <mergeCell ref="C4:C5"/>
    <mergeCell ref="D4:D5"/>
    <mergeCell ref="E4:E5"/>
  </mergeCells>
  <pageMargins left="0.51181102362204722" right="0.51181102362204722" top="0.98425196850393704" bottom="0.98425196850393704" header="0.51181102362204722" footer="0.51181102362204722"/>
  <pageSetup paperSize="9" scale="51" fitToHeight="0" orientation="landscape" r:id="rId1"/>
  <headerFooter>
    <oddHeader>&amp;L &amp;CCODEVASF 5ª SR
CNPJ: 00.399.857/0015-21 &amp;R</oddHeader>
    <oddFooter>&amp;L &amp;CAV Castro Alves  - Santa Luzia - Penedo / AL
  &amp;R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4097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57150</xdr:rowOff>
              </from>
              <to>
                <xdr:col>1</xdr:col>
                <xdr:colOff>714375</xdr:colOff>
                <xdr:row>1</xdr:row>
                <xdr:rowOff>304800</xdr:rowOff>
              </to>
            </anchor>
          </objectPr>
        </oleObject>
      </mc:Choice>
      <mc:Fallback>
        <oleObject progId="Figura do Microsoft Photo Editor 3.0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Resumo do Orçamento</vt:lpstr>
      <vt:lpstr>Orçamento Sintético</vt:lpstr>
      <vt:lpstr>Memória</vt:lpstr>
      <vt:lpstr>Cronograma</vt:lpstr>
      <vt:lpstr>CPUs</vt:lpstr>
      <vt:lpstr>Curva ABC de Serviços</vt:lpstr>
      <vt:lpstr>Curva ABC de Insumos</vt:lpstr>
      <vt:lpstr>'Curva ABC de Insumos'!Area_de_impressao</vt:lpstr>
      <vt:lpstr>Memória!Area_de_impressao</vt:lpstr>
      <vt:lpstr>CPUs!Titulos_de_impressao</vt:lpstr>
      <vt:lpstr>Cronograma!Titulos_de_impressao</vt:lpstr>
      <vt:lpstr>'Curva ABC de Insumos'!Titulos_de_impressao</vt:lpstr>
      <vt:lpstr>'Curva ABC de Serviços'!Titulos_de_impressao</vt:lpstr>
      <vt:lpstr>Memória!Titulos_de_impressao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Matheus Ravelli dos Reis Freitas</cp:lastModifiedBy>
  <cp:revision>0</cp:revision>
  <cp:lastPrinted>2022-08-24T13:15:16Z</cp:lastPrinted>
  <dcterms:created xsi:type="dcterms:W3CDTF">2022-08-23T18:19:52Z</dcterms:created>
  <dcterms:modified xsi:type="dcterms:W3CDTF">2022-08-24T13:15:19Z</dcterms:modified>
</cp:coreProperties>
</file>