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jorge.melo\Desktop\EDITAL PRE-SRP 06-2022 - VEICULOS UDTret1\Anexo I\"/>
    </mc:Choice>
  </mc:AlternateContent>
  <xr:revisionPtr revIDLastSave="0" documentId="13_ncr:1_{3550BDDF-C154-4115-838D-765F5D6FB9FC}" xr6:coauthVersionLast="47" xr6:coauthVersionMax="47" xr10:uidLastSave="{00000000-0000-0000-0000-000000000000}"/>
  <bookViews>
    <workbookView xWindow="-120" yWindow="-120" windowWidth="29040" windowHeight="15840" xr2:uid="{9265D4EF-D26A-4030-AB8E-C98F1A846568}"/>
  </bookViews>
  <sheets>
    <sheet name="Escopo de Fornecimento e Preços" sheetId="1" r:id="rId1"/>
    <sheet name="Verificação de Preços Orçados" sheetId="5" r:id="rId2"/>
    <sheet name="Empresas Cotadas" sheetId="2" r:id="rId3"/>
    <sheet name="Planilha Resumo" sheetId="4" r:id="rId4"/>
    <sheet name="Cronograma Físico e Financeiro"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N17" i="1" l="1"/>
  <c r="AL17" i="1"/>
  <c r="N17" i="1"/>
  <c r="P18" i="1" s="1"/>
  <c r="AN15" i="1"/>
  <c r="AL15" i="1"/>
  <c r="N15" i="1"/>
  <c r="P15" i="1" s="1"/>
  <c r="W45" i="1"/>
  <c r="S45" i="1"/>
  <c r="R45" i="1"/>
  <c r="Q45" i="1"/>
  <c r="P45" i="1"/>
  <c r="X44" i="1"/>
  <c r="S44" i="1"/>
  <c r="R44" i="1"/>
  <c r="Q44" i="1"/>
  <c r="V43" i="1"/>
  <c r="Q43" i="1"/>
  <c r="P43" i="1"/>
  <c r="U42" i="1"/>
  <c r="T42" i="1"/>
  <c r="S42" i="1"/>
  <c r="R42" i="1"/>
  <c r="Q42" i="1"/>
  <c r="P42" i="1"/>
  <c r="V41" i="1"/>
  <c r="T41" i="1"/>
  <c r="R41" i="1"/>
  <c r="Q41" i="1"/>
  <c r="P41" i="1"/>
  <c r="AN13" i="1"/>
  <c r="AL13" i="1"/>
  <c r="AJ13" i="1"/>
  <c r="AN11" i="1"/>
  <c r="AL11" i="1"/>
  <c r="AJ11" i="1"/>
  <c r="AP9" i="1"/>
  <c r="AN9" i="1"/>
  <c r="AL9" i="1"/>
  <c r="N13" i="1"/>
  <c r="P14" i="1" s="1"/>
  <c r="N11" i="1"/>
  <c r="P12" i="1" s="1"/>
  <c r="N9" i="1"/>
  <c r="P10" i="1" s="1"/>
  <c r="L14" i="4"/>
  <c r="L12" i="4"/>
  <c r="L10" i="4"/>
  <c r="L8" i="4"/>
  <c r="L16" i="4" s="1"/>
  <c r="L6" i="4"/>
  <c r="AP17" i="1" l="1"/>
  <c r="AP11" i="1"/>
  <c r="AP13" i="1"/>
  <c r="AP15" i="1"/>
  <c r="P13" i="1"/>
  <c r="P9" i="1"/>
  <c r="AJ9" i="1" s="1"/>
  <c r="P11" i="1"/>
  <c r="P16" i="1"/>
  <c r="AJ15" i="1" s="1"/>
  <c r="P17" i="1"/>
  <c r="AJ17" i="1" s="1"/>
  <c r="AJ19" i="1" l="1"/>
</calcChain>
</file>

<file path=xl/sharedStrings.xml><?xml version="1.0" encoding="utf-8"?>
<sst xmlns="http://schemas.openxmlformats.org/spreadsheetml/2006/main" count="143" uniqueCount="103">
  <si>
    <t>Veículos e Utilitários</t>
  </si>
  <si>
    <t>QUANTIDADES</t>
  </si>
  <si>
    <t>VALOR UNITÁRIO</t>
  </si>
  <si>
    <t>VALOR TOTAL</t>
  </si>
  <si>
    <t>Empresa 01</t>
  </si>
  <si>
    <t>Empresa 02</t>
  </si>
  <si>
    <t>Empresa 03</t>
  </si>
  <si>
    <t>Empresa 04</t>
  </si>
  <si>
    <t>Empresa 05</t>
  </si>
  <si>
    <t>Item</t>
  </si>
  <si>
    <t>CATMAT</t>
  </si>
  <si>
    <t>Objeto</t>
  </si>
  <si>
    <t>ESPECIFICAÇÕES</t>
  </si>
  <si>
    <t>Automóvel de porte compacto do tipo hatch</t>
  </si>
  <si>
    <t>Automóvel de porte compacto do tipo hatch (Cota reservada às  ME e EPP e SC – ART. 8º e §2º do Decreto nº 8.538/15)</t>
  </si>
  <si>
    <t>Automóvel leve tipo hatch.</t>
  </si>
  <si>
    <t>Automóvel leve tipo hatch (Cota reservada às  ME e EPP e SC – ART. 8º e §2º do Decreto nº 8.538/15)</t>
  </si>
  <si>
    <t>Automóvel leve tipo pick up</t>
  </si>
  <si>
    <t>Automóvel leve tipo pick up (Cota reservada às  ME e EPP e SC – ART. 8º e §2º do Decreto nº 8.538/15)</t>
  </si>
  <si>
    <t>Automóvel leve tipo sedã</t>
  </si>
  <si>
    <t>Automóvel leve tipo sedã(Cota reservada às  ME e EPP e SC – ART. 8º e §2º do Decreto nº 8.538/15)</t>
  </si>
  <si>
    <t>Automóvel utilitário de porte médio do tipo pick-up</t>
  </si>
  <si>
    <t>Automóvel utilitário de porte médio do tipo pick-up (Cota reservada às  ME e EPP e SC – ART. 8º e §2º do Decreto nº 8.538/15)</t>
  </si>
  <si>
    <t>Empresa 06</t>
  </si>
  <si>
    <t>Empresa 07</t>
  </si>
  <si>
    <t>Empresa 08</t>
  </si>
  <si>
    <t>Empresa 09</t>
  </si>
  <si>
    <t>Relação de Empresas Cotadas</t>
  </si>
  <si>
    <t>Empresas Cotadas</t>
  </si>
  <si>
    <t>CNPJ</t>
  </si>
  <si>
    <t>Número de Ordem</t>
  </si>
  <si>
    <t>BR466085</t>
  </si>
  <si>
    <t>BR449433</t>
  </si>
  <si>
    <t>BR150070</t>
  </si>
  <si>
    <t>ITEM</t>
  </si>
  <si>
    <t>03 e 04</t>
  </si>
  <si>
    <t>Total para o Bem</t>
  </si>
  <si>
    <t>BR461743</t>
  </si>
  <si>
    <t>EQUIPAMENTOS</t>
  </si>
  <si>
    <t>UNID.</t>
  </si>
  <si>
    <t>QTD.</t>
  </si>
  <si>
    <t>Veículo para transporte de pessoal tipo hatch, capacidade de transportar 5 passageiros e potência mínima de 70CV.</t>
  </si>
  <si>
    <t>Un.</t>
  </si>
  <si>
    <t>Veículo para transporte de pessoal tipo hatch, capacidade de transportar 5 passageiros e potência mínima de 100CV.</t>
  </si>
  <si>
    <t>Veículo para transporte de carga tipo pick-up, capacidade de transportar 2 passageiros,  700Kg de carga na caça,ba e potência mínima de 100CV.</t>
  </si>
  <si>
    <t>Véiculo leve para transporte de 5 passageiros, tipo sedã, potência mínima de 150CV</t>
  </si>
  <si>
    <t>Veículo utilitário de porte médio do tipo pick-up, capacidade para transporte de 5 passageiros, movido à diesel e capacidade de carga da caçamba mínimo de 1.000Kg. Potência mínima de 175CV.</t>
  </si>
  <si>
    <t>TOTAL</t>
  </si>
  <si>
    <t>Mediana</t>
  </si>
  <si>
    <t>Desvio Padrão</t>
  </si>
  <si>
    <t>Coeficiente de Desvio</t>
  </si>
  <si>
    <t>P1</t>
  </si>
  <si>
    <t>P2</t>
  </si>
  <si>
    <t>P3</t>
  </si>
  <si>
    <t>P4</t>
  </si>
  <si>
    <t>P5</t>
  </si>
  <si>
    <t>P6</t>
  </si>
  <si>
    <t>P7</t>
  </si>
  <si>
    <t>P8</t>
  </si>
  <si>
    <t>P9</t>
  </si>
  <si>
    <t xml:space="preserve">ÍNDICE APÓS APLICADO COEFICIENTE </t>
  </si>
  <si>
    <t>01 e 02</t>
  </si>
  <si>
    <t>05 e 06</t>
  </si>
  <si>
    <t>07 e 08</t>
  </si>
  <si>
    <t>09 e 10</t>
  </si>
  <si>
    <t>PREÇO UNITÁRIO MÉDIO</t>
  </si>
  <si>
    <t>TOTAL PARA O ITEM</t>
  </si>
  <si>
    <t>01     e     02</t>
  </si>
  <si>
    <t>03     e     04</t>
  </si>
  <si>
    <t>05     e     06</t>
  </si>
  <si>
    <t>07     e     08</t>
  </si>
  <si>
    <t>09     e     10</t>
  </si>
  <si>
    <t>CRONOGRAMA FÍSICO E FINANCEIRO DOS FORNECIMENTOS DA LICITAÇÃO</t>
  </si>
  <si>
    <t>QUANTITATIVO DA LICITAÇÃO</t>
  </si>
  <si>
    <t>PROGRAMAÇÃO DE RECEBIMENTO MÊS A MÊS</t>
  </si>
  <si>
    <t>-</t>
  </si>
  <si>
    <t>Fca Fiat Chrysler Automoveis Brasil Ltda</t>
  </si>
  <si>
    <t>16.701.716/0001-56</t>
  </si>
  <si>
    <t>Volkswagen do Brasil Industria de Veiculos Automotores Ltda</t>
  </si>
  <si>
    <t>59.104.422/0001-50</t>
  </si>
  <si>
    <t>General Motors do Brasil Ltda</t>
  </si>
  <si>
    <t>59.275.792/0001-50</t>
  </si>
  <si>
    <t>Toyota do Brasil Ltda</t>
  </si>
  <si>
    <t>59.104.760/0001-91</t>
  </si>
  <si>
    <t>Hyundai Motor Brasil Montadora de Automoveis Ltda</t>
  </si>
  <si>
    <t>10.394.422/0001-42</t>
  </si>
  <si>
    <t>Peugeot-citroen do Brasil Automoveis LTDA</t>
  </si>
  <si>
    <t>67.405.936/0001-73</t>
  </si>
  <si>
    <t xml:space="preserve"> Renault do Brasil S.A</t>
  </si>
  <si>
    <t>00.913.443/0001-73</t>
  </si>
  <si>
    <t>Ford Motor Company Brasil Ltda</t>
  </si>
  <si>
    <t>03.470.727/0016-07</t>
  </si>
  <si>
    <t>Kia Motors do Brasil LTDA</t>
  </si>
  <si>
    <t>63.728.562/0001-76</t>
  </si>
  <si>
    <t>AUTOMÓVEL. Automóvel leve tipo hatch, novo, zero km; ano/modelo 2021 ou superior; configurado na cor branca ou prata, 04 portas, capacidade para 5 passageiros; motor com no mínimo 03 cilindros, cilindrada 1300 ou superior, aspirado, ou 1.0 ou superior se turbo; combustível Flex (gasolina/álcool); potência mínima de 100 cv; porta-malas com capacidade mínima de 280 litros; transmissão mecânica com 5 ou 6 marchas sincronizadas à frente e 1 a ré; direção hidráulica ou superior; rodas em aço estampado, ou liga metálica, com dimensões mínimas de 5.5x14" e pneus 175/65R14; estepe; macaco, triângulo e chave de rodas; ar condicionado e vidros traseiros e dianteiros elétricos; protetor de cárter e tapetes; central multimídia com câmera de ré e 4 alto-falantes, tweeters e antena; sensor de proximidade dianteiro e traseiro; película fumê com transparência permitida, nos vidros laterais e traseiro, conforme Resolução Contran nº 253 e 254 - Denatran; capacidade mínima do tanque de combustível de 45 litros; com todos os equipamentos e acessórios exigidos pelo Código Brasileiro de Trânsito; garantia mínima de 01 (um) ano. Os veículos ofertados devem estar, no momento da entrega, licenciados em nome da Codevasf 5ª SR e com o tanque cheio (deve ser previamente solicitada a isenção de IPVA junto ao órgão estadual de trânsito, com todas as custas e taxas a correr por conta da contratada).</t>
  </si>
  <si>
    <t>AUTOMÓVEL. Automóvel leve tipo pick-up, novo, zero km; ano/modelo 2021 ou superior; configurado na cor branca ou prata; cabine simples para 2 pessoas; motor 1.3 ou superior; combustível Flex (gasolina/álcool); potência mínima de 100 cv; transmissão mecânica ou automática com 5 ou 6 marchas à frente e 1 à ré; direção hidráulica ou superior; ar condicionado e vidros elétricos; travas elétricas; alarme; central multimídia com câmera de ré, com 2 alto-falantes, tweeters e antena; sensores de proximidade dianteiros e traseiros; protetor de cárter e tapetes; rodas em aço estampado, ou liga metálica, com dimensões mínimas de 5.5x14" e pneus 175/65 R14; estepe; macaco, triângulo e chave de rodas; película fumê com transparência permitida nos vidros laterais e traseiro, conforme Resolução Contran nº 253 e 254 - Denatran; grade protetora do vidro traseiro; caçamba com protetor e ganchos para amarração; caçamba com capacidade mínima de carga de 700 kg; capota marítima; capacidade mínima do tanque de combustível de 50 litros; com todos os equipamentos e acessórios exigidos pelo Código Brasileiro de Trânsito; garantia mínima de 01 (um) ano. Os veículos ofertados devem estar, no momento da entrega, licenciados em nome da Codevasf 5ª SR e com o tanque cheio (deve ser previamente solicitada a isenção de IPVA junto ao órgão estadual de trânsito, com todas as custas e taxas a correr por conta da contratada).</t>
  </si>
  <si>
    <t>CARRO CARGA. Automóvel utilitário de porte médio do tipo pick-up, configurado na cor branca, 04 portas, tração 4 x 4, rodas de liga leve, de aro 17 ou superior, combustível Diesel, direção hidráulica ou superior, câmbio automático; freios preferencialmente a discos nas quatro rodas, ou apenas na dianteira com possibilidade de tambor na traseira, com sistema ABS, protetor de caçamba, protetor do cárter e caixa de transmissão, trava elétrica e vidro elétrico nas 4 portas, vidros com película de controle solar filtro de calor conf. Resolução Contran nº 253 e 254 - Denatran, retrovisores elétricos, sensores de estacionamento dianteiros e traseiros, conjunto de alto falantes e tweeters, central multimídia com câmera de ré, airbag para motorista e passageiro, apoios de cabeça, cinto de segurança retrátil, 3 alças de segurança no teto, acabamento interno com porta objetos nas portas, revestimentos nos bancos tecido ou couro. Com as características técnicas:  Cilindrada mínima de 2.000 cm³, potência mínima de 170 cv, mínimo de 04 cilindros e 16 válvulas, torque mínimo de 40,0 Kgfm, turbo.  Novo Zero km, Ano 2021 ou 2021/2022. Garantia mínima de 03 (três) anos. Os veículos ofertados devem estar, no momento da entrega, licenciados em nome da Codevasf - 5ª SR e com o tanque cheio (deve ser previamente solicitada a isenção de IPVA junto ao órgão estadual de trânsito, com todas as custas e taxas a correr por conta da contratada).</t>
  </si>
  <si>
    <t>AUTOMÓVEL. Automóvel de porte compacto do tipo hatch, configurado na cor branca, 04 portas, rodas de aro 14 ou 15, combustível Flex, injeção multiponto ou direta, hidráulica ou superior, câmbio manual ou automático com mínimo de 5 marchas a frente e 1 a ré, freios preferencialmente a discos ou na dianteira com possibilidade de tambor na traseira, com sistema ABS, protetor do cárter, trava elétrica e vidro elétrico nas 4 portas, vidros com película de controle solar filtro de calor conf. Resolução Contran nº 253 e 254 - Denatran,  sensor de estacionamento traseiro, conjunto de alto falantes e tweeters, sistema de som, airbag para motorista e passageiros, apoios de cabeça, cinto de segurança retrátil, alças de segurança no teto, acabamento interno com porta objetos nas portas, revestimentos nos bancos tecido ou couro. Com as características técnicas:  Cilindrada mínima de 1.000 cm³, potência mínima de 70 cv, mínimo de 03 cilindros e 12 válvulas, torque mínimo de 9,8 Kgfm. Novo, zero km, modelos 2021 ou superior. Garantia mínima de 01 (um) ano. Os veículos ofertados devem estar, no momento da entrega, licenciados em nome da Codevasf 5ª SR e com o tanque cheio (deve ser previamente solicitada a isenção de IPVA junto ao órgão estadual de trânsito, com todas as custas e taxas a correr por conta da contratada).</t>
  </si>
  <si>
    <t>TABELA DE COTAÇÕES 2022 - LICITAÇÃO VEÍCULOS ALAGOAS</t>
  </si>
  <si>
    <t>BR250887</t>
  </si>
  <si>
    <t>Escopo de Fornecimento</t>
  </si>
  <si>
    <t>AUTOMÓVEL. Automóvel leve tipo sedã, novo, zero km; ano/modelo 2021 ou superior; configurado na cor branca, 04 portas, capacidade para 5 passageiros; motor 1.4 turbo ou 2.0 aspirado; combustível Flex (gasolina/álcool), ou gasolina, conforme o caso; potência mínima de 150 cv; câmbio automático; sistema de freio a disco nas 4 rodas com ABS/EBD e EBA; direção elétrica, controle de tração e estabilidade; suspensão dianteira com buchas hidráulicas e barra estabilizadora; suspensão traseira com barras estabilizadoras; ar condicionado e vidros elétricos dianteiros e traseiros; capacidade mínima do porta-malas de 440 litros; rodas de liga leve com aro de 16 polegadas ou maiores; pneus radiais compatíveis com as rodas; estepe com rodas e pneus em consonância com a legislação de trânsito vigente; macaco, triângulo e chave de rodas; tapetes e protetor do cárter; regulagem do retrovisor elétrica; computador de bordo; farol de neblina; ajuste de altura e profundidade do volante; trava elétrica e alarme antifurto;central multimídia com câmera de ré, entrada USB, rádio com 4 alto-falantes, tweeters e antena; sensores de estacionamento dianteiros e traseiros; banco do motorista com ajuste de altura, longitudinal e inclinação elétricos; banco traseiro rebatível; película fumê com transparência permitida, nos vidros laterais e traseiro, conforme Resolução Contran nº 253 e 254 - Denatran; capacidade mínima do tanque de combustível de 50 litros; com todos os equipamentos e acessórios exigidos pelo Código Brasileiro de Trânsito (air bag duplo, cintos de segurança, extintor e outros); garantia mínima de 03 (três) anos. Os veículos ofertados devem estar, no momento da entrega, licenciados em nome da Codevasf 5ª SR e com o tanque cheio (deve ser previamente solicitada a isenção de IPVA junto ao órgão estadual de trânsito, com todas as custas e taxas a correr por conta da contratada).</t>
  </si>
  <si>
    <t>BR459806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</si>
</sst>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6" x14ac:knownFonts="1">
    <font>
      <sz val="11"/>
      <color theme="1"/>
      <name val="Calibri"/>
      <family val="2"/>
      <scheme val="minor"/>
    </font>
    <font>
      <sz val="11"/>
      <color theme="1"/>
      <name val="Calibri"/>
      <family val="2"/>
      <scheme val="minor"/>
    </font>
    <font>
      <sz val="11"/>
      <color theme="1"/>
      <name val="Times New Roman"/>
      <family val="1"/>
    </font>
    <font>
      <sz val="8"/>
      <name val="Calibri"/>
      <family val="2"/>
      <scheme val="minor"/>
    </font>
    <font>
      <b/>
      <sz val="11"/>
      <color theme="1"/>
      <name val="Times New Roman"/>
      <family val="1"/>
    </font>
    <font>
      <b/>
      <sz val="11"/>
      <color rgb="FFFF0000"/>
      <name val="Times New Roman"/>
      <family val="1"/>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s>
  <cellStyleXfs count="2">
    <xf numFmtId="0" fontId="0" fillId="0" borderId="0"/>
    <xf numFmtId="44" fontId="1" fillId="0" borderId="0" applyFont="0" applyFill="0" applyBorder="0" applyAlignment="0" applyProtection="0"/>
  </cellStyleXfs>
  <cellXfs count="55">
    <xf numFmtId="0" fontId="0" fillId="0" borderId="0" xfId="0"/>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wrapText="1"/>
    </xf>
    <xf numFmtId="44" fontId="0" fillId="0" borderId="0" xfId="0" applyNumberFormat="1"/>
    <xf numFmtId="0" fontId="0" fillId="0" borderId="5" xfId="0" applyBorder="1"/>
    <xf numFmtId="0" fontId="2" fillId="0" borderId="0" xfId="0" applyFont="1" applyAlignment="1">
      <alignment horizontal="center" vertical="center"/>
    </xf>
    <xf numFmtId="0" fontId="2" fillId="0" borderId="0" xfId="0" applyFont="1" applyAlignment="1">
      <alignment vertical="center"/>
    </xf>
    <xf numFmtId="2" fontId="2" fillId="0" borderId="1" xfId="0" applyNumberFormat="1" applyFont="1" applyBorder="1" applyAlignment="1">
      <alignment vertical="center"/>
    </xf>
    <xf numFmtId="2" fontId="5" fillId="0" borderId="1" xfId="0" applyNumberFormat="1" applyFont="1" applyBorder="1" applyAlignment="1">
      <alignment vertical="center"/>
    </xf>
    <xf numFmtId="17" fontId="2" fillId="0" borderId="1" xfId="0" applyNumberFormat="1" applyFont="1" applyBorder="1" applyAlignment="1">
      <alignment horizontal="center"/>
    </xf>
    <xf numFmtId="0" fontId="2" fillId="0" borderId="1" xfId="0" applyFont="1" applyBorder="1" applyAlignment="1">
      <alignment horizontal="center" vertical="center"/>
    </xf>
    <xf numFmtId="44" fontId="2" fillId="0" borderId="6" xfId="1" applyFont="1" applyBorder="1" applyAlignment="1">
      <alignment horizontal="center" vertical="center" wrapText="1"/>
    </xf>
    <xf numFmtId="44" fontId="2" fillId="0" borderId="7" xfId="1" applyFont="1" applyBorder="1" applyAlignment="1">
      <alignment horizontal="center" vertical="center" wrapText="1"/>
    </xf>
    <xf numFmtId="44" fontId="2" fillId="0" borderId="9" xfId="1" applyFont="1" applyBorder="1" applyAlignment="1">
      <alignment horizontal="center" vertical="center" wrapText="1"/>
    </xf>
    <xf numFmtId="44" fontId="2" fillId="0" borderId="10" xfId="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center" wrapText="1"/>
    </xf>
    <xf numFmtId="44" fontId="2" fillId="0" borderId="1" xfId="0" applyNumberFormat="1" applyFont="1" applyBorder="1" applyAlignment="1">
      <alignment horizontal="center" vertical="center" wrapText="1"/>
    </xf>
    <xf numFmtId="44" fontId="2" fillId="0" borderId="1" xfId="1" applyFont="1" applyBorder="1" applyAlignment="1">
      <alignment horizontal="center" vertical="center" wrapText="1"/>
    </xf>
    <xf numFmtId="44" fontId="2" fillId="0" borderId="1" xfId="0" applyNumberFormat="1" applyFont="1" applyBorder="1" applyAlignment="1">
      <alignment horizontal="center" vertical="center"/>
    </xf>
    <xf numFmtId="0" fontId="2" fillId="0" borderId="0" xfId="0" applyFont="1" applyAlignment="1">
      <alignment horizontal="center" vertical="center"/>
    </xf>
    <xf numFmtId="0" fontId="2" fillId="0" borderId="11" xfId="0" applyFont="1" applyBorder="1" applyAlignment="1">
      <alignment horizontal="center" vertical="center" wrapText="1"/>
    </xf>
    <xf numFmtId="2" fontId="2" fillId="0" borderId="1" xfId="1" applyNumberFormat="1" applyFont="1" applyBorder="1" applyAlignment="1">
      <alignment horizontal="center" vertical="center"/>
    </xf>
    <xf numFmtId="44" fontId="2" fillId="0" borderId="1" xfId="1" applyFont="1" applyBorder="1" applyAlignment="1">
      <alignment horizontal="center" vertical="center"/>
    </xf>
    <xf numFmtId="44" fontId="5" fillId="0" borderId="1" xfId="1" applyFont="1" applyBorder="1" applyAlignment="1">
      <alignment horizontal="center" vertical="center" wrapText="1"/>
    </xf>
    <xf numFmtId="0" fontId="2" fillId="0" borderId="13" xfId="0" applyFont="1" applyBorder="1" applyAlignment="1">
      <alignment horizontal="center" vertical="center" wrapText="1"/>
    </xf>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wrapText="1"/>
    </xf>
    <xf numFmtId="0" fontId="0" fillId="0" borderId="12" xfId="0" applyBorder="1" applyAlignment="1">
      <alignment horizontal="center"/>
    </xf>
    <xf numFmtId="0" fontId="0" fillId="0" borderId="7" xfId="0" applyBorder="1" applyAlignment="1">
      <alignment horizontal="center"/>
    </xf>
    <xf numFmtId="0" fontId="0" fillId="0" borderId="0" xfId="0" applyAlignment="1">
      <alignment horizontal="center"/>
    </xf>
    <xf numFmtId="0" fontId="0" fillId="0" borderId="8" xfId="0" applyBorder="1" applyAlignment="1">
      <alignment horizontal="center"/>
    </xf>
    <xf numFmtId="0" fontId="4" fillId="0" borderId="1" xfId="0" applyFont="1" applyBorder="1" applyAlignment="1">
      <alignment horizontal="center" vertical="center" wrapText="1"/>
    </xf>
    <xf numFmtId="0" fontId="2" fillId="0" borderId="1" xfId="0" applyFont="1" applyBorder="1" applyAlignment="1">
      <alignment horizontal="left" vertical="center" wrapText="1"/>
    </xf>
    <xf numFmtId="44" fontId="2" fillId="0" borderId="5" xfId="0" applyNumberFormat="1" applyFont="1" applyBorder="1" applyAlignment="1">
      <alignment horizontal="center" vertical="center" wrapText="1"/>
    </xf>
    <xf numFmtId="44" fontId="2" fillId="0" borderId="8" xfId="0" applyNumberFormat="1" applyFont="1" applyBorder="1" applyAlignment="1">
      <alignment horizontal="center" vertical="center" wrapText="1"/>
    </xf>
    <xf numFmtId="44" fontId="2" fillId="0" borderId="9" xfId="0" applyNumberFormat="1" applyFont="1" applyBorder="1" applyAlignment="1">
      <alignment horizontal="center" vertical="center" wrapText="1"/>
    </xf>
    <xf numFmtId="44" fontId="2" fillId="0" borderId="10" xfId="0" applyNumberFormat="1" applyFont="1" applyBorder="1" applyAlignment="1">
      <alignment horizontal="center" vertical="center" wrapText="1"/>
    </xf>
    <xf numFmtId="0" fontId="4" fillId="0" borderId="1" xfId="0" applyFont="1" applyBorder="1" applyAlignment="1">
      <alignment horizontal="center" vertical="center"/>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395699</xdr:colOff>
      <xdr:row>37</xdr:row>
      <xdr:rowOff>41463</xdr:rowOff>
    </xdr:from>
    <xdr:to>
      <xdr:col>23</xdr:col>
      <xdr:colOff>595592</xdr:colOff>
      <xdr:row>38</xdr:row>
      <xdr:rowOff>152400</xdr:rowOff>
    </xdr:to>
    <xdr:pic>
      <xdr:nvPicPr>
        <xdr:cNvPr id="3" name="Imagem 2">
          <a:extLst>
            <a:ext uri="{FF2B5EF4-FFF2-40B4-BE49-F238E27FC236}">
              <a16:creationId xmlns:a16="http://schemas.microsoft.com/office/drawing/2014/main" id="{3B521BA1-1F72-4976-9EE5-621093DADDAF}"/>
            </a:ext>
          </a:extLst>
        </xdr:cNvPr>
        <xdr:cNvPicPr>
          <a:picLocks noChangeAspect="1"/>
        </xdr:cNvPicPr>
      </xdr:nvPicPr>
      <xdr:blipFill>
        <a:blip xmlns:r="http://schemas.openxmlformats.org/officeDocument/2006/relationships" r:embed="rId1"/>
        <a:stretch>
          <a:fillRect/>
        </a:stretch>
      </xdr:blipFill>
      <xdr:spPr>
        <a:xfrm>
          <a:off x="15892874" y="27063888"/>
          <a:ext cx="1419093" cy="301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372193</xdr:colOff>
      <xdr:row>2</xdr:row>
      <xdr:rowOff>28577</xdr:rowOff>
    </xdr:from>
    <xdr:to>
      <xdr:col>14</xdr:col>
      <xdr:colOff>590549</xdr:colOff>
      <xdr:row>3</xdr:row>
      <xdr:rowOff>142875</xdr:rowOff>
    </xdr:to>
    <xdr:pic>
      <xdr:nvPicPr>
        <xdr:cNvPr id="4" name="Imagem 3">
          <a:extLst>
            <a:ext uri="{FF2B5EF4-FFF2-40B4-BE49-F238E27FC236}">
              <a16:creationId xmlns:a16="http://schemas.microsoft.com/office/drawing/2014/main" id="{2F1A773A-CC01-4A1A-85F1-E695BF9E7C98}"/>
            </a:ext>
          </a:extLst>
        </xdr:cNvPr>
        <xdr:cNvPicPr>
          <a:picLocks noChangeAspect="1"/>
        </xdr:cNvPicPr>
      </xdr:nvPicPr>
      <xdr:blipFill>
        <a:blip xmlns:r="http://schemas.openxmlformats.org/officeDocument/2006/relationships" r:embed="rId1"/>
        <a:stretch>
          <a:fillRect/>
        </a:stretch>
      </xdr:blipFill>
      <xdr:spPr>
        <a:xfrm>
          <a:off x="7763593" y="409577"/>
          <a:ext cx="1437556" cy="304798"/>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88EE4-3D7F-43B2-BA46-FF5F42BCE190}">
  <sheetPr>
    <pageSetUpPr fitToPage="1"/>
  </sheetPr>
  <dimension ref="C4:AQ45"/>
  <sheetViews>
    <sheetView tabSelected="1" topLeftCell="A3" zoomScaleNormal="100" workbookViewId="0">
      <selection activeCell="C9" sqref="C9"/>
    </sheetView>
  </sheetViews>
  <sheetFormatPr defaultRowHeight="15" x14ac:dyDescent="0.25"/>
  <cols>
    <col min="4" max="4" width="13.28515625" customWidth="1"/>
    <col min="5" max="5" width="18.28515625" customWidth="1"/>
    <col min="6" max="7" width="18.140625" customWidth="1"/>
    <col min="8" max="8" width="18.28515625" customWidth="1"/>
    <col min="36" max="36" width="9" customWidth="1"/>
  </cols>
  <sheetData>
    <row r="4" spans="3:43" ht="15" customHeight="1" x14ac:dyDescent="0.25">
      <c r="C4" s="22" t="s">
        <v>100</v>
      </c>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row>
    <row r="5" spans="3:43" ht="15" customHeight="1" x14ac:dyDescent="0.25">
      <c r="C5" s="20" t="s">
        <v>0</v>
      </c>
      <c r="D5" s="31"/>
      <c r="E5" s="31"/>
      <c r="F5" s="31"/>
      <c r="G5" s="31"/>
      <c r="H5" s="31"/>
      <c r="I5" s="31"/>
      <c r="J5" s="31"/>
      <c r="K5" s="21"/>
      <c r="L5" s="27" t="s">
        <v>1</v>
      </c>
      <c r="M5" s="27"/>
      <c r="N5" s="27" t="s">
        <v>2</v>
      </c>
      <c r="O5" s="27"/>
      <c r="P5" s="27" t="s">
        <v>3</v>
      </c>
      <c r="Q5" s="27"/>
      <c r="R5" s="27" t="s">
        <v>4</v>
      </c>
      <c r="S5" s="27"/>
      <c r="T5" s="27" t="s">
        <v>5</v>
      </c>
      <c r="U5" s="27"/>
      <c r="V5" s="27" t="s">
        <v>6</v>
      </c>
      <c r="W5" s="27"/>
      <c r="X5" s="27" t="s">
        <v>7</v>
      </c>
      <c r="Y5" s="27"/>
      <c r="Z5" s="27" t="s">
        <v>8</v>
      </c>
      <c r="AA5" s="27"/>
      <c r="AB5" s="16" t="s">
        <v>23</v>
      </c>
      <c r="AC5" s="17"/>
      <c r="AD5" s="27" t="s">
        <v>24</v>
      </c>
      <c r="AE5" s="27"/>
      <c r="AF5" s="27" t="s">
        <v>25</v>
      </c>
      <c r="AG5" s="27"/>
      <c r="AH5" s="27" t="s">
        <v>26</v>
      </c>
      <c r="AI5" s="27"/>
      <c r="AJ5" s="27" t="s">
        <v>36</v>
      </c>
      <c r="AK5" s="27"/>
      <c r="AL5" s="27" t="s">
        <v>48</v>
      </c>
      <c r="AM5" s="27"/>
      <c r="AN5" s="27" t="s">
        <v>49</v>
      </c>
      <c r="AO5" s="27"/>
      <c r="AP5" s="23" t="s">
        <v>50</v>
      </c>
      <c r="AQ5" s="22"/>
    </row>
    <row r="6" spans="3:43" x14ac:dyDescent="0.25">
      <c r="C6" s="22" t="s">
        <v>9</v>
      </c>
      <c r="D6" s="22" t="s">
        <v>10</v>
      </c>
      <c r="E6" s="22" t="s">
        <v>11</v>
      </c>
      <c r="F6" s="22"/>
      <c r="G6" s="22" t="s">
        <v>12</v>
      </c>
      <c r="H6" s="22"/>
      <c r="I6" s="22"/>
      <c r="J6" s="22"/>
      <c r="K6" s="22"/>
      <c r="L6" s="22"/>
      <c r="M6" s="22"/>
      <c r="N6" s="22"/>
      <c r="O6" s="22"/>
      <c r="P6" s="22"/>
      <c r="Q6" s="22"/>
      <c r="R6" s="22"/>
      <c r="S6" s="22"/>
      <c r="T6" s="22"/>
      <c r="U6" s="22"/>
      <c r="V6" s="22"/>
      <c r="W6" s="22"/>
      <c r="X6" s="22"/>
      <c r="Y6" s="22"/>
      <c r="Z6" s="22"/>
      <c r="AA6" s="22"/>
      <c r="AB6" s="18"/>
      <c r="AC6" s="19"/>
      <c r="AD6" s="22"/>
      <c r="AE6" s="22"/>
      <c r="AF6" s="22"/>
      <c r="AG6" s="22"/>
      <c r="AH6" s="22"/>
      <c r="AI6" s="22"/>
      <c r="AJ6" s="22"/>
      <c r="AK6" s="22"/>
      <c r="AL6" s="22"/>
      <c r="AM6" s="22"/>
      <c r="AN6" s="22"/>
      <c r="AO6" s="22"/>
      <c r="AP6" s="22"/>
      <c r="AQ6" s="22"/>
    </row>
    <row r="7" spans="3:43" x14ac:dyDescent="0.25">
      <c r="C7" s="22"/>
      <c r="D7" s="22"/>
      <c r="E7" s="22"/>
      <c r="F7" s="22"/>
      <c r="G7" s="22"/>
      <c r="H7" s="22"/>
      <c r="I7" s="22"/>
      <c r="J7" s="22"/>
      <c r="K7" s="22"/>
      <c r="L7" s="22"/>
      <c r="M7" s="22"/>
      <c r="N7" s="22"/>
      <c r="O7" s="22"/>
      <c r="P7" s="22"/>
      <c r="Q7" s="22"/>
      <c r="R7" s="22"/>
      <c r="S7" s="22"/>
      <c r="T7" s="22"/>
      <c r="U7" s="22"/>
      <c r="V7" s="22"/>
      <c r="W7" s="22"/>
      <c r="X7" s="22"/>
      <c r="Y7" s="22"/>
      <c r="Z7" s="22"/>
      <c r="AA7" s="22"/>
      <c r="AB7" s="18"/>
      <c r="AC7" s="19"/>
      <c r="AD7" s="22"/>
      <c r="AE7" s="22"/>
      <c r="AF7" s="22"/>
      <c r="AG7" s="22"/>
      <c r="AH7" s="22"/>
      <c r="AI7" s="22"/>
      <c r="AJ7" s="22"/>
      <c r="AK7" s="22"/>
      <c r="AL7" s="22"/>
      <c r="AM7" s="22"/>
      <c r="AN7" s="22"/>
      <c r="AO7" s="22"/>
      <c r="AP7" s="22"/>
      <c r="AQ7" s="22"/>
    </row>
    <row r="8" spans="3:43" x14ac:dyDescent="0.25">
      <c r="C8" s="22"/>
      <c r="D8" s="22"/>
      <c r="E8" s="22"/>
      <c r="F8" s="22"/>
      <c r="G8" s="22"/>
      <c r="H8" s="22"/>
      <c r="I8" s="22"/>
      <c r="J8" s="22"/>
      <c r="K8" s="22"/>
      <c r="L8" s="22"/>
      <c r="M8" s="22"/>
      <c r="N8" s="22"/>
      <c r="O8" s="22"/>
      <c r="P8" s="22"/>
      <c r="Q8" s="22"/>
      <c r="R8" s="22"/>
      <c r="S8" s="22"/>
      <c r="T8" s="22"/>
      <c r="U8" s="22"/>
      <c r="V8" s="22"/>
      <c r="W8" s="22"/>
      <c r="X8" s="22"/>
      <c r="Y8" s="22"/>
      <c r="Z8" s="22"/>
      <c r="AA8" s="22"/>
      <c r="AB8" s="20"/>
      <c r="AC8" s="21"/>
      <c r="AD8" s="22"/>
      <c r="AE8" s="22"/>
      <c r="AF8" s="22"/>
      <c r="AG8" s="22"/>
      <c r="AH8" s="22"/>
      <c r="AI8" s="22"/>
      <c r="AJ8" s="22"/>
      <c r="AK8" s="22"/>
      <c r="AL8" s="22"/>
      <c r="AM8" s="22"/>
      <c r="AN8" s="22"/>
      <c r="AO8" s="22"/>
      <c r="AP8" s="22"/>
      <c r="AQ8" s="22"/>
    </row>
    <row r="9" spans="3:43" ht="153.75" customHeight="1" x14ac:dyDescent="0.25">
      <c r="C9" s="1">
        <v>1</v>
      </c>
      <c r="D9" s="11" t="s">
        <v>37</v>
      </c>
      <c r="E9" s="22" t="s">
        <v>13</v>
      </c>
      <c r="F9" s="22"/>
      <c r="G9" s="22" t="s">
        <v>97</v>
      </c>
      <c r="H9" s="22"/>
      <c r="I9" s="22"/>
      <c r="J9" s="22"/>
      <c r="K9" s="22"/>
      <c r="L9" s="11">
        <v>18</v>
      </c>
      <c r="M9" s="11"/>
      <c r="N9" s="25">
        <f>SUM(R9,T9,V9,Z9,AD9)/5</f>
        <v>80786.83</v>
      </c>
      <c r="O9" s="11"/>
      <c r="P9" s="25">
        <f>N9*L9</f>
        <v>1454162.94</v>
      </c>
      <c r="Q9" s="11"/>
      <c r="R9" s="24">
        <v>80184.149999999994</v>
      </c>
      <c r="S9" s="24"/>
      <c r="T9" s="24">
        <v>82190</v>
      </c>
      <c r="U9" s="24"/>
      <c r="V9" s="24">
        <v>80180</v>
      </c>
      <c r="W9" s="24"/>
      <c r="X9" s="24"/>
      <c r="Y9" s="24"/>
      <c r="Z9" s="24">
        <v>78890</v>
      </c>
      <c r="AA9" s="24"/>
      <c r="AB9" s="12"/>
      <c r="AC9" s="13"/>
      <c r="AD9" s="24">
        <v>82490</v>
      </c>
      <c r="AE9" s="24"/>
      <c r="AF9" s="24"/>
      <c r="AG9" s="24"/>
      <c r="AH9" s="24"/>
      <c r="AI9" s="24"/>
      <c r="AJ9" s="12">
        <f>P9+P10</f>
        <v>1615736.5999999999</v>
      </c>
      <c r="AK9" s="13"/>
      <c r="AL9" s="29">
        <f>MEDIAN(R9:W10,Z9,AD9)</f>
        <v>80184.149999999994</v>
      </c>
      <c r="AM9" s="29"/>
      <c r="AN9" s="11">
        <f>STDEV(R9:W10,Z9,AD9)</f>
        <v>1516.5012345857162</v>
      </c>
      <c r="AO9" s="11"/>
      <c r="AP9" s="28">
        <f>(AN9/N9)</f>
        <v>1.8771639320242128E-2</v>
      </c>
      <c r="AQ9" s="28"/>
    </row>
    <row r="10" spans="3:43" ht="144.75" customHeight="1" x14ac:dyDescent="0.25">
      <c r="C10" s="1">
        <v>2</v>
      </c>
      <c r="D10" s="11"/>
      <c r="E10" s="22" t="s">
        <v>14</v>
      </c>
      <c r="F10" s="22"/>
      <c r="G10" s="22"/>
      <c r="H10" s="22"/>
      <c r="I10" s="22"/>
      <c r="J10" s="22"/>
      <c r="K10" s="22"/>
      <c r="L10" s="11">
        <v>2</v>
      </c>
      <c r="M10" s="11"/>
      <c r="N10" s="11"/>
      <c r="O10" s="11"/>
      <c r="P10" s="25">
        <f>N9*L10</f>
        <v>161573.66</v>
      </c>
      <c r="Q10" s="11"/>
      <c r="R10" s="24"/>
      <c r="S10" s="24"/>
      <c r="T10" s="24"/>
      <c r="U10" s="24"/>
      <c r="V10" s="24"/>
      <c r="W10" s="24"/>
      <c r="X10" s="24"/>
      <c r="Y10" s="24"/>
      <c r="Z10" s="24"/>
      <c r="AA10" s="24"/>
      <c r="AB10" s="14"/>
      <c r="AC10" s="15"/>
      <c r="AD10" s="24"/>
      <c r="AE10" s="24"/>
      <c r="AF10" s="24"/>
      <c r="AG10" s="24"/>
      <c r="AH10" s="24"/>
      <c r="AI10" s="24"/>
      <c r="AJ10" s="14"/>
      <c r="AK10" s="15"/>
      <c r="AL10" s="29"/>
      <c r="AM10" s="29"/>
      <c r="AN10" s="11"/>
      <c r="AO10" s="11"/>
      <c r="AP10" s="28"/>
      <c r="AQ10" s="28"/>
    </row>
    <row r="11" spans="3:43" ht="165.75" customHeight="1" x14ac:dyDescent="0.25">
      <c r="C11" s="1">
        <v>3</v>
      </c>
      <c r="D11" s="11" t="s">
        <v>102</v>
      </c>
      <c r="E11" s="22" t="s">
        <v>15</v>
      </c>
      <c r="F11" s="22"/>
      <c r="G11" s="22" t="s">
        <v>94</v>
      </c>
      <c r="H11" s="22"/>
      <c r="I11" s="22"/>
      <c r="J11" s="22"/>
      <c r="K11" s="22"/>
      <c r="L11" s="22">
        <v>18</v>
      </c>
      <c r="M11" s="22"/>
      <c r="N11" s="23">
        <f>SUM(R11:AC12)/6</f>
        <v>102285.69166666667</v>
      </c>
      <c r="O11" s="22"/>
      <c r="P11" s="23">
        <f>N11*L11</f>
        <v>1841142.45</v>
      </c>
      <c r="Q11" s="22"/>
      <c r="R11" s="24">
        <v>84884.15</v>
      </c>
      <c r="S11" s="24"/>
      <c r="T11" s="24">
        <v>116845</v>
      </c>
      <c r="U11" s="24"/>
      <c r="V11" s="24">
        <v>94660</v>
      </c>
      <c r="W11" s="24"/>
      <c r="X11" s="24">
        <v>102090</v>
      </c>
      <c r="Y11" s="24"/>
      <c r="Z11" s="24">
        <v>105490</v>
      </c>
      <c r="AA11" s="24"/>
      <c r="AB11" s="12">
        <v>109745</v>
      </c>
      <c r="AC11" s="13"/>
      <c r="AD11" s="24"/>
      <c r="AE11" s="24"/>
      <c r="AF11" s="24"/>
      <c r="AG11" s="24"/>
      <c r="AH11" s="24"/>
      <c r="AI11" s="24"/>
      <c r="AJ11" s="24">
        <f>P11+P12</f>
        <v>2045713.8333333333</v>
      </c>
      <c r="AK11" s="24"/>
      <c r="AL11" s="29">
        <f>MEDIAN(R11:AA12,AB11)</f>
        <v>103790</v>
      </c>
      <c r="AM11" s="29"/>
      <c r="AN11" s="11">
        <f>STDEV(R11:AC12)</f>
        <v>11303.85290820861</v>
      </c>
      <c r="AO11" s="11"/>
      <c r="AP11" s="28">
        <f>(AN11/N11)</f>
        <v>0.11051255287050439</v>
      </c>
      <c r="AQ11" s="28"/>
    </row>
    <row r="12" spans="3:43" ht="149.25" customHeight="1" x14ac:dyDescent="0.25">
      <c r="C12" s="1">
        <v>4</v>
      </c>
      <c r="D12" s="11"/>
      <c r="E12" s="22" t="s">
        <v>16</v>
      </c>
      <c r="F12" s="22"/>
      <c r="G12" s="22"/>
      <c r="H12" s="22"/>
      <c r="I12" s="22"/>
      <c r="J12" s="22"/>
      <c r="K12" s="22"/>
      <c r="L12" s="22">
        <v>2</v>
      </c>
      <c r="M12" s="22"/>
      <c r="N12" s="22"/>
      <c r="O12" s="22"/>
      <c r="P12" s="23">
        <f>N11*L12</f>
        <v>204571.38333333333</v>
      </c>
      <c r="Q12" s="22"/>
      <c r="R12" s="24"/>
      <c r="S12" s="24"/>
      <c r="T12" s="24"/>
      <c r="U12" s="24"/>
      <c r="V12" s="24"/>
      <c r="W12" s="24"/>
      <c r="X12" s="24"/>
      <c r="Y12" s="24"/>
      <c r="Z12" s="24"/>
      <c r="AA12" s="24"/>
      <c r="AB12" s="14"/>
      <c r="AC12" s="15"/>
      <c r="AD12" s="24"/>
      <c r="AE12" s="24"/>
      <c r="AF12" s="24"/>
      <c r="AG12" s="24"/>
      <c r="AH12" s="24"/>
      <c r="AI12" s="24"/>
      <c r="AJ12" s="24"/>
      <c r="AK12" s="24"/>
      <c r="AL12" s="29"/>
      <c r="AM12" s="29"/>
      <c r="AN12" s="11"/>
      <c r="AO12" s="11"/>
      <c r="AP12" s="28"/>
      <c r="AQ12" s="28"/>
    </row>
    <row r="13" spans="3:43" ht="153" customHeight="1" x14ac:dyDescent="0.25">
      <c r="C13" s="1">
        <v>5</v>
      </c>
      <c r="D13" s="11" t="s">
        <v>31</v>
      </c>
      <c r="E13" s="22" t="s">
        <v>17</v>
      </c>
      <c r="F13" s="22"/>
      <c r="G13" s="22" t="s">
        <v>95</v>
      </c>
      <c r="H13" s="22"/>
      <c r="I13" s="22"/>
      <c r="J13" s="22"/>
      <c r="K13" s="22"/>
      <c r="L13" s="22">
        <v>45</v>
      </c>
      <c r="M13" s="22"/>
      <c r="N13" s="23">
        <f>SUM(R13:U14,AD13)/3</f>
        <v>104569.16666666667</v>
      </c>
      <c r="O13" s="22"/>
      <c r="P13" s="23">
        <f>N13*L13</f>
        <v>4705612.5</v>
      </c>
      <c r="Q13" s="22"/>
      <c r="R13" s="24">
        <v>106587.5</v>
      </c>
      <c r="S13" s="24"/>
      <c r="T13" s="24">
        <v>100520</v>
      </c>
      <c r="U13" s="24"/>
      <c r="V13" s="24"/>
      <c r="W13" s="24"/>
      <c r="X13" s="24"/>
      <c r="Y13" s="24"/>
      <c r="Z13" s="24"/>
      <c r="AA13" s="24"/>
      <c r="AB13" s="12"/>
      <c r="AC13" s="13"/>
      <c r="AD13" s="24">
        <v>106600</v>
      </c>
      <c r="AE13" s="24"/>
      <c r="AF13" s="24"/>
      <c r="AG13" s="24"/>
      <c r="AH13" s="24"/>
      <c r="AI13" s="24"/>
      <c r="AJ13" s="24">
        <f>P13+P14</f>
        <v>5228458.333333333</v>
      </c>
      <c r="AK13" s="24"/>
      <c r="AL13" s="29">
        <f>MEDIAN(R13:U14,AD13)</f>
        <v>106587.5</v>
      </c>
      <c r="AM13" s="29"/>
      <c r="AN13" s="11">
        <f>STDEV(R13:U14,AD13)</f>
        <v>3506.6867672110852</v>
      </c>
      <c r="AO13" s="11"/>
      <c r="AP13" s="28">
        <f>(AN13/N13)</f>
        <v>3.3534615212047064E-2</v>
      </c>
      <c r="AQ13" s="28"/>
    </row>
    <row r="14" spans="3:43" ht="165" customHeight="1" x14ac:dyDescent="0.25">
      <c r="C14" s="1">
        <v>6</v>
      </c>
      <c r="D14" s="11"/>
      <c r="E14" s="22" t="s">
        <v>18</v>
      </c>
      <c r="F14" s="22"/>
      <c r="G14" s="22"/>
      <c r="H14" s="22"/>
      <c r="I14" s="22"/>
      <c r="J14" s="22"/>
      <c r="K14" s="22"/>
      <c r="L14" s="22">
        <v>5</v>
      </c>
      <c r="M14" s="22"/>
      <c r="N14" s="22"/>
      <c r="O14" s="22"/>
      <c r="P14" s="23">
        <f>N13*L14</f>
        <v>522845.83333333337</v>
      </c>
      <c r="Q14" s="22"/>
      <c r="R14" s="24"/>
      <c r="S14" s="24"/>
      <c r="T14" s="24"/>
      <c r="U14" s="24"/>
      <c r="V14" s="24"/>
      <c r="W14" s="24"/>
      <c r="X14" s="24"/>
      <c r="Y14" s="24"/>
      <c r="Z14" s="24"/>
      <c r="AA14" s="24"/>
      <c r="AB14" s="14"/>
      <c r="AC14" s="15"/>
      <c r="AD14" s="24"/>
      <c r="AE14" s="24"/>
      <c r="AF14" s="24"/>
      <c r="AG14" s="24"/>
      <c r="AH14" s="24"/>
      <c r="AI14" s="24"/>
      <c r="AJ14" s="24"/>
      <c r="AK14" s="24"/>
      <c r="AL14" s="29"/>
      <c r="AM14" s="29"/>
      <c r="AN14" s="11"/>
      <c r="AO14" s="11"/>
      <c r="AP14" s="28"/>
      <c r="AQ14" s="28"/>
    </row>
    <row r="15" spans="3:43" ht="174.75" customHeight="1" x14ac:dyDescent="0.25">
      <c r="C15" s="1">
        <v>7</v>
      </c>
      <c r="D15" s="11" t="s">
        <v>32</v>
      </c>
      <c r="E15" s="22" t="s">
        <v>19</v>
      </c>
      <c r="F15" s="22"/>
      <c r="G15" s="22" t="s">
        <v>101</v>
      </c>
      <c r="H15" s="22"/>
      <c r="I15" s="22"/>
      <c r="J15" s="22"/>
      <c r="K15" s="22"/>
      <c r="L15" s="22">
        <v>4</v>
      </c>
      <c r="M15" s="22"/>
      <c r="N15" s="23">
        <f>SUM(V15:Y16,AH15)/3</f>
        <v>153720</v>
      </c>
      <c r="O15" s="22"/>
      <c r="P15" s="23">
        <f>N15*L15</f>
        <v>614880</v>
      </c>
      <c r="Q15" s="22"/>
      <c r="R15" s="24"/>
      <c r="S15" s="24"/>
      <c r="T15" s="30">
        <v>216990</v>
      </c>
      <c r="U15" s="30"/>
      <c r="V15" s="24">
        <v>162280</v>
      </c>
      <c r="W15" s="24"/>
      <c r="X15" s="24">
        <v>152690</v>
      </c>
      <c r="Y15" s="24"/>
      <c r="Z15" s="24"/>
      <c r="AA15" s="24"/>
      <c r="AB15" s="12"/>
      <c r="AC15" s="13"/>
      <c r="AD15" s="24"/>
      <c r="AE15" s="24"/>
      <c r="AF15" s="24"/>
      <c r="AG15" s="24"/>
      <c r="AH15" s="24">
        <v>146190</v>
      </c>
      <c r="AI15" s="24"/>
      <c r="AJ15" s="24">
        <f>P15+P16</f>
        <v>768600</v>
      </c>
      <c r="AK15" s="24"/>
      <c r="AL15" s="29">
        <f>MEDIAN(V15:Y16,AH15)</f>
        <v>152690</v>
      </c>
      <c r="AM15" s="29"/>
      <c r="AN15" s="11">
        <f>STDEV(V15:Y16,AH15)</f>
        <v>8094.3004639066867</v>
      </c>
      <c r="AO15" s="11"/>
      <c r="AP15" s="28">
        <f>(AN15/N15)</f>
        <v>5.2656131042848602E-2</v>
      </c>
      <c r="AQ15" s="28"/>
    </row>
    <row r="16" spans="3:43" ht="240.75" customHeight="1" x14ac:dyDescent="0.25">
      <c r="C16" s="1">
        <v>8</v>
      </c>
      <c r="D16" s="11"/>
      <c r="E16" s="22" t="s">
        <v>20</v>
      </c>
      <c r="F16" s="22"/>
      <c r="G16" s="22"/>
      <c r="H16" s="22"/>
      <c r="I16" s="22"/>
      <c r="J16" s="22"/>
      <c r="K16" s="22"/>
      <c r="L16" s="22">
        <v>1</v>
      </c>
      <c r="M16" s="22"/>
      <c r="N16" s="22"/>
      <c r="O16" s="22"/>
      <c r="P16" s="23">
        <f>N15*L16</f>
        <v>153720</v>
      </c>
      <c r="Q16" s="22"/>
      <c r="R16" s="24"/>
      <c r="S16" s="24"/>
      <c r="T16" s="30"/>
      <c r="U16" s="30"/>
      <c r="V16" s="24"/>
      <c r="W16" s="24"/>
      <c r="X16" s="24"/>
      <c r="Y16" s="24"/>
      <c r="Z16" s="24"/>
      <c r="AA16" s="24"/>
      <c r="AB16" s="14"/>
      <c r="AC16" s="15"/>
      <c r="AD16" s="24"/>
      <c r="AE16" s="24"/>
      <c r="AF16" s="24"/>
      <c r="AG16" s="24"/>
      <c r="AH16" s="24"/>
      <c r="AI16" s="24"/>
      <c r="AJ16" s="24"/>
      <c r="AK16" s="24"/>
      <c r="AL16" s="29"/>
      <c r="AM16" s="29"/>
      <c r="AN16" s="11"/>
      <c r="AO16" s="11"/>
      <c r="AP16" s="28"/>
      <c r="AQ16" s="28"/>
    </row>
    <row r="17" spans="3:43" ht="163.5" customHeight="1" x14ac:dyDescent="0.25">
      <c r="C17" s="1">
        <v>9</v>
      </c>
      <c r="D17" s="11" t="s">
        <v>33</v>
      </c>
      <c r="E17" s="22" t="s">
        <v>21</v>
      </c>
      <c r="F17" s="22"/>
      <c r="G17" s="22" t="s">
        <v>96</v>
      </c>
      <c r="H17" s="22"/>
      <c r="I17" s="22"/>
      <c r="J17" s="22"/>
      <c r="K17" s="22"/>
      <c r="L17" s="22">
        <v>18</v>
      </c>
      <c r="M17" s="22"/>
      <c r="N17" s="23">
        <f>SUM(R17,V17,X17,AF17)/4</f>
        <v>269454.75</v>
      </c>
      <c r="O17" s="22"/>
      <c r="P17" s="23">
        <f>N17*L17</f>
        <v>4850185.5</v>
      </c>
      <c r="Q17" s="22"/>
      <c r="R17" s="24">
        <v>211459</v>
      </c>
      <c r="S17" s="24"/>
      <c r="T17" s="24">
        <v>316030</v>
      </c>
      <c r="U17" s="24"/>
      <c r="V17" s="24">
        <v>283430</v>
      </c>
      <c r="W17" s="24"/>
      <c r="X17" s="24">
        <v>289190</v>
      </c>
      <c r="Y17" s="24"/>
      <c r="Z17" s="24"/>
      <c r="AA17" s="24"/>
      <c r="AB17" s="12"/>
      <c r="AC17" s="13"/>
      <c r="AD17" s="24"/>
      <c r="AE17" s="24"/>
      <c r="AF17" s="24">
        <v>293740</v>
      </c>
      <c r="AG17" s="24"/>
      <c r="AH17" s="24"/>
      <c r="AI17" s="24"/>
      <c r="AJ17" s="24">
        <f>P17+P18</f>
        <v>5389095</v>
      </c>
      <c r="AK17" s="24"/>
      <c r="AL17" s="29">
        <f>MEDIAN(R17,V17:Y18,AF17)</f>
        <v>286310</v>
      </c>
      <c r="AM17" s="29"/>
      <c r="AN17" s="11">
        <f>STDEV(R17,V17:Y18,AF17)</f>
        <v>38893.30743949829</v>
      </c>
      <c r="AO17" s="11"/>
      <c r="AP17" s="28">
        <f>(AN17/N17)</f>
        <v>0.14434077498911521</v>
      </c>
      <c r="AQ17" s="28"/>
    </row>
    <row r="18" spans="3:43" ht="165" customHeight="1" x14ac:dyDescent="0.25">
      <c r="C18" s="1">
        <v>10</v>
      </c>
      <c r="D18" s="11"/>
      <c r="E18" s="22" t="s">
        <v>22</v>
      </c>
      <c r="F18" s="22"/>
      <c r="G18" s="22"/>
      <c r="H18" s="22"/>
      <c r="I18" s="22"/>
      <c r="J18" s="22"/>
      <c r="K18" s="22"/>
      <c r="L18" s="22">
        <v>2</v>
      </c>
      <c r="M18" s="22"/>
      <c r="N18" s="22"/>
      <c r="O18" s="22"/>
      <c r="P18" s="23">
        <f>N17*L18</f>
        <v>538909.5</v>
      </c>
      <c r="Q18" s="22"/>
      <c r="R18" s="24"/>
      <c r="S18" s="24"/>
      <c r="T18" s="24"/>
      <c r="U18" s="24"/>
      <c r="V18" s="24"/>
      <c r="W18" s="24"/>
      <c r="X18" s="24"/>
      <c r="Y18" s="24"/>
      <c r="Z18" s="24"/>
      <c r="AA18" s="24"/>
      <c r="AB18" s="14"/>
      <c r="AC18" s="15"/>
      <c r="AD18" s="24"/>
      <c r="AE18" s="24"/>
      <c r="AF18" s="24"/>
      <c r="AG18" s="24"/>
      <c r="AH18" s="24"/>
      <c r="AI18" s="24"/>
      <c r="AJ18" s="24"/>
      <c r="AK18" s="24"/>
      <c r="AL18" s="29"/>
      <c r="AM18" s="29"/>
      <c r="AN18" s="11"/>
      <c r="AO18" s="11"/>
      <c r="AP18" s="28"/>
      <c r="AQ18" s="28"/>
    </row>
    <row r="19" spans="3:43" x14ac:dyDescent="0.25">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4">
        <f>SUM(AJ9:AK18)</f>
        <v>15047603.766666666</v>
      </c>
      <c r="AK19" s="24"/>
      <c r="AL19" s="5"/>
    </row>
    <row r="20" spans="3:43" x14ac:dyDescent="0.25">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4"/>
      <c r="AK20" s="24"/>
      <c r="AL20" s="5"/>
    </row>
    <row r="21" spans="3:43" x14ac:dyDescent="0.25">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row>
    <row r="22" spans="3:43" x14ac:dyDescent="0.25">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row>
    <row r="23" spans="3:43" x14ac:dyDescent="0.25">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row>
    <row r="24" spans="3:43" x14ac:dyDescent="0.25">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row>
    <row r="25" spans="3:43" x14ac:dyDescent="0.25">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row>
    <row r="26" spans="3:43" x14ac:dyDescent="0.25">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row>
    <row r="27" spans="3:43" x14ac:dyDescent="0.25">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row>
    <row r="28" spans="3:43" x14ac:dyDescent="0.25">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row>
    <row r="29" spans="3:43" x14ac:dyDescent="0.25">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row>
    <row r="30" spans="3:43" x14ac:dyDescent="0.25">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row>
    <row r="31" spans="3:43" x14ac:dyDescent="0.25">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row>
    <row r="32" spans="3:43" x14ac:dyDescent="0.25">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row>
    <row r="33" spans="3:29" x14ac:dyDescent="0.25">
      <c r="C33" s="2"/>
      <c r="D33" s="2"/>
      <c r="E33" s="2"/>
      <c r="F33" s="2"/>
      <c r="G33" s="2"/>
      <c r="H33" s="2"/>
      <c r="I33" s="2"/>
      <c r="J33" s="2"/>
      <c r="K33" s="2"/>
      <c r="L33" s="2"/>
      <c r="M33" s="2"/>
      <c r="N33" s="2"/>
      <c r="O33" s="2"/>
      <c r="P33" s="2"/>
      <c r="Q33" s="2"/>
      <c r="R33" s="2"/>
      <c r="S33" s="2"/>
      <c r="T33" s="2"/>
      <c r="U33" s="2"/>
      <c r="V33" s="2"/>
      <c r="W33" s="2"/>
      <c r="X33" s="2"/>
      <c r="Y33" s="2"/>
      <c r="Z33" s="2"/>
      <c r="AA33" s="2"/>
      <c r="AB33" s="2"/>
      <c r="AC33" s="2"/>
    </row>
    <row r="34" spans="3:29" x14ac:dyDescent="0.25">
      <c r="C34" s="2"/>
      <c r="D34" s="2"/>
      <c r="E34" s="2"/>
      <c r="F34" s="2"/>
      <c r="G34" s="2"/>
      <c r="H34" s="2"/>
      <c r="I34" s="2"/>
      <c r="J34" s="2"/>
      <c r="K34" s="2"/>
      <c r="L34" s="2"/>
      <c r="M34" s="2"/>
      <c r="N34" s="2"/>
      <c r="O34" s="2"/>
      <c r="P34" s="2"/>
      <c r="Q34" s="2"/>
      <c r="R34" s="2"/>
      <c r="S34" s="2"/>
      <c r="T34" s="2"/>
      <c r="U34" s="2"/>
      <c r="V34" s="2"/>
      <c r="W34" s="2"/>
      <c r="X34" s="2"/>
      <c r="Y34" s="2"/>
      <c r="Z34" s="2"/>
      <c r="AA34" s="2"/>
      <c r="AB34" s="2"/>
      <c r="AC34" s="2"/>
    </row>
    <row r="35" spans="3:29" x14ac:dyDescent="0.25">
      <c r="C35" s="2"/>
      <c r="D35" s="2"/>
      <c r="E35" s="2"/>
      <c r="F35" s="2"/>
      <c r="G35" s="2"/>
      <c r="H35" s="2"/>
      <c r="I35" s="2"/>
      <c r="J35" s="2"/>
      <c r="K35" s="2"/>
      <c r="L35" s="2"/>
      <c r="M35" s="2"/>
      <c r="N35" s="2"/>
      <c r="O35" s="2"/>
      <c r="P35" s="2"/>
      <c r="Q35" s="2"/>
      <c r="R35" s="2"/>
      <c r="S35" s="2"/>
      <c r="T35" s="2"/>
      <c r="U35" s="2"/>
      <c r="V35" s="2"/>
      <c r="W35" s="2"/>
      <c r="X35" s="2"/>
      <c r="Y35" s="2"/>
      <c r="Z35" s="2"/>
      <c r="AA35" s="2"/>
      <c r="AB35" s="2"/>
      <c r="AC35" s="2"/>
    </row>
    <row r="36" spans="3:29" x14ac:dyDescent="0.25">
      <c r="C36" s="2"/>
      <c r="D36" s="2"/>
      <c r="E36" s="2"/>
      <c r="F36" s="2"/>
      <c r="G36" s="2"/>
      <c r="H36" s="2"/>
      <c r="I36" s="2"/>
      <c r="J36" s="2"/>
      <c r="K36" s="2"/>
      <c r="L36" s="2"/>
      <c r="M36" s="2"/>
      <c r="N36" s="2"/>
      <c r="O36" s="2"/>
      <c r="P36" s="2"/>
      <c r="Q36" s="2"/>
      <c r="R36" s="2"/>
      <c r="S36" s="2"/>
      <c r="T36" s="2"/>
      <c r="U36" s="2"/>
      <c r="V36" s="2"/>
      <c r="W36" s="2"/>
      <c r="X36" s="2"/>
      <c r="Y36" s="2"/>
      <c r="Z36" s="2"/>
      <c r="AA36" s="2"/>
      <c r="AB36" s="2"/>
      <c r="AC36" s="2"/>
    </row>
    <row r="37" spans="3:29" x14ac:dyDescent="0.25">
      <c r="C37" s="2"/>
      <c r="D37" s="2"/>
      <c r="E37" s="2"/>
      <c r="F37" s="2"/>
      <c r="G37" s="2"/>
      <c r="H37" s="2"/>
      <c r="I37" s="2"/>
      <c r="J37" s="2"/>
      <c r="K37" s="2"/>
      <c r="L37" s="2"/>
      <c r="M37" s="2"/>
      <c r="N37" s="2"/>
      <c r="O37" s="2"/>
      <c r="P37" s="2"/>
      <c r="Q37" s="2"/>
      <c r="R37" s="2"/>
      <c r="S37" s="2"/>
      <c r="T37" s="2"/>
      <c r="U37" s="2"/>
      <c r="V37" s="2"/>
      <c r="W37" s="2"/>
      <c r="X37" s="2"/>
      <c r="Y37" s="2"/>
      <c r="Z37" s="2"/>
      <c r="AA37" s="2"/>
      <c r="AB37" s="2"/>
      <c r="AC37" s="2"/>
    </row>
    <row r="38" spans="3:29" x14ac:dyDescent="0.25">
      <c r="C38" s="2"/>
      <c r="D38" s="2"/>
      <c r="E38" s="2"/>
      <c r="F38" s="2"/>
      <c r="G38" s="2"/>
      <c r="H38" s="2"/>
      <c r="I38" s="2"/>
      <c r="J38" s="2"/>
      <c r="K38" s="2"/>
      <c r="L38" s="2"/>
      <c r="M38" s="11" t="s">
        <v>34</v>
      </c>
      <c r="N38" s="11"/>
      <c r="O38" s="11"/>
      <c r="P38" s="11" t="s">
        <v>60</v>
      </c>
      <c r="Q38" s="11"/>
      <c r="R38" s="11"/>
      <c r="S38" s="11"/>
      <c r="T38" s="11"/>
      <c r="U38" s="11"/>
      <c r="V38" s="11"/>
      <c r="W38" s="11"/>
      <c r="X38" s="11"/>
      <c r="Y38" s="7"/>
      <c r="Z38" s="7"/>
      <c r="AA38" s="7"/>
      <c r="AB38" s="7"/>
      <c r="AC38" s="7"/>
    </row>
    <row r="39" spans="3:29" x14ac:dyDescent="0.25">
      <c r="C39" s="2"/>
      <c r="D39" s="2"/>
      <c r="E39" s="2"/>
      <c r="F39" s="2"/>
      <c r="G39" s="2"/>
      <c r="H39" s="2"/>
      <c r="I39" s="2"/>
      <c r="J39" s="2"/>
      <c r="K39" s="2"/>
      <c r="L39" s="2"/>
      <c r="M39" s="11"/>
      <c r="N39" s="11"/>
      <c r="O39" s="11"/>
      <c r="P39" s="11"/>
      <c r="Q39" s="11"/>
      <c r="R39" s="11"/>
      <c r="S39" s="11"/>
      <c r="T39" s="11"/>
      <c r="U39" s="11"/>
      <c r="V39" s="11"/>
      <c r="W39" s="11"/>
      <c r="X39" s="11"/>
      <c r="Y39" s="7"/>
      <c r="Z39" s="7"/>
      <c r="AA39" s="7"/>
      <c r="AB39" s="7"/>
      <c r="AC39" s="7"/>
    </row>
    <row r="40" spans="3:29" x14ac:dyDescent="0.25">
      <c r="M40" s="11"/>
      <c r="N40" s="11"/>
      <c r="O40" s="11"/>
      <c r="P40" s="1" t="s">
        <v>51</v>
      </c>
      <c r="Q40" s="1" t="s">
        <v>52</v>
      </c>
      <c r="R40" s="1" t="s">
        <v>53</v>
      </c>
      <c r="S40" s="1" t="s">
        <v>54</v>
      </c>
      <c r="T40" s="1" t="s">
        <v>55</v>
      </c>
      <c r="U40" s="1" t="s">
        <v>56</v>
      </c>
      <c r="V40" s="1" t="s">
        <v>57</v>
      </c>
      <c r="W40" s="1" t="s">
        <v>58</v>
      </c>
      <c r="X40" s="1" t="s">
        <v>59</v>
      </c>
      <c r="Y40" s="6"/>
      <c r="Z40" s="6"/>
      <c r="AA40" s="6"/>
      <c r="AB40" s="6"/>
      <c r="AC40" s="6"/>
    </row>
    <row r="41" spans="3:29" x14ac:dyDescent="0.25">
      <c r="M41" s="11" t="s">
        <v>61</v>
      </c>
      <c r="N41" s="11"/>
      <c r="O41" s="11"/>
      <c r="P41" s="8">
        <f>(R9/(SUM(T9:W10,Z9,AD9)/4))</f>
        <v>0.99069220077220066</v>
      </c>
      <c r="Q41" s="8">
        <f>(T9/(SUM(R9,V9,Z9,AD9)/4))</f>
        <v>1.021805680072194</v>
      </c>
      <c r="R41" s="8">
        <f>(V9/(SUM(R9,T9,Z9,AD9)/4))</f>
        <v>0.99062822824047192</v>
      </c>
      <c r="S41" s="8"/>
      <c r="T41" s="8">
        <f>(Z9/(SUM(R9:W10,AD9)/4))</f>
        <v>0.97082196372400476</v>
      </c>
      <c r="U41" s="8"/>
      <c r="V41" s="8">
        <f>(AD9/(SUM(R9:W10,Z9)/4))</f>
        <v>1.0264924715537675</v>
      </c>
      <c r="W41" s="8"/>
      <c r="X41" s="8"/>
      <c r="Y41" s="7"/>
      <c r="Z41" s="7"/>
      <c r="AA41" s="7"/>
      <c r="AB41" s="7"/>
      <c r="AC41" s="7"/>
    </row>
    <row r="42" spans="3:29" x14ac:dyDescent="0.25">
      <c r="M42" s="11" t="s">
        <v>35</v>
      </c>
      <c r="N42" s="11"/>
      <c r="O42" s="11"/>
      <c r="P42" s="8">
        <f>(R11/(SUM(T11:AC12)/5))</f>
        <v>0.80256556927557055</v>
      </c>
      <c r="Q42" s="8">
        <f>(T11/(SUM(R11,V11:AC12)/5))</f>
        <v>1.1758125856676753</v>
      </c>
      <c r="R42" s="8">
        <f>(V11/(SUM(R11:U12,X11:AC12)/5))</f>
        <v>0.91185091189425993</v>
      </c>
      <c r="S42" s="8">
        <f>(X11/(SUM(R11:W12,Z11:AC12)/5))</f>
        <v>0.99770505360233674</v>
      </c>
      <c r="T42" s="8">
        <f>(Z11/(SUM(R11:Y12,AB11)/5))</f>
        <v>1.0378294695362273</v>
      </c>
      <c r="U42" s="8">
        <f>(AB11/(SUM(R11:AA12)/5))</f>
        <v>1.0888067255704044</v>
      </c>
      <c r="V42" s="8"/>
      <c r="W42" s="8"/>
      <c r="X42" s="8"/>
      <c r="Y42" s="7"/>
      <c r="Z42" s="7"/>
      <c r="AA42" s="7"/>
      <c r="AB42" s="7"/>
      <c r="AC42" s="7"/>
    </row>
    <row r="43" spans="3:29" x14ac:dyDescent="0.25">
      <c r="M43" s="11" t="s">
        <v>62</v>
      </c>
      <c r="N43" s="11"/>
      <c r="O43" s="11"/>
      <c r="P43" s="8">
        <f>(R13/(SUM(T13,AD13)/2))</f>
        <v>1.0292342603321747</v>
      </c>
      <c r="Q43" s="8">
        <f>(T13/(SUM(R13,AD13)/2))</f>
        <v>0.94301964233362645</v>
      </c>
      <c r="R43" s="8"/>
      <c r="S43" s="8"/>
      <c r="T43" s="8"/>
      <c r="U43" s="8"/>
      <c r="V43" s="8">
        <f>(AD13/(SUM(R13:U14)/2))</f>
        <v>1.0294170901584925</v>
      </c>
      <c r="W43" s="8"/>
      <c r="X43" s="8"/>
      <c r="Y43" s="7"/>
      <c r="Z43" s="7"/>
      <c r="AA43" s="7"/>
      <c r="AB43" s="7"/>
      <c r="AC43" s="7"/>
    </row>
    <row r="44" spans="3:29" x14ac:dyDescent="0.25">
      <c r="M44" s="11" t="s">
        <v>63</v>
      </c>
      <c r="N44" s="11"/>
      <c r="O44" s="11"/>
      <c r="P44" s="8"/>
      <c r="Q44" s="9">
        <f>(T15/(SUM(V15:Y16,AH15)/3))</f>
        <v>1.4115925058548009</v>
      </c>
      <c r="R44" s="8">
        <f>(V15/(SUM(X15,AH15)/2))</f>
        <v>1.0859207708779444</v>
      </c>
      <c r="S44" s="8">
        <f>(X15/(SUM(V15,AH15)/2))</f>
        <v>0.98998281842642721</v>
      </c>
      <c r="T44" s="8"/>
      <c r="U44" s="8"/>
      <c r="V44" s="8"/>
      <c r="W44" s="8"/>
      <c r="X44" s="8">
        <f>(AH15/(SUM(V15:Y16)/2))</f>
        <v>0.92827888370320988</v>
      </c>
      <c r="Y44" s="7"/>
      <c r="Z44" s="7"/>
      <c r="AA44" s="7"/>
      <c r="AB44" s="7"/>
      <c r="AC44" s="7"/>
    </row>
    <row r="45" spans="3:29" x14ac:dyDescent="0.25">
      <c r="M45" s="11" t="s">
        <v>64</v>
      </c>
      <c r="N45" s="11"/>
      <c r="O45" s="11"/>
      <c r="P45" s="8">
        <f>(R17/(SUM(T17:Y18,AF17)/4))</f>
        <v>0.71536125982120957</v>
      </c>
      <c r="Q45" s="9">
        <f>(T17/(SUM(V17:Y18,AF17)/4))</f>
        <v>1.4591163026917218</v>
      </c>
      <c r="R45" s="8">
        <f>(V17/(SUM(R17:U18,X17,AF17)/4))</f>
        <v>1.0209839709154833</v>
      </c>
      <c r="S45" s="8">
        <f>(X17/(SUM(R17:W18,AF17)/4))</f>
        <v>1.0471647811677631</v>
      </c>
      <c r="T45" s="8"/>
      <c r="U45" s="8"/>
      <c r="V45" s="8"/>
      <c r="W45" s="8">
        <f>(AF17/(SUM(R17:Y18)/4))</f>
        <v>1.0680396215284123</v>
      </c>
      <c r="X45" s="8"/>
      <c r="Y45" s="7"/>
      <c r="Z45" s="7"/>
      <c r="AA45" s="7"/>
      <c r="AB45" s="7"/>
      <c r="AC45" s="7"/>
    </row>
  </sheetData>
  <mergeCells count="141">
    <mergeCell ref="AD11:AE12"/>
    <mergeCell ref="AH13:AI14"/>
    <mergeCell ref="AH15:AI16"/>
    <mergeCell ref="AJ19:AK20"/>
    <mergeCell ref="AJ17:AK18"/>
    <mergeCell ref="AJ11:AK12"/>
    <mergeCell ref="AJ13:AK14"/>
    <mergeCell ref="C5:K5"/>
    <mergeCell ref="L5:M8"/>
    <mergeCell ref="N5:O8"/>
    <mergeCell ref="P5:Q8"/>
    <mergeCell ref="R5:S8"/>
    <mergeCell ref="T5:U8"/>
    <mergeCell ref="V5:W8"/>
    <mergeCell ref="X5:Y8"/>
    <mergeCell ref="Z5:AA8"/>
    <mergeCell ref="C6:C8"/>
    <mergeCell ref="D6:D8"/>
    <mergeCell ref="E6:F8"/>
    <mergeCell ref="G6:K8"/>
    <mergeCell ref="E9:F9"/>
    <mergeCell ref="G9:K10"/>
    <mergeCell ref="L9:M9"/>
    <mergeCell ref="N9:O10"/>
    <mergeCell ref="E10:F10"/>
    <mergeCell ref="L10:M10"/>
    <mergeCell ref="E11:F11"/>
    <mergeCell ref="G11:K12"/>
    <mergeCell ref="L11:M11"/>
    <mergeCell ref="N11:O12"/>
    <mergeCell ref="P9:Q9"/>
    <mergeCell ref="R9:S10"/>
    <mergeCell ref="T9:U10"/>
    <mergeCell ref="E12:F12"/>
    <mergeCell ref="L12:M12"/>
    <mergeCell ref="P12:Q12"/>
    <mergeCell ref="Z15:AA16"/>
    <mergeCell ref="R11:S12"/>
    <mergeCell ref="T11:U12"/>
    <mergeCell ref="V11:W12"/>
    <mergeCell ref="X11:Y12"/>
    <mergeCell ref="Z11:AA12"/>
    <mergeCell ref="T15:U16"/>
    <mergeCell ref="V15:W16"/>
    <mergeCell ref="X15:Y16"/>
    <mergeCell ref="D9:D10"/>
    <mergeCell ref="E14:F14"/>
    <mergeCell ref="N17:O18"/>
    <mergeCell ref="P17:Q17"/>
    <mergeCell ref="E18:F18"/>
    <mergeCell ref="L16:M16"/>
    <mergeCell ref="R13:S14"/>
    <mergeCell ref="D13:D14"/>
    <mergeCell ref="E13:F13"/>
    <mergeCell ref="G13:K14"/>
    <mergeCell ref="L13:M13"/>
    <mergeCell ref="N13:O14"/>
    <mergeCell ref="D17:D18"/>
    <mergeCell ref="E17:F17"/>
    <mergeCell ref="G17:K18"/>
    <mergeCell ref="L17:M17"/>
    <mergeCell ref="D11:D12"/>
    <mergeCell ref="D15:D16"/>
    <mergeCell ref="E15:F15"/>
    <mergeCell ref="G15:K16"/>
    <mergeCell ref="L15:M15"/>
    <mergeCell ref="N15:O16"/>
    <mergeCell ref="P15:Q15"/>
    <mergeCell ref="E16:F16"/>
    <mergeCell ref="AL15:AM16"/>
    <mergeCell ref="AL17:AM18"/>
    <mergeCell ref="AJ9:AK10"/>
    <mergeCell ref="AJ15:AK16"/>
    <mergeCell ref="AJ5:AK8"/>
    <mergeCell ref="R17:S18"/>
    <mergeCell ref="T17:U18"/>
    <mergeCell ref="V17:W18"/>
    <mergeCell ref="X17:Y18"/>
    <mergeCell ref="AB17:AC18"/>
    <mergeCell ref="V9:W10"/>
    <mergeCell ref="X9:Y10"/>
    <mergeCell ref="Z9:AA10"/>
    <mergeCell ref="AF5:AG8"/>
    <mergeCell ref="AF9:AG10"/>
    <mergeCell ref="AF11:AG12"/>
    <mergeCell ref="AF13:AG14"/>
    <mergeCell ref="AF15:AG16"/>
    <mergeCell ref="AF17:AG18"/>
    <mergeCell ref="AD5:AE8"/>
    <mergeCell ref="AD9:AE10"/>
    <mergeCell ref="AD17:AE18"/>
    <mergeCell ref="AD15:AE16"/>
    <mergeCell ref="AD13:AE14"/>
    <mergeCell ref="C4:AQ4"/>
    <mergeCell ref="C19:AI24"/>
    <mergeCell ref="M38:O40"/>
    <mergeCell ref="M41:O41"/>
    <mergeCell ref="AN5:AO8"/>
    <mergeCell ref="AN9:AO10"/>
    <mergeCell ref="AN11:AO12"/>
    <mergeCell ref="AN13:AO14"/>
    <mergeCell ref="AN15:AO16"/>
    <mergeCell ref="AN17:AO18"/>
    <mergeCell ref="AP5:AQ8"/>
    <mergeCell ref="AP9:AQ10"/>
    <mergeCell ref="AP11:AQ12"/>
    <mergeCell ref="AP13:AQ14"/>
    <mergeCell ref="AP15:AQ16"/>
    <mergeCell ref="AP17:AQ18"/>
    <mergeCell ref="AH5:AI8"/>
    <mergeCell ref="AH9:AI10"/>
    <mergeCell ref="AH17:AI18"/>
    <mergeCell ref="AH11:AI12"/>
    <mergeCell ref="AL5:AM8"/>
    <mergeCell ref="AL9:AM10"/>
    <mergeCell ref="AL11:AM12"/>
    <mergeCell ref="AL13:AM14"/>
    <mergeCell ref="P38:X39"/>
    <mergeCell ref="M42:O42"/>
    <mergeCell ref="M43:O43"/>
    <mergeCell ref="M44:O44"/>
    <mergeCell ref="M45:O45"/>
    <mergeCell ref="AB9:AC10"/>
    <mergeCell ref="AB11:AC12"/>
    <mergeCell ref="AB5:AC8"/>
    <mergeCell ref="AB13:AC14"/>
    <mergeCell ref="AB15:AC16"/>
    <mergeCell ref="L18:M18"/>
    <mergeCell ref="P18:Q18"/>
    <mergeCell ref="R15:S16"/>
    <mergeCell ref="L14:M14"/>
    <mergeCell ref="P14:Q14"/>
    <mergeCell ref="T13:U14"/>
    <mergeCell ref="V13:W14"/>
    <mergeCell ref="X13:Y14"/>
    <mergeCell ref="Z13:AA14"/>
    <mergeCell ref="P10:Q10"/>
    <mergeCell ref="Z17:AA18"/>
    <mergeCell ref="P16:Q16"/>
    <mergeCell ref="P13:Q13"/>
    <mergeCell ref="P11:Q11"/>
  </mergeCells>
  <phoneticPr fontId="3" type="noConversion"/>
  <pageMargins left="0.25" right="0.25" top="0.75" bottom="0.75" header="0.3" footer="0.3"/>
  <pageSetup paperSize="8"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4CE50-4344-4258-897D-CD264521BAD8}">
  <dimension ref="D3:R10"/>
  <sheetViews>
    <sheetView workbookViewId="0">
      <selection activeCell="D3" sqref="D3:O10"/>
    </sheetView>
  </sheetViews>
  <sheetFormatPr defaultRowHeight="15" x14ac:dyDescent="0.25"/>
  <cols>
    <col min="7" max="7" width="10.28515625" bestFit="1" customWidth="1"/>
  </cols>
  <sheetData>
    <row r="3" spans="4:18" x14ac:dyDescent="0.25">
      <c r="D3" s="11" t="s">
        <v>34</v>
      </c>
      <c r="E3" s="11"/>
      <c r="F3" s="11"/>
      <c r="G3" s="11" t="s">
        <v>60</v>
      </c>
      <c r="H3" s="11"/>
      <c r="I3" s="11"/>
      <c r="J3" s="11"/>
      <c r="K3" s="11"/>
      <c r="L3" s="11"/>
      <c r="M3" s="11"/>
      <c r="N3" s="11"/>
      <c r="O3" s="11"/>
      <c r="P3" s="7"/>
      <c r="Q3" s="7"/>
      <c r="R3" s="7"/>
    </row>
    <row r="4" spans="4:18" x14ac:dyDescent="0.25">
      <c r="D4" s="11"/>
      <c r="E4" s="11"/>
      <c r="F4" s="11"/>
      <c r="G4" s="11"/>
      <c r="H4" s="11"/>
      <c r="I4" s="11"/>
      <c r="J4" s="11"/>
      <c r="K4" s="11"/>
      <c r="L4" s="11"/>
      <c r="M4" s="11"/>
      <c r="N4" s="11"/>
      <c r="O4" s="11"/>
      <c r="P4" s="7"/>
      <c r="Q4" s="7"/>
      <c r="R4" s="7"/>
    </row>
    <row r="5" spans="4:18" x14ac:dyDescent="0.25">
      <c r="D5" s="11"/>
      <c r="E5" s="11"/>
      <c r="F5" s="11"/>
      <c r="G5" s="1" t="s">
        <v>51</v>
      </c>
      <c r="H5" s="1" t="s">
        <v>52</v>
      </c>
      <c r="I5" s="1" t="s">
        <v>53</v>
      </c>
      <c r="J5" s="1" t="s">
        <v>54</v>
      </c>
      <c r="K5" s="1" t="s">
        <v>55</v>
      </c>
      <c r="L5" s="1" t="s">
        <v>56</v>
      </c>
      <c r="M5" s="1" t="s">
        <v>57</v>
      </c>
      <c r="N5" s="1" t="s">
        <v>58</v>
      </c>
      <c r="O5" s="1" t="s">
        <v>59</v>
      </c>
      <c r="P5" s="6"/>
      <c r="Q5" s="6"/>
      <c r="R5" s="6"/>
    </row>
    <row r="6" spans="4:18" x14ac:dyDescent="0.25">
      <c r="D6" s="11" t="s">
        <v>61</v>
      </c>
      <c r="E6" s="11"/>
      <c r="F6" s="11"/>
      <c r="G6" s="8">
        <v>0.99069220077220066</v>
      </c>
      <c r="H6" s="8">
        <v>1.021805680072194</v>
      </c>
      <c r="I6" s="8">
        <v>0.99062822824047192</v>
      </c>
      <c r="J6" s="8"/>
      <c r="K6" s="8">
        <v>0.97082196372400476</v>
      </c>
      <c r="L6" s="8"/>
      <c r="M6" s="8">
        <v>1.0264924715537675</v>
      </c>
      <c r="N6" s="8"/>
      <c r="O6" s="8"/>
      <c r="P6" s="7"/>
      <c r="Q6" s="7"/>
      <c r="R6" s="7"/>
    </row>
    <row r="7" spans="4:18" x14ac:dyDescent="0.25">
      <c r="D7" s="11" t="s">
        <v>35</v>
      </c>
      <c r="E7" s="11"/>
      <c r="F7" s="11"/>
      <c r="G7" s="8">
        <v>0.80256556927557055</v>
      </c>
      <c r="H7" s="8">
        <v>1.1758125856676753</v>
      </c>
      <c r="I7" s="8">
        <v>0.91185091189425993</v>
      </c>
      <c r="J7" s="8">
        <v>0.99770505360233674</v>
      </c>
      <c r="K7" s="8">
        <v>1.0378294695362273</v>
      </c>
      <c r="L7" s="8">
        <v>1.0888067255704044</v>
      </c>
      <c r="M7" s="8"/>
      <c r="N7" s="8"/>
      <c r="O7" s="8"/>
      <c r="P7" s="7"/>
      <c r="Q7" s="7"/>
      <c r="R7" s="7"/>
    </row>
    <row r="8" spans="4:18" x14ac:dyDescent="0.25">
      <c r="D8" s="11" t="s">
        <v>62</v>
      </c>
      <c r="E8" s="11"/>
      <c r="F8" s="11"/>
      <c r="G8" s="8">
        <v>1.0292342603321747</v>
      </c>
      <c r="H8" s="8">
        <v>0.94301964233362645</v>
      </c>
      <c r="I8" s="8"/>
      <c r="J8" s="8"/>
      <c r="K8" s="8"/>
      <c r="L8" s="8"/>
      <c r="M8" s="8">
        <v>1.0294170901584925</v>
      </c>
      <c r="N8" s="8"/>
      <c r="O8" s="8"/>
      <c r="P8" s="7"/>
      <c r="Q8" s="7"/>
      <c r="R8" s="7"/>
    </row>
    <row r="9" spans="4:18" x14ac:dyDescent="0.25">
      <c r="D9" s="11" t="s">
        <v>63</v>
      </c>
      <c r="E9" s="11"/>
      <c r="F9" s="11"/>
      <c r="G9" s="8"/>
      <c r="H9" s="9">
        <v>1.4115925058548009</v>
      </c>
      <c r="I9" s="8">
        <v>1.0859207708779444</v>
      </c>
      <c r="J9" s="8">
        <v>0.98998281842642721</v>
      </c>
      <c r="K9" s="8"/>
      <c r="L9" s="8"/>
      <c r="M9" s="8"/>
      <c r="N9" s="8"/>
      <c r="O9" s="8">
        <v>0.92827888370320988</v>
      </c>
      <c r="P9" s="7"/>
      <c r="Q9" s="7"/>
      <c r="R9" s="7"/>
    </row>
    <row r="10" spans="4:18" x14ac:dyDescent="0.25">
      <c r="D10" s="11" t="s">
        <v>64</v>
      </c>
      <c r="E10" s="11"/>
      <c r="F10" s="11"/>
      <c r="G10" s="8">
        <v>0.71536125982120957</v>
      </c>
      <c r="H10" s="9">
        <v>1.4591163026917218</v>
      </c>
      <c r="I10" s="8">
        <v>1.0209839709154833</v>
      </c>
      <c r="J10" s="8">
        <v>1.0471647811677631</v>
      </c>
      <c r="K10" s="8"/>
      <c r="L10" s="8"/>
      <c r="M10" s="8"/>
      <c r="N10" s="8">
        <v>1.0680396215284123</v>
      </c>
      <c r="O10" s="8"/>
      <c r="P10" s="7"/>
      <c r="Q10" s="7"/>
      <c r="R10" s="7"/>
    </row>
  </sheetData>
  <mergeCells count="7">
    <mergeCell ref="D9:F9"/>
    <mergeCell ref="D10:F10"/>
    <mergeCell ref="G3:O4"/>
    <mergeCell ref="D3:F5"/>
    <mergeCell ref="D6:F6"/>
    <mergeCell ref="D7:F7"/>
    <mergeCell ref="D8:F8"/>
  </mergeCells>
  <phoneticPr fontId="3" type="noConversion"/>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9ED64-A1A4-4046-8514-99732E37E96C}">
  <sheetPr>
    <pageSetUpPr fitToPage="1"/>
  </sheetPr>
  <dimension ref="C4:V14"/>
  <sheetViews>
    <sheetView workbookViewId="0">
      <selection activeCell="C4" sqref="C4:V14"/>
    </sheetView>
  </sheetViews>
  <sheetFormatPr defaultRowHeight="15" x14ac:dyDescent="0.25"/>
  <sheetData>
    <row r="4" spans="3:22" x14ac:dyDescent="0.25">
      <c r="C4" s="32" t="s">
        <v>27</v>
      </c>
      <c r="D4" s="32"/>
      <c r="E4" s="32"/>
      <c r="F4" s="32"/>
      <c r="G4" s="32"/>
      <c r="H4" s="32"/>
      <c r="I4" s="32"/>
      <c r="J4" s="32"/>
      <c r="K4" s="32"/>
      <c r="L4" s="32"/>
      <c r="M4" s="32"/>
      <c r="N4" s="32"/>
      <c r="O4" s="32"/>
      <c r="P4" s="32"/>
      <c r="Q4" s="32"/>
      <c r="R4" s="32"/>
      <c r="S4" s="32"/>
      <c r="T4" s="32"/>
      <c r="U4" s="32"/>
      <c r="V4" s="32"/>
    </row>
    <row r="5" spans="3:22" x14ac:dyDescent="0.25">
      <c r="C5" s="37" t="s">
        <v>30</v>
      </c>
      <c r="D5" s="38"/>
      <c r="E5" s="39"/>
      <c r="F5" s="37" t="s">
        <v>28</v>
      </c>
      <c r="G5" s="38"/>
      <c r="H5" s="38"/>
      <c r="I5" s="38"/>
      <c r="J5" s="38"/>
      <c r="K5" s="38"/>
      <c r="L5" s="38"/>
      <c r="M5" s="38"/>
      <c r="N5" s="39"/>
      <c r="O5" s="32" t="s">
        <v>29</v>
      </c>
      <c r="P5" s="32"/>
      <c r="Q5" s="32"/>
      <c r="R5" s="32"/>
      <c r="S5" s="32"/>
      <c r="T5" s="32"/>
      <c r="U5" s="32"/>
      <c r="V5" s="32"/>
    </row>
    <row r="6" spans="3:22" x14ac:dyDescent="0.25">
      <c r="C6" s="33">
        <v>1</v>
      </c>
      <c r="D6" s="34"/>
      <c r="E6" s="35"/>
      <c r="F6" s="33" t="s">
        <v>76</v>
      </c>
      <c r="G6" s="34"/>
      <c r="H6" s="34"/>
      <c r="I6" s="34"/>
      <c r="J6" s="34"/>
      <c r="K6" s="34"/>
      <c r="L6" s="34"/>
      <c r="M6" s="34"/>
      <c r="N6" s="35"/>
      <c r="O6" s="33" t="s">
        <v>77</v>
      </c>
      <c r="P6" s="34"/>
      <c r="Q6" s="34"/>
      <c r="R6" s="34"/>
      <c r="S6" s="34"/>
      <c r="T6" s="34"/>
      <c r="U6" s="34"/>
      <c r="V6" s="35"/>
    </row>
    <row r="7" spans="3:22" x14ac:dyDescent="0.25">
      <c r="C7" s="33">
        <v>2</v>
      </c>
      <c r="D7" s="34"/>
      <c r="E7" s="35"/>
      <c r="F7" s="33" t="s">
        <v>78</v>
      </c>
      <c r="G7" s="34"/>
      <c r="H7" s="34"/>
      <c r="I7" s="34"/>
      <c r="J7" s="34"/>
      <c r="K7" s="34"/>
      <c r="L7" s="34"/>
      <c r="M7" s="34"/>
      <c r="N7" s="35"/>
      <c r="O7" s="33" t="s">
        <v>79</v>
      </c>
      <c r="P7" s="34"/>
      <c r="Q7" s="34"/>
      <c r="R7" s="34"/>
      <c r="S7" s="34"/>
      <c r="T7" s="34"/>
      <c r="U7" s="34"/>
      <c r="V7" s="35"/>
    </row>
    <row r="8" spans="3:22" x14ac:dyDescent="0.25">
      <c r="C8" s="33">
        <v>3</v>
      </c>
      <c r="D8" s="34"/>
      <c r="E8" s="35"/>
      <c r="F8" s="33" t="s">
        <v>80</v>
      </c>
      <c r="G8" s="34"/>
      <c r="H8" s="34"/>
      <c r="I8" s="34"/>
      <c r="J8" s="34"/>
      <c r="K8" s="34"/>
      <c r="L8" s="34"/>
      <c r="M8" s="34"/>
      <c r="N8" s="35"/>
      <c r="O8" s="33" t="s">
        <v>81</v>
      </c>
      <c r="P8" s="34"/>
      <c r="Q8" s="34"/>
      <c r="R8" s="34"/>
      <c r="S8" s="34"/>
      <c r="T8" s="34"/>
      <c r="U8" s="34"/>
      <c r="V8" s="35"/>
    </row>
    <row r="9" spans="3:22" x14ac:dyDescent="0.25">
      <c r="C9" s="33">
        <v>4</v>
      </c>
      <c r="D9" s="34"/>
      <c r="E9" s="35"/>
      <c r="F9" s="33" t="s">
        <v>82</v>
      </c>
      <c r="G9" s="34"/>
      <c r="H9" s="34"/>
      <c r="I9" s="34"/>
      <c r="J9" s="34"/>
      <c r="K9" s="34"/>
      <c r="L9" s="34"/>
      <c r="M9" s="34"/>
      <c r="N9" s="35"/>
      <c r="O9" s="33" t="s">
        <v>83</v>
      </c>
      <c r="P9" s="34"/>
      <c r="Q9" s="34"/>
      <c r="R9" s="34"/>
      <c r="S9" s="34"/>
      <c r="T9" s="34"/>
      <c r="U9" s="34"/>
      <c r="V9" s="35"/>
    </row>
    <row r="10" spans="3:22" x14ac:dyDescent="0.25">
      <c r="C10" s="33">
        <v>5</v>
      </c>
      <c r="D10" s="34"/>
      <c r="E10" s="35"/>
      <c r="F10" s="33" t="s">
        <v>84</v>
      </c>
      <c r="G10" s="34"/>
      <c r="H10" s="34"/>
      <c r="I10" s="34"/>
      <c r="J10" s="34"/>
      <c r="K10" s="34"/>
      <c r="L10" s="34"/>
      <c r="M10" s="34"/>
      <c r="N10" s="35"/>
      <c r="O10" s="33" t="s">
        <v>85</v>
      </c>
      <c r="P10" s="34"/>
      <c r="Q10" s="34"/>
      <c r="R10" s="34"/>
      <c r="S10" s="34"/>
      <c r="T10" s="34"/>
      <c r="U10" s="34"/>
      <c r="V10" s="35"/>
    </row>
    <row r="11" spans="3:22" x14ac:dyDescent="0.25">
      <c r="C11" s="33">
        <v>6</v>
      </c>
      <c r="D11" s="34"/>
      <c r="E11" s="35"/>
      <c r="F11" s="33" t="s">
        <v>86</v>
      </c>
      <c r="G11" s="34"/>
      <c r="H11" s="34"/>
      <c r="I11" s="34"/>
      <c r="J11" s="34"/>
      <c r="K11" s="34"/>
      <c r="L11" s="34"/>
      <c r="M11" s="34"/>
      <c r="N11" s="35"/>
      <c r="O11" s="33" t="s">
        <v>87</v>
      </c>
      <c r="P11" s="34"/>
      <c r="Q11" s="34"/>
      <c r="R11" s="34"/>
      <c r="S11" s="34"/>
      <c r="T11" s="34"/>
      <c r="U11" s="34"/>
      <c r="V11" s="35"/>
    </row>
    <row r="12" spans="3:22" x14ac:dyDescent="0.25">
      <c r="C12" s="33">
        <v>7</v>
      </c>
      <c r="D12" s="34"/>
      <c r="E12" s="35"/>
      <c r="F12" s="33" t="s">
        <v>88</v>
      </c>
      <c r="G12" s="34"/>
      <c r="H12" s="34"/>
      <c r="I12" s="34"/>
      <c r="J12" s="34"/>
      <c r="K12" s="34"/>
      <c r="L12" s="34"/>
      <c r="M12" s="34"/>
      <c r="N12" s="35"/>
      <c r="O12" s="36" t="s">
        <v>89</v>
      </c>
      <c r="P12" s="36"/>
      <c r="Q12" s="36"/>
      <c r="R12" s="36"/>
      <c r="S12" s="36"/>
      <c r="T12" s="36"/>
      <c r="U12" s="36"/>
      <c r="V12" s="36"/>
    </row>
    <row r="13" spans="3:22" x14ac:dyDescent="0.25">
      <c r="C13" s="33">
        <v>8</v>
      </c>
      <c r="D13" s="34"/>
      <c r="E13" s="35"/>
      <c r="F13" s="33" t="s">
        <v>90</v>
      </c>
      <c r="G13" s="34"/>
      <c r="H13" s="34"/>
      <c r="I13" s="34"/>
      <c r="J13" s="34"/>
      <c r="K13" s="34"/>
      <c r="L13" s="34"/>
      <c r="M13" s="34"/>
      <c r="N13" s="35"/>
      <c r="O13" s="36" t="s">
        <v>91</v>
      </c>
      <c r="P13" s="36"/>
      <c r="Q13" s="36"/>
      <c r="R13" s="36"/>
      <c r="S13" s="36"/>
      <c r="T13" s="36"/>
      <c r="U13" s="36"/>
      <c r="V13" s="36"/>
    </row>
    <row r="14" spans="3:22" x14ac:dyDescent="0.25">
      <c r="C14" s="33">
        <v>9</v>
      </c>
      <c r="D14" s="34"/>
      <c r="E14" s="35"/>
      <c r="F14" s="33" t="s">
        <v>92</v>
      </c>
      <c r="G14" s="34"/>
      <c r="H14" s="34"/>
      <c r="I14" s="34"/>
      <c r="J14" s="34"/>
      <c r="K14" s="34"/>
      <c r="L14" s="34"/>
      <c r="M14" s="34"/>
      <c r="N14" s="35"/>
      <c r="O14" s="36" t="s">
        <v>93</v>
      </c>
      <c r="P14" s="36"/>
      <c r="Q14" s="36"/>
      <c r="R14" s="36"/>
      <c r="S14" s="36"/>
      <c r="T14" s="36"/>
      <c r="U14" s="36"/>
      <c r="V14" s="36"/>
    </row>
  </sheetData>
  <mergeCells count="31">
    <mergeCell ref="C9:E9"/>
    <mergeCell ref="C10:E10"/>
    <mergeCell ref="C11:E11"/>
    <mergeCell ref="C12:E12"/>
    <mergeCell ref="F10:N10"/>
    <mergeCell ref="C5:E5"/>
    <mergeCell ref="F5:N5"/>
    <mergeCell ref="C6:E6"/>
    <mergeCell ref="C7:E7"/>
    <mergeCell ref="C8:E8"/>
    <mergeCell ref="O14:V14"/>
    <mergeCell ref="C13:E13"/>
    <mergeCell ref="C14:E14"/>
    <mergeCell ref="F13:N13"/>
    <mergeCell ref="F14:N14"/>
    <mergeCell ref="C4:V4"/>
    <mergeCell ref="O5:V5"/>
    <mergeCell ref="O11:V11"/>
    <mergeCell ref="O12:V12"/>
    <mergeCell ref="O13:V13"/>
    <mergeCell ref="O6:V6"/>
    <mergeCell ref="O7:V7"/>
    <mergeCell ref="O8:V8"/>
    <mergeCell ref="O9:V9"/>
    <mergeCell ref="O10:V10"/>
    <mergeCell ref="F11:N11"/>
    <mergeCell ref="F12:N12"/>
    <mergeCell ref="F6:N6"/>
    <mergeCell ref="F7:N7"/>
    <mergeCell ref="F8:N8"/>
    <mergeCell ref="F9:N9"/>
  </mergeCells>
  <pageMargins left="0.25" right="0.25" top="0.75" bottom="0.75" header="0.3" footer="0.3"/>
  <pageSetup paperSize="9" scale="7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0A3A0-04FC-421B-BABC-F2AC2C4E91E5}">
  <sheetPr>
    <pageSetUpPr fitToPage="1"/>
  </sheetPr>
  <dimension ref="C3:O27"/>
  <sheetViews>
    <sheetView topLeftCell="B4" zoomScale="145" zoomScaleNormal="145" workbookViewId="0">
      <selection activeCell="G10" sqref="G10:G11"/>
    </sheetView>
  </sheetViews>
  <sheetFormatPr defaultRowHeight="15" x14ac:dyDescent="0.25"/>
  <cols>
    <col min="3" max="3" width="5.42578125" customWidth="1"/>
    <col min="4" max="4" width="23.5703125" customWidth="1"/>
    <col min="5" max="5" width="11.85546875" customWidth="1"/>
    <col min="7" max="7" width="10.7109375" customWidth="1"/>
    <col min="9" max="9" width="10.85546875" customWidth="1"/>
  </cols>
  <sheetData>
    <row r="3" spans="3:15" ht="15.75" customHeight="1" x14ac:dyDescent="0.25">
      <c r="C3" s="46" t="s">
        <v>98</v>
      </c>
      <c r="D3" s="46"/>
      <c r="E3" s="46"/>
      <c r="F3" s="46"/>
      <c r="G3" s="46"/>
      <c r="H3" s="46"/>
      <c r="I3" s="46"/>
      <c r="J3" s="46"/>
      <c r="K3" s="46"/>
      <c r="L3" s="46"/>
      <c r="M3" s="46"/>
    </row>
    <row r="4" spans="3:15" ht="21" customHeight="1" x14ac:dyDescent="0.25">
      <c r="C4" s="40" t="s">
        <v>34</v>
      </c>
      <c r="D4" s="52" t="s">
        <v>38</v>
      </c>
      <c r="E4" s="52"/>
      <c r="F4" s="52"/>
      <c r="G4" s="52" t="s">
        <v>10</v>
      </c>
      <c r="H4" s="52" t="s">
        <v>40</v>
      </c>
      <c r="I4" s="52" t="s">
        <v>39</v>
      </c>
      <c r="J4" s="46" t="s">
        <v>65</v>
      </c>
      <c r="K4" s="46"/>
      <c r="L4" s="46" t="s">
        <v>66</v>
      </c>
      <c r="M4" s="46"/>
    </row>
    <row r="5" spans="3:15" ht="21" customHeight="1" x14ac:dyDescent="0.25">
      <c r="C5" s="40"/>
      <c r="D5" s="52"/>
      <c r="E5" s="52"/>
      <c r="F5" s="52"/>
      <c r="G5" s="52"/>
      <c r="H5" s="52"/>
      <c r="I5" s="52"/>
      <c r="J5" s="46"/>
      <c r="K5" s="46"/>
      <c r="L5" s="46"/>
      <c r="M5" s="46"/>
    </row>
    <row r="6" spans="3:15" ht="35.25" customHeight="1" x14ac:dyDescent="0.25">
      <c r="C6" s="41" t="s">
        <v>67</v>
      </c>
      <c r="D6" s="47" t="s">
        <v>41</v>
      </c>
      <c r="E6" s="47"/>
      <c r="F6" s="47"/>
      <c r="G6" s="11" t="s">
        <v>37</v>
      </c>
      <c r="H6" s="11">
        <v>20</v>
      </c>
      <c r="I6" s="11" t="s">
        <v>42</v>
      </c>
      <c r="J6" s="29">
        <v>80786.83</v>
      </c>
      <c r="K6" s="29"/>
      <c r="L6" s="29">
        <f>J6*H6</f>
        <v>1615736.6</v>
      </c>
      <c r="M6" s="29"/>
    </row>
    <row r="7" spans="3:15" x14ac:dyDescent="0.25">
      <c r="C7" s="41"/>
      <c r="D7" s="47"/>
      <c r="E7" s="47"/>
      <c r="F7" s="47"/>
      <c r="G7" s="11"/>
      <c r="H7" s="11"/>
      <c r="I7" s="11"/>
      <c r="J7" s="29"/>
      <c r="K7" s="29"/>
      <c r="L7" s="29"/>
      <c r="M7" s="29"/>
    </row>
    <row r="8" spans="3:15" ht="25.5" customHeight="1" x14ac:dyDescent="0.25">
      <c r="C8" s="41" t="s">
        <v>68</v>
      </c>
      <c r="D8" s="47" t="s">
        <v>43</v>
      </c>
      <c r="E8" s="47"/>
      <c r="F8" s="47"/>
      <c r="G8" s="11" t="s">
        <v>99</v>
      </c>
      <c r="H8" s="11">
        <v>20</v>
      </c>
      <c r="I8" s="11" t="s">
        <v>42</v>
      </c>
      <c r="J8" s="29">
        <v>102285.69166666667</v>
      </c>
      <c r="K8" s="29"/>
      <c r="L8" s="29">
        <f>J8*H8</f>
        <v>2045713.8333333333</v>
      </c>
      <c r="M8" s="29"/>
    </row>
    <row r="9" spans="3:15" ht="27.75" customHeight="1" x14ac:dyDescent="0.25">
      <c r="C9" s="41"/>
      <c r="D9" s="47"/>
      <c r="E9" s="47"/>
      <c r="F9" s="47"/>
      <c r="G9" s="11"/>
      <c r="H9" s="11"/>
      <c r="I9" s="11"/>
      <c r="J9" s="29"/>
      <c r="K9" s="29"/>
      <c r="L9" s="29"/>
      <c r="M9" s="29"/>
    </row>
    <row r="10" spans="3:15" ht="36" customHeight="1" x14ac:dyDescent="0.25">
      <c r="C10" s="40" t="s">
        <v>69</v>
      </c>
      <c r="D10" s="47" t="s">
        <v>44</v>
      </c>
      <c r="E10" s="47"/>
      <c r="F10" s="47"/>
      <c r="G10" s="11" t="s">
        <v>31</v>
      </c>
      <c r="H10" s="11">
        <v>50</v>
      </c>
      <c r="I10" s="11" t="s">
        <v>42</v>
      </c>
      <c r="J10" s="29">
        <v>104569.16666666667</v>
      </c>
      <c r="K10" s="29"/>
      <c r="L10" s="29">
        <f>J10*H10</f>
        <v>5228458.333333334</v>
      </c>
      <c r="M10" s="29"/>
    </row>
    <row r="11" spans="3:15" ht="25.5" customHeight="1" x14ac:dyDescent="0.25">
      <c r="C11" s="40"/>
      <c r="D11" s="47"/>
      <c r="E11" s="47"/>
      <c r="F11" s="47"/>
      <c r="G11" s="11"/>
      <c r="H11" s="11"/>
      <c r="I11" s="11"/>
      <c r="J11" s="29"/>
      <c r="K11" s="29"/>
      <c r="L11" s="29"/>
      <c r="M11" s="29"/>
    </row>
    <row r="12" spans="3:15" ht="21" customHeight="1" x14ac:dyDescent="0.25">
      <c r="C12" s="41" t="s">
        <v>70</v>
      </c>
      <c r="D12" s="47" t="s">
        <v>45</v>
      </c>
      <c r="E12" s="47"/>
      <c r="F12" s="47"/>
      <c r="G12" s="11" t="s">
        <v>32</v>
      </c>
      <c r="H12" s="11">
        <v>5</v>
      </c>
      <c r="I12" s="11" t="s">
        <v>42</v>
      </c>
      <c r="J12" s="29">
        <v>153720</v>
      </c>
      <c r="K12" s="29"/>
      <c r="L12" s="29">
        <f>J12*H12</f>
        <v>768600</v>
      </c>
      <c r="M12" s="29"/>
    </row>
    <row r="13" spans="3:15" ht="20.25" customHeight="1" x14ac:dyDescent="0.25">
      <c r="C13" s="41"/>
      <c r="D13" s="47"/>
      <c r="E13" s="47"/>
      <c r="F13" s="47"/>
      <c r="G13" s="11"/>
      <c r="H13" s="11"/>
      <c r="I13" s="11"/>
      <c r="J13" s="29"/>
      <c r="K13" s="29"/>
      <c r="L13" s="29"/>
      <c r="M13" s="29"/>
    </row>
    <row r="14" spans="3:15" ht="33" customHeight="1" x14ac:dyDescent="0.25">
      <c r="C14" s="40" t="s">
        <v>71</v>
      </c>
      <c r="D14" s="47" t="s">
        <v>46</v>
      </c>
      <c r="E14" s="47"/>
      <c r="F14" s="47"/>
      <c r="G14" s="11" t="s">
        <v>33</v>
      </c>
      <c r="H14" s="11">
        <v>20</v>
      </c>
      <c r="I14" s="11" t="s">
        <v>42</v>
      </c>
      <c r="J14" s="29">
        <v>269454.75</v>
      </c>
      <c r="K14" s="29"/>
      <c r="L14" s="29">
        <f>J14*H14</f>
        <v>5389095</v>
      </c>
      <c r="M14" s="29"/>
    </row>
    <row r="15" spans="3:15" ht="31.5" customHeight="1" x14ac:dyDescent="0.25">
      <c r="C15" s="40"/>
      <c r="D15" s="47"/>
      <c r="E15" s="47"/>
      <c r="F15" s="47"/>
      <c r="G15" s="11"/>
      <c r="H15" s="11"/>
      <c r="I15" s="11"/>
      <c r="J15" s="29"/>
      <c r="K15" s="29"/>
      <c r="L15" s="29"/>
      <c r="M15" s="29"/>
      <c r="N15" s="3"/>
    </row>
    <row r="16" spans="3:15" ht="18" customHeight="1" x14ac:dyDescent="0.25">
      <c r="C16" s="42"/>
      <c r="D16" s="42"/>
      <c r="E16" s="42"/>
      <c r="F16" s="42"/>
      <c r="G16" s="42"/>
      <c r="H16" s="42"/>
      <c r="I16" s="43"/>
      <c r="J16" s="27" t="s">
        <v>47</v>
      </c>
      <c r="K16" s="27"/>
      <c r="L16" s="48">
        <f>SUM(L6:M15)</f>
        <v>15047603.766666668</v>
      </c>
      <c r="M16" s="49"/>
      <c r="O16" s="4"/>
    </row>
    <row r="17" spans="3:13" ht="8.25" customHeight="1" x14ac:dyDescent="0.25">
      <c r="C17" s="44"/>
      <c r="D17" s="44"/>
      <c r="E17" s="44"/>
      <c r="F17" s="44"/>
      <c r="G17" s="44"/>
      <c r="H17" s="44"/>
      <c r="I17" s="45"/>
      <c r="J17" s="22"/>
      <c r="K17" s="22"/>
      <c r="L17" s="50"/>
      <c r="M17" s="51"/>
    </row>
    <row r="19" spans="3:13" ht="48" customHeight="1" x14ac:dyDescent="0.25"/>
    <row r="20" spans="3:13" ht="53.25" customHeight="1" x14ac:dyDescent="0.25"/>
    <row r="21" spans="3:13" ht="28.5" customHeight="1" x14ac:dyDescent="0.25"/>
    <row r="22" spans="3:13" ht="39.75" customHeight="1" x14ac:dyDescent="0.25"/>
    <row r="24" spans="3:13" ht="45" customHeight="1" x14ac:dyDescent="0.25"/>
    <row r="25" spans="3:13" ht="63" customHeight="1" x14ac:dyDescent="0.25"/>
    <row r="26" spans="3:13" ht="42.75" customHeight="1" x14ac:dyDescent="0.25"/>
    <row r="27" spans="3:13" ht="38.25" customHeight="1" x14ac:dyDescent="0.25"/>
  </sheetData>
  <mergeCells count="46">
    <mergeCell ref="J16:K17"/>
    <mergeCell ref="J8:K9"/>
    <mergeCell ref="J10:K11"/>
    <mergeCell ref="J12:K13"/>
    <mergeCell ref="J14:K15"/>
    <mergeCell ref="C3:M3"/>
    <mergeCell ref="C4:C5"/>
    <mergeCell ref="C6:C7"/>
    <mergeCell ref="C8:C9"/>
    <mergeCell ref="D4:F5"/>
    <mergeCell ref="G4:G5"/>
    <mergeCell ref="H4:H5"/>
    <mergeCell ref="I4:I5"/>
    <mergeCell ref="D6:F7"/>
    <mergeCell ref="G6:G7"/>
    <mergeCell ref="H6:H7"/>
    <mergeCell ref="I6:I7"/>
    <mergeCell ref="J6:K7"/>
    <mergeCell ref="L6:M7"/>
    <mergeCell ref="J4:K5"/>
    <mergeCell ref="D8:F9"/>
    <mergeCell ref="C16:I17"/>
    <mergeCell ref="L4:M5"/>
    <mergeCell ref="D10:F11"/>
    <mergeCell ref="D12:F13"/>
    <mergeCell ref="D14:F15"/>
    <mergeCell ref="G8:G9"/>
    <mergeCell ref="G10:G11"/>
    <mergeCell ref="G12:G13"/>
    <mergeCell ref="G14:G15"/>
    <mergeCell ref="L8:M9"/>
    <mergeCell ref="H8:H9"/>
    <mergeCell ref="H10:H11"/>
    <mergeCell ref="H12:H13"/>
    <mergeCell ref="H14:H15"/>
    <mergeCell ref="L16:M17"/>
    <mergeCell ref="I8:I9"/>
    <mergeCell ref="C10:C11"/>
    <mergeCell ref="C12:C13"/>
    <mergeCell ref="C14:C15"/>
    <mergeCell ref="L10:M11"/>
    <mergeCell ref="L12:M13"/>
    <mergeCell ref="L14:M15"/>
    <mergeCell ref="I10:I11"/>
    <mergeCell ref="I12:I13"/>
    <mergeCell ref="I14:I15"/>
  </mergeCells>
  <pageMargins left="0.25" right="0.25" top="0.75" bottom="0.75" header="0.3" footer="0.3"/>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5E2AC-4CBE-4B09-8A16-97A6AC9FC202}">
  <sheetPr>
    <pageSetUpPr fitToPage="1"/>
  </sheetPr>
  <dimension ref="H5:N28"/>
  <sheetViews>
    <sheetView workbookViewId="0">
      <selection activeCell="I17" sqref="I17:I20"/>
    </sheetView>
  </sheetViews>
  <sheetFormatPr defaultRowHeight="15" x14ac:dyDescent="0.25"/>
  <cols>
    <col min="9" max="9" width="13" customWidth="1"/>
    <col min="12" max="12" width="17.85546875" customWidth="1"/>
    <col min="13" max="13" width="15.85546875" customWidth="1"/>
    <col min="14" max="14" width="17" customWidth="1"/>
  </cols>
  <sheetData>
    <row r="5" spans="8:14" ht="15" customHeight="1" x14ac:dyDescent="0.25">
      <c r="H5" s="22" t="s">
        <v>72</v>
      </c>
      <c r="I5" s="22"/>
      <c r="J5" s="22"/>
      <c r="K5" s="22"/>
      <c r="L5" s="22"/>
      <c r="M5" s="22"/>
      <c r="N5" s="22"/>
    </row>
    <row r="6" spans="8:14" x14ac:dyDescent="0.25">
      <c r="H6" s="22"/>
      <c r="I6" s="22"/>
      <c r="J6" s="22"/>
      <c r="K6" s="22"/>
      <c r="L6" s="22"/>
      <c r="M6" s="22"/>
      <c r="N6" s="22"/>
    </row>
    <row r="7" spans="8:14" ht="15" customHeight="1" x14ac:dyDescent="0.25">
      <c r="H7" s="22" t="s">
        <v>34</v>
      </c>
      <c r="I7" s="22" t="s">
        <v>10</v>
      </c>
      <c r="J7" s="22" t="s">
        <v>73</v>
      </c>
      <c r="K7" s="22"/>
      <c r="L7" s="22" t="s">
        <v>74</v>
      </c>
      <c r="M7" s="22"/>
      <c r="N7" s="22"/>
    </row>
    <row r="8" spans="8:14" x14ac:dyDescent="0.25">
      <c r="H8" s="22"/>
      <c r="I8" s="22"/>
      <c r="J8" s="22"/>
      <c r="K8" s="22"/>
      <c r="L8" s="10">
        <v>44743</v>
      </c>
      <c r="M8" s="10">
        <v>44774</v>
      </c>
      <c r="N8" s="10">
        <v>44805</v>
      </c>
    </row>
    <row r="9" spans="8:14" ht="15" customHeight="1" x14ac:dyDescent="0.25">
      <c r="H9" s="22">
        <v>1</v>
      </c>
      <c r="I9" s="22" t="s">
        <v>37</v>
      </c>
      <c r="J9" s="22">
        <v>18</v>
      </c>
      <c r="K9" s="22"/>
      <c r="L9" s="53">
        <v>0.33</v>
      </c>
      <c r="M9" s="53">
        <v>0.33</v>
      </c>
      <c r="N9" s="53">
        <v>0.34</v>
      </c>
    </row>
    <row r="10" spans="8:14" x14ac:dyDescent="0.25">
      <c r="H10" s="22"/>
      <c r="I10" s="22"/>
      <c r="J10" s="22"/>
      <c r="K10" s="22"/>
      <c r="L10" s="22"/>
      <c r="M10" s="22"/>
      <c r="N10" s="22"/>
    </row>
    <row r="11" spans="8:14" x14ac:dyDescent="0.25">
      <c r="H11" s="22">
        <v>2</v>
      </c>
      <c r="I11" s="22"/>
      <c r="J11" s="22">
        <v>2</v>
      </c>
      <c r="K11" s="22"/>
      <c r="L11" s="53">
        <v>0.5</v>
      </c>
      <c r="M11" s="53">
        <v>0.5</v>
      </c>
      <c r="N11" s="54" t="s">
        <v>75</v>
      </c>
    </row>
    <row r="12" spans="8:14" x14ac:dyDescent="0.25">
      <c r="H12" s="22"/>
      <c r="I12" s="22"/>
      <c r="J12" s="22"/>
      <c r="K12" s="22"/>
      <c r="L12" s="22"/>
      <c r="M12" s="22"/>
      <c r="N12" s="54"/>
    </row>
    <row r="13" spans="8:14" x14ac:dyDescent="0.25">
      <c r="H13" s="22">
        <v>3</v>
      </c>
      <c r="I13" s="22" t="s">
        <v>99</v>
      </c>
      <c r="J13" s="22">
        <v>18</v>
      </c>
      <c r="K13" s="22"/>
      <c r="L13" s="53">
        <v>0.33</v>
      </c>
      <c r="M13" s="53">
        <v>0.33</v>
      </c>
      <c r="N13" s="53">
        <v>0.34</v>
      </c>
    </row>
    <row r="14" spans="8:14" x14ac:dyDescent="0.25">
      <c r="H14" s="22"/>
      <c r="I14" s="22"/>
      <c r="J14" s="22"/>
      <c r="K14" s="22"/>
      <c r="L14" s="22"/>
      <c r="M14" s="22"/>
      <c r="N14" s="53"/>
    </row>
    <row r="15" spans="8:14" x14ac:dyDescent="0.25">
      <c r="H15" s="22">
        <v>4</v>
      </c>
      <c r="I15" s="22"/>
      <c r="J15" s="22">
        <v>2</v>
      </c>
      <c r="K15" s="22"/>
      <c r="L15" s="53" t="s">
        <v>75</v>
      </c>
      <c r="M15" s="53">
        <v>0.5</v>
      </c>
      <c r="N15" s="53">
        <v>0.5</v>
      </c>
    </row>
    <row r="16" spans="8:14" x14ac:dyDescent="0.25">
      <c r="H16" s="22"/>
      <c r="I16" s="22"/>
      <c r="J16" s="22"/>
      <c r="K16" s="22"/>
      <c r="L16" s="22"/>
      <c r="M16" s="22"/>
      <c r="N16" s="53"/>
    </row>
    <row r="17" spans="8:14" x14ac:dyDescent="0.25">
      <c r="H17" s="22">
        <v>5</v>
      </c>
      <c r="I17" s="22" t="s">
        <v>31</v>
      </c>
      <c r="J17" s="22">
        <v>45</v>
      </c>
      <c r="K17" s="22"/>
      <c r="L17" s="53">
        <v>0.33</v>
      </c>
      <c r="M17" s="53">
        <v>0.33</v>
      </c>
      <c r="N17" s="53">
        <v>0.33</v>
      </c>
    </row>
    <row r="18" spans="8:14" x14ac:dyDescent="0.25">
      <c r="H18" s="22"/>
      <c r="I18" s="22"/>
      <c r="J18" s="22"/>
      <c r="K18" s="22"/>
      <c r="L18" s="22"/>
      <c r="M18" s="22"/>
      <c r="N18" s="22"/>
    </row>
    <row r="19" spans="8:14" x14ac:dyDescent="0.25">
      <c r="H19" s="22">
        <v>6</v>
      </c>
      <c r="I19" s="22"/>
      <c r="J19" s="22">
        <v>5</v>
      </c>
      <c r="K19" s="22"/>
      <c r="L19" s="53">
        <v>0.6</v>
      </c>
      <c r="M19" s="53">
        <v>0.4</v>
      </c>
      <c r="N19" s="54" t="s">
        <v>75</v>
      </c>
    </row>
    <row r="20" spans="8:14" x14ac:dyDescent="0.25">
      <c r="H20" s="22"/>
      <c r="I20" s="22"/>
      <c r="J20" s="22"/>
      <c r="K20" s="22"/>
      <c r="L20" s="22"/>
      <c r="M20" s="22"/>
      <c r="N20" s="54"/>
    </row>
    <row r="21" spans="8:14" x14ac:dyDescent="0.25">
      <c r="H21" s="22">
        <v>7</v>
      </c>
      <c r="I21" s="22" t="s">
        <v>32</v>
      </c>
      <c r="J21" s="22">
        <v>4</v>
      </c>
      <c r="K21" s="22"/>
      <c r="L21" s="53">
        <v>0.5</v>
      </c>
      <c r="M21" s="53" t="s">
        <v>75</v>
      </c>
      <c r="N21" s="53">
        <v>0.5</v>
      </c>
    </row>
    <row r="22" spans="8:14" x14ac:dyDescent="0.25">
      <c r="H22" s="22"/>
      <c r="I22" s="22"/>
      <c r="J22" s="22"/>
      <c r="K22" s="22"/>
      <c r="L22" s="22"/>
      <c r="M22" s="22"/>
      <c r="N22" s="53"/>
    </row>
    <row r="23" spans="8:14" x14ac:dyDescent="0.25">
      <c r="H23" s="22">
        <v>8</v>
      </c>
      <c r="I23" s="22"/>
      <c r="J23" s="22">
        <v>1</v>
      </c>
      <c r="K23" s="22"/>
      <c r="L23" s="53" t="s">
        <v>75</v>
      </c>
      <c r="M23" s="53">
        <v>1</v>
      </c>
      <c r="N23" s="54" t="s">
        <v>75</v>
      </c>
    </row>
    <row r="24" spans="8:14" x14ac:dyDescent="0.25">
      <c r="H24" s="22"/>
      <c r="I24" s="22"/>
      <c r="J24" s="22"/>
      <c r="K24" s="22"/>
      <c r="L24" s="22"/>
      <c r="M24" s="22"/>
      <c r="N24" s="54"/>
    </row>
    <row r="25" spans="8:14" x14ac:dyDescent="0.25">
      <c r="H25" s="22">
        <v>9</v>
      </c>
      <c r="I25" s="22" t="s">
        <v>33</v>
      </c>
      <c r="J25" s="22">
        <v>18</v>
      </c>
      <c r="K25" s="22"/>
      <c r="L25" s="53" t="s">
        <v>75</v>
      </c>
      <c r="M25" s="53">
        <v>0.5</v>
      </c>
      <c r="N25" s="53">
        <v>0.5</v>
      </c>
    </row>
    <row r="26" spans="8:14" x14ac:dyDescent="0.25">
      <c r="H26" s="22"/>
      <c r="I26" s="22"/>
      <c r="J26" s="22"/>
      <c r="K26" s="22"/>
      <c r="L26" s="22"/>
      <c r="M26" s="22"/>
      <c r="N26" s="53"/>
    </row>
    <row r="27" spans="8:14" x14ac:dyDescent="0.25">
      <c r="H27" s="22">
        <v>10</v>
      </c>
      <c r="I27" s="22"/>
      <c r="J27" s="22">
        <v>2</v>
      </c>
      <c r="K27" s="22"/>
      <c r="L27" s="53">
        <v>0.5</v>
      </c>
      <c r="M27" s="53" t="s">
        <v>75</v>
      </c>
      <c r="N27" s="53">
        <v>0.5</v>
      </c>
    </row>
    <row r="28" spans="8:14" x14ac:dyDescent="0.25">
      <c r="H28" s="22"/>
      <c r="I28" s="22"/>
      <c r="J28" s="22"/>
      <c r="K28" s="22"/>
      <c r="L28" s="22"/>
      <c r="M28" s="22"/>
      <c r="N28" s="53"/>
    </row>
  </sheetData>
  <mergeCells count="60">
    <mergeCell ref="N17:N18"/>
    <mergeCell ref="H19:H20"/>
    <mergeCell ref="J19:K20"/>
    <mergeCell ref="L19:L20"/>
    <mergeCell ref="M19:M20"/>
    <mergeCell ref="N19:N20"/>
    <mergeCell ref="H17:H18"/>
    <mergeCell ref="I17:I20"/>
    <mergeCell ref="J17:K18"/>
    <mergeCell ref="L17:L18"/>
    <mergeCell ref="M17:M18"/>
    <mergeCell ref="N21:N22"/>
    <mergeCell ref="J23:K24"/>
    <mergeCell ref="L23:L24"/>
    <mergeCell ref="M23:M24"/>
    <mergeCell ref="N23:N24"/>
    <mergeCell ref="H21:H22"/>
    <mergeCell ref="I21:I24"/>
    <mergeCell ref="J21:K22"/>
    <mergeCell ref="L21:L22"/>
    <mergeCell ref="M21:M22"/>
    <mergeCell ref="H23:H24"/>
    <mergeCell ref="H27:H28"/>
    <mergeCell ref="J27:K28"/>
    <mergeCell ref="L27:L28"/>
    <mergeCell ref="M27:M28"/>
    <mergeCell ref="N25:N26"/>
    <mergeCell ref="H25:H26"/>
    <mergeCell ref="I25:I28"/>
    <mergeCell ref="J25:K26"/>
    <mergeCell ref="L25:L26"/>
    <mergeCell ref="M25:M26"/>
    <mergeCell ref="N27:N28"/>
    <mergeCell ref="N13:N14"/>
    <mergeCell ref="H15:H16"/>
    <mergeCell ref="J15:K16"/>
    <mergeCell ref="L15:L16"/>
    <mergeCell ref="M15:M16"/>
    <mergeCell ref="N15:N16"/>
    <mergeCell ref="H13:H14"/>
    <mergeCell ref="I13:I16"/>
    <mergeCell ref="J13:K14"/>
    <mergeCell ref="L13:L14"/>
    <mergeCell ref="M13:M14"/>
    <mergeCell ref="N9:N10"/>
    <mergeCell ref="H11:H12"/>
    <mergeCell ref="J11:K12"/>
    <mergeCell ref="L11:L12"/>
    <mergeCell ref="M11:M12"/>
    <mergeCell ref="N11:N12"/>
    <mergeCell ref="H9:H10"/>
    <mergeCell ref="I9:I12"/>
    <mergeCell ref="J9:K10"/>
    <mergeCell ref="L9:L10"/>
    <mergeCell ref="M9:M10"/>
    <mergeCell ref="H5:N6"/>
    <mergeCell ref="H7:H8"/>
    <mergeCell ref="I7:I8"/>
    <mergeCell ref="J7:K8"/>
    <mergeCell ref="L7:N7"/>
  </mergeCells>
  <pageMargins left="0.25" right="0.25" top="0.75" bottom="0.75" header="0.3" footer="0.3"/>
  <pageSetup paperSize="9" scale="9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Escopo de Fornecimento e Preços</vt:lpstr>
      <vt:lpstr>Verificação de Preços Orçados</vt:lpstr>
      <vt:lpstr>Empresas Cotadas</vt:lpstr>
      <vt:lpstr>Planilha Resumo</vt:lpstr>
      <vt:lpstr>Cronograma Físico e Financeiro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Thiago Cedraz</dc:creator>
  <cp:lastModifiedBy>Jorge Ricardo Rocha Melo</cp:lastModifiedBy>
  <cp:lastPrinted>2022-09-01T20:11:27Z</cp:lastPrinted>
  <dcterms:created xsi:type="dcterms:W3CDTF">2021-08-12T13:46:59Z</dcterms:created>
  <dcterms:modified xsi:type="dcterms:W3CDTF">2022-09-02T19:02:39Z</dcterms:modified>
</cp:coreProperties>
</file>